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filterPrivacy="1" codeName="ThisWorkbook" defaultThemeVersion="124226"/>
  <xr:revisionPtr revIDLastSave="0" documentId="8_{B89EAEBE-33F2-4426-98A0-3401ABA08D41}" xr6:coauthVersionLast="47" xr6:coauthVersionMax="47" xr10:uidLastSave="{00000000-0000-0000-0000-000000000000}"/>
  <bookViews>
    <workbookView xWindow="28680" yWindow="-120" windowWidth="29040" windowHeight="15840" tabRatio="835" firstSheet="14" activeTab="20" xr2:uid="{00000000-000D-0000-FFFF-FFFF00000000}"/>
  </bookViews>
  <sheets>
    <sheet name="Monthly Data" sheetId="39" r:id="rId1"/>
    <sheet name="Historic CDM" sheetId="9" r:id="rId2"/>
    <sheet name="Weather" sheetId="6" r:id="rId3"/>
    <sheet name="Economic Variables" sheetId="7" r:id="rId4"/>
    <sheet name="Res Predicted Monthly" sheetId="41" r:id="rId5"/>
    <sheet name="GS&lt;50 Predicted Monthly" sheetId="47" r:id="rId6"/>
    <sheet name="GS&gt;50 Predicted Monthly" sheetId="58" r:id="rId7"/>
    <sheet name="Int Predicted Monthly" sheetId="64" r:id="rId8"/>
    <sheet name="LU Predicted Monthly" sheetId="66" r:id="rId9"/>
    <sheet name="Model Summary" sheetId="26" r:id="rId10"/>
    <sheet name="Res Normalized Monthly" sheetId="27" r:id="rId11"/>
    <sheet name="GS&lt;50 Normalized Monthly" sheetId="28" r:id="rId12"/>
    <sheet name="GS&gt;50 Normalized Monthly" sheetId="29" r:id="rId13"/>
    <sheet name="Int Normalized Monthly" sheetId="30" r:id="rId14"/>
    <sheet name="LU Normalized Monthly" sheetId="31" r:id="rId15"/>
    <sheet name="Normalized Annual Summary" sheetId="33" r:id="rId16"/>
    <sheet name="Customer-Device Count" sheetId="32" r:id="rId17"/>
    <sheet name="CDM Forecast" sheetId="70" r:id="rId18"/>
    <sheet name="CDM Adjustment" sheetId="67" r:id="rId19"/>
    <sheet name="kW Forecast" sheetId="35" r:id="rId20"/>
    <sheet name="Summary Tables (Class Adj)" sheetId="36" r:id="rId21"/>
    <sheet name="Summary Tables (Actuals)" sheetId="68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hidden="1">[2]Sheet1!$G$40:$K$40</definedName>
    <definedName name="ALL">#REF!</definedName>
    <definedName name="ApprovedYr">'[3]Z1.ModelVariables'!$C$12</definedName>
    <definedName name="CAfile">[4]Refs!$B$2</definedName>
    <definedName name="CAPCOSTS">#REF!</definedName>
    <definedName name="CAPITAL">#REF!</definedName>
    <definedName name="CapitalExpListing">#REF!</definedName>
    <definedName name="CArevReq">[4]Refs!$B$6</definedName>
    <definedName name="CASHFLOW">#REF!</definedName>
    <definedName name="cc">#REF!</definedName>
    <definedName name="ClassRange1">[4]Refs!$B$3</definedName>
    <definedName name="ClassRange2">[4]Refs!$B$4</definedName>
    <definedName name="contactf">#REF!</definedName>
    <definedName name="_xlnm.Criteria">#REF!</definedName>
    <definedName name="CRLF">'[3]Z1.ModelVariables'!$C$10</definedName>
    <definedName name="_xlnm.Database">#REF!</definedName>
    <definedName name="DaysInPreviousYear">'[5]Distribution Revenue by Source'!$B$22</definedName>
    <definedName name="DaysInYear">'[5]Distribution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'[3]Z1.ModelVariables'!$C$14</definedName>
    <definedName name="FolderPath">[4]Menu!$C$8</definedName>
    <definedName name="histdate">[6]Financials!$E$76</definedName>
    <definedName name="Incr2000">#REF!</definedName>
    <definedName name="INTERIM">#REF!</definedName>
    <definedName name="LDC_Name">[7]Lookup!$A$2:$A$73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[4]Refs!$B$8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[2]Sheet1!$A$1:$I$40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'[5]Distribution Revenue by Source'!$C$25</definedName>
    <definedName name="RevReqLookupKey">[4]Refs!$B$5</definedName>
    <definedName name="RevReqRange">[4]Refs!$B$7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'[3]A1.Admin'!$C$13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[6]Financials!$A$1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67" l="1"/>
  <c r="H53" i="68" l="1"/>
  <c r="I53" i="68"/>
  <c r="C7" i="67"/>
  <c r="C103" i="9" l="1"/>
  <c r="AB6" i="7"/>
  <c r="AO86" i="6"/>
  <c r="AO87" i="6"/>
  <c r="AO77" i="6"/>
  <c r="AO78" i="6"/>
  <c r="AO79" i="6"/>
  <c r="AO80" i="6"/>
  <c r="AO81" i="6"/>
  <c r="AO82" i="6"/>
  <c r="AO83" i="6"/>
  <c r="AO84" i="6"/>
  <c r="AO85" i="6"/>
  <c r="AO76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DT1" i="6" l="1"/>
  <c r="DS1" i="6"/>
  <c r="DR1" i="6"/>
  <c r="DQ1" i="6"/>
  <c r="DP1" i="6"/>
  <c r="AB13" i="7" l="1"/>
  <c r="AB12" i="7"/>
  <c r="AB11" i="7"/>
  <c r="AB7" i="7"/>
  <c r="AB8" i="7"/>
  <c r="AC7" i="7"/>
  <c r="AC8" i="7"/>
  <c r="AC11" i="7"/>
  <c r="AC12" i="7"/>
  <c r="AC13" i="7"/>
  <c r="AC6" i="7"/>
  <c r="K19" i="32" l="1"/>
  <c r="I122" i="29"/>
  <c r="R122" i="29" s="1"/>
  <c r="I123" i="29"/>
  <c r="R123" i="29" s="1"/>
  <c r="I124" i="29"/>
  <c r="R124" i="29" s="1"/>
  <c r="I125" i="29"/>
  <c r="R125" i="29" s="1"/>
  <c r="I126" i="29"/>
  <c r="R126" i="29" s="1"/>
  <c r="I127" i="29"/>
  <c r="R127" i="29" s="1"/>
  <c r="I128" i="29"/>
  <c r="R128" i="29" s="1"/>
  <c r="I129" i="29"/>
  <c r="R129" i="29" s="1"/>
  <c r="I130" i="29"/>
  <c r="R130" i="29" s="1"/>
  <c r="I131" i="29"/>
  <c r="R131" i="29" s="1"/>
  <c r="I132" i="29"/>
  <c r="R132" i="29" s="1"/>
  <c r="I133" i="29"/>
  <c r="R133" i="29" s="1"/>
  <c r="I134" i="29"/>
  <c r="R134" i="29" s="1"/>
  <c r="I135" i="29"/>
  <c r="R135" i="29" s="1"/>
  <c r="I136" i="29"/>
  <c r="R136" i="29" s="1"/>
  <c r="I137" i="29"/>
  <c r="R137" i="29" s="1"/>
  <c r="I138" i="29"/>
  <c r="R138" i="29" s="1"/>
  <c r="I139" i="29"/>
  <c r="R139" i="29" s="1"/>
  <c r="I140" i="29"/>
  <c r="R140" i="29" s="1"/>
  <c r="I141" i="29"/>
  <c r="R141" i="29" s="1"/>
  <c r="I142" i="29"/>
  <c r="R142" i="29" s="1"/>
  <c r="I143" i="29"/>
  <c r="R143" i="29" s="1"/>
  <c r="I144" i="29"/>
  <c r="R144" i="29" s="1"/>
  <c r="I145" i="29"/>
  <c r="R145" i="29" s="1"/>
  <c r="I3" i="29"/>
  <c r="R3" i="29" s="1"/>
  <c r="I4" i="29"/>
  <c r="R4" i="29" s="1"/>
  <c r="I5" i="29"/>
  <c r="R5" i="29" s="1"/>
  <c r="I6" i="29"/>
  <c r="R6" i="29" s="1"/>
  <c r="I7" i="29"/>
  <c r="R7" i="29" s="1"/>
  <c r="I8" i="29"/>
  <c r="R8" i="29" s="1"/>
  <c r="I9" i="29"/>
  <c r="R9" i="29" s="1"/>
  <c r="I10" i="29"/>
  <c r="R10" i="29" s="1"/>
  <c r="I11" i="29"/>
  <c r="R11" i="29" s="1"/>
  <c r="I12" i="29"/>
  <c r="R12" i="29" s="1"/>
  <c r="I13" i="29"/>
  <c r="R13" i="29" s="1"/>
  <c r="I14" i="29"/>
  <c r="R14" i="29" s="1"/>
  <c r="I15" i="29"/>
  <c r="R15" i="29" s="1"/>
  <c r="I16" i="29"/>
  <c r="R16" i="29" s="1"/>
  <c r="I17" i="29"/>
  <c r="R17" i="29" s="1"/>
  <c r="I18" i="29"/>
  <c r="R18" i="29" s="1"/>
  <c r="I19" i="29"/>
  <c r="R19" i="29" s="1"/>
  <c r="I20" i="29"/>
  <c r="R20" i="29" s="1"/>
  <c r="I21" i="29"/>
  <c r="R21" i="29" s="1"/>
  <c r="I22" i="29"/>
  <c r="R22" i="29" s="1"/>
  <c r="I23" i="29"/>
  <c r="R23" i="29" s="1"/>
  <c r="I24" i="29"/>
  <c r="R24" i="29" s="1"/>
  <c r="I25" i="29"/>
  <c r="R25" i="29" s="1"/>
  <c r="I26" i="29"/>
  <c r="R26" i="29" s="1"/>
  <c r="I27" i="29"/>
  <c r="R27" i="29" s="1"/>
  <c r="I28" i="29"/>
  <c r="R28" i="29" s="1"/>
  <c r="I29" i="29"/>
  <c r="R29" i="29" s="1"/>
  <c r="I30" i="29"/>
  <c r="R30" i="29" s="1"/>
  <c r="I31" i="29"/>
  <c r="R31" i="29" s="1"/>
  <c r="I32" i="29"/>
  <c r="R32" i="29" s="1"/>
  <c r="I33" i="29"/>
  <c r="R33" i="29" s="1"/>
  <c r="I34" i="29"/>
  <c r="R34" i="29" s="1"/>
  <c r="I35" i="29"/>
  <c r="R35" i="29" s="1"/>
  <c r="I36" i="29"/>
  <c r="R36" i="29" s="1"/>
  <c r="I37" i="29"/>
  <c r="R37" i="29" s="1"/>
  <c r="I38" i="29"/>
  <c r="R38" i="29" s="1"/>
  <c r="I39" i="29"/>
  <c r="R39" i="29" s="1"/>
  <c r="I40" i="29"/>
  <c r="R40" i="29" s="1"/>
  <c r="I41" i="29"/>
  <c r="R41" i="29" s="1"/>
  <c r="I42" i="29"/>
  <c r="R42" i="29" s="1"/>
  <c r="I43" i="29"/>
  <c r="R43" i="29" s="1"/>
  <c r="I44" i="29"/>
  <c r="R44" i="29" s="1"/>
  <c r="I45" i="29"/>
  <c r="R45" i="29" s="1"/>
  <c r="I46" i="29"/>
  <c r="R46" i="29" s="1"/>
  <c r="I47" i="29"/>
  <c r="R47" i="29" s="1"/>
  <c r="I48" i="29"/>
  <c r="R48" i="29" s="1"/>
  <c r="I49" i="29"/>
  <c r="R49" i="29" s="1"/>
  <c r="I50" i="29"/>
  <c r="R50" i="29" s="1"/>
  <c r="I51" i="29"/>
  <c r="R51" i="29" s="1"/>
  <c r="I52" i="29"/>
  <c r="R52" i="29" s="1"/>
  <c r="I53" i="29"/>
  <c r="R53" i="29" s="1"/>
  <c r="I54" i="29"/>
  <c r="R54" i="29" s="1"/>
  <c r="I55" i="29"/>
  <c r="R55" i="29" s="1"/>
  <c r="I56" i="29"/>
  <c r="R56" i="29" s="1"/>
  <c r="I57" i="29"/>
  <c r="R57" i="29" s="1"/>
  <c r="I58" i="29"/>
  <c r="R58" i="29" s="1"/>
  <c r="I59" i="29"/>
  <c r="R59" i="29" s="1"/>
  <c r="I60" i="29"/>
  <c r="R60" i="29" s="1"/>
  <c r="I61" i="29"/>
  <c r="R61" i="29" s="1"/>
  <c r="I62" i="29"/>
  <c r="R62" i="29" s="1"/>
  <c r="I63" i="29"/>
  <c r="R63" i="29" s="1"/>
  <c r="I64" i="29"/>
  <c r="R64" i="29" s="1"/>
  <c r="I65" i="29"/>
  <c r="R65" i="29" s="1"/>
  <c r="I66" i="29"/>
  <c r="R66" i="29" s="1"/>
  <c r="I67" i="29"/>
  <c r="R67" i="29" s="1"/>
  <c r="I68" i="29"/>
  <c r="R68" i="29" s="1"/>
  <c r="I69" i="29"/>
  <c r="R69" i="29" s="1"/>
  <c r="I70" i="29"/>
  <c r="R70" i="29" s="1"/>
  <c r="I71" i="29"/>
  <c r="R71" i="29" s="1"/>
  <c r="I72" i="29"/>
  <c r="R72" i="29" s="1"/>
  <c r="I73" i="29"/>
  <c r="R73" i="29" s="1"/>
  <c r="I74" i="29"/>
  <c r="R74" i="29" s="1"/>
  <c r="I75" i="29"/>
  <c r="R75" i="29" s="1"/>
  <c r="I76" i="29"/>
  <c r="R76" i="29" s="1"/>
  <c r="I77" i="29"/>
  <c r="R77" i="29" s="1"/>
  <c r="I78" i="29"/>
  <c r="R78" i="29" s="1"/>
  <c r="I79" i="29"/>
  <c r="R79" i="29" s="1"/>
  <c r="I80" i="29"/>
  <c r="R80" i="29" s="1"/>
  <c r="I81" i="29"/>
  <c r="R81" i="29" s="1"/>
  <c r="I82" i="29"/>
  <c r="R82" i="29" s="1"/>
  <c r="I83" i="29"/>
  <c r="R83" i="29" s="1"/>
  <c r="I84" i="29"/>
  <c r="R84" i="29" s="1"/>
  <c r="I85" i="29"/>
  <c r="R85" i="29" s="1"/>
  <c r="I86" i="29"/>
  <c r="R86" i="29" s="1"/>
  <c r="I87" i="29"/>
  <c r="R87" i="29" s="1"/>
  <c r="I88" i="29"/>
  <c r="R88" i="29" s="1"/>
  <c r="I89" i="29"/>
  <c r="R89" i="29" s="1"/>
  <c r="I90" i="29"/>
  <c r="R90" i="29" s="1"/>
  <c r="I91" i="29"/>
  <c r="R91" i="29" s="1"/>
  <c r="I92" i="29"/>
  <c r="R92" i="29" s="1"/>
  <c r="I93" i="29"/>
  <c r="R93" i="29" s="1"/>
  <c r="I94" i="29"/>
  <c r="R94" i="29" s="1"/>
  <c r="I95" i="29"/>
  <c r="R95" i="29" s="1"/>
  <c r="I96" i="29"/>
  <c r="R96" i="29" s="1"/>
  <c r="I97" i="29"/>
  <c r="R97" i="29" s="1"/>
  <c r="I98" i="29"/>
  <c r="R98" i="29" s="1"/>
  <c r="I99" i="29"/>
  <c r="R99" i="29" s="1"/>
  <c r="I100" i="29"/>
  <c r="R100" i="29" s="1"/>
  <c r="I101" i="29"/>
  <c r="R101" i="29" s="1"/>
  <c r="I102" i="29"/>
  <c r="R102" i="29" s="1"/>
  <c r="I103" i="29"/>
  <c r="R103" i="29" s="1"/>
  <c r="I104" i="29"/>
  <c r="R104" i="29" s="1"/>
  <c r="I105" i="29"/>
  <c r="R105" i="29" s="1"/>
  <c r="I106" i="29"/>
  <c r="R106" i="29" s="1"/>
  <c r="I107" i="29"/>
  <c r="R107" i="29" s="1"/>
  <c r="I108" i="29"/>
  <c r="R108" i="29" s="1"/>
  <c r="I109" i="29"/>
  <c r="R109" i="29" s="1"/>
  <c r="I110" i="29"/>
  <c r="R110" i="29" s="1"/>
  <c r="I111" i="29"/>
  <c r="R111" i="29" s="1"/>
  <c r="I112" i="29"/>
  <c r="R112" i="29" s="1"/>
  <c r="I113" i="29"/>
  <c r="R113" i="29" s="1"/>
  <c r="I114" i="29"/>
  <c r="R114" i="29" s="1"/>
  <c r="I115" i="29"/>
  <c r="R115" i="29" s="1"/>
  <c r="I116" i="29"/>
  <c r="R116" i="29" s="1"/>
  <c r="I117" i="29"/>
  <c r="R117" i="29" s="1"/>
  <c r="I118" i="29"/>
  <c r="R118" i="29" s="1"/>
  <c r="I119" i="29"/>
  <c r="R119" i="29" s="1"/>
  <c r="I120" i="29"/>
  <c r="R120" i="29" s="1"/>
  <c r="I121" i="29"/>
  <c r="R121" i="29" s="1"/>
  <c r="I2" i="29"/>
  <c r="R2" i="29" s="1"/>
  <c r="I1" i="29"/>
  <c r="R1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2" i="29"/>
  <c r="P2" i="29" s="1"/>
  <c r="H3" i="29"/>
  <c r="P3" i="29" s="1"/>
  <c r="H1" i="29"/>
  <c r="P1" i="29" s="1"/>
  <c r="BM15" i="33" l="1"/>
  <c r="BM16" i="33" s="1"/>
  <c r="BM77" i="33"/>
  <c r="BM67" i="33"/>
  <c r="BM68" i="33"/>
  <c r="BM69" i="33"/>
  <c r="BM70" i="33"/>
  <c r="BM71" i="33"/>
  <c r="BM72" i="33"/>
  <c r="BM73" i="33"/>
  <c r="BM74" i="33"/>
  <c r="BM75" i="33"/>
  <c r="BM76" i="33"/>
  <c r="BM66" i="33"/>
  <c r="J3" i="58" l="1"/>
  <c r="R3" i="58" s="1"/>
  <c r="J4" i="58"/>
  <c r="R4" i="58" s="1"/>
  <c r="J5" i="58"/>
  <c r="R5" i="58" s="1"/>
  <c r="J6" i="58"/>
  <c r="R6" i="58" s="1"/>
  <c r="J7" i="58"/>
  <c r="R7" i="58" s="1"/>
  <c r="J8" i="58"/>
  <c r="R8" i="58" s="1"/>
  <c r="J9" i="58"/>
  <c r="R9" i="58" s="1"/>
  <c r="J10" i="58"/>
  <c r="R10" i="58" s="1"/>
  <c r="J11" i="58"/>
  <c r="R11" i="58" s="1"/>
  <c r="J12" i="58"/>
  <c r="R12" i="58" s="1"/>
  <c r="J13" i="58"/>
  <c r="R13" i="58" s="1"/>
  <c r="J14" i="58"/>
  <c r="R14" i="58" s="1"/>
  <c r="J15" i="58"/>
  <c r="R15" i="58" s="1"/>
  <c r="J16" i="58"/>
  <c r="R16" i="58" s="1"/>
  <c r="J17" i="58"/>
  <c r="R17" i="58" s="1"/>
  <c r="J18" i="58"/>
  <c r="R18" i="58" s="1"/>
  <c r="J19" i="58"/>
  <c r="R19" i="58" s="1"/>
  <c r="J20" i="58"/>
  <c r="R20" i="58" s="1"/>
  <c r="J21" i="58"/>
  <c r="R21" i="58" s="1"/>
  <c r="J22" i="58"/>
  <c r="R22" i="58" s="1"/>
  <c r="J23" i="58"/>
  <c r="R23" i="58" s="1"/>
  <c r="J24" i="58"/>
  <c r="R24" i="58" s="1"/>
  <c r="J25" i="58"/>
  <c r="R25" i="58" s="1"/>
  <c r="J26" i="58"/>
  <c r="R26" i="58" s="1"/>
  <c r="J27" i="58"/>
  <c r="R27" i="58" s="1"/>
  <c r="J28" i="58"/>
  <c r="R28" i="58" s="1"/>
  <c r="J29" i="58"/>
  <c r="R29" i="58" s="1"/>
  <c r="J30" i="58"/>
  <c r="R30" i="58" s="1"/>
  <c r="J31" i="58"/>
  <c r="R31" i="58" s="1"/>
  <c r="J32" i="58"/>
  <c r="R32" i="58" s="1"/>
  <c r="J33" i="58"/>
  <c r="R33" i="58" s="1"/>
  <c r="J34" i="58"/>
  <c r="R34" i="58" s="1"/>
  <c r="J35" i="58"/>
  <c r="R35" i="58" s="1"/>
  <c r="J36" i="58"/>
  <c r="R36" i="58" s="1"/>
  <c r="J37" i="58"/>
  <c r="R37" i="58" s="1"/>
  <c r="J38" i="58"/>
  <c r="R38" i="58" s="1"/>
  <c r="J39" i="58"/>
  <c r="R39" i="58" s="1"/>
  <c r="J40" i="58"/>
  <c r="R40" i="58" s="1"/>
  <c r="J41" i="58"/>
  <c r="R41" i="58" s="1"/>
  <c r="J42" i="58"/>
  <c r="R42" i="58" s="1"/>
  <c r="J43" i="58"/>
  <c r="R43" i="58" s="1"/>
  <c r="J44" i="58"/>
  <c r="R44" i="58" s="1"/>
  <c r="J45" i="58"/>
  <c r="R45" i="58" s="1"/>
  <c r="J46" i="58"/>
  <c r="R46" i="58" s="1"/>
  <c r="J47" i="58"/>
  <c r="R47" i="58" s="1"/>
  <c r="J48" i="58"/>
  <c r="R48" i="58" s="1"/>
  <c r="J49" i="58"/>
  <c r="R49" i="58" s="1"/>
  <c r="J50" i="58"/>
  <c r="R50" i="58" s="1"/>
  <c r="J51" i="58"/>
  <c r="R51" i="58" s="1"/>
  <c r="J52" i="58"/>
  <c r="R52" i="58" s="1"/>
  <c r="J53" i="58"/>
  <c r="R53" i="58" s="1"/>
  <c r="J54" i="58"/>
  <c r="R54" i="58" s="1"/>
  <c r="J55" i="58"/>
  <c r="R55" i="58" s="1"/>
  <c r="J56" i="58"/>
  <c r="R56" i="58" s="1"/>
  <c r="J57" i="58"/>
  <c r="R57" i="58" s="1"/>
  <c r="J58" i="58"/>
  <c r="R58" i="58" s="1"/>
  <c r="J59" i="58"/>
  <c r="R59" i="58" s="1"/>
  <c r="J60" i="58"/>
  <c r="R60" i="58" s="1"/>
  <c r="J61" i="58"/>
  <c r="R61" i="58" s="1"/>
  <c r="J62" i="58"/>
  <c r="R62" i="58" s="1"/>
  <c r="J63" i="58"/>
  <c r="R63" i="58" s="1"/>
  <c r="J64" i="58"/>
  <c r="R64" i="58" s="1"/>
  <c r="J65" i="58"/>
  <c r="R65" i="58" s="1"/>
  <c r="J66" i="58"/>
  <c r="R66" i="58" s="1"/>
  <c r="J67" i="58"/>
  <c r="R67" i="58" s="1"/>
  <c r="J68" i="58"/>
  <c r="R68" i="58" s="1"/>
  <c r="J69" i="58"/>
  <c r="R69" i="58" s="1"/>
  <c r="J70" i="58"/>
  <c r="R70" i="58" s="1"/>
  <c r="J71" i="58"/>
  <c r="R71" i="58" s="1"/>
  <c r="J72" i="58"/>
  <c r="R72" i="58" s="1"/>
  <c r="J73" i="58"/>
  <c r="R73" i="58" s="1"/>
  <c r="J74" i="58"/>
  <c r="R74" i="58" s="1"/>
  <c r="J75" i="58"/>
  <c r="R75" i="58" s="1"/>
  <c r="J76" i="58"/>
  <c r="R76" i="58" s="1"/>
  <c r="J77" i="58"/>
  <c r="R77" i="58" s="1"/>
  <c r="J78" i="58"/>
  <c r="R78" i="58" s="1"/>
  <c r="J79" i="58"/>
  <c r="R79" i="58" s="1"/>
  <c r="J80" i="58"/>
  <c r="R80" i="58" s="1"/>
  <c r="J81" i="58"/>
  <c r="R81" i="58" s="1"/>
  <c r="J82" i="58"/>
  <c r="R82" i="58" s="1"/>
  <c r="J83" i="58"/>
  <c r="R83" i="58" s="1"/>
  <c r="J84" i="58"/>
  <c r="R84" i="58" s="1"/>
  <c r="J85" i="58"/>
  <c r="R85" i="58" s="1"/>
  <c r="J86" i="58"/>
  <c r="R86" i="58" s="1"/>
  <c r="J87" i="58"/>
  <c r="R87" i="58" s="1"/>
  <c r="J88" i="58"/>
  <c r="R88" i="58" s="1"/>
  <c r="J89" i="58"/>
  <c r="R89" i="58" s="1"/>
  <c r="J90" i="58"/>
  <c r="R90" i="58" s="1"/>
  <c r="J91" i="58"/>
  <c r="R91" i="58" s="1"/>
  <c r="J92" i="58"/>
  <c r="R92" i="58" s="1"/>
  <c r="J93" i="58"/>
  <c r="R93" i="58" s="1"/>
  <c r="J94" i="58"/>
  <c r="R94" i="58" s="1"/>
  <c r="J95" i="58"/>
  <c r="R95" i="58" s="1"/>
  <c r="J96" i="58"/>
  <c r="R96" i="58" s="1"/>
  <c r="J97" i="58"/>
  <c r="R97" i="58" s="1"/>
  <c r="J98" i="58"/>
  <c r="R98" i="58" s="1"/>
  <c r="J99" i="58"/>
  <c r="R99" i="58" s="1"/>
  <c r="J100" i="58"/>
  <c r="R100" i="58" s="1"/>
  <c r="J101" i="58"/>
  <c r="R101" i="58" s="1"/>
  <c r="J102" i="58"/>
  <c r="R102" i="58" s="1"/>
  <c r="J103" i="58"/>
  <c r="R103" i="58" s="1"/>
  <c r="J104" i="58"/>
  <c r="R104" i="58" s="1"/>
  <c r="J105" i="58"/>
  <c r="R105" i="58" s="1"/>
  <c r="J106" i="58"/>
  <c r="R106" i="58" s="1"/>
  <c r="J107" i="58"/>
  <c r="R107" i="58" s="1"/>
  <c r="J108" i="58"/>
  <c r="R108" i="58" s="1"/>
  <c r="J109" i="58"/>
  <c r="R109" i="58" s="1"/>
  <c r="J110" i="58"/>
  <c r="R110" i="58" s="1"/>
  <c r="J111" i="58"/>
  <c r="R111" i="58" s="1"/>
  <c r="J112" i="58"/>
  <c r="R112" i="58" s="1"/>
  <c r="J113" i="58"/>
  <c r="R113" i="58" s="1"/>
  <c r="J114" i="58"/>
  <c r="R114" i="58" s="1"/>
  <c r="J115" i="58"/>
  <c r="R115" i="58" s="1"/>
  <c r="J116" i="58"/>
  <c r="R116" i="58" s="1"/>
  <c r="J117" i="58"/>
  <c r="R117" i="58" s="1"/>
  <c r="J118" i="58"/>
  <c r="R118" i="58" s="1"/>
  <c r="J119" i="58"/>
  <c r="R119" i="58" s="1"/>
  <c r="J120" i="58"/>
  <c r="R120" i="58" s="1"/>
  <c r="J121" i="58"/>
  <c r="R121" i="58" s="1"/>
  <c r="J2" i="58"/>
  <c r="R2" i="58" s="1"/>
  <c r="J1" i="58"/>
  <c r="R1" i="58" s="1"/>
  <c r="P1" i="58"/>
  <c r="B103" i="9"/>
  <c r="B104" i="9"/>
  <c r="B102" i="9"/>
  <c r="A103" i="9"/>
  <c r="A104" i="9" s="1"/>
  <c r="M135" i="27"/>
  <c r="M136" i="27"/>
  <c r="M137" i="27" s="1"/>
  <c r="M138" i="27" s="1"/>
  <c r="M139" i="27" s="1"/>
  <c r="M140" i="27" s="1"/>
  <c r="M141" i="27" s="1"/>
  <c r="M142" i="27" s="1"/>
  <c r="M143" i="27" s="1"/>
  <c r="M144" i="27" s="1"/>
  <c r="M145" i="27" s="1"/>
  <c r="H24" i="70"/>
  <c r="H23" i="70"/>
  <c r="I117" i="9" l="1"/>
  <c r="G122" i="9"/>
  <c r="G120" i="9"/>
  <c r="H117" i="9"/>
  <c r="I122" i="9"/>
  <c r="H121" i="9"/>
  <c r="G117" i="9"/>
  <c r="I120" i="9"/>
  <c r="H122" i="9"/>
  <c r="G121" i="9"/>
  <c r="I121" i="9"/>
  <c r="H120" i="9"/>
  <c r="I57" i="70"/>
  <c r="I58" i="70"/>
  <c r="I59" i="70"/>
  <c r="I60" i="70"/>
  <c r="I61" i="70"/>
  <c r="I62" i="70"/>
  <c r="I56" i="70"/>
  <c r="J3" i="31"/>
  <c r="J4" i="31"/>
  <c r="J5" i="31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J109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2" i="31"/>
  <c r="J3" i="66"/>
  <c r="J4" i="66"/>
  <c r="J5" i="66"/>
  <c r="J6" i="66"/>
  <c r="J7" i="66"/>
  <c r="J8" i="66"/>
  <c r="J9" i="66"/>
  <c r="J10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8" i="66"/>
  <c r="J89" i="66"/>
  <c r="J90" i="66"/>
  <c r="J91" i="66"/>
  <c r="J92" i="66"/>
  <c r="J93" i="66"/>
  <c r="J94" i="66"/>
  <c r="J95" i="66"/>
  <c r="J96" i="66"/>
  <c r="J97" i="66"/>
  <c r="J98" i="66"/>
  <c r="J99" i="66"/>
  <c r="J100" i="66"/>
  <c r="J101" i="66"/>
  <c r="J102" i="66"/>
  <c r="J103" i="66"/>
  <c r="J104" i="66"/>
  <c r="J105" i="66"/>
  <c r="J106" i="66"/>
  <c r="J107" i="66"/>
  <c r="J108" i="66"/>
  <c r="J109" i="66"/>
  <c r="J110" i="66"/>
  <c r="J111" i="66"/>
  <c r="J112" i="66"/>
  <c r="J113" i="66"/>
  <c r="J114" i="66"/>
  <c r="J115" i="66"/>
  <c r="J116" i="66"/>
  <c r="J117" i="66"/>
  <c r="J118" i="66"/>
  <c r="J119" i="66"/>
  <c r="J120" i="66"/>
  <c r="J121" i="66"/>
  <c r="J2" i="66"/>
  <c r="L3" i="30"/>
  <c r="L4" i="30"/>
  <c r="L5" i="30"/>
  <c r="L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118" i="30"/>
  <c r="L119" i="30"/>
  <c r="L120" i="30"/>
  <c r="L121" i="30"/>
  <c r="L122" i="30"/>
  <c r="L123" i="30"/>
  <c r="L124" i="30"/>
  <c r="L125" i="30"/>
  <c r="L126" i="30"/>
  <c r="L127" i="30"/>
  <c r="L128" i="30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2" i="30"/>
  <c r="L3" i="64"/>
  <c r="L4" i="64"/>
  <c r="L5" i="64"/>
  <c r="L6" i="64"/>
  <c r="L7" i="64"/>
  <c r="L8" i="64"/>
  <c r="L9" i="64"/>
  <c r="L10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L47" i="64"/>
  <c r="L48" i="64"/>
  <c r="L49" i="64"/>
  <c r="L50" i="64"/>
  <c r="L51" i="64"/>
  <c r="L52" i="64"/>
  <c r="L53" i="64"/>
  <c r="L54" i="64"/>
  <c r="L55" i="64"/>
  <c r="L56" i="64"/>
  <c r="L57" i="64"/>
  <c r="L58" i="64"/>
  <c r="L59" i="64"/>
  <c r="L60" i="64"/>
  <c r="L61" i="64"/>
  <c r="L62" i="64"/>
  <c r="L63" i="64"/>
  <c r="L64" i="64"/>
  <c r="L65" i="64"/>
  <c r="L66" i="64"/>
  <c r="L67" i="64"/>
  <c r="L68" i="64"/>
  <c r="L69" i="64"/>
  <c r="L70" i="64"/>
  <c r="L71" i="64"/>
  <c r="L72" i="64"/>
  <c r="L73" i="64"/>
  <c r="L74" i="64"/>
  <c r="L75" i="64"/>
  <c r="L76" i="64"/>
  <c r="L77" i="64"/>
  <c r="L78" i="64"/>
  <c r="L79" i="64"/>
  <c r="L80" i="64"/>
  <c r="L81" i="64"/>
  <c r="L82" i="64"/>
  <c r="L83" i="64"/>
  <c r="L84" i="64"/>
  <c r="L85" i="64"/>
  <c r="L86" i="64"/>
  <c r="L87" i="64"/>
  <c r="L88" i="64"/>
  <c r="L89" i="64"/>
  <c r="L90" i="64"/>
  <c r="L91" i="64"/>
  <c r="L92" i="64"/>
  <c r="L93" i="64"/>
  <c r="L94" i="64"/>
  <c r="L95" i="64"/>
  <c r="L96" i="64"/>
  <c r="L97" i="64"/>
  <c r="L98" i="64"/>
  <c r="L99" i="64"/>
  <c r="L100" i="64"/>
  <c r="L101" i="64"/>
  <c r="L102" i="64"/>
  <c r="L103" i="64"/>
  <c r="L104" i="64"/>
  <c r="L105" i="64"/>
  <c r="L106" i="64"/>
  <c r="L107" i="64"/>
  <c r="L108" i="64"/>
  <c r="L109" i="64"/>
  <c r="L110" i="64"/>
  <c r="L111" i="64"/>
  <c r="L112" i="64"/>
  <c r="L113" i="64"/>
  <c r="L114" i="64"/>
  <c r="L115" i="64"/>
  <c r="L116" i="64"/>
  <c r="L117" i="64"/>
  <c r="L118" i="64"/>
  <c r="L119" i="64"/>
  <c r="L120" i="64"/>
  <c r="L121" i="64"/>
  <c r="L2" i="64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2" i="29"/>
  <c r="L3" i="58"/>
  <c r="L4" i="58"/>
  <c r="L5" i="58"/>
  <c r="L6" i="58"/>
  <c r="L7" i="58"/>
  <c r="L8" i="58"/>
  <c r="L9" i="58"/>
  <c r="L10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39" i="58"/>
  <c r="L40" i="58"/>
  <c r="L41" i="58"/>
  <c r="L42" i="58"/>
  <c r="L43" i="58"/>
  <c r="L44" i="58"/>
  <c r="L45" i="58"/>
  <c r="L46" i="58"/>
  <c r="L47" i="58"/>
  <c r="L48" i="58"/>
  <c r="L49" i="58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L2" i="58"/>
  <c r="N3" i="41"/>
  <c r="N4" i="41"/>
  <c r="N5" i="41"/>
  <c r="N6" i="41"/>
  <c r="N7" i="41"/>
  <c r="N8" i="41"/>
  <c r="N9" i="41"/>
  <c r="N10" i="41"/>
  <c r="N11" i="41"/>
  <c r="N12" i="41"/>
  <c r="N13" i="41"/>
  <c r="N14" i="41"/>
  <c r="N15" i="41"/>
  <c r="N16" i="41"/>
  <c r="N17" i="41"/>
  <c r="N18" i="41"/>
  <c r="N19" i="41"/>
  <c r="N20" i="41"/>
  <c r="N21" i="41"/>
  <c r="N22" i="41"/>
  <c r="N23" i="41"/>
  <c r="N24" i="41"/>
  <c r="N25" i="41"/>
  <c r="N26" i="41"/>
  <c r="N27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52" i="41"/>
  <c r="N53" i="41"/>
  <c r="N54" i="41"/>
  <c r="N55" i="41"/>
  <c r="N56" i="41"/>
  <c r="N57" i="41"/>
  <c r="N58" i="41"/>
  <c r="N59" i="41"/>
  <c r="N60" i="41"/>
  <c r="N61" i="41"/>
  <c r="N62" i="41"/>
  <c r="N63" i="41"/>
  <c r="N64" i="41"/>
  <c r="N65" i="41"/>
  <c r="N66" i="41"/>
  <c r="N67" i="41"/>
  <c r="N68" i="41"/>
  <c r="N69" i="41"/>
  <c r="N70" i="41"/>
  <c r="N71" i="41"/>
  <c r="N72" i="41"/>
  <c r="N73" i="41"/>
  <c r="N74" i="41"/>
  <c r="N75" i="41"/>
  <c r="N76" i="41"/>
  <c r="N77" i="41"/>
  <c r="N78" i="41"/>
  <c r="N79" i="41"/>
  <c r="N80" i="41"/>
  <c r="N81" i="41"/>
  <c r="N82" i="41"/>
  <c r="N83" i="41"/>
  <c r="N84" i="41"/>
  <c r="N85" i="41"/>
  <c r="N86" i="41"/>
  <c r="N87" i="41"/>
  <c r="N88" i="41"/>
  <c r="N89" i="41"/>
  <c r="N90" i="41"/>
  <c r="N91" i="41"/>
  <c r="N92" i="41"/>
  <c r="N93" i="41"/>
  <c r="N94" i="41"/>
  <c r="N95" i="41"/>
  <c r="N96" i="41"/>
  <c r="N97" i="41"/>
  <c r="N98" i="41"/>
  <c r="N99" i="41"/>
  <c r="N100" i="41"/>
  <c r="N101" i="41"/>
  <c r="N102" i="41"/>
  <c r="N103" i="41"/>
  <c r="N104" i="41"/>
  <c r="N105" i="41"/>
  <c r="N106" i="41"/>
  <c r="N107" i="41"/>
  <c r="N108" i="41"/>
  <c r="N109" i="41"/>
  <c r="N110" i="41"/>
  <c r="N111" i="41"/>
  <c r="N112" i="41"/>
  <c r="N113" i="41"/>
  <c r="N114" i="41"/>
  <c r="N115" i="41"/>
  <c r="N116" i="41"/>
  <c r="N117" i="41"/>
  <c r="N118" i="41"/>
  <c r="N119" i="41"/>
  <c r="N120" i="41"/>
  <c r="N121" i="41"/>
  <c r="N2" i="41"/>
  <c r="J3" i="28"/>
  <c r="J4" i="28"/>
  <c r="J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4" i="28"/>
  <c r="J145" i="28"/>
  <c r="J2" i="28"/>
  <c r="J3" i="47"/>
  <c r="J4" i="47"/>
  <c r="J5" i="47"/>
  <c r="J6" i="47"/>
  <c r="J7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J31" i="47"/>
  <c r="J32" i="47"/>
  <c r="J33" i="47"/>
  <c r="J34" i="47"/>
  <c r="J35" i="47"/>
  <c r="J36" i="47"/>
  <c r="J37" i="47"/>
  <c r="J38" i="47"/>
  <c r="J39" i="47"/>
  <c r="J40" i="47"/>
  <c r="J41" i="47"/>
  <c r="J42" i="47"/>
  <c r="J43" i="47"/>
  <c r="J44" i="47"/>
  <c r="J45" i="47"/>
  <c r="J46" i="47"/>
  <c r="J47" i="47"/>
  <c r="J48" i="47"/>
  <c r="J49" i="47"/>
  <c r="J50" i="47"/>
  <c r="J51" i="47"/>
  <c r="J52" i="47"/>
  <c r="J53" i="47"/>
  <c r="J54" i="47"/>
  <c r="J55" i="47"/>
  <c r="J56" i="47"/>
  <c r="J57" i="47"/>
  <c r="J58" i="47"/>
  <c r="J59" i="47"/>
  <c r="J60" i="47"/>
  <c r="J61" i="47"/>
  <c r="J62" i="47"/>
  <c r="J63" i="47"/>
  <c r="J64" i="47"/>
  <c r="J65" i="47"/>
  <c r="J66" i="47"/>
  <c r="J67" i="47"/>
  <c r="J68" i="47"/>
  <c r="J69" i="47"/>
  <c r="J70" i="47"/>
  <c r="J71" i="47"/>
  <c r="J72" i="47"/>
  <c r="J73" i="47"/>
  <c r="J74" i="47"/>
  <c r="J75" i="47"/>
  <c r="J76" i="47"/>
  <c r="J77" i="47"/>
  <c r="J78" i="47"/>
  <c r="J79" i="47"/>
  <c r="J80" i="47"/>
  <c r="J81" i="47"/>
  <c r="J82" i="47"/>
  <c r="J83" i="47"/>
  <c r="J84" i="47"/>
  <c r="J85" i="47"/>
  <c r="J86" i="47"/>
  <c r="J87" i="47"/>
  <c r="J88" i="47"/>
  <c r="J89" i="47"/>
  <c r="J90" i="47"/>
  <c r="J91" i="47"/>
  <c r="J92" i="47"/>
  <c r="J93" i="47"/>
  <c r="J94" i="47"/>
  <c r="J95" i="47"/>
  <c r="J96" i="47"/>
  <c r="J97" i="47"/>
  <c r="J98" i="47"/>
  <c r="J99" i="47"/>
  <c r="J100" i="47"/>
  <c r="J101" i="47"/>
  <c r="J102" i="47"/>
  <c r="J103" i="47"/>
  <c r="J104" i="47"/>
  <c r="J105" i="47"/>
  <c r="J106" i="47"/>
  <c r="J107" i="47"/>
  <c r="J108" i="47"/>
  <c r="J109" i="47"/>
  <c r="J110" i="47"/>
  <c r="J111" i="47"/>
  <c r="J112" i="47"/>
  <c r="J113" i="47"/>
  <c r="J114" i="47"/>
  <c r="J115" i="47"/>
  <c r="J116" i="47"/>
  <c r="J117" i="47"/>
  <c r="J118" i="47"/>
  <c r="J119" i="47"/>
  <c r="J120" i="47"/>
  <c r="J121" i="47"/>
  <c r="J2" i="4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10" i="27"/>
  <c r="N111" i="27"/>
  <c r="N112" i="27"/>
  <c r="N113" i="27"/>
  <c r="N114" i="27"/>
  <c r="N115" i="27"/>
  <c r="N116" i="27"/>
  <c r="N117" i="27"/>
  <c r="N118" i="27"/>
  <c r="N119" i="27"/>
  <c r="N120" i="27"/>
  <c r="N121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2" i="27"/>
  <c r="BI3" i="39" l="1"/>
  <c r="BJ3" i="39"/>
  <c r="BK3" i="39"/>
  <c r="BL3" i="39"/>
  <c r="BI4" i="39"/>
  <c r="BJ4" i="39"/>
  <c r="BK4" i="39"/>
  <c r="BL4" i="39"/>
  <c r="BI5" i="39"/>
  <c r="BJ5" i="39"/>
  <c r="BK5" i="39"/>
  <c r="BL5" i="39"/>
  <c r="BI6" i="39"/>
  <c r="BJ6" i="39"/>
  <c r="BK6" i="39"/>
  <c r="BL6" i="39"/>
  <c r="BI7" i="39"/>
  <c r="BJ7" i="39"/>
  <c r="BK7" i="39"/>
  <c r="BL7" i="39"/>
  <c r="BI8" i="39"/>
  <c r="BJ8" i="39"/>
  <c r="BK8" i="39"/>
  <c r="BL8" i="39"/>
  <c r="BI9" i="39"/>
  <c r="BJ9" i="39"/>
  <c r="BK9" i="39"/>
  <c r="BL9" i="39"/>
  <c r="BI10" i="39"/>
  <c r="BJ10" i="39"/>
  <c r="BK10" i="39"/>
  <c r="BL10" i="39"/>
  <c r="BI11" i="39"/>
  <c r="BJ11" i="39"/>
  <c r="BK11" i="39"/>
  <c r="BL11" i="39"/>
  <c r="BI12" i="39"/>
  <c r="BJ12" i="39"/>
  <c r="BK12" i="39"/>
  <c r="BL12" i="39"/>
  <c r="BI13" i="39"/>
  <c r="BJ13" i="39"/>
  <c r="BK13" i="39"/>
  <c r="BL13" i="39"/>
  <c r="BI14" i="39"/>
  <c r="BJ14" i="39"/>
  <c r="BK14" i="39"/>
  <c r="BL14" i="39"/>
  <c r="BI15" i="39"/>
  <c r="BJ15" i="39"/>
  <c r="BK15" i="39"/>
  <c r="BL15" i="39"/>
  <c r="BI16" i="39"/>
  <c r="BJ16" i="39"/>
  <c r="BK16" i="39"/>
  <c r="BL16" i="39"/>
  <c r="BI17" i="39"/>
  <c r="BJ17" i="39"/>
  <c r="BK17" i="39"/>
  <c r="BL17" i="39"/>
  <c r="BI18" i="39"/>
  <c r="BJ18" i="39"/>
  <c r="BK18" i="39"/>
  <c r="BL18" i="39"/>
  <c r="BI19" i="39"/>
  <c r="BJ19" i="39"/>
  <c r="BK19" i="39"/>
  <c r="BL19" i="39"/>
  <c r="BI20" i="39"/>
  <c r="BJ20" i="39"/>
  <c r="BK20" i="39"/>
  <c r="BL20" i="39"/>
  <c r="BI21" i="39"/>
  <c r="BJ21" i="39"/>
  <c r="BK21" i="39"/>
  <c r="BL21" i="39"/>
  <c r="BI22" i="39"/>
  <c r="BJ22" i="39"/>
  <c r="BK22" i="39"/>
  <c r="BL22" i="39"/>
  <c r="BI23" i="39"/>
  <c r="BJ23" i="39"/>
  <c r="BK23" i="39"/>
  <c r="BL23" i="39"/>
  <c r="BI24" i="39"/>
  <c r="BJ24" i="39"/>
  <c r="BK24" i="39"/>
  <c r="BL24" i="39"/>
  <c r="BI25" i="39"/>
  <c r="BJ25" i="39"/>
  <c r="BK25" i="39"/>
  <c r="BL25" i="39"/>
  <c r="BI26" i="39"/>
  <c r="BJ26" i="39"/>
  <c r="BK26" i="39"/>
  <c r="BL26" i="39"/>
  <c r="BI27" i="39"/>
  <c r="BJ27" i="39"/>
  <c r="BK27" i="39"/>
  <c r="BL27" i="39"/>
  <c r="BI28" i="39"/>
  <c r="BJ28" i="39"/>
  <c r="BK28" i="39"/>
  <c r="BL28" i="39"/>
  <c r="BI29" i="39"/>
  <c r="BJ29" i="39"/>
  <c r="BK29" i="39"/>
  <c r="BL29" i="39"/>
  <c r="BI30" i="39"/>
  <c r="BJ30" i="39"/>
  <c r="BK30" i="39"/>
  <c r="BL30" i="39"/>
  <c r="BI31" i="39"/>
  <c r="BJ31" i="39"/>
  <c r="BK31" i="39"/>
  <c r="BL31" i="39"/>
  <c r="BI32" i="39"/>
  <c r="BJ32" i="39"/>
  <c r="BK32" i="39"/>
  <c r="BL32" i="39"/>
  <c r="BI33" i="39"/>
  <c r="BJ33" i="39"/>
  <c r="BK33" i="39"/>
  <c r="BL33" i="39"/>
  <c r="BI34" i="39"/>
  <c r="BJ34" i="39"/>
  <c r="BK34" i="39"/>
  <c r="BL34" i="39"/>
  <c r="BI35" i="39"/>
  <c r="BJ35" i="39"/>
  <c r="BK35" i="39"/>
  <c r="BL35" i="39"/>
  <c r="BI36" i="39"/>
  <c r="BJ36" i="39"/>
  <c r="BK36" i="39"/>
  <c r="BL36" i="39"/>
  <c r="BI37" i="39"/>
  <c r="BJ37" i="39"/>
  <c r="BK37" i="39"/>
  <c r="BL37" i="39"/>
  <c r="BI38" i="39"/>
  <c r="BJ38" i="39"/>
  <c r="BK38" i="39"/>
  <c r="BL38" i="39"/>
  <c r="BI39" i="39"/>
  <c r="BJ39" i="39"/>
  <c r="BK39" i="39"/>
  <c r="BL39" i="39"/>
  <c r="BI40" i="39"/>
  <c r="BJ40" i="39"/>
  <c r="BK40" i="39"/>
  <c r="BL40" i="39"/>
  <c r="BI41" i="39"/>
  <c r="BJ41" i="39"/>
  <c r="BK41" i="39"/>
  <c r="BL41" i="39"/>
  <c r="BI42" i="39"/>
  <c r="BJ42" i="39"/>
  <c r="BK42" i="39"/>
  <c r="BL42" i="39"/>
  <c r="BI43" i="39"/>
  <c r="BJ43" i="39"/>
  <c r="BK43" i="39"/>
  <c r="BL43" i="39"/>
  <c r="BI44" i="39"/>
  <c r="BJ44" i="39"/>
  <c r="BK44" i="39"/>
  <c r="BL44" i="39"/>
  <c r="BI45" i="39"/>
  <c r="BJ45" i="39"/>
  <c r="BK45" i="39"/>
  <c r="BL45" i="39"/>
  <c r="BI46" i="39"/>
  <c r="BJ46" i="39"/>
  <c r="BK46" i="39"/>
  <c r="BL46" i="39"/>
  <c r="BI47" i="39"/>
  <c r="BJ47" i="39"/>
  <c r="BK47" i="39"/>
  <c r="BL47" i="39"/>
  <c r="BI48" i="39"/>
  <c r="BJ48" i="39"/>
  <c r="BK48" i="39"/>
  <c r="BL48" i="39"/>
  <c r="BI49" i="39"/>
  <c r="BJ49" i="39"/>
  <c r="BK49" i="39"/>
  <c r="BL49" i="39"/>
  <c r="BI50" i="39"/>
  <c r="BJ50" i="39"/>
  <c r="BK50" i="39"/>
  <c r="BL50" i="39"/>
  <c r="BI51" i="39"/>
  <c r="BJ51" i="39"/>
  <c r="BK51" i="39"/>
  <c r="BL51" i="39"/>
  <c r="BI52" i="39"/>
  <c r="BJ52" i="39"/>
  <c r="BK52" i="39"/>
  <c r="BL52" i="39"/>
  <c r="BI53" i="39"/>
  <c r="BJ53" i="39"/>
  <c r="BK53" i="39"/>
  <c r="BL53" i="39"/>
  <c r="BI54" i="39"/>
  <c r="BJ54" i="39"/>
  <c r="BK54" i="39"/>
  <c r="BL54" i="39"/>
  <c r="BI55" i="39"/>
  <c r="BJ55" i="39"/>
  <c r="BK55" i="39"/>
  <c r="BL55" i="39"/>
  <c r="BI56" i="39"/>
  <c r="BJ56" i="39"/>
  <c r="BK56" i="39"/>
  <c r="BL56" i="39"/>
  <c r="BI57" i="39"/>
  <c r="BJ57" i="39"/>
  <c r="BK57" i="39"/>
  <c r="BL57" i="39"/>
  <c r="BI58" i="39"/>
  <c r="BJ58" i="39"/>
  <c r="BK58" i="39"/>
  <c r="BL58" i="39"/>
  <c r="BI59" i="39"/>
  <c r="BJ59" i="39"/>
  <c r="BK59" i="39"/>
  <c r="BL59" i="39"/>
  <c r="BI60" i="39"/>
  <c r="BJ60" i="39"/>
  <c r="BK60" i="39"/>
  <c r="BL60" i="39"/>
  <c r="BI61" i="39"/>
  <c r="BJ61" i="39"/>
  <c r="BK61" i="39"/>
  <c r="BL61" i="39"/>
  <c r="BI62" i="39"/>
  <c r="BJ62" i="39"/>
  <c r="BK62" i="39"/>
  <c r="BL62" i="39"/>
  <c r="BI63" i="39"/>
  <c r="BJ63" i="39"/>
  <c r="BK63" i="39"/>
  <c r="BL63" i="39"/>
  <c r="BI64" i="39"/>
  <c r="BJ64" i="39"/>
  <c r="BK64" i="39"/>
  <c r="BL64" i="39"/>
  <c r="BI65" i="39"/>
  <c r="BJ65" i="39"/>
  <c r="BK65" i="39"/>
  <c r="BL65" i="39"/>
  <c r="BI66" i="39"/>
  <c r="BJ66" i="39"/>
  <c r="BK66" i="39"/>
  <c r="BL66" i="39"/>
  <c r="BI67" i="39"/>
  <c r="BJ67" i="39"/>
  <c r="BK67" i="39"/>
  <c r="BL67" i="39"/>
  <c r="BI68" i="39"/>
  <c r="BJ68" i="39"/>
  <c r="BK68" i="39"/>
  <c r="BL68" i="39"/>
  <c r="BI69" i="39"/>
  <c r="BJ69" i="39"/>
  <c r="BK69" i="39"/>
  <c r="BL69" i="39"/>
  <c r="BI70" i="39"/>
  <c r="BJ70" i="39"/>
  <c r="BK70" i="39"/>
  <c r="BL70" i="39"/>
  <c r="BI71" i="39"/>
  <c r="BJ71" i="39"/>
  <c r="BK71" i="39"/>
  <c r="BL71" i="39"/>
  <c r="BI72" i="39"/>
  <c r="BJ72" i="39"/>
  <c r="BK72" i="39"/>
  <c r="BL72" i="39"/>
  <c r="BI73" i="39"/>
  <c r="BJ73" i="39"/>
  <c r="BK73" i="39"/>
  <c r="BL73" i="39"/>
  <c r="BI74" i="39"/>
  <c r="BJ74" i="39"/>
  <c r="BK74" i="39"/>
  <c r="BL74" i="39"/>
  <c r="BI75" i="39"/>
  <c r="BJ75" i="39"/>
  <c r="BK75" i="39"/>
  <c r="BL75" i="39"/>
  <c r="BI76" i="39"/>
  <c r="BJ76" i="39"/>
  <c r="BK76" i="39"/>
  <c r="BL76" i="39"/>
  <c r="BI77" i="39"/>
  <c r="BJ77" i="39"/>
  <c r="BK77" i="39"/>
  <c r="BL77" i="39"/>
  <c r="BI78" i="39"/>
  <c r="BJ78" i="39"/>
  <c r="BK78" i="39"/>
  <c r="BL78" i="39"/>
  <c r="BI79" i="39"/>
  <c r="BJ79" i="39"/>
  <c r="BK79" i="39"/>
  <c r="BL79" i="39"/>
  <c r="BI80" i="39"/>
  <c r="BJ80" i="39"/>
  <c r="BK80" i="39"/>
  <c r="BL80" i="39"/>
  <c r="BI81" i="39"/>
  <c r="BJ81" i="39"/>
  <c r="BK81" i="39"/>
  <c r="BL81" i="39"/>
  <c r="BI82" i="39"/>
  <c r="BJ82" i="39"/>
  <c r="BK82" i="39"/>
  <c r="BL82" i="39"/>
  <c r="BI83" i="39"/>
  <c r="BJ83" i="39"/>
  <c r="BK83" i="39"/>
  <c r="BL83" i="39"/>
  <c r="BI84" i="39"/>
  <c r="BJ84" i="39"/>
  <c r="BK84" i="39"/>
  <c r="BL84" i="39"/>
  <c r="BI85" i="39"/>
  <c r="BJ85" i="39"/>
  <c r="BK85" i="39"/>
  <c r="BL85" i="39"/>
  <c r="BI86" i="39"/>
  <c r="BJ86" i="39"/>
  <c r="BK86" i="39"/>
  <c r="BL86" i="39"/>
  <c r="BI87" i="39"/>
  <c r="BJ87" i="39"/>
  <c r="BK87" i="39"/>
  <c r="BL87" i="39"/>
  <c r="BI88" i="39"/>
  <c r="BJ88" i="39"/>
  <c r="BK88" i="39"/>
  <c r="BL88" i="39"/>
  <c r="BI89" i="39"/>
  <c r="BJ89" i="39"/>
  <c r="BK89" i="39"/>
  <c r="BL89" i="39"/>
  <c r="BI90" i="39"/>
  <c r="BJ90" i="39"/>
  <c r="BK90" i="39"/>
  <c r="BL90" i="39"/>
  <c r="BI91" i="39"/>
  <c r="BJ91" i="39"/>
  <c r="BK91" i="39"/>
  <c r="BL91" i="39"/>
  <c r="BI92" i="39"/>
  <c r="BJ92" i="39"/>
  <c r="BK92" i="39"/>
  <c r="BL92" i="39"/>
  <c r="BI93" i="39"/>
  <c r="BJ93" i="39"/>
  <c r="BK93" i="39"/>
  <c r="BL93" i="39"/>
  <c r="BI94" i="39"/>
  <c r="BJ94" i="39"/>
  <c r="BK94" i="39"/>
  <c r="BL94" i="39"/>
  <c r="BI95" i="39"/>
  <c r="BJ95" i="39"/>
  <c r="BK95" i="39"/>
  <c r="BL95" i="39"/>
  <c r="BI96" i="39"/>
  <c r="BJ96" i="39"/>
  <c r="BK96" i="39"/>
  <c r="BL96" i="39"/>
  <c r="BI97" i="39"/>
  <c r="BJ97" i="39"/>
  <c r="BK97" i="39"/>
  <c r="BL97" i="39"/>
  <c r="BI98" i="39"/>
  <c r="BJ98" i="39"/>
  <c r="BK98" i="39"/>
  <c r="BL98" i="39"/>
  <c r="BI99" i="39"/>
  <c r="BJ99" i="39"/>
  <c r="BK99" i="39"/>
  <c r="BL99" i="39"/>
  <c r="BI100" i="39"/>
  <c r="BJ100" i="39"/>
  <c r="BK100" i="39"/>
  <c r="BL100" i="39"/>
  <c r="BI101" i="39"/>
  <c r="BJ101" i="39"/>
  <c r="BK101" i="39"/>
  <c r="BL101" i="39"/>
  <c r="BI102" i="39"/>
  <c r="BJ102" i="39"/>
  <c r="BK102" i="39"/>
  <c r="BL102" i="39"/>
  <c r="BI103" i="39"/>
  <c r="BJ103" i="39"/>
  <c r="BK103" i="39"/>
  <c r="BL103" i="39"/>
  <c r="BI104" i="39"/>
  <c r="BJ104" i="39"/>
  <c r="BK104" i="39"/>
  <c r="BL104" i="39"/>
  <c r="BI105" i="39"/>
  <c r="BJ105" i="39"/>
  <c r="BK105" i="39"/>
  <c r="BL105" i="39"/>
  <c r="BI106" i="39"/>
  <c r="BJ106" i="39"/>
  <c r="BK106" i="39"/>
  <c r="BL106" i="39"/>
  <c r="BI107" i="39"/>
  <c r="BJ107" i="39"/>
  <c r="BK107" i="39"/>
  <c r="BL107" i="39"/>
  <c r="BI108" i="39"/>
  <c r="BJ108" i="39"/>
  <c r="BK108" i="39"/>
  <c r="BL108" i="39"/>
  <c r="BI109" i="39"/>
  <c r="BJ109" i="39"/>
  <c r="BK109" i="39"/>
  <c r="BL109" i="39"/>
  <c r="BI110" i="39"/>
  <c r="BJ110" i="39"/>
  <c r="BK110" i="39"/>
  <c r="BL110" i="39"/>
  <c r="BI111" i="39"/>
  <c r="BJ111" i="39"/>
  <c r="BK111" i="39"/>
  <c r="BL111" i="39"/>
  <c r="BI112" i="39"/>
  <c r="BJ112" i="39"/>
  <c r="BK112" i="39"/>
  <c r="BL112" i="39"/>
  <c r="BI113" i="39"/>
  <c r="BJ113" i="39"/>
  <c r="BK113" i="39"/>
  <c r="BL113" i="39"/>
  <c r="BI114" i="39"/>
  <c r="BJ114" i="39"/>
  <c r="BK114" i="39"/>
  <c r="BL114" i="39"/>
  <c r="BI115" i="39"/>
  <c r="BJ115" i="39"/>
  <c r="BK115" i="39"/>
  <c r="BL115" i="39"/>
  <c r="BI116" i="39"/>
  <c r="BJ116" i="39"/>
  <c r="BK116" i="39"/>
  <c r="BL116" i="39"/>
  <c r="BI117" i="39"/>
  <c r="BJ117" i="39"/>
  <c r="BK117" i="39"/>
  <c r="BL117" i="39"/>
  <c r="BI118" i="39"/>
  <c r="BJ118" i="39"/>
  <c r="BK118" i="39"/>
  <c r="BL118" i="39"/>
  <c r="BI119" i="39"/>
  <c r="BJ119" i="39"/>
  <c r="BK119" i="39"/>
  <c r="BL119" i="39"/>
  <c r="BI120" i="39"/>
  <c r="BJ120" i="39"/>
  <c r="BK120" i="39"/>
  <c r="BL120" i="39"/>
  <c r="BI121" i="39"/>
  <c r="BJ121" i="39"/>
  <c r="BK121" i="39"/>
  <c r="BL121" i="39"/>
  <c r="BJ2" i="39"/>
  <c r="BK2" i="39"/>
  <c r="BL2" i="39"/>
  <c r="BI2" i="39"/>
  <c r="I122" i="31"/>
  <c r="G122" i="31" s="1"/>
  <c r="M122" i="31" s="1"/>
  <c r="I134" i="31"/>
  <c r="G134" i="31" s="1"/>
  <c r="M134" i="31" s="1"/>
  <c r="I135" i="31"/>
  <c r="G135" i="31" s="1"/>
  <c r="M135" i="31" s="1"/>
  <c r="I136" i="31"/>
  <c r="G136" i="31" s="1"/>
  <c r="M136" i="31" s="1"/>
  <c r="I137" i="31"/>
  <c r="G137" i="31" s="1"/>
  <c r="M137" i="31" s="1"/>
  <c r="I138" i="31"/>
  <c r="G138" i="31" s="1"/>
  <c r="M138" i="31" s="1"/>
  <c r="I139" i="31"/>
  <c r="G139" i="31" s="1"/>
  <c r="M139" i="31" s="1"/>
  <c r="I140" i="31"/>
  <c r="G140" i="31" s="1"/>
  <c r="M140" i="31" s="1"/>
  <c r="I141" i="31"/>
  <c r="G141" i="31" s="1"/>
  <c r="M141" i="31" s="1"/>
  <c r="I142" i="31"/>
  <c r="G142" i="31" s="1"/>
  <c r="M142" i="31" s="1"/>
  <c r="I143" i="31"/>
  <c r="G143" i="31" s="1"/>
  <c r="M143" i="31" s="1"/>
  <c r="I144" i="31"/>
  <c r="G144" i="31" s="1"/>
  <c r="M144" i="31" s="1"/>
  <c r="I145" i="31"/>
  <c r="G145" i="31" s="1"/>
  <c r="M145" i="31" s="1"/>
  <c r="I121" i="31"/>
  <c r="G2" i="31"/>
  <c r="M2" i="31" s="1"/>
  <c r="G3" i="31"/>
  <c r="M3" i="31" s="1"/>
  <c r="G4" i="31"/>
  <c r="M4" i="31" s="1"/>
  <c r="G5" i="31"/>
  <c r="M5" i="31" s="1"/>
  <c r="G6" i="31"/>
  <c r="M6" i="31" s="1"/>
  <c r="G7" i="31"/>
  <c r="M7" i="31" s="1"/>
  <c r="G8" i="31"/>
  <c r="M8" i="31" s="1"/>
  <c r="G9" i="31"/>
  <c r="M9" i="31" s="1"/>
  <c r="G10" i="31"/>
  <c r="M10" i="31" s="1"/>
  <c r="G11" i="31"/>
  <c r="M11" i="31" s="1"/>
  <c r="G12" i="31"/>
  <c r="M12" i="31" s="1"/>
  <c r="G13" i="31"/>
  <c r="M13" i="31" s="1"/>
  <c r="G14" i="31"/>
  <c r="M14" i="31" s="1"/>
  <c r="G15" i="31"/>
  <c r="M15" i="31" s="1"/>
  <c r="G16" i="31"/>
  <c r="M16" i="31" s="1"/>
  <c r="G17" i="31"/>
  <c r="M17" i="31" s="1"/>
  <c r="G18" i="31"/>
  <c r="M18" i="31" s="1"/>
  <c r="G19" i="31"/>
  <c r="M19" i="31" s="1"/>
  <c r="G20" i="31"/>
  <c r="M20" i="31" s="1"/>
  <c r="G21" i="31"/>
  <c r="M21" i="31" s="1"/>
  <c r="G22" i="31"/>
  <c r="M22" i="31" s="1"/>
  <c r="G23" i="31"/>
  <c r="M23" i="31" s="1"/>
  <c r="G24" i="31"/>
  <c r="M24" i="31" s="1"/>
  <c r="G25" i="31"/>
  <c r="M25" i="31" s="1"/>
  <c r="G26" i="31"/>
  <c r="M26" i="31" s="1"/>
  <c r="G27" i="31"/>
  <c r="M27" i="31" s="1"/>
  <c r="G28" i="31"/>
  <c r="M28" i="31" s="1"/>
  <c r="G29" i="31"/>
  <c r="M29" i="31" s="1"/>
  <c r="G30" i="31"/>
  <c r="M30" i="31" s="1"/>
  <c r="G31" i="31"/>
  <c r="M31" i="31" s="1"/>
  <c r="G32" i="31"/>
  <c r="M32" i="31" s="1"/>
  <c r="G33" i="31"/>
  <c r="M33" i="31" s="1"/>
  <c r="G34" i="31"/>
  <c r="M34" i="31" s="1"/>
  <c r="G35" i="31"/>
  <c r="M35" i="31" s="1"/>
  <c r="G36" i="31"/>
  <c r="M36" i="31" s="1"/>
  <c r="G37" i="31"/>
  <c r="M37" i="31" s="1"/>
  <c r="G38" i="31"/>
  <c r="M38" i="31" s="1"/>
  <c r="G39" i="31"/>
  <c r="M39" i="31" s="1"/>
  <c r="G40" i="31"/>
  <c r="M40" i="31" s="1"/>
  <c r="G41" i="31"/>
  <c r="M41" i="31" s="1"/>
  <c r="G42" i="31"/>
  <c r="M42" i="31" s="1"/>
  <c r="G43" i="31"/>
  <c r="M43" i="31" s="1"/>
  <c r="G44" i="31"/>
  <c r="M44" i="31" s="1"/>
  <c r="G45" i="31"/>
  <c r="M45" i="31" s="1"/>
  <c r="G46" i="31"/>
  <c r="M46" i="31" s="1"/>
  <c r="G47" i="31"/>
  <c r="M47" i="31" s="1"/>
  <c r="G48" i="31"/>
  <c r="M48" i="31" s="1"/>
  <c r="G49" i="31"/>
  <c r="M49" i="31" s="1"/>
  <c r="G50" i="31"/>
  <c r="M50" i="31" s="1"/>
  <c r="G51" i="31"/>
  <c r="M51" i="31" s="1"/>
  <c r="G52" i="31"/>
  <c r="M52" i="31" s="1"/>
  <c r="G53" i="31"/>
  <c r="M53" i="31" s="1"/>
  <c r="G54" i="31"/>
  <c r="M54" i="31" s="1"/>
  <c r="G55" i="31"/>
  <c r="M55" i="31" s="1"/>
  <c r="G56" i="31"/>
  <c r="M56" i="31" s="1"/>
  <c r="G57" i="31"/>
  <c r="M57" i="31" s="1"/>
  <c r="G58" i="31"/>
  <c r="M58" i="31" s="1"/>
  <c r="G59" i="31"/>
  <c r="M59" i="31" s="1"/>
  <c r="G60" i="31"/>
  <c r="M60" i="31" s="1"/>
  <c r="G61" i="31"/>
  <c r="M61" i="31" s="1"/>
  <c r="G62" i="31"/>
  <c r="M62" i="31" s="1"/>
  <c r="G63" i="31"/>
  <c r="M63" i="31" s="1"/>
  <c r="G64" i="31"/>
  <c r="M64" i="31" s="1"/>
  <c r="G65" i="31"/>
  <c r="M65" i="31" s="1"/>
  <c r="G66" i="31"/>
  <c r="M66" i="31" s="1"/>
  <c r="G67" i="31"/>
  <c r="M67" i="31" s="1"/>
  <c r="G68" i="31"/>
  <c r="M68" i="31" s="1"/>
  <c r="G69" i="31"/>
  <c r="M69" i="31" s="1"/>
  <c r="G70" i="31"/>
  <c r="M70" i="31" s="1"/>
  <c r="G71" i="31"/>
  <c r="M71" i="31" s="1"/>
  <c r="G72" i="31"/>
  <c r="M72" i="31" s="1"/>
  <c r="G73" i="31"/>
  <c r="M73" i="31" s="1"/>
  <c r="G74" i="31"/>
  <c r="M74" i="31" s="1"/>
  <c r="G75" i="31"/>
  <c r="M75" i="31" s="1"/>
  <c r="G76" i="31"/>
  <c r="M76" i="31" s="1"/>
  <c r="G77" i="31"/>
  <c r="M77" i="31" s="1"/>
  <c r="G78" i="31"/>
  <c r="M78" i="31" s="1"/>
  <c r="G79" i="31"/>
  <c r="M79" i="31" s="1"/>
  <c r="G80" i="31"/>
  <c r="M80" i="31" s="1"/>
  <c r="G81" i="31"/>
  <c r="M81" i="31" s="1"/>
  <c r="G82" i="31"/>
  <c r="M82" i="31" s="1"/>
  <c r="G83" i="31"/>
  <c r="M83" i="31" s="1"/>
  <c r="G84" i="31"/>
  <c r="M84" i="31" s="1"/>
  <c r="G85" i="31"/>
  <c r="M85" i="31" s="1"/>
  <c r="G86" i="31"/>
  <c r="M86" i="31" s="1"/>
  <c r="G87" i="31"/>
  <c r="M87" i="31" s="1"/>
  <c r="G88" i="31"/>
  <c r="M88" i="31" s="1"/>
  <c r="G89" i="31"/>
  <c r="M89" i="31" s="1"/>
  <c r="G90" i="31"/>
  <c r="M90" i="31" s="1"/>
  <c r="G91" i="31"/>
  <c r="M91" i="31" s="1"/>
  <c r="G92" i="31"/>
  <c r="M92" i="31" s="1"/>
  <c r="G93" i="31"/>
  <c r="M93" i="31" s="1"/>
  <c r="G94" i="31"/>
  <c r="M94" i="31" s="1"/>
  <c r="G95" i="31"/>
  <c r="M95" i="31" s="1"/>
  <c r="G96" i="31"/>
  <c r="M96" i="31" s="1"/>
  <c r="G97" i="31"/>
  <c r="M97" i="31" s="1"/>
  <c r="G98" i="31"/>
  <c r="M98" i="31" s="1"/>
  <c r="G99" i="31"/>
  <c r="M99" i="31" s="1"/>
  <c r="G100" i="31"/>
  <c r="M100" i="31" s="1"/>
  <c r="G101" i="31"/>
  <c r="M101" i="31" s="1"/>
  <c r="G102" i="31"/>
  <c r="M102" i="31" s="1"/>
  <c r="G103" i="31"/>
  <c r="M103" i="31" s="1"/>
  <c r="G104" i="31"/>
  <c r="M104" i="31" s="1"/>
  <c r="G105" i="31"/>
  <c r="M105" i="31" s="1"/>
  <c r="G106" i="31"/>
  <c r="M106" i="31" s="1"/>
  <c r="G107" i="31"/>
  <c r="M107" i="31" s="1"/>
  <c r="G108" i="31"/>
  <c r="M108" i="31" s="1"/>
  <c r="G109" i="31"/>
  <c r="M109" i="31" s="1"/>
  <c r="G110" i="31"/>
  <c r="M110" i="31" s="1"/>
  <c r="G111" i="31"/>
  <c r="M111" i="31" s="1"/>
  <c r="G112" i="31"/>
  <c r="M112" i="31" s="1"/>
  <c r="G113" i="31"/>
  <c r="M113" i="31" s="1"/>
  <c r="G114" i="31"/>
  <c r="M114" i="31" s="1"/>
  <c r="G115" i="31"/>
  <c r="M115" i="31" s="1"/>
  <c r="G116" i="31"/>
  <c r="M116" i="31" s="1"/>
  <c r="G117" i="31"/>
  <c r="M117" i="31" s="1"/>
  <c r="G118" i="31"/>
  <c r="M118" i="31" s="1"/>
  <c r="G119" i="31"/>
  <c r="M119" i="31" s="1"/>
  <c r="G120" i="31"/>
  <c r="M120" i="31" s="1"/>
  <c r="G121" i="31"/>
  <c r="M121" i="31" s="1"/>
  <c r="G1" i="31"/>
  <c r="M1" i="31" s="1"/>
  <c r="H2" i="66"/>
  <c r="N2" i="66" s="1"/>
  <c r="H3" i="66"/>
  <c r="N3" i="66" s="1"/>
  <c r="H4" i="66"/>
  <c r="N4" i="66" s="1"/>
  <c r="H5" i="66"/>
  <c r="N5" i="66" s="1"/>
  <c r="H6" i="66"/>
  <c r="N6" i="66" s="1"/>
  <c r="H7" i="66"/>
  <c r="N7" i="66" s="1"/>
  <c r="H8" i="66"/>
  <c r="N8" i="66" s="1"/>
  <c r="H9" i="66"/>
  <c r="N9" i="66" s="1"/>
  <c r="H10" i="66"/>
  <c r="N10" i="66" s="1"/>
  <c r="H11" i="66"/>
  <c r="N11" i="66" s="1"/>
  <c r="H12" i="66"/>
  <c r="N12" i="66" s="1"/>
  <c r="H13" i="66"/>
  <c r="N13" i="66" s="1"/>
  <c r="H1" i="66"/>
  <c r="N1" i="66" s="1"/>
  <c r="G2" i="66"/>
  <c r="M2" i="66" s="1"/>
  <c r="G3" i="66"/>
  <c r="M3" i="66" s="1"/>
  <c r="G4" i="66"/>
  <c r="M4" i="66" s="1"/>
  <c r="G5" i="66"/>
  <c r="M5" i="66" s="1"/>
  <c r="G6" i="66"/>
  <c r="M6" i="66" s="1"/>
  <c r="G7" i="66"/>
  <c r="M7" i="66" s="1"/>
  <c r="G8" i="66"/>
  <c r="M8" i="66" s="1"/>
  <c r="G9" i="66"/>
  <c r="M9" i="66" s="1"/>
  <c r="G10" i="66"/>
  <c r="M10" i="66" s="1"/>
  <c r="G11" i="66"/>
  <c r="M11" i="66" s="1"/>
  <c r="G12" i="66"/>
  <c r="M12" i="66" s="1"/>
  <c r="G13" i="66"/>
  <c r="M13" i="66" s="1"/>
  <c r="G14" i="66"/>
  <c r="M14" i="66" s="1"/>
  <c r="G15" i="66"/>
  <c r="M15" i="66" s="1"/>
  <c r="G16" i="66"/>
  <c r="M16" i="66" s="1"/>
  <c r="G17" i="66"/>
  <c r="M17" i="66" s="1"/>
  <c r="G18" i="66"/>
  <c r="M18" i="66" s="1"/>
  <c r="G19" i="66"/>
  <c r="M19" i="66" s="1"/>
  <c r="G20" i="66"/>
  <c r="M20" i="66" s="1"/>
  <c r="G21" i="66"/>
  <c r="M21" i="66" s="1"/>
  <c r="G22" i="66"/>
  <c r="M22" i="66" s="1"/>
  <c r="G23" i="66"/>
  <c r="M23" i="66" s="1"/>
  <c r="G24" i="66"/>
  <c r="M24" i="66" s="1"/>
  <c r="G25" i="66"/>
  <c r="M25" i="66" s="1"/>
  <c r="G26" i="66"/>
  <c r="M26" i="66" s="1"/>
  <c r="G27" i="66"/>
  <c r="M27" i="66" s="1"/>
  <c r="G28" i="66"/>
  <c r="M28" i="66" s="1"/>
  <c r="G29" i="66"/>
  <c r="M29" i="66" s="1"/>
  <c r="G30" i="66"/>
  <c r="M30" i="66" s="1"/>
  <c r="G31" i="66"/>
  <c r="M31" i="66" s="1"/>
  <c r="G32" i="66"/>
  <c r="M32" i="66" s="1"/>
  <c r="G33" i="66"/>
  <c r="M33" i="66" s="1"/>
  <c r="G34" i="66"/>
  <c r="M34" i="66" s="1"/>
  <c r="G35" i="66"/>
  <c r="M35" i="66" s="1"/>
  <c r="G36" i="66"/>
  <c r="M36" i="66" s="1"/>
  <c r="G37" i="66"/>
  <c r="M37" i="66" s="1"/>
  <c r="G38" i="66"/>
  <c r="M38" i="66" s="1"/>
  <c r="G39" i="66"/>
  <c r="M39" i="66" s="1"/>
  <c r="G40" i="66"/>
  <c r="M40" i="66" s="1"/>
  <c r="G41" i="66"/>
  <c r="M41" i="66" s="1"/>
  <c r="G42" i="66"/>
  <c r="M42" i="66" s="1"/>
  <c r="G43" i="66"/>
  <c r="M43" i="66" s="1"/>
  <c r="G44" i="66"/>
  <c r="M44" i="66" s="1"/>
  <c r="G45" i="66"/>
  <c r="M45" i="66" s="1"/>
  <c r="G46" i="66"/>
  <c r="M46" i="66" s="1"/>
  <c r="G47" i="66"/>
  <c r="M47" i="66" s="1"/>
  <c r="G48" i="66"/>
  <c r="M48" i="66" s="1"/>
  <c r="G49" i="66"/>
  <c r="M49" i="66" s="1"/>
  <c r="G50" i="66"/>
  <c r="M50" i="66" s="1"/>
  <c r="G51" i="66"/>
  <c r="M51" i="66" s="1"/>
  <c r="G52" i="66"/>
  <c r="M52" i="66" s="1"/>
  <c r="G53" i="66"/>
  <c r="M53" i="66" s="1"/>
  <c r="G54" i="66"/>
  <c r="M54" i="66" s="1"/>
  <c r="G55" i="66"/>
  <c r="M55" i="66" s="1"/>
  <c r="G56" i="66"/>
  <c r="M56" i="66" s="1"/>
  <c r="G57" i="66"/>
  <c r="M57" i="66" s="1"/>
  <c r="G58" i="66"/>
  <c r="M58" i="66" s="1"/>
  <c r="G59" i="66"/>
  <c r="M59" i="66" s="1"/>
  <c r="G60" i="66"/>
  <c r="M60" i="66" s="1"/>
  <c r="G61" i="66"/>
  <c r="M61" i="66" s="1"/>
  <c r="G62" i="66"/>
  <c r="M62" i="66" s="1"/>
  <c r="G63" i="66"/>
  <c r="M63" i="66" s="1"/>
  <c r="G64" i="66"/>
  <c r="M64" i="66" s="1"/>
  <c r="G65" i="66"/>
  <c r="M65" i="66" s="1"/>
  <c r="G66" i="66"/>
  <c r="M66" i="66" s="1"/>
  <c r="G67" i="66"/>
  <c r="M67" i="66" s="1"/>
  <c r="G68" i="66"/>
  <c r="M68" i="66" s="1"/>
  <c r="G69" i="66"/>
  <c r="M69" i="66" s="1"/>
  <c r="G70" i="66"/>
  <c r="M70" i="66" s="1"/>
  <c r="G71" i="66"/>
  <c r="M71" i="66" s="1"/>
  <c r="G72" i="66"/>
  <c r="M72" i="66" s="1"/>
  <c r="G73" i="66"/>
  <c r="M73" i="66" s="1"/>
  <c r="G74" i="66"/>
  <c r="M74" i="66" s="1"/>
  <c r="G75" i="66"/>
  <c r="M75" i="66" s="1"/>
  <c r="G76" i="66"/>
  <c r="M76" i="66" s="1"/>
  <c r="G77" i="66"/>
  <c r="M77" i="66" s="1"/>
  <c r="G78" i="66"/>
  <c r="M78" i="66" s="1"/>
  <c r="G79" i="66"/>
  <c r="M79" i="66" s="1"/>
  <c r="G80" i="66"/>
  <c r="M80" i="66" s="1"/>
  <c r="G81" i="66"/>
  <c r="M81" i="66" s="1"/>
  <c r="G82" i="66"/>
  <c r="M82" i="66" s="1"/>
  <c r="G83" i="66"/>
  <c r="M83" i="66" s="1"/>
  <c r="G84" i="66"/>
  <c r="M84" i="66" s="1"/>
  <c r="G85" i="66"/>
  <c r="M85" i="66" s="1"/>
  <c r="G86" i="66"/>
  <c r="M86" i="66" s="1"/>
  <c r="G87" i="66"/>
  <c r="M87" i="66" s="1"/>
  <c r="G88" i="66"/>
  <c r="M88" i="66" s="1"/>
  <c r="G89" i="66"/>
  <c r="M89" i="66" s="1"/>
  <c r="G90" i="66"/>
  <c r="M90" i="66" s="1"/>
  <c r="G91" i="66"/>
  <c r="M91" i="66" s="1"/>
  <c r="G92" i="66"/>
  <c r="M92" i="66" s="1"/>
  <c r="G93" i="66"/>
  <c r="M93" i="66" s="1"/>
  <c r="G94" i="66"/>
  <c r="M94" i="66" s="1"/>
  <c r="G95" i="66"/>
  <c r="M95" i="66" s="1"/>
  <c r="G96" i="66"/>
  <c r="M96" i="66" s="1"/>
  <c r="G97" i="66"/>
  <c r="M97" i="66" s="1"/>
  <c r="G98" i="66"/>
  <c r="M98" i="66" s="1"/>
  <c r="G99" i="66"/>
  <c r="M99" i="66" s="1"/>
  <c r="G100" i="66"/>
  <c r="M100" i="66" s="1"/>
  <c r="G101" i="66"/>
  <c r="M101" i="66" s="1"/>
  <c r="G102" i="66"/>
  <c r="M102" i="66" s="1"/>
  <c r="G103" i="66"/>
  <c r="M103" i="66" s="1"/>
  <c r="G104" i="66"/>
  <c r="M104" i="66" s="1"/>
  <c r="G105" i="66"/>
  <c r="M105" i="66" s="1"/>
  <c r="G106" i="66"/>
  <c r="M106" i="66" s="1"/>
  <c r="G107" i="66"/>
  <c r="M107" i="66" s="1"/>
  <c r="G108" i="66"/>
  <c r="M108" i="66" s="1"/>
  <c r="G109" i="66"/>
  <c r="M109" i="66" s="1"/>
  <c r="G110" i="66"/>
  <c r="M110" i="66" s="1"/>
  <c r="G111" i="66"/>
  <c r="M111" i="66" s="1"/>
  <c r="G112" i="66"/>
  <c r="M112" i="66" s="1"/>
  <c r="G113" i="66"/>
  <c r="M113" i="66" s="1"/>
  <c r="G114" i="66"/>
  <c r="M114" i="66" s="1"/>
  <c r="G115" i="66"/>
  <c r="M115" i="66" s="1"/>
  <c r="G116" i="66"/>
  <c r="M116" i="66" s="1"/>
  <c r="G117" i="66"/>
  <c r="M117" i="66" s="1"/>
  <c r="G118" i="66"/>
  <c r="M118" i="66" s="1"/>
  <c r="G119" i="66"/>
  <c r="M119" i="66" s="1"/>
  <c r="G120" i="66"/>
  <c r="M120" i="66" s="1"/>
  <c r="G121" i="66"/>
  <c r="M121" i="66" s="1"/>
  <c r="G1" i="66"/>
  <c r="M1" i="66" s="1"/>
  <c r="F1" i="66"/>
  <c r="L1" i="66" s="1"/>
  <c r="J122" i="30"/>
  <c r="R122" i="30" s="1"/>
  <c r="J123" i="30"/>
  <c r="R123" i="30" s="1"/>
  <c r="J124" i="30"/>
  <c r="R124" i="30" s="1"/>
  <c r="J125" i="30"/>
  <c r="R125" i="30" s="1"/>
  <c r="J126" i="30"/>
  <c r="R126" i="30" s="1"/>
  <c r="J127" i="30"/>
  <c r="R127" i="30" s="1"/>
  <c r="J128" i="30"/>
  <c r="R128" i="30" s="1"/>
  <c r="J129" i="30"/>
  <c r="R129" i="30" s="1"/>
  <c r="J130" i="30"/>
  <c r="R130" i="30" s="1"/>
  <c r="J131" i="30"/>
  <c r="R131" i="30" s="1"/>
  <c r="J132" i="30"/>
  <c r="R132" i="30" s="1"/>
  <c r="J133" i="30"/>
  <c r="R133" i="30" s="1"/>
  <c r="J134" i="30"/>
  <c r="R134" i="30" s="1"/>
  <c r="J135" i="30"/>
  <c r="R135" i="30" s="1"/>
  <c r="J136" i="30"/>
  <c r="R136" i="30" s="1"/>
  <c r="J137" i="30"/>
  <c r="R137" i="30" s="1"/>
  <c r="J138" i="30"/>
  <c r="R138" i="30" s="1"/>
  <c r="J139" i="30"/>
  <c r="R139" i="30" s="1"/>
  <c r="J140" i="30"/>
  <c r="R140" i="30" s="1"/>
  <c r="J141" i="30"/>
  <c r="R141" i="30" s="1"/>
  <c r="J142" i="30"/>
  <c r="R142" i="30" s="1"/>
  <c r="J143" i="30"/>
  <c r="R143" i="30" s="1"/>
  <c r="J144" i="30"/>
  <c r="R144" i="30" s="1"/>
  <c r="J145" i="30"/>
  <c r="R145" i="30" s="1"/>
  <c r="J2" i="30"/>
  <c r="R2" i="30" s="1"/>
  <c r="J3" i="30"/>
  <c r="R3" i="30" s="1"/>
  <c r="J4" i="30"/>
  <c r="R4" i="30" s="1"/>
  <c r="J5" i="30"/>
  <c r="R5" i="30" s="1"/>
  <c r="J6" i="30"/>
  <c r="R6" i="30" s="1"/>
  <c r="J7" i="30"/>
  <c r="R7" i="30" s="1"/>
  <c r="J8" i="30"/>
  <c r="R8" i="30" s="1"/>
  <c r="J9" i="30"/>
  <c r="R9" i="30" s="1"/>
  <c r="J10" i="30"/>
  <c r="R10" i="30" s="1"/>
  <c r="J11" i="30"/>
  <c r="R11" i="30" s="1"/>
  <c r="J12" i="30"/>
  <c r="R12" i="30" s="1"/>
  <c r="J13" i="30"/>
  <c r="R13" i="30" s="1"/>
  <c r="J14" i="30"/>
  <c r="R14" i="30" s="1"/>
  <c r="J15" i="30"/>
  <c r="R15" i="30" s="1"/>
  <c r="J16" i="30"/>
  <c r="R16" i="30" s="1"/>
  <c r="J17" i="30"/>
  <c r="R17" i="30" s="1"/>
  <c r="J18" i="30"/>
  <c r="R18" i="30" s="1"/>
  <c r="J19" i="30"/>
  <c r="R19" i="30" s="1"/>
  <c r="J20" i="30"/>
  <c r="R20" i="30" s="1"/>
  <c r="J21" i="30"/>
  <c r="R21" i="30" s="1"/>
  <c r="J22" i="30"/>
  <c r="R22" i="30" s="1"/>
  <c r="J23" i="30"/>
  <c r="R23" i="30" s="1"/>
  <c r="J24" i="30"/>
  <c r="R24" i="30" s="1"/>
  <c r="J25" i="30"/>
  <c r="R25" i="30" s="1"/>
  <c r="J26" i="30"/>
  <c r="R26" i="30" s="1"/>
  <c r="J27" i="30"/>
  <c r="R27" i="30" s="1"/>
  <c r="J28" i="30"/>
  <c r="R28" i="30" s="1"/>
  <c r="J29" i="30"/>
  <c r="R29" i="30" s="1"/>
  <c r="J30" i="30"/>
  <c r="R30" i="30" s="1"/>
  <c r="J31" i="30"/>
  <c r="R31" i="30" s="1"/>
  <c r="J32" i="30"/>
  <c r="R32" i="30" s="1"/>
  <c r="J33" i="30"/>
  <c r="R33" i="30" s="1"/>
  <c r="J34" i="30"/>
  <c r="R34" i="30" s="1"/>
  <c r="J35" i="30"/>
  <c r="R35" i="30" s="1"/>
  <c r="J36" i="30"/>
  <c r="R36" i="30" s="1"/>
  <c r="J37" i="30"/>
  <c r="R37" i="30" s="1"/>
  <c r="J38" i="30"/>
  <c r="R38" i="30" s="1"/>
  <c r="J39" i="30"/>
  <c r="R39" i="30" s="1"/>
  <c r="J40" i="30"/>
  <c r="R40" i="30" s="1"/>
  <c r="J41" i="30"/>
  <c r="R41" i="30" s="1"/>
  <c r="J42" i="30"/>
  <c r="R42" i="30" s="1"/>
  <c r="J43" i="30"/>
  <c r="R43" i="30" s="1"/>
  <c r="J44" i="30"/>
  <c r="R44" i="30" s="1"/>
  <c r="J45" i="30"/>
  <c r="R45" i="30" s="1"/>
  <c r="J46" i="30"/>
  <c r="R46" i="30" s="1"/>
  <c r="J47" i="30"/>
  <c r="R47" i="30" s="1"/>
  <c r="J48" i="30"/>
  <c r="R48" i="30" s="1"/>
  <c r="J49" i="30"/>
  <c r="R49" i="30" s="1"/>
  <c r="J50" i="30"/>
  <c r="R50" i="30" s="1"/>
  <c r="J51" i="30"/>
  <c r="R51" i="30" s="1"/>
  <c r="J52" i="30"/>
  <c r="R52" i="30" s="1"/>
  <c r="J53" i="30"/>
  <c r="R53" i="30" s="1"/>
  <c r="J54" i="30"/>
  <c r="R54" i="30" s="1"/>
  <c r="J55" i="30"/>
  <c r="R55" i="30" s="1"/>
  <c r="J56" i="30"/>
  <c r="R56" i="30" s="1"/>
  <c r="J57" i="30"/>
  <c r="R57" i="30" s="1"/>
  <c r="J58" i="30"/>
  <c r="R58" i="30" s="1"/>
  <c r="J59" i="30"/>
  <c r="R59" i="30" s="1"/>
  <c r="J60" i="30"/>
  <c r="R60" i="30" s="1"/>
  <c r="J61" i="30"/>
  <c r="R61" i="30" s="1"/>
  <c r="J62" i="30"/>
  <c r="R62" i="30" s="1"/>
  <c r="J63" i="30"/>
  <c r="R63" i="30" s="1"/>
  <c r="J64" i="30"/>
  <c r="R64" i="30" s="1"/>
  <c r="J65" i="30"/>
  <c r="R65" i="30" s="1"/>
  <c r="J66" i="30"/>
  <c r="R66" i="30" s="1"/>
  <c r="J67" i="30"/>
  <c r="R67" i="30" s="1"/>
  <c r="J68" i="30"/>
  <c r="R68" i="30" s="1"/>
  <c r="J69" i="30"/>
  <c r="R69" i="30" s="1"/>
  <c r="J70" i="30"/>
  <c r="R70" i="30" s="1"/>
  <c r="J71" i="30"/>
  <c r="R71" i="30" s="1"/>
  <c r="J72" i="30"/>
  <c r="R72" i="30" s="1"/>
  <c r="J73" i="30"/>
  <c r="R73" i="30" s="1"/>
  <c r="J74" i="30"/>
  <c r="R74" i="30" s="1"/>
  <c r="J75" i="30"/>
  <c r="R75" i="30" s="1"/>
  <c r="J76" i="30"/>
  <c r="R76" i="30" s="1"/>
  <c r="J77" i="30"/>
  <c r="R77" i="30" s="1"/>
  <c r="J78" i="30"/>
  <c r="R78" i="30" s="1"/>
  <c r="J79" i="30"/>
  <c r="R79" i="30" s="1"/>
  <c r="J80" i="30"/>
  <c r="R80" i="30" s="1"/>
  <c r="J81" i="30"/>
  <c r="R81" i="30" s="1"/>
  <c r="J82" i="30"/>
  <c r="R82" i="30" s="1"/>
  <c r="J83" i="30"/>
  <c r="R83" i="30" s="1"/>
  <c r="J84" i="30"/>
  <c r="R84" i="30" s="1"/>
  <c r="J85" i="30"/>
  <c r="R85" i="30" s="1"/>
  <c r="J86" i="30"/>
  <c r="R86" i="30" s="1"/>
  <c r="J87" i="30"/>
  <c r="R87" i="30" s="1"/>
  <c r="J88" i="30"/>
  <c r="R88" i="30" s="1"/>
  <c r="J89" i="30"/>
  <c r="R89" i="30" s="1"/>
  <c r="J90" i="30"/>
  <c r="R90" i="30" s="1"/>
  <c r="J91" i="30"/>
  <c r="R91" i="30" s="1"/>
  <c r="J92" i="30"/>
  <c r="R92" i="30" s="1"/>
  <c r="J93" i="30"/>
  <c r="R93" i="30" s="1"/>
  <c r="J94" i="30"/>
  <c r="R94" i="30" s="1"/>
  <c r="J95" i="30"/>
  <c r="R95" i="30" s="1"/>
  <c r="J96" i="30"/>
  <c r="R96" i="30" s="1"/>
  <c r="J97" i="30"/>
  <c r="R97" i="30" s="1"/>
  <c r="J98" i="30"/>
  <c r="R98" i="30" s="1"/>
  <c r="J99" i="30"/>
  <c r="R99" i="30" s="1"/>
  <c r="J100" i="30"/>
  <c r="R100" i="30" s="1"/>
  <c r="J101" i="30"/>
  <c r="R101" i="30" s="1"/>
  <c r="J102" i="30"/>
  <c r="R102" i="30" s="1"/>
  <c r="J103" i="30"/>
  <c r="R103" i="30" s="1"/>
  <c r="J104" i="30"/>
  <c r="R104" i="30" s="1"/>
  <c r="J105" i="30"/>
  <c r="R105" i="30" s="1"/>
  <c r="J106" i="30"/>
  <c r="R106" i="30" s="1"/>
  <c r="J107" i="30"/>
  <c r="R107" i="30" s="1"/>
  <c r="J108" i="30"/>
  <c r="R108" i="30" s="1"/>
  <c r="J109" i="30"/>
  <c r="R109" i="30" s="1"/>
  <c r="J110" i="30"/>
  <c r="R110" i="30" s="1"/>
  <c r="J111" i="30"/>
  <c r="R111" i="30" s="1"/>
  <c r="J112" i="30"/>
  <c r="R112" i="30" s="1"/>
  <c r="J113" i="30"/>
  <c r="R113" i="30" s="1"/>
  <c r="J114" i="30"/>
  <c r="R114" i="30" s="1"/>
  <c r="J115" i="30"/>
  <c r="R115" i="30" s="1"/>
  <c r="J116" i="30"/>
  <c r="R116" i="30" s="1"/>
  <c r="J117" i="30"/>
  <c r="R117" i="30" s="1"/>
  <c r="J118" i="30"/>
  <c r="R118" i="30" s="1"/>
  <c r="J119" i="30"/>
  <c r="R119" i="30" s="1"/>
  <c r="J120" i="30"/>
  <c r="R120" i="30" s="1"/>
  <c r="J121" i="30"/>
  <c r="R121" i="30" s="1"/>
  <c r="J1" i="30"/>
  <c r="R1" i="30" s="1"/>
  <c r="J1" i="64"/>
  <c r="R1" i="64" s="1"/>
  <c r="G2" i="64"/>
  <c r="O2" i="64" s="1"/>
  <c r="G1" i="64"/>
  <c r="J2" i="64"/>
  <c r="R2" i="64" s="1"/>
  <c r="J3" i="64"/>
  <c r="R3" i="64" s="1"/>
  <c r="J4" i="64"/>
  <c r="R4" i="64" s="1"/>
  <c r="J5" i="64"/>
  <c r="R5" i="64" s="1"/>
  <c r="J6" i="64"/>
  <c r="R6" i="64" s="1"/>
  <c r="J7" i="64"/>
  <c r="R7" i="64" s="1"/>
  <c r="J8" i="64"/>
  <c r="R8" i="64" s="1"/>
  <c r="J9" i="64"/>
  <c r="R9" i="64" s="1"/>
  <c r="J10" i="64"/>
  <c r="R10" i="64" s="1"/>
  <c r="J11" i="64"/>
  <c r="R11" i="64" s="1"/>
  <c r="J12" i="64"/>
  <c r="R12" i="64" s="1"/>
  <c r="J13" i="64"/>
  <c r="R13" i="64" s="1"/>
  <c r="J14" i="64"/>
  <c r="R14" i="64" s="1"/>
  <c r="J15" i="64"/>
  <c r="R15" i="64" s="1"/>
  <c r="J16" i="64"/>
  <c r="R16" i="64" s="1"/>
  <c r="J17" i="64"/>
  <c r="R17" i="64" s="1"/>
  <c r="J18" i="64"/>
  <c r="R18" i="64" s="1"/>
  <c r="J19" i="64"/>
  <c r="R19" i="64" s="1"/>
  <c r="J20" i="64"/>
  <c r="R20" i="64" s="1"/>
  <c r="J21" i="64"/>
  <c r="R21" i="64" s="1"/>
  <c r="J22" i="64"/>
  <c r="R22" i="64" s="1"/>
  <c r="J23" i="64"/>
  <c r="R23" i="64" s="1"/>
  <c r="J24" i="64"/>
  <c r="R24" i="64" s="1"/>
  <c r="J25" i="64"/>
  <c r="R25" i="64" s="1"/>
  <c r="J26" i="64"/>
  <c r="R26" i="64" s="1"/>
  <c r="J27" i="64"/>
  <c r="R27" i="64" s="1"/>
  <c r="J28" i="64"/>
  <c r="R28" i="64" s="1"/>
  <c r="J29" i="64"/>
  <c r="R29" i="64" s="1"/>
  <c r="J30" i="64"/>
  <c r="R30" i="64" s="1"/>
  <c r="J31" i="64"/>
  <c r="R31" i="64" s="1"/>
  <c r="J32" i="64"/>
  <c r="R32" i="64" s="1"/>
  <c r="J33" i="64"/>
  <c r="R33" i="64" s="1"/>
  <c r="J34" i="64"/>
  <c r="R34" i="64" s="1"/>
  <c r="J35" i="64"/>
  <c r="R35" i="64" s="1"/>
  <c r="J36" i="64"/>
  <c r="R36" i="64" s="1"/>
  <c r="J37" i="64"/>
  <c r="R37" i="64" s="1"/>
  <c r="J38" i="64"/>
  <c r="R38" i="64" s="1"/>
  <c r="J39" i="64"/>
  <c r="R39" i="64" s="1"/>
  <c r="J40" i="64"/>
  <c r="R40" i="64" s="1"/>
  <c r="J41" i="64"/>
  <c r="R41" i="64" s="1"/>
  <c r="J42" i="64"/>
  <c r="R42" i="64" s="1"/>
  <c r="J43" i="64"/>
  <c r="R43" i="64" s="1"/>
  <c r="J44" i="64"/>
  <c r="R44" i="64" s="1"/>
  <c r="J45" i="64"/>
  <c r="R45" i="64" s="1"/>
  <c r="J46" i="64"/>
  <c r="R46" i="64" s="1"/>
  <c r="J47" i="64"/>
  <c r="R47" i="64" s="1"/>
  <c r="J48" i="64"/>
  <c r="R48" i="64" s="1"/>
  <c r="J49" i="64"/>
  <c r="R49" i="64" s="1"/>
  <c r="J50" i="64"/>
  <c r="R50" i="64" s="1"/>
  <c r="J51" i="64"/>
  <c r="R51" i="64" s="1"/>
  <c r="J52" i="64"/>
  <c r="R52" i="64" s="1"/>
  <c r="J53" i="64"/>
  <c r="R53" i="64" s="1"/>
  <c r="J54" i="64"/>
  <c r="R54" i="64" s="1"/>
  <c r="J55" i="64"/>
  <c r="R55" i="64" s="1"/>
  <c r="J56" i="64"/>
  <c r="R56" i="64" s="1"/>
  <c r="J57" i="64"/>
  <c r="R57" i="64" s="1"/>
  <c r="J58" i="64"/>
  <c r="R58" i="64" s="1"/>
  <c r="J59" i="64"/>
  <c r="R59" i="64" s="1"/>
  <c r="J60" i="64"/>
  <c r="R60" i="64" s="1"/>
  <c r="J61" i="64"/>
  <c r="R61" i="64" s="1"/>
  <c r="J62" i="64"/>
  <c r="R62" i="64" s="1"/>
  <c r="J63" i="64"/>
  <c r="R63" i="64" s="1"/>
  <c r="J64" i="64"/>
  <c r="R64" i="64" s="1"/>
  <c r="J65" i="64"/>
  <c r="R65" i="64" s="1"/>
  <c r="J66" i="64"/>
  <c r="R66" i="64" s="1"/>
  <c r="J67" i="64"/>
  <c r="R67" i="64" s="1"/>
  <c r="J68" i="64"/>
  <c r="R68" i="64" s="1"/>
  <c r="J69" i="64"/>
  <c r="R69" i="64" s="1"/>
  <c r="J70" i="64"/>
  <c r="R70" i="64" s="1"/>
  <c r="J71" i="64"/>
  <c r="R71" i="64" s="1"/>
  <c r="J72" i="64"/>
  <c r="R72" i="64" s="1"/>
  <c r="J73" i="64"/>
  <c r="R73" i="64" s="1"/>
  <c r="J74" i="64"/>
  <c r="R74" i="64" s="1"/>
  <c r="J75" i="64"/>
  <c r="R75" i="64" s="1"/>
  <c r="J76" i="64"/>
  <c r="R76" i="64" s="1"/>
  <c r="J77" i="64"/>
  <c r="R77" i="64" s="1"/>
  <c r="J78" i="64"/>
  <c r="R78" i="64" s="1"/>
  <c r="J79" i="64"/>
  <c r="R79" i="64" s="1"/>
  <c r="J80" i="64"/>
  <c r="R80" i="64" s="1"/>
  <c r="J81" i="64"/>
  <c r="R81" i="64" s="1"/>
  <c r="J82" i="64"/>
  <c r="R82" i="64" s="1"/>
  <c r="J83" i="64"/>
  <c r="R83" i="64" s="1"/>
  <c r="J84" i="64"/>
  <c r="R84" i="64" s="1"/>
  <c r="J85" i="64"/>
  <c r="R85" i="64" s="1"/>
  <c r="J86" i="64"/>
  <c r="R86" i="64" s="1"/>
  <c r="J87" i="64"/>
  <c r="R87" i="64" s="1"/>
  <c r="J88" i="64"/>
  <c r="R88" i="64" s="1"/>
  <c r="J89" i="64"/>
  <c r="R89" i="64" s="1"/>
  <c r="J90" i="64"/>
  <c r="R90" i="64" s="1"/>
  <c r="J91" i="64"/>
  <c r="R91" i="64" s="1"/>
  <c r="J92" i="64"/>
  <c r="R92" i="64" s="1"/>
  <c r="J93" i="64"/>
  <c r="R93" i="64" s="1"/>
  <c r="J94" i="64"/>
  <c r="R94" i="64" s="1"/>
  <c r="J95" i="64"/>
  <c r="R95" i="64" s="1"/>
  <c r="J96" i="64"/>
  <c r="R96" i="64" s="1"/>
  <c r="J97" i="64"/>
  <c r="R97" i="64" s="1"/>
  <c r="J98" i="64"/>
  <c r="R98" i="64" s="1"/>
  <c r="J99" i="64"/>
  <c r="R99" i="64" s="1"/>
  <c r="J100" i="64"/>
  <c r="R100" i="64" s="1"/>
  <c r="J101" i="64"/>
  <c r="R101" i="64" s="1"/>
  <c r="J102" i="64"/>
  <c r="R102" i="64" s="1"/>
  <c r="J103" i="64"/>
  <c r="R103" i="64" s="1"/>
  <c r="J104" i="64"/>
  <c r="R104" i="64" s="1"/>
  <c r="J105" i="64"/>
  <c r="R105" i="64" s="1"/>
  <c r="J106" i="64"/>
  <c r="R106" i="64" s="1"/>
  <c r="J107" i="64"/>
  <c r="R107" i="64" s="1"/>
  <c r="J108" i="64"/>
  <c r="R108" i="64" s="1"/>
  <c r="J109" i="64"/>
  <c r="R109" i="64" s="1"/>
  <c r="J110" i="64"/>
  <c r="R110" i="64" s="1"/>
  <c r="J111" i="64"/>
  <c r="R111" i="64" s="1"/>
  <c r="J112" i="64"/>
  <c r="R112" i="64" s="1"/>
  <c r="J113" i="64"/>
  <c r="R113" i="64" s="1"/>
  <c r="J114" i="64"/>
  <c r="R114" i="64" s="1"/>
  <c r="J115" i="64"/>
  <c r="R115" i="64" s="1"/>
  <c r="J116" i="64"/>
  <c r="R116" i="64" s="1"/>
  <c r="J117" i="64"/>
  <c r="R117" i="64" s="1"/>
  <c r="J118" i="64"/>
  <c r="R118" i="64" s="1"/>
  <c r="J119" i="64"/>
  <c r="R119" i="64" s="1"/>
  <c r="J120" i="64"/>
  <c r="R120" i="64" s="1"/>
  <c r="J121" i="64"/>
  <c r="R121" i="64" s="1"/>
  <c r="I122" i="28"/>
  <c r="K122" i="29" s="1"/>
  <c r="I134" i="28"/>
  <c r="G134" i="28" s="1"/>
  <c r="M134" i="28" s="1"/>
  <c r="I135" i="28"/>
  <c r="G135" i="28" s="1"/>
  <c r="M135" i="28" s="1"/>
  <c r="I136" i="28"/>
  <c r="K136" i="29" s="1"/>
  <c r="I137" i="28"/>
  <c r="K137" i="29" s="1"/>
  <c r="I138" i="28"/>
  <c r="G138" i="28" s="1"/>
  <c r="M138" i="28" s="1"/>
  <c r="I139" i="28"/>
  <c r="G139" i="28" s="1"/>
  <c r="M139" i="28" s="1"/>
  <c r="I140" i="28"/>
  <c r="K140" i="29" s="1"/>
  <c r="I141" i="28"/>
  <c r="K141" i="29" s="1"/>
  <c r="I142" i="28"/>
  <c r="G142" i="28" s="1"/>
  <c r="M142" i="28" s="1"/>
  <c r="I143" i="28"/>
  <c r="G143" i="28" s="1"/>
  <c r="M143" i="28" s="1"/>
  <c r="I144" i="28"/>
  <c r="K144" i="29" s="1"/>
  <c r="I145" i="28"/>
  <c r="K145" i="29" s="1"/>
  <c r="I121" i="28"/>
  <c r="K121" i="29" s="1"/>
  <c r="H1" i="28"/>
  <c r="G2" i="28"/>
  <c r="M2" i="28" s="1"/>
  <c r="G3" i="28"/>
  <c r="M3" i="28" s="1"/>
  <c r="G4" i="28"/>
  <c r="M4" i="28" s="1"/>
  <c r="G5" i="28"/>
  <c r="M5" i="28" s="1"/>
  <c r="G6" i="28"/>
  <c r="M6" i="28" s="1"/>
  <c r="G7" i="28"/>
  <c r="M7" i="28" s="1"/>
  <c r="G8" i="28"/>
  <c r="M8" i="28" s="1"/>
  <c r="G9" i="28"/>
  <c r="M9" i="28" s="1"/>
  <c r="G10" i="28"/>
  <c r="M10" i="28" s="1"/>
  <c r="G11" i="28"/>
  <c r="M11" i="28" s="1"/>
  <c r="G12" i="28"/>
  <c r="M12" i="28" s="1"/>
  <c r="G13" i="28"/>
  <c r="M13" i="28" s="1"/>
  <c r="G14" i="28"/>
  <c r="M14" i="28" s="1"/>
  <c r="G15" i="28"/>
  <c r="M15" i="28" s="1"/>
  <c r="G16" i="28"/>
  <c r="M16" i="28" s="1"/>
  <c r="G17" i="28"/>
  <c r="M17" i="28" s="1"/>
  <c r="G18" i="28"/>
  <c r="M18" i="28" s="1"/>
  <c r="G19" i="28"/>
  <c r="M19" i="28" s="1"/>
  <c r="G20" i="28"/>
  <c r="M20" i="28" s="1"/>
  <c r="G21" i="28"/>
  <c r="M21" i="28" s="1"/>
  <c r="G22" i="28"/>
  <c r="M22" i="28" s="1"/>
  <c r="G23" i="28"/>
  <c r="M23" i="28" s="1"/>
  <c r="G24" i="28"/>
  <c r="M24" i="28" s="1"/>
  <c r="G25" i="28"/>
  <c r="M25" i="28" s="1"/>
  <c r="G26" i="28"/>
  <c r="M26" i="28" s="1"/>
  <c r="G27" i="28"/>
  <c r="M27" i="28" s="1"/>
  <c r="G28" i="28"/>
  <c r="M28" i="28" s="1"/>
  <c r="G29" i="28"/>
  <c r="M29" i="28" s="1"/>
  <c r="G30" i="28"/>
  <c r="M30" i="28" s="1"/>
  <c r="G31" i="28"/>
  <c r="M31" i="28" s="1"/>
  <c r="G32" i="28"/>
  <c r="M32" i="28" s="1"/>
  <c r="G33" i="28"/>
  <c r="M33" i="28" s="1"/>
  <c r="G34" i="28"/>
  <c r="M34" i="28" s="1"/>
  <c r="G35" i="28"/>
  <c r="M35" i="28" s="1"/>
  <c r="G36" i="28"/>
  <c r="M36" i="28" s="1"/>
  <c r="G37" i="28"/>
  <c r="M37" i="28" s="1"/>
  <c r="G38" i="28"/>
  <c r="M38" i="28" s="1"/>
  <c r="G39" i="28"/>
  <c r="M39" i="28" s="1"/>
  <c r="G40" i="28"/>
  <c r="M40" i="28" s="1"/>
  <c r="G41" i="28"/>
  <c r="M41" i="28" s="1"/>
  <c r="G42" i="28"/>
  <c r="M42" i="28" s="1"/>
  <c r="G43" i="28"/>
  <c r="M43" i="28" s="1"/>
  <c r="G44" i="28"/>
  <c r="M44" i="28" s="1"/>
  <c r="G45" i="28"/>
  <c r="M45" i="28" s="1"/>
  <c r="G46" i="28"/>
  <c r="M46" i="28" s="1"/>
  <c r="G47" i="28"/>
  <c r="M47" i="28" s="1"/>
  <c r="G48" i="28"/>
  <c r="M48" i="28" s="1"/>
  <c r="G49" i="28"/>
  <c r="M49" i="28" s="1"/>
  <c r="G50" i="28"/>
  <c r="M50" i="28" s="1"/>
  <c r="G51" i="28"/>
  <c r="M51" i="28" s="1"/>
  <c r="G52" i="28"/>
  <c r="M52" i="28" s="1"/>
  <c r="G53" i="28"/>
  <c r="M53" i="28" s="1"/>
  <c r="G54" i="28"/>
  <c r="M54" i="28" s="1"/>
  <c r="G55" i="28"/>
  <c r="M55" i="28" s="1"/>
  <c r="G56" i="28"/>
  <c r="M56" i="28" s="1"/>
  <c r="G57" i="28"/>
  <c r="M57" i="28" s="1"/>
  <c r="G58" i="28"/>
  <c r="M58" i="28" s="1"/>
  <c r="G59" i="28"/>
  <c r="M59" i="28" s="1"/>
  <c r="G60" i="28"/>
  <c r="M60" i="28" s="1"/>
  <c r="G61" i="28"/>
  <c r="M61" i="28" s="1"/>
  <c r="G62" i="28"/>
  <c r="M62" i="28" s="1"/>
  <c r="G63" i="28"/>
  <c r="M63" i="28" s="1"/>
  <c r="G64" i="28"/>
  <c r="M64" i="28" s="1"/>
  <c r="G65" i="28"/>
  <c r="M65" i="28" s="1"/>
  <c r="G66" i="28"/>
  <c r="M66" i="28" s="1"/>
  <c r="G67" i="28"/>
  <c r="M67" i="28" s="1"/>
  <c r="G68" i="28"/>
  <c r="M68" i="28" s="1"/>
  <c r="G69" i="28"/>
  <c r="M69" i="28" s="1"/>
  <c r="G70" i="28"/>
  <c r="M70" i="28" s="1"/>
  <c r="G71" i="28"/>
  <c r="M71" i="28" s="1"/>
  <c r="G72" i="28"/>
  <c r="M72" i="28" s="1"/>
  <c r="G73" i="28"/>
  <c r="M73" i="28" s="1"/>
  <c r="G74" i="28"/>
  <c r="M74" i="28" s="1"/>
  <c r="G75" i="28"/>
  <c r="M75" i="28" s="1"/>
  <c r="G76" i="28"/>
  <c r="M76" i="28" s="1"/>
  <c r="G77" i="28"/>
  <c r="M77" i="28" s="1"/>
  <c r="G78" i="28"/>
  <c r="M78" i="28" s="1"/>
  <c r="G79" i="28"/>
  <c r="M79" i="28" s="1"/>
  <c r="G80" i="28"/>
  <c r="M80" i="28" s="1"/>
  <c r="G81" i="28"/>
  <c r="M81" i="28" s="1"/>
  <c r="G82" i="28"/>
  <c r="M82" i="28" s="1"/>
  <c r="G83" i="28"/>
  <c r="M83" i="28" s="1"/>
  <c r="G84" i="28"/>
  <c r="M84" i="28" s="1"/>
  <c r="G85" i="28"/>
  <c r="M85" i="28" s="1"/>
  <c r="G86" i="28"/>
  <c r="M86" i="28" s="1"/>
  <c r="G87" i="28"/>
  <c r="M87" i="28" s="1"/>
  <c r="G88" i="28"/>
  <c r="M88" i="28" s="1"/>
  <c r="G89" i="28"/>
  <c r="M89" i="28" s="1"/>
  <c r="G90" i="28"/>
  <c r="M90" i="28" s="1"/>
  <c r="G91" i="28"/>
  <c r="M91" i="28" s="1"/>
  <c r="G92" i="28"/>
  <c r="M92" i="28" s="1"/>
  <c r="G93" i="28"/>
  <c r="M93" i="28" s="1"/>
  <c r="G94" i="28"/>
  <c r="M94" i="28" s="1"/>
  <c r="G95" i="28"/>
  <c r="M95" i="28" s="1"/>
  <c r="G96" i="28"/>
  <c r="M96" i="28" s="1"/>
  <c r="G97" i="28"/>
  <c r="M97" i="28" s="1"/>
  <c r="G98" i="28"/>
  <c r="M98" i="28" s="1"/>
  <c r="G99" i="28"/>
  <c r="M99" i="28" s="1"/>
  <c r="G100" i="28"/>
  <c r="M100" i="28" s="1"/>
  <c r="G101" i="28"/>
  <c r="M101" i="28" s="1"/>
  <c r="G102" i="28"/>
  <c r="M102" i="28" s="1"/>
  <c r="G103" i="28"/>
  <c r="M103" i="28" s="1"/>
  <c r="G104" i="28"/>
  <c r="M104" i="28" s="1"/>
  <c r="G105" i="28"/>
  <c r="M105" i="28" s="1"/>
  <c r="G106" i="28"/>
  <c r="M106" i="28" s="1"/>
  <c r="G107" i="28"/>
  <c r="M107" i="28" s="1"/>
  <c r="G108" i="28"/>
  <c r="M108" i="28" s="1"/>
  <c r="G109" i="28"/>
  <c r="M109" i="28" s="1"/>
  <c r="G110" i="28"/>
  <c r="M110" i="28" s="1"/>
  <c r="G111" i="28"/>
  <c r="M111" i="28" s="1"/>
  <c r="G112" i="28"/>
  <c r="M112" i="28" s="1"/>
  <c r="G113" i="28"/>
  <c r="M113" i="28" s="1"/>
  <c r="G114" i="28"/>
  <c r="M114" i="28" s="1"/>
  <c r="G115" i="28"/>
  <c r="M115" i="28" s="1"/>
  <c r="G116" i="28"/>
  <c r="M116" i="28" s="1"/>
  <c r="G117" i="28"/>
  <c r="M117" i="28" s="1"/>
  <c r="G118" i="28"/>
  <c r="M118" i="28" s="1"/>
  <c r="G119" i="28"/>
  <c r="M119" i="28" s="1"/>
  <c r="G120" i="28"/>
  <c r="M120" i="28" s="1"/>
  <c r="G121" i="28"/>
  <c r="M121" i="28" s="1"/>
  <c r="G1" i="28"/>
  <c r="M1" i="28" s="1"/>
  <c r="N1" i="28"/>
  <c r="H1" i="47"/>
  <c r="N1" i="47" s="1"/>
  <c r="G2" i="47"/>
  <c r="M2" i="47" s="1"/>
  <c r="G3" i="47"/>
  <c r="M3" i="47" s="1"/>
  <c r="G4" i="47"/>
  <c r="M4" i="47" s="1"/>
  <c r="G5" i="47"/>
  <c r="M5" i="47" s="1"/>
  <c r="G6" i="47"/>
  <c r="M6" i="47" s="1"/>
  <c r="G7" i="47"/>
  <c r="M7" i="47" s="1"/>
  <c r="G8" i="47"/>
  <c r="M8" i="47" s="1"/>
  <c r="G9" i="47"/>
  <c r="M9" i="47" s="1"/>
  <c r="G10" i="47"/>
  <c r="M10" i="47" s="1"/>
  <c r="G11" i="47"/>
  <c r="M11" i="47" s="1"/>
  <c r="G12" i="47"/>
  <c r="M12" i="47" s="1"/>
  <c r="G13" i="47"/>
  <c r="M13" i="47" s="1"/>
  <c r="G14" i="47"/>
  <c r="M14" i="47" s="1"/>
  <c r="G15" i="47"/>
  <c r="M15" i="47" s="1"/>
  <c r="G16" i="47"/>
  <c r="M16" i="47" s="1"/>
  <c r="G17" i="47"/>
  <c r="M17" i="47" s="1"/>
  <c r="G18" i="47"/>
  <c r="M18" i="47" s="1"/>
  <c r="G19" i="47"/>
  <c r="M19" i="47" s="1"/>
  <c r="G20" i="47"/>
  <c r="M20" i="47" s="1"/>
  <c r="G21" i="47"/>
  <c r="M21" i="47" s="1"/>
  <c r="G22" i="47"/>
  <c r="M22" i="47" s="1"/>
  <c r="G23" i="47"/>
  <c r="M23" i="47" s="1"/>
  <c r="G24" i="47"/>
  <c r="M24" i="47" s="1"/>
  <c r="G25" i="47"/>
  <c r="M25" i="47" s="1"/>
  <c r="G26" i="47"/>
  <c r="M26" i="47" s="1"/>
  <c r="G27" i="47"/>
  <c r="M27" i="47" s="1"/>
  <c r="G28" i="47"/>
  <c r="M28" i="47" s="1"/>
  <c r="G29" i="47"/>
  <c r="M29" i="47" s="1"/>
  <c r="G30" i="47"/>
  <c r="M30" i="47" s="1"/>
  <c r="G31" i="47"/>
  <c r="M31" i="47" s="1"/>
  <c r="G32" i="47"/>
  <c r="M32" i="47" s="1"/>
  <c r="G33" i="47"/>
  <c r="M33" i="47" s="1"/>
  <c r="G34" i="47"/>
  <c r="M34" i="47" s="1"/>
  <c r="G35" i="47"/>
  <c r="M35" i="47" s="1"/>
  <c r="G36" i="47"/>
  <c r="M36" i="47" s="1"/>
  <c r="G37" i="47"/>
  <c r="M37" i="47" s="1"/>
  <c r="G38" i="47"/>
  <c r="M38" i="47" s="1"/>
  <c r="G39" i="47"/>
  <c r="M39" i="47" s="1"/>
  <c r="G40" i="47"/>
  <c r="M40" i="47" s="1"/>
  <c r="G41" i="47"/>
  <c r="M41" i="47" s="1"/>
  <c r="G42" i="47"/>
  <c r="M42" i="47" s="1"/>
  <c r="G43" i="47"/>
  <c r="M43" i="47" s="1"/>
  <c r="G44" i="47"/>
  <c r="M44" i="47" s="1"/>
  <c r="G45" i="47"/>
  <c r="M45" i="47" s="1"/>
  <c r="G46" i="47"/>
  <c r="M46" i="47" s="1"/>
  <c r="G47" i="47"/>
  <c r="M47" i="47" s="1"/>
  <c r="G48" i="47"/>
  <c r="M48" i="47" s="1"/>
  <c r="G49" i="47"/>
  <c r="M49" i="47" s="1"/>
  <c r="G50" i="47"/>
  <c r="M50" i="47" s="1"/>
  <c r="G51" i="47"/>
  <c r="M51" i="47" s="1"/>
  <c r="G52" i="47"/>
  <c r="M52" i="47" s="1"/>
  <c r="G53" i="47"/>
  <c r="M53" i="47" s="1"/>
  <c r="G54" i="47"/>
  <c r="M54" i="47" s="1"/>
  <c r="G55" i="47"/>
  <c r="M55" i="47" s="1"/>
  <c r="G56" i="47"/>
  <c r="M56" i="47" s="1"/>
  <c r="G57" i="47"/>
  <c r="M57" i="47" s="1"/>
  <c r="G58" i="47"/>
  <c r="M58" i="47" s="1"/>
  <c r="G59" i="47"/>
  <c r="M59" i="47" s="1"/>
  <c r="G60" i="47"/>
  <c r="M60" i="47" s="1"/>
  <c r="G61" i="47"/>
  <c r="M61" i="47" s="1"/>
  <c r="G62" i="47"/>
  <c r="M62" i="47" s="1"/>
  <c r="G63" i="47"/>
  <c r="M63" i="47" s="1"/>
  <c r="G64" i="47"/>
  <c r="M64" i="47" s="1"/>
  <c r="G65" i="47"/>
  <c r="M65" i="47" s="1"/>
  <c r="G66" i="47"/>
  <c r="M66" i="47" s="1"/>
  <c r="G67" i="47"/>
  <c r="M67" i="47" s="1"/>
  <c r="G68" i="47"/>
  <c r="M68" i="47" s="1"/>
  <c r="G69" i="47"/>
  <c r="M69" i="47" s="1"/>
  <c r="G70" i="47"/>
  <c r="M70" i="47" s="1"/>
  <c r="G71" i="47"/>
  <c r="M71" i="47" s="1"/>
  <c r="G72" i="47"/>
  <c r="M72" i="47" s="1"/>
  <c r="G73" i="47"/>
  <c r="M73" i="47" s="1"/>
  <c r="G74" i="47"/>
  <c r="M74" i="47" s="1"/>
  <c r="G75" i="47"/>
  <c r="M75" i="47" s="1"/>
  <c r="G76" i="47"/>
  <c r="M76" i="47" s="1"/>
  <c r="G77" i="47"/>
  <c r="M77" i="47" s="1"/>
  <c r="G78" i="47"/>
  <c r="M78" i="47" s="1"/>
  <c r="G79" i="47"/>
  <c r="M79" i="47" s="1"/>
  <c r="G80" i="47"/>
  <c r="M80" i="47" s="1"/>
  <c r="G81" i="47"/>
  <c r="M81" i="47" s="1"/>
  <c r="G82" i="47"/>
  <c r="M82" i="47" s="1"/>
  <c r="G83" i="47"/>
  <c r="M83" i="47" s="1"/>
  <c r="G84" i="47"/>
  <c r="M84" i="47" s="1"/>
  <c r="G85" i="47"/>
  <c r="M85" i="47" s="1"/>
  <c r="G86" i="47"/>
  <c r="M86" i="47" s="1"/>
  <c r="G87" i="47"/>
  <c r="M87" i="47" s="1"/>
  <c r="G88" i="47"/>
  <c r="M88" i="47" s="1"/>
  <c r="G89" i="47"/>
  <c r="M89" i="47" s="1"/>
  <c r="G90" i="47"/>
  <c r="M90" i="47" s="1"/>
  <c r="G91" i="47"/>
  <c r="M91" i="47" s="1"/>
  <c r="G92" i="47"/>
  <c r="M92" i="47" s="1"/>
  <c r="G93" i="47"/>
  <c r="M93" i="47" s="1"/>
  <c r="G94" i="47"/>
  <c r="M94" i="47" s="1"/>
  <c r="G95" i="47"/>
  <c r="M95" i="47" s="1"/>
  <c r="G96" i="47"/>
  <c r="M96" i="47" s="1"/>
  <c r="G97" i="47"/>
  <c r="M97" i="47" s="1"/>
  <c r="G98" i="47"/>
  <c r="M98" i="47" s="1"/>
  <c r="G99" i="47"/>
  <c r="M99" i="47" s="1"/>
  <c r="G100" i="47"/>
  <c r="M100" i="47" s="1"/>
  <c r="G101" i="47"/>
  <c r="M101" i="47" s="1"/>
  <c r="G102" i="47"/>
  <c r="M102" i="47" s="1"/>
  <c r="G103" i="47"/>
  <c r="M103" i="47" s="1"/>
  <c r="G104" i="47"/>
  <c r="M104" i="47" s="1"/>
  <c r="G105" i="47"/>
  <c r="M105" i="47" s="1"/>
  <c r="G106" i="47"/>
  <c r="M106" i="47" s="1"/>
  <c r="G107" i="47"/>
  <c r="M107" i="47" s="1"/>
  <c r="G108" i="47"/>
  <c r="M108" i="47" s="1"/>
  <c r="G109" i="47"/>
  <c r="M109" i="47" s="1"/>
  <c r="G110" i="47"/>
  <c r="M110" i="47" s="1"/>
  <c r="G111" i="47"/>
  <c r="M111" i="47" s="1"/>
  <c r="G112" i="47"/>
  <c r="M112" i="47" s="1"/>
  <c r="G113" i="47"/>
  <c r="M113" i="47" s="1"/>
  <c r="G114" i="47"/>
  <c r="M114" i="47" s="1"/>
  <c r="G115" i="47"/>
  <c r="M115" i="47" s="1"/>
  <c r="G116" i="47"/>
  <c r="M116" i="47" s="1"/>
  <c r="G117" i="47"/>
  <c r="M117" i="47" s="1"/>
  <c r="G118" i="47"/>
  <c r="M118" i="47" s="1"/>
  <c r="G119" i="47"/>
  <c r="M119" i="47" s="1"/>
  <c r="G120" i="47"/>
  <c r="M120" i="47" s="1"/>
  <c r="G121" i="47"/>
  <c r="M121" i="47" s="1"/>
  <c r="G1" i="47"/>
  <c r="M1" i="47" s="1"/>
  <c r="AA139" i="41"/>
  <c r="AA140" i="41" s="1"/>
  <c r="AA141" i="41" s="1"/>
  <c r="AA142" i="41" s="1"/>
  <c r="AA143" i="41" s="1"/>
  <c r="AA144" i="41" s="1"/>
  <c r="AA145" i="41" s="1"/>
  <c r="AA146" i="41" s="1"/>
  <c r="AA147" i="41" s="1"/>
  <c r="AA126" i="41"/>
  <c r="AA127" i="41" s="1"/>
  <c r="AA128" i="41" s="1"/>
  <c r="AA129" i="41" s="1"/>
  <c r="AA130" i="41" s="1"/>
  <c r="AA131" i="41" s="1"/>
  <c r="AA132" i="41" s="1"/>
  <c r="AA133" i="41" s="1"/>
  <c r="AA134" i="41" s="1"/>
  <c r="AA135" i="41" s="1"/>
  <c r="AA136" i="41" s="1"/>
  <c r="M123" i="27"/>
  <c r="I123" i="28" s="1"/>
  <c r="J1" i="27"/>
  <c r="K2" i="41"/>
  <c r="U2" i="41" s="1"/>
  <c r="L2" i="41"/>
  <c r="V2" i="41" s="1"/>
  <c r="K3" i="41"/>
  <c r="U3" i="41" s="1"/>
  <c r="L3" i="41"/>
  <c r="V3" i="41" s="1"/>
  <c r="K4" i="41"/>
  <c r="U4" i="41" s="1"/>
  <c r="L4" i="41"/>
  <c r="V4" i="41" s="1"/>
  <c r="K5" i="41"/>
  <c r="U5" i="41" s="1"/>
  <c r="L5" i="41"/>
  <c r="V5" i="41" s="1"/>
  <c r="K6" i="41"/>
  <c r="U6" i="41" s="1"/>
  <c r="L6" i="41"/>
  <c r="V6" i="41" s="1"/>
  <c r="K7" i="41"/>
  <c r="U7" i="41" s="1"/>
  <c r="L7" i="41"/>
  <c r="V7" i="41" s="1"/>
  <c r="K8" i="41"/>
  <c r="U8" i="41" s="1"/>
  <c r="L8" i="41"/>
  <c r="V8" i="41" s="1"/>
  <c r="K9" i="41"/>
  <c r="U9" i="41" s="1"/>
  <c r="L9" i="41"/>
  <c r="V9" i="41" s="1"/>
  <c r="K10" i="41"/>
  <c r="U10" i="41" s="1"/>
  <c r="L10" i="41"/>
  <c r="V10" i="41" s="1"/>
  <c r="K11" i="41"/>
  <c r="U11" i="41" s="1"/>
  <c r="L11" i="41"/>
  <c r="V11" i="41" s="1"/>
  <c r="K12" i="41"/>
  <c r="U12" i="41" s="1"/>
  <c r="L12" i="41"/>
  <c r="V12" i="41" s="1"/>
  <c r="K13" i="41"/>
  <c r="U13" i="41" s="1"/>
  <c r="L13" i="41"/>
  <c r="V13" i="41" s="1"/>
  <c r="K14" i="41"/>
  <c r="U14" i="41" s="1"/>
  <c r="L14" i="41"/>
  <c r="V14" i="41" s="1"/>
  <c r="K15" i="41"/>
  <c r="U15" i="41" s="1"/>
  <c r="L15" i="41"/>
  <c r="V15" i="41" s="1"/>
  <c r="K16" i="41"/>
  <c r="U16" i="41" s="1"/>
  <c r="L16" i="41"/>
  <c r="V16" i="41" s="1"/>
  <c r="K17" i="41"/>
  <c r="U17" i="41" s="1"/>
  <c r="L17" i="41"/>
  <c r="V17" i="41" s="1"/>
  <c r="K18" i="41"/>
  <c r="U18" i="41" s="1"/>
  <c r="L18" i="41"/>
  <c r="V18" i="41" s="1"/>
  <c r="K19" i="41"/>
  <c r="U19" i="41" s="1"/>
  <c r="L19" i="41"/>
  <c r="V19" i="41" s="1"/>
  <c r="K20" i="41"/>
  <c r="U20" i="41" s="1"/>
  <c r="L20" i="41"/>
  <c r="V20" i="41" s="1"/>
  <c r="K21" i="41"/>
  <c r="U21" i="41" s="1"/>
  <c r="L21" i="41"/>
  <c r="V21" i="41" s="1"/>
  <c r="K22" i="41"/>
  <c r="U22" i="41" s="1"/>
  <c r="L22" i="41"/>
  <c r="V22" i="41" s="1"/>
  <c r="K23" i="41"/>
  <c r="U23" i="41" s="1"/>
  <c r="L23" i="41"/>
  <c r="V23" i="41" s="1"/>
  <c r="K24" i="41"/>
  <c r="U24" i="41" s="1"/>
  <c r="L24" i="41"/>
  <c r="V24" i="41" s="1"/>
  <c r="K25" i="41"/>
  <c r="U25" i="41" s="1"/>
  <c r="L25" i="41"/>
  <c r="V25" i="41" s="1"/>
  <c r="K26" i="41"/>
  <c r="U26" i="41" s="1"/>
  <c r="L26" i="41"/>
  <c r="V26" i="41" s="1"/>
  <c r="K27" i="41"/>
  <c r="U27" i="41" s="1"/>
  <c r="L27" i="41"/>
  <c r="V27" i="41" s="1"/>
  <c r="K28" i="41"/>
  <c r="U28" i="41" s="1"/>
  <c r="L28" i="41"/>
  <c r="V28" i="41" s="1"/>
  <c r="K29" i="41"/>
  <c r="U29" i="41" s="1"/>
  <c r="L29" i="41"/>
  <c r="V29" i="41" s="1"/>
  <c r="K30" i="41"/>
  <c r="U30" i="41" s="1"/>
  <c r="L30" i="41"/>
  <c r="V30" i="41" s="1"/>
  <c r="K31" i="41"/>
  <c r="U31" i="41" s="1"/>
  <c r="L31" i="41"/>
  <c r="V31" i="41" s="1"/>
  <c r="K32" i="41"/>
  <c r="U32" i="41" s="1"/>
  <c r="L32" i="41"/>
  <c r="V32" i="41" s="1"/>
  <c r="K33" i="41"/>
  <c r="U33" i="41" s="1"/>
  <c r="L33" i="41"/>
  <c r="V33" i="41" s="1"/>
  <c r="K34" i="41"/>
  <c r="U34" i="41" s="1"/>
  <c r="L34" i="41"/>
  <c r="V34" i="41" s="1"/>
  <c r="K35" i="41"/>
  <c r="U35" i="41" s="1"/>
  <c r="L35" i="41"/>
  <c r="V35" i="41" s="1"/>
  <c r="K36" i="41"/>
  <c r="U36" i="41" s="1"/>
  <c r="L36" i="41"/>
  <c r="V36" i="41" s="1"/>
  <c r="K37" i="41"/>
  <c r="U37" i="41" s="1"/>
  <c r="L37" i="41"/>
  <c r="V37" i="41" s="1"/>
  <c r="K38" i="41"/>
  <c r="U38" i="41" s="1"/>
  <c r="L38" i="41"/>
  <c r="V38" i="41" s="1"/>
  <c r="K39" i="41"/>
  <c r="U39" i="41" s="1"/>
  <c r="L39" i="41"/>
  <c r="V39" i="41" s="1"/>
  <c r="K40" i="41"/>
  <c r="U40" i="41" s="1"/>
  <c r="L40" i="41"/>
  <c r="V40" i="41" s="1"/>
  <c r="K41" i="41"/>
  <c r="U41" i="41" s="1"/>
  <c r="L41" i="41"/>
  <c r="V41" i="41" s="1"/>
  <c r="K42" i="41"/>
  <c r="U42" i="41" s="1"/>
  <c r="L42" i="41"/>
  <c r="V42" i="41" s="1"/>
  <c r="K43" i="41"/>
  <c r="U43" i="41" s="1"/>
  <c r="L43" i="41"/>
  <c r="V43" i="41" s="1"/>
  <c r="K44" i="41"/>
  <c r="U44" i="41" s="1"/>
  <c r="L44" i="41"/>
  <c r="V44" i="41" s="1"/>
  <c r="K45" i="41"/>
  <c r="U45" i="41" s="1"/>
  <c r="L45" i="41"/>
  <c r="V45" i="41" s="1"/>
  <c r="K46" i="41"/>
  <c r="U46" i="41" s="1"/>
  <c r="L46" i="41"/>
  <c r="V46" i="41" s="1"/>
  <c r="K47" i="41"/>
  <c r="U47" i="41" s="1"/>
  <c r="L47" i="41"/>
  <c r="V47" i="41" s="1"/>
  <c r="K48" i="41"/>
  <c r="U48" i="41" s="1"/>
  <c r="L48" i="41"/>
  <c r="V48" i="41" s="1"/>
  <c r="K49" i="41"/>
  <c r="U49" i="41" s="1"/>
  <c r="L49" i="41"/>
  <c r="V49" i="41" s="1"/>
  <c r="K50" i="41"/>
  <c r="U50" i="41" s="1"/>
  <c r="L50" i="41"/>
  <c r="V50" i="41" s="1"/>
  <c r="K51" i="41"/>
  <c r="U51" i="41" s="1"/>
  <c r="L51" i="41"/>
  <c r="V51" i="41" s="1"/>
  <c r="K52" i="41"/>
  <c r="U52" i="41" s="1"/>
  <c r="L52" i="41"/>
  <c r="V52" i="41" s="1"/>
  <c r="K53" i="41"/>
  <c r="U53" i="41" s="1"/>
  <c r="L53" i="41"/>
  <c r="V53" i="41" s="1"/>
  <c r="K54" i="41"/>
  <c r="U54" i="41" s="1"/>
  <c r="L54" i="41"/>
  <c r="V54" i="41" s="1"/>
  <c r="K55" i="41"/>
  <c r="U55" i="41" s="1"/>
  <c r="L55" i="41"/>
  <c r="V55" i="41" s="1"/>
  <c r="K56" i="41"/>
  <c r="U56" i="41" s="1"/>
  <c r="L56" i="41"/>
  <c r="V56" i="41" s="1"/>
  <c r="K57" i="41"/>
  <c r="U57" i="41" s="1"/>
  <c r="L57" i="41"/>
  <c r="V57" i="41" s="1"/>
  <c r="K58" i="41"/>
  <c r="U58" i="41" s="1"/>
  <c r="L58" i="41"/>
  <c r="V58" i="41" s="1"/>
  <c r="K59" i="41"/>
  <c r="U59" i="41" s="1"/>
  <c r="L59" i="41"/>
  <c r="V59" i="41" s="1"/>
  <c r="K60" i="41"/>
  <c r="U60" i="41" s="1"/>
  <c r="L60" i="41"/>
  <c r="V60" i="41" s="1"/>
  <c r="K61" i="41"/>
  <c r="U61" i="41" s="1"/>
  <c r="L61" i="41"/>
  <c r="V61" i="41" s="1"/>
  <c r="K62" i="41"/>
  <c r="U62" i="41" s="1"/>
  <c r="L62" i="41"/>
  <c r="V62" i="41" s="1"/>
  <c r="K63" i="41"/>
  <c r="U63" i="41" s="1"/>
  <c r="L63" i="41"/>
  <c r="V63" i="41" s="1"/>
  <c r="K64" i="41"/>
  <c r="U64" i="41" s="1"/>
  <c r="L64" i="41"/>
  <c r="V64" i="41" s="1"/>
  <c r="K65" i="41"/>
  <c r="U65" i="41" s="1"/>
  <c r="L65" i="41"/>
  <c r="V65" i="41" s="1"/>
  <c r="K66" i="41"/>
  <c r="U66" i="41" s="1"/>
  <c r="L66" i="41"/>
  <c r="V66" i="41" s="1"/>
  <c r="K67" i="41"/>
  <c r="U67" i="41" s="1"/>
  <c r="L67" i="41"/>
  <c r="V67" i="41" s="1"/>
  <c r="K68" i="41"/>
  <c r="U68" i="41" s="1"/>
  <c r="L68" i="41"/>
  <c r="V68" i="41" s="1"/>
  <c r="K69" i="41"/>
  <c r="U69" i="41" s="1"/>
  <c r="L69" i="41"/>
  <c r="V69" i="41" s="1"/>
  <c r="K70" i="41"/>
  <c r="U70" i="41" s="1"/>
  <c r="L70" i="41"/>
  <c r="V70" i="41" s="1"/>
  <c r="K71" i="41"/>
  <c r="U71" i="41" s="1"/>
  <c r="L71" i="41"/>
  <c r="V71" i="41" s="1"/>
  <c r="K72" i="41"/>
  <c r="U72" i="41" s="1"/>
  <c r="L72" i="41"/>
  <c r="V72" i="41" s="1"/>
  <c r="K73" i="41"/>
  <c r="U73" i="41" s="1"/>
  <c r="L73" i="41"/>
  <c r="V73" i="41" s="1"/>
  <c r="K74" i="41"/>
  <c r="U74" i="41" s="1"/>
  <c r="L74" i="41"/>
  <c r="V74" i="41" s="1"/>
  <c r="K75" i="41"/>
  <c r="U75" i="41" s="1"/>
  <c r="L75" i="41"/>
  <c r="V75" i="41" s="1"/>
  <c r="K76" i="41"/>
  <c r="U76" i="41" s="1"/>
  <c r="L76" i="41"/>
  <c r="V76" i="41" s="1"/>
  <c r="K77" i="41"/>
  <c r="U77" i="41" s="1"/>
  <c r="L77" i="41"/>
  <c r="V77" i="41" s="1"/>
  <c r="K78" i="41"/>
  <c r="U78" i="41" s="1"/>
  <c r="L78" i="41"/>
  <c r="V78" i="41" s="1"/>
  <c r="K79" i="41"/>
  <c r="U79" i="41" s="1"/>
  <c r="L79" i="41"/>
  <c r="V79" i="41" s="1"/>
  <c r="K80" i="41"/>
  <c r="U80" i="41" s="1"/>
  <c r="L80" i="41"/>
  <c r="V80" i="41" s="1"/>
  <c r="K81" i="41"/>
  <c r="U81" i="41" s="1"/>
  <c r="L81" i="41"/>
  <c r="V81" i="41" s="1"/>
  <c r="K82" i="41"/>
  <c r="U82" i="41" s="1"/>
  <c r="L82" i="41"/>
  <c r="V82" i="41" s="1"/>
  <c r="K83" i="41"/>
  <c r="U83" i="41" s="1"/>
  <c r="L83" i="41"/>
  <c r="V83" i="41" s="1"/>
  <c r="K84" i="41"/>
  <c r="U84" i="41" s="1"/>
  <c r="L84" i="41"/>
  <c r="V84" i="41" s="1"/>
  <c r="K85" i="41"/>
  <c r="U85" i="41" s="1"/>
  <c r="L85" i="41"/>
  <c r="V85" i="41" s="1"/>
  <c r="K86" i="41"/>
  <c r="U86" i="41" s="1"/>
  <c r="L86" i="41"/>
  <c r="V86" i="41" s="1"/>
  <c r="K87" i="41"/>
  <c r="U87" i="41" s="1"/>
  <c r="L87" i="41"/>
  <c r="V87" i="41" s="1"/>
  <c r="K88" i="41"/>
  <c r="U88" i="41" s="1"/>
  <c r="L88" i="41"/>
  <c r="V88" i="41" s="1"/>
  <c r="K89" i="41"/>
  <c r="U89" i="41" s="1"/>
  <c r="L89" i="41"/>
  <c r="V89" i="41" s="1"/>
  <c r="K90" i="41"/>
  <c r="U90" i="41" s="1"/>
  <c r="L90" i="41"/>
  <c r="V90" i="41" s="1"/>
  <c r="K91" i="41"/>
  <c r="U91" i="41" s="1"/>
  <c r="L91" i="41"/>
  <c r="V91" i="41" s="1"/>
  <c r="K92" i="41"/>
  <c r="U92" i="41" s="1"/>
  <c r="L92" i="41"/>
  <c r="V92" i="41" s="1"/>
  <c r="K93" i="41"/>
  <c r="U93" i="41" s="1"/>
  <c r="L93" i="41"/>
  <c r="V93" i="41" s="1"/>
  <c r="K94" i="41"/>
  <c r="U94" i="41" s="1"/>
  <c r="L94" i="41"/>
  <c r="V94" i="41" s="1"/>
  <c r="K95" i="41"/>
  <c r="U95" i="41" s="1"/>
  <c r="L95" i="41"/>
  <c r="V95" i="41" s="1"/>
  <c r="K96" i="41"/>
  <c r="U96" i="41" s="1"/>
  <c r="L96" i="41"/>
  <c r="V96" i="41" s="1"/>
  <c r="K97" i="41"/>
  <c r="U97" i="41" s="1"/>
  <c r="L97" i="41"/>
  <c r="V97" i="41" s="1"/>
  <c r="K98" i="41"/>
  <c r="U98" i="41" s="1"/>
  <c r="L98" i="41"/>
  <c r="V98" i="41" s="1"/>
  <c r="K99" i="41"/>
  <c r="U99" i="41" s="1"/>
  <c r="L99" i="41"/>
  <c r="V99" i="41" s="1"/>
  <c r="K100" i="41"/>
  <c r="U100" i="41" s="1"/>
  <c r="L100" i="41"/>
  <c r="V100" i="41" s="1"/>
  <c r="K101" i="41"/>
  <c r="U101" i="41" s="1"/>
  <c r="L101" i="41"/>
  <c r="V101" i="41" s="1"/>
  <c r="K102" i="41"/>
  <c r="U102" i="41" s="1"/>
  <c r="L102" i="41"/>
  <c r="V102" i="41" s="1"/>
  <c r="K103" i="41"/>
  <c r="U103" i="41" s="1"/>
  <c r="L103" i="41"/>
  <c r="V103" i="41" s="1"/>
  <c r="K104" i="41"/>
  <c r="U104" i="41" s="1"/>
  <c r="L104" i="41"/>
  <c r="V104" i="41" s="1"/>
  <c r="K105" i="41"/>
  <c r="U105" i="41" s="1"/>
  <c r="L105" i="41"/>
  <c r="V105" i="41" s="1"/>
  <c r="K106" i="41"/>
  <c r="U106" i="41" s="1"/>
  <c r="L106" i="41"/>
  <c r="V106" i="41" s="1"/>
  <c r="K107" i="41"/>
  <c r="U107" i="41" s="1"/>
  <c r="L107" i="41"/>
  <c r="V107" i="41" s="1"/>
  <c r="K108" i="41"/>
  <c r="U108" i="41" s="1"/>
  <c r="L108" i="41"/>
  <c r="V108" i="41" s="1"/>
  <c r="K109" i="41"/>
  <c r="U109" i="41" s="1"/>
  <c r="L109" i="41"/>
  <c r="V109" i="41" s="1"/>
  <c r="K110" i="41"/>
  <c r="U110" i="41" s="1"/>
  <c r="L110" i="41"/>
  <c r="V110" i="41" s="1"/>
  <c r="K111" i="41"/>
  <c r="U111" i="41" s="1"/>
  <c r="L111" i="41"/>
  <c r="V111" i="41" s="1"/>
  <c r="K112" i="41"/>
  <c r="U112" i="41" s="1"/>
  <c r="L112" i="41"/>
  <c r="V112" i="41" s="1"/>
  <c r="K113" i="41"/>
  <c r="U113" i="41" s="1"/>
  <c r="L113" i="41"/>
  <c r="V113" i="41" s="1"/>
  <c r="K114" i="41"/>
  <c r="U114" i="41" s="1"/>
  <c r="L114" i="41"/>
  <c r="V114" i="41" s="1"/>
  <c r="K115" i="41"/>
  <c r="U115" i="41" s="1"/>
  <c r="L115" i="41"/>
  <c r="V115" i="41" s="1"/>
  <c r="K116" i="41"/>
  <c r="U116" i="41" s="1"/>
  <c r="L116" i="41"/>
  <c r="V116" i="41" s="1"/>
  <c r="K117" i="41"/>
  <c r="U117" i="41" s="1"/>
  <c r="L117" i="41"/>
  <c r="V117" i="41" s="1"/>
  <c r="K118" i="41"/>
  <c r="U118" i="41" s="1"/>
  <c r="L118" i="41"/>
  <c r="V118" i="41" s="1"/>
  <c r="K119" i="41"/>
  <c r="U119" i="41" s="1"/>
  <c r="L119" i="41"/>
  <c r="V119" i="41" s="1"/>
  <c r="K120" i="41"/>
  <c r="U120" i="41" s="1"/>
  <c r="L120" i="41"/>
  <c r="V120" i="41" s="1"/>
  <c r="K121" i="41"/>
  <c r="U121" i="41" s="1"/>
  <c r="L121" i="41"/>
  <c r="V121" i="41" s="1"/>
  <c r="L1" i="41"/>
  <c r="V1" i="41" s="1"/>
  <c r="K1" i="41"/>
  <c r="J1" i="41"/>
  <c r="K33" i="70"/>
  <c r="K34" i="70"/>
  <c r="K35" i="70"/>
  <c r="K36" i="70"/>
  <c r="M48" i="70"/>
  <c r="N48" i="70"/>
  <c r="O48" i="70"/>
  <c r="O47" i="70"/>
  <c r="N47" i="70"/>
  <c r="O55" i="70"/>
  <c r="N55" i="70"/>
  <c r="E20" i="70"/>
  <c r="Q50" i="70"/>
  <c r="Q45" i="70"/>
  <c r="Q46" i="70"/>
  <c r="Q44" i="70"/>
  <c r="M55" i="70"/>
  <c r="L55" i="70"/>
  <c r="K55" i="70"/>
  <c r="L48" i="70"/>
  <c r="M47" i="70"/>
  <c r="L47" i="70"/>
  <c r="F33" i="70"/>
  <c r="E33" i="70"/>
  <c r="D33" i="70"/>
  <c r="C33" i="70"/>
  <c r="H32" i="70"/>
  <c r="H31" i="70"/>
  <c r="F30" i="70"/>
  <c r="E30" i="70"/>
  <c r="D30" i="70"/>
  <c r="C30" i="70"/>
  <c r="G25" i="70"/>
  <c r="F25" i="70"/>
  <c r="E25" i="70"/>
  <c r="D25" i="70"/>
  <c r="C25" i="70"/>
  <c r="K22" i="70"/>
  <c r="K21" i="70"/>
  <c r="K20" i="70"/>
  <c r="K19" i="70"/>
  <c r="E19" i="70"/>
  <c r="K18" i="70"/>
  <c r="E18" i="70"/>
  <c r="K17" i="70"/>
  <c r="E17" i="70"/>
  <c r="K16" i="70"/>
  <c r="K15" i="70"/>
  <c r="N11" i="70"/>
  <c r="F51" i="70" s="1"/>
  <c r="M11" i="70"/>
  <c r="L11" i="70"/>
  <c r="C51" i="70" s="1"/>
  <c r="O9" i="70"/>
  <c r="N9" i="70"/>
  <c r="E49" i="70" s="1"/>
  <c r="M9" i="70"/>
  <c r="D49" i="70" s="1"/>
  <c r="L9" i="70"/>
  <c r="C49" i="70" s="1"/>
  <c r="H5" i="70"/>
  <c r="H6" i="70" s="1"/>
  <c r="H7" i="70" s="1"/>
  <c r="H8" i="70" s="1"/>
  <c r="B49" i="35"/>
  <c r="B50" i="35"/>
  <c r="E115" i="9"/>
  <c r="J122" i="29"/>
  <c r="Q122" i="29" s="1"/>
  <c r="P53" i="32"/>
  <c r="P41" i="32"/>
  <c r="D40" i="32"/>
  <c r="H40" i="32"/>
  <c r="AF40" i="32"/>
  <c r="AB40" i="32"/>
  <c r="X40" i="32"/>
  <c r="L40" i="32"/>
  <c r="A29" i="32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B133" i="31"/>
  <c r="C133" i="31"/>
  <c r="B134" i="31"/>
  <c r="C134" i="31"/>
  <c r="B135" i="31"/>
  <c r="C135" i="31"/>
  <c r="B136" i="31"/>
  <c r="C136" i="31"/>
  <c r="B137" i="31"/>
  <c r="C137" i="31"/>
  <c r="B138" i="31"/>
  <c r="C138" i="31"/>
  <c r="B139" i="31"/>
  <c r="C139" i="31"/>
  <c r="B140" i="31"/>
  <c r="C140" i="31"/>
  <c r="B141" i="31"/>
  <c r="C141" i="31"/>
  <c r="B142" i="31"/>
  <c r="C142" i="31"/>
  <c r="B143" i="31"/>
  <c r="C143" i="31"/>
  <c r="B144" i="31"/>
  <c r="C144" i="31"/>
  <c r="B145" i="31"/>
  <c r="C145" i="31"/>
  <c r="A98" i="31"/>
  <c r="B98" i="31" s="1"/>
  <c r="A99" i="31"/>
  <c r="B99" i="31" s="1"/>
  <c r="A100" i="31"/>
  <c r="C100" i="31" s="1"/>
  <c r="A101" i="31"/>
  <c r="B101" i="31" s="1"/>
  <c r="A102" i="31"/>
  <c r="C102" i="31" s="1"/>
  <c r="A103" i="31"/>
  <c r="B103" i="31" s="1"/>
  <c r="A104" i="31"/>
  <c r="B104" i="31" s="1"/>
  <c r="A105" i="31"/>
  <c r="B105" i="31" s="1"/>
  <c r="A106" i="31"/>
  <c r="B106" i="31" s="1"/>
  <c r="A107" i="31"/>
  <c r="B107" i="31" s="1"/>
  <c r="A108" i="31"/>
  <c r="B108" i="31" s="1"/>
  <c r="A109" i="31"/>
  <c r="B109" i="31" s="1"/>
  <c r="A110" i="31"/>
  <c r="B110" i="31" s="1"/>
  <c r="A111" i="31"/>
  <c r="B111" i="31" s="1"/>
  <c r="A112" i="31"/>
  <c r="B112" i="31" s="1"/>
  <c r="A113" i="31"/>
  <c r="B113" i="31" s="1"/>
  <c r="A114" i="31"/>
  <c r="B114" i="31" s="1"/>
  <c r="A115" i="31"/>
  <c r="B115" i="31" s="1"/>
  <c r="A116" i="31"/>
  <c r="A117" i="31"/>
  <c r="B117" i="31" s="1"/>
  <c r="A118" i="31"/>
  <c r="A119" i="31"/>
  <c r="C119" i="31" s="1"/>
  <c r="A120" i="31"/>
  <c r="A121" i="31"/>
  <c r="B121" i="31" s="1"/>
  <c r="A98" i="30"/>
  <c r="B98" i="30" s="1"/>
  <c r="A99" i="30"/>
  <c r="A100" i="30"/>
  <c r="B100" i="30" s="1"/>
  <c r="A101" i="30"/>
  <c r="C101" i="30" s="1"/>
  <c r="A102" i="30"/>
  <c r="A103" i="30"/>
  <c r="C103" i="30" s="1"/>
  <c r="A104" i="30"/>
  <c r="B104" i="30" s="1"/>
  <c r="A105" i="30"/>
  <c r="C105" i="30" s="1"/>
  <c r="A106" i="30"/>
  <c r="B106" i="30" s="1"/>
  <c r="A107" i="30"/>
  <c r="C107" i="30" s="1"/>
  <c r="A108" i="30"/>
  <c r="B108" i="30" s="1"/>
  <c r="A109" i="30"/>
  <c r="C109" i="30" s="1"/>
  <c r="A110" i="30"/>
  <c r="B110" i="30" s="1"/>
  <c r="A111" i="30"/>
  <c r="C111" i="30" s="1"/>
  <c r="A112" i="30"/>
  <c r="B112" i="30" s="1"/>
  <c r="A113" i="30"/>
  <c r="C113" i="30" s="1"/>
  <c r="A114" i="30"/>
  <c r="B114" i="30" s="1"/>
  <c r="A115" i="30"/>
  <c r="C115" i="30" s="1"/>
  <c r="A116" i="30"/>
  <c r="B116" i="30" s="1"/>
  <c r="A117" i="30"/>
  <c r="C117" i="30" s="1"/>
  <c r="A118" i="30"/>
  <c r="B118" i="30" s="1"/>
  <c r="A119" i="30"/>
  <c r="C119" i="30" s="1"/>
  <c r="A120" i="30"/>
  <c r="C120" i="30" s="1"/>
  <c r="A121" i="30"/>
  <c r="C121" i="30" s="1"/>
  <c r="A110" i="29"/>
  <c r="B110" i="29" s="1"/>
  <c r="A111" i="29"/>
  <c r="C111" i="29" s="1"/>
  <c r="A112" i="29"/>
  <c r="C112" i="29" s="1"/>
  <c r="A113" i="29"/>
  <c r="B113" i="29" s="1"/>
  <c r="A114" i="29"/>
  <c r="C114" i="29" s="1"/>
  <c r="A115" i="29"/>
  <c r="C115" i="29" s="1"/>
  <c r="A116" i="29"/>
  <c r="C116" i="29" s="1"/>
  <c r="A117" i="29"/>
  <c r="B117" i="29" s="1"/>
  <c r="A118" i="29"/>
  <c r="C118" i="29" s="1"/>
  <c r="A119" i="29"/>
  <c r="A120" i="29"/>
  <c r="C120" i="29" s="1"/>
  <c r="A121" i="29"/>
  <c r="C121" i="29" s="1"/>
  <c r="A96" i="29"/>
  <c r="C96" i="29" s="1"/>
  <c r="A97" i="29"/>
  <c r="B97" i="29" s="1"/>
  <c r="A98" i="29"/>
  <c r="B98" i="29" s="1"/>
  <c r="A99" i="29"/>
  <c r="C99" i="29" s="1"/>
  <c r="A100" i="29"/>
  <c r="B100" i="29" s="1"/>
  <c r="A101" i="29"/>
  <c r="C101" i="29" s="1"/>
  <c r="A102" i="29"/>
  <c r="C102" i="29" s="1"/>
  <c r="A103" i="29"/>
  <c r="C103" i="29" s="1"/>
  <c r="A104" i="29"/>
  <c r="B104" i="29" s="1"/>
  <c r="A105" i="29"/>
  <c r="C105" i="29" s="1"/>
  <c r="A106" i="29"/>
  <c r="B106" i="29" s="1"/>
  <c r="A107" i="29"/>
  <c r="C107" i="29" s="1"/>
  <c r="A108" i="29"/>
  <c r="B108" i="29" s="1"/>
  <c r="A109" i="29"/>
  <c r="C109" i="29" s="1"/>
  <c r="B144" i="28"/>
  <c r="C144" i="28"/>
  <c r="B145" i="28"/>
  <c r="C145" i="28"/>
  <c r="B134" i="28"/>
  <c r="C134" i="28"/>
  <c r="B135" i="28"/>
  <c r="C135" i="28"/>
  <c r="B136" i="28"/>
  <c r="C136" i="28"/>
  <c r="B137" i="28"/>
  <c r="C137" i="28"/>
  <c r="B138" i="28"/>
  <c r="C138" i="28"/>
  <c r="B139" i="28"/>
  <c r="C139" i="28"/>
  <c r="B140" i="28"/>
  <c r="C140" i="28"/>
  <c r="B141" i="28"/>
  <c r="C141" i="28"/>
  <c r="B142" i="28"/>
  <c r="C142" i="28"/>
  <c r="B143" i="28"/>
  <c r="C143" i="28"/>
  <c r="A110" i="28"/>
  <c r="B110" i="28" s="1"/>
  <c r="A111" i="28"/>
  <c r="C111" i="28" s="1"/>
  <c r="A112" i="28"/>
  <c r="B112" i="28" s="1"/>
  <c r="A113" i="28"/>
  <c r="C113" i="28" s="1"/>
  <c r="A114" i="28"/>
  <c r="B114" i="28" s="1"/>
  <c r="A115" i="28"/>
  <c r="C115" i="28" s="1"/>
  <c r="A116" i="28"/>
  <c r="B116" i="28" s="1"/>
  <c r="A117" i="28"/>
  <c r="C117" i="28" s="1"/>
  <c r="A118" i="28"/>
  <c r="B118" i="28" s="1"/>
  <c r="A119" i="28"/>
  <c r="C119" i="28" s="1"/>
  <c r="A120" i="28"/>
  <c r="B120" i="28" s="1"/>
  <c r="A121" i="28"/>
  <c r="C121" i="28" s="1"/>
  <c r="A97" i="28"/>
  <c r="B97" i="28" s="1"/>
  <c r="A98" i="28"/>
  <c r="B98" i="28" s="1"/>
  <c r="A99" i="28"/>
  <c r="B99" i="28" s="1"/>
  <c r="A100" i="28"/>
  <c r="B100" i="28" s="1"/>
  <c r="A101" i="28"/>
  <c r="B101" i="28" s="1"/>
  <c r="A102" i="28"/>
  <c r="B102" i="28" s="1"/>
  <c r="A103" i="28"/>
  <c r="B103" i="28" s="1"/>
  <c r="A104" i="28"/>
  <c r="B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B144" i="27"/>
  <c r="C144" i="27"/>
  <c r="B145" i="27"/>
  <c r="C145" i="27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16" i="66"/>
  <c r="C117" i="66"/>
  <c r="C118" i="66"/>
  <c r="C119" i="66"/>
  <c r="B120" i="66"/>
  <c r="C121" i="66"/>
  <c r="B98" i="66"/>
  <c r="C99" i="66"/>
  <c r="B100" i="66"/>
  <c r="C101" i="66"/>
  <c r="B102" i="66"/>
  <c r="C103" i="66"/>
  <c r="B104" i="66"/>
  <c r="C105" i="66"/>
  <c r="B106" i="66"/>
  <c r="C107" i="66"/>
  <c r="B108" i="66"/>
  <c r="C109" i="66"/>
  <c r="B110" i="66"/>
  <c r="C111" i="66"/>
  <c r="C112" i="66"/>
  <c r="C113" i="66"/>
  <c r="B114" i="66"/>
  <c r="C115" i="66"/>
  <c r="B98" i="64"/>
  <c r="C99" i="64"/>
  <c r="B100" i="64"/>
  <c r="C101" i="64"/>
  <c r="B102" i="64"/>
  <c r="C103" i="64"/>
  <c r="B104" i="64"/>
  <c r="C105" i="64"/>
  <c r="C106" i="64"/>
  <c r="C107" i="64"/>
  <c r="B108" i="64"/>
  <c r="C109" i="64"/>
  <c r="B110" i="64"/>
  <c r="C111" i="64"/>
  <c r="B112" i="64"/>
  <c r="C113" i="64"/>
  <c r="C114" i="64"/>
  <c r="C115" i="64"/>
  <c r="B116" i="64"/>
  <c r="C117" i="64"/>
  <c r="B118" i="64"/>
  <c r="C119" i="64"/>
  <c r="B120" i="64"/>
  <c r="C121" i="64"/>
  <c r="B98" i="58"/>
  <c r="B99" i="58"/>
  <c r="B100" i="58"/>
  <c r="C101" i="58"/>
  <c r="B102" i="58"/>
  <c r="B103" i="58"/>
  <c r="B104" i="58"/>
  <c r="C105" i="58"/>
  <c r="B106" i="58"/>
  <c r="B107" i="58"/>
  <c r="B108" i="58"/>
  <c r="C109" i="58"/>
  <c r="B110" i="58"/>
  <c r="B111" i="58"/>
  <c r="B112" i="58"/>
  <c r="C113" i="58"/>
  <c r="B114" i="58"/>
  <c r="C115" i="58"/>
  <c r="B116" i="58"/>
  <c r="C117" i="58"/>
  <c r="B118" i="58"/>
  <c r="B119" i="58"/>
  <c r="B120" i="58"/>
  <c r="C121" i="58"/>
  <c r="B121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98" i="41"/>
  <c r="C99" i="41"/>
  <c r="B100" i="41"/>
  <c r="B101" i="41"/>
  <c r="B102" i="41"/>
  <c r="B103" i="41"/>
  <c r="B104" i="41"/>
  <c r="C105" i="41"/>
  <c r="B106" i="41"/>
  <c r="C108" i="41"/>
  <c r="C109" i="41"/>
  <c r="C110" i="41"/>
  <c r="B111" i="41"/>
  <c r="C112" i="41"/>
  <c r="C113" i="41"/>
  <c r="C114" i="41"/>
  <c r="C115" i="41"/>
  <c r="C116" i="41"/>
  <c r="B117" i="41"/>
  <c r="B119" i="41"/>
  <c r="H233" i="7"/>
  <c r="H245" i="7" s="1"/>
  <c r="I233" i="7"/>
  <c r="I245" i="7" s="1"/>
  <c r="J233" i="7"/>
  <c r="J245" i="7" s="1"/>
  <c r="K233" i="7"/>
  <c r="K245" i="7" s="1"/>
  <c r="L233" i="7"/>
  <c r="L245" i="7" s="1"/>
  <c r="M233" i="7"/>
  <c r="M245" i="7" s="1"/>
  <c r="F135" i="31" s="1"/>
  <c r="L135" i="31" s="1"/>
  <c r="N233" i="7"/>
  <c r="N245" i="7" s="1"/>
  <c r="P233" i="7"/>
  <c r="P245" i="7" s="1"/>
  <c r="Q233" i="7"/>
  <c r="Q245" i="7" s="1"/>
  <c r="R233" i="7"/>
  <c r="R245" i="7" s="1"/>
  <c r="S233" i="7"/>
  <c r="S245" i="7" s="1"/>
  <c r="H234" i="7"/>
  <c r="H246" i="7" s="1"/>
  <c r="I234" i="7"/>
  <c r="I246" i="7" s="1"/>
  <c r="J234" i="7"/>
  <c r="J246" i="7" s="1"/>
  <c r="K234" i="7"/>
  <c r="K246" i="7" s="1"/>
  <c r="L234" i="7"/>
  <c r="L246" i="7" s="1"/>
  <c r="M234" i="7"/>
  <c r="M246" i="7" s="1"/>
  <c r="F136" i="31" s="1"/>
  <c r="L136" i="31" s="1"/>
  <c r="N234" i="7"/>
  <c r="N246" i="7" s="1"/>
  <c r="P234" i="7"/>
  <c r="P246" i="7" s="1"/>
  <c r="Q234" i="7"/>
  <c r="Q246" i="7" s="1"/>
  <c r="R234" i="7"/>
  <c r="R246" i="7" s="1"/>
  <c r="S234" i="7"/>
  <c r="S246" i="7" s="1"/>
  <c r="H235" i="7"/>
  <c r="H247" i="7" s="1"/>
  <c r="I235" i="7"/>
  <c r="I247" i="7" s="1"/>
  <c r="J235" i="7"/>
  <c r="J247" i="7" s="1"/>
  <c r="K235" i="7"/>
  <c r="K247" i="7" s="1"/>
  <c r="L235" i="7"/>
  <c r="M235" i="7"/>
  <c r="M247" i="7" s="1"/>
  <c r="F137" i="31" s="1"/>
  <c r="L137" i="31" s="1"/>
  <c r="N235" i="7"/>
  <c r="N247" i="7" s="1"/>
  <c r="P235" i="7"/>
  <c r="P247" i="7" s="1"/>
  <c r="Q235" i="7"/>
  <c r="Q247" i="7" s="1"/>
  <c r="R235" i="7"/>
  <c r="R247" i="7" s="1"/>
  <c r="S235" i="7"/>
  <c r="S247" i="7" s="1"/>
  <c r="H236" i="7"/>
  <c r="H248" i="7" s="1"/>
  <c r="I236" i="7"/>
  <c r="I248" i="7" s="1"/>
  <c r="J236" i="7"/>
  <c r="J248" i="7" s="1"/>
  <c r="K236" i="7"/>
  <c r="K248" i="7" s="1"/>
  <c r="L236" i="7"/>
  <c r="M236" i="7"/>
  <c r="M248" i="7" s="1"/>
  <c r="F138" i="31" s="1"/>
  <c r="L138" i="31" s="1"/>
  <c r="N236" i="7"/>
  <c r="N248" i="7" s="1"/>
  <c r="P236" i="7"/>
  <c r="P248" i="7" s="1"/>
  <c r="Q236" i="7"/>
  <c r="Q248" i="7" s="1"/>
  <c r="R236" i="7"/>
  <c r="R248" i="7" s="1"/>
  <c r="S236" i="7"/>
  <c r="S248" i="7" s="1"/>
  <c r="H237" i="7"/>
  <c r="H249" i="7" s="1"/>
  <c r="I237" i="7"/>
  <c r="I249" i="7" s="1"/>
  <c r="J237" i="7"/>
  <c r="J249" i="7" s="1"/>
  <c r="K237" i="7"/>
  <c r="K249" i="7" s="1"/>
  <c r="L237" i="7"/>
  <c r="L249" i="7" s="1"/>
  <c r="M237" i="7"/>
  <c r="M249" i="7" s="1"/>
  <c r="F139" i="31" s="1"/>
  <c r="L139" i="31" s="1"/>
  <c r="N237" i="7"/>
  <c r="N249" i="7" s="1"/>
  <c r="P237" i="7"/>
  <c r="P249" i="7" s="1"/>
  <c r="Q237" i="7"/>
  <c r="Q249" i="7" s="1"/>
  <c r="R237" i="7"/>
  <c r="R249" i="7" s="1"/>
  <c r="S237" i="7"/>
  <c r="S249" i="7" s="1"/>
  <c r="H238" i="7"/>
  <c r="H250" i="7" s="1"/>
  <c r="I238" i="7"/>
  <c r="I250" i="7" s="1"/>
  <c r="J238" i="7"/>
  <c r="J250" i="7" s="1"/>
  <c r="K238" i="7"/>
  <c r="K250" i="7" s="1"/>
  <c r="L238" i="7"/>
  <c r="L250" i="7" s="1"/>
  <c r="M238" i="7"/>
  <c r="M250" i="7" s="1"/>
  <c r="F140" i="31" s="1"/>
  <c r="L140" i="31" s="1"/>
  <c r="N238" i="7"/>
  <c r="N250" i="7" s="1"/>
  <c r="P238" i="7"/>
  <c r="P250" i="7" s="1"/>
  <c r="Q238" i="7"/>
  <c r="Q250" i="7" s="1"/>
  <c r="R238" i="7"/>
  <c r="R250" i="7" s="1"/>
  <c r="S238" i="7"/>
  <c r="S250" i="7" s="1"/>
  <c r="H239" i="7"/>
  <c r="H251" i="7" s="1"/>
  <c r="I239" i="7"/>
  <c r="I251" i="7" s="1"/>
  <c r="J239" i="7"/>
  <c r="J251" i="7" s="1"/>
  <c r="K239" i="7"/>
  <c r="K251" i="7" s="1"/>
  <c r="L239" i="7"/>
  <c r="L251" i="7" s="1"/>
  <c r="M239" i="7"/>
  <c r="M251" i="7" s="1"/>
  <c r="F141" i="31" s="1"/>
  <c r="L141" i="31" s="1"/>
  <c r="N239" i="7"/>
  <c r="N251" i="7" s="1"/>
  <c r="P239" i="7"/>
  <c r="P251" i="7" s="1"/>
  <c r="Q239" i="7"/>
  <c r="Q251" i="7" s="1"/>
  <c r="R239" i="7"/>
  <c r="R251" i="7" s="1"/>
  <c r="S239" i="7"/>
  <c r="S251" i="7" s="1"/>
  <c r="H240" i="7"/>
  <c r="H252" i="7" s="1"/>
  <c r="I240" i="7"/>
  <c r="I252" i="7" s="1"/>
  <c r="J240" i="7"/>
  <c r="J252" i="7" s="1"/>
  <c r="K240" i="7"/>
  <c r="K252" i="7" s="1"/>
  <c r="L240" i="7"/>
  <c r="L252" i="7" s="1"/>
  <c r="M240" i="7"/>
  <c r="M252" i="7" s="1"/>
  <c r="F142" i="31" s="1"/>
  <c r="L142" i="31" s="1"/>
  <c r="N240" i="7"/>
  <c r="N252" i="7" s="1"/>
  <c r="P240" i="7"/>
  <c r="P252" i="7" s="1"/>
  <c r="Q240" i="7"/>
  <c r="Q252" i="7" s="1"/>
  <c r="R240" i="7"/>
  <c r="R252" i="7" s="1"/>
  <c r="S240" i="7"/>
  <c r="S252" i="7" s="1"/>
  <c r="H241" i="7"/>
  <c r="H253" i="7" s="1"/>
  <c r="I241" i="7"/>
  <c r="I253" i="7" s="1"/>
  <c r="J241" i="7"/>
  <c r="J253" i="7" s="1"/>
  <c r="K241" i="7"/>
  <c r="K253" i="7" s="1"/>
  <c r="L241" i="7"/>
  <c r="M241" i="7"/>
  <c r="M253" i="7" s="1"/>
  <c r="F143" i="31" s="1"/>
  <c r="L143" i="31" s="1"/>
  <c r="N241" i="7"/>
  <c r="N253" i="7" s="1"/>
  <c r="P241" i="7"/>
  <c r="P253" i="7" s="1"/>
  <c r="Q241" i="7"/>
  <c r="Q253" i="7" s="1"/>
  <c r="R241" i="7"/>
  <c r="R253" i="7" s="1"/>
  <c r="S241" i="7"/>
  <c r="S253" i="7" s="1"/>
  <c r="H242" i="7"/>
  <c r="H254" i="7" s="1"/>
  <c r="I242" i="7"/>
  <c r="I254" i="7" s="1"/>
  <c r="J242" i="7"/>
  <c r="J254" i="7" s="1"/>
  <c r="K242" i="7"/>
  <c r="K254" i="7" s="1"/>
  <c r="L242" i="7"/>
  <c r="L254" i="7" s="1"/>
  <c r="M242" i="7"/>
  <c r="M254" i="7" s="1"/>
  <c r="F144" i="31" s="1"/>
  <c r="L144" i="31" s="1"/>
  <c r="N242" i="7"/>
  <c r="N254" i="7" s="1"/>
  <c r="P242" i="7"/>
  <c r="P254" i="7" s="1"/>
  <c r="Q242" i="7"/>
  <c r="Q254" i="7" s="1"/>
  <c r="R242" i="7"/>
  <c r="R254" i="7" s="1"/>
  <c r="S242" i="7"/>
  <c r="S254" i="7" s="1"/>
  <c r="H243" i="7"/>
  <c r="H255" i="7" s="1"/>
  <c r="I243" i="7"/>
  <c r="I255" i="7" s="1"/>
  <c r="J243" i="7"/>
  <c r="J255" i="7" s="1"/>
  <c r="K243" i="7"/>
  <c r="K255" i="7" s="1"/>
  <c r="L243" i="7"/>
  <c r="M243" i="7"/>
  <c r="F133" i="31" s="1"/>
  <c r="L133" i="31" s="1"/>
  <c r="N243" i="7"/>
  <c r="N255" i="7" s="1"/>
  <c r="P243" i="7"/>
  <c r="P255" i="7" s="1"/>
  <c r="Q243" i="7"/>
  <c r="Q255" i="7" s="1"/>
  <c r="R243" i="7"/>
  <c r="R255" i="7" s="1"/>
  <c r="S243" i="7"/>
  <c r="S255" i="7" s="1"/>
  <c r="D233" i="7"/>
  <c r="D245" i="7" s="1"/>
  <c r="G135" i="27" s="1"/>
  <c r="Q135" i="27" s="1"/>
  <c r="E233" i="7"/>
  <c r="E245" i="7" s="1"/>
  <c r="F233" i="7"/>
  <c r="H123" i="28" s="1"/>
  <c r="N123" i="28" s="1"/>
  <c r="G233" i="7"/>
  <c r="G245" i="7" s="1"/>
  <c r="D234" i="7"/>
  <c r="D246" i="7" s="1"/>
  <c r="G136" i="27" s="1"/>
  <c r="Q136" i="27" s="1"/>
  <c r="E234" i="7"/>
  <c r="E246" i="7" s="1"/>
  <c r="F234" i="7"/>
  <c r="H124" i="28" s="1"/>
  <c r="N124" i="28" s="1"/>
  <c r="G234" i="7"/>
  <c r="G246" i="7" s="1"/>
  <c r="D235" i="7"/>
  <c r="D247" i="7" s="1"/>
  <c r="G137" i="27" s="1"/>
  <c r="Q137" i="27" s="1"/>
  <c r="E235" i="7"/>
  <c r="E247" i="7" s="1"/>
  <c r="F235" i="7"/>
  <c r="F247" i="7" s="1"/>
  <c r="H137" i="28" s="1"/>
  <c r="N137" i="28" s="1"/>
  <c r="G235" i="7"/>
  <c r="G247" i="7" s="1"/>
  <c r="D236" i="7"/>
  <c r="D248" i="7" s="1"/>
  <c r="G138" i="27" s="1"/>
  <c r="Q138" i="27" s="1"/>
  <c r="E236" i="7"/>
  <c r="E248" i="7" s="1"/>
  <c r="F236" i="7"/>
  <c r="H126" i="28" s="1"/>
  <c r="N126" i="28" s="1"/>
  <c r="G236" i="7"/>
  <c r="G248" i="7" s="1"/>
  <c r="D237" i="7"/>
  <c r="D249" i="7" s="1"/>
  <c r="G139" i="27" s="1"/>
  <c r="Q139" i="27" s="1"/>
  <c r="E237" i="7"/>
  <c r="E249" i="7" s="1"/>
  <c r="F237" i="7"/>
  <c r="H127" i="28" s="1"/>
  <c r="N127" i="28" s="1"/>
  <c r="G237" i="7"/>
  <c r="G249" i="7" s="1"/>
  <c r="D238" i="7"/>
  <c r="D250" i="7" s="1"/>
  <c r="G140" i="27" s="1"/>
  <c r="Q140" i="27" s="1"/>
  <c r="E238" i="7"/>
  <c r="E250" i="7" s="1"/>
  <c r="F238" i="7"/>
  <c r="H128" i="28" s="1"/>
  <c r="N128" i="28" s="1"/>
  <c r="G238" i="7"/>
  <c r="G250" i="7" s="1"/>
  <c r="D239" i="7"/>
  <c r="D251" i="7" s="1"/>
  <c r="G141" i="27" s="1"/>
  <c r="Q141" i="27" s="1"/>
  <c r="E239" i="7"/>
  <c r="E251" i="7" s="1"/>
  <c r="F239" i="7"/>
  <c r="F251" i="7" s="1"/>
  <c r="H141" i="28" s="1"/>
  <c r="N141" i="28" s="1"/>
  <c r="G239" i="7"/>
  <c r="G251" i="7" s="1"/>
  <c r="D240" i="7"/>
  <c r="D252" i="7" s="1"/>
  <c r="G142" i="27" s="1"/>
  <c r="Q142" i="27" s="1"/>
  <c r="E240" i="7"/>
  <c r="E252" i="7" s="1"/>
  <c r="F240" i="7"/>
  <c r="H130" i="28" s="1"/>
  <c r="N130" i="28" s="1"/>
  <c r="G240" i="7"/>
  <c r="G252" i="7" s="1"/>
  <c r="D241" i="7"/>
  <c r="D253" i="7" s="1"/>
  <c r="G143" i="27" s="1"/>
  <c r="Q143" i="27" s="1"/>
  <c r="E241" i="7"/>
  <c r="E253" i="7" s="1"/>
  <c r="F241" i="7"/>
  <c r="H131" i="28" s="1"/>
  <c r="N131" i="28" s="1"/>
  <c r="G241" i="7"/>
  <c r="G253" i="7" s="1"/>
  <c r="D242" i="7"/>
  <c r="D254" i="7" s="1"/>
  <c r="G144" i="27" s="1"/>
  <c r="Q144" i="27" s="1"/>
  <c r="E242" i="7"/>
  <c r="E254" i="7" s="1"/>
  <c r="F242" i="7"/>
  <c r="H132" i="28" s="1"/>
  <c r="N132" i="28" s="1"/>
  <c r="G242" i="7"/>
  <c r="G254" i="7" s="1"/>
  <c r="D243" i="7"/>
  <c r="D255" i="7" s="1"/>
  <c r="G145" i="27" s="1"/>
  <c r="Q145" i="27" s="1"/>
  <c r="E243" i="7"/>
  <c r="E255" i="7" s="1"/>
  <c r="F243" i="7"/>
  <c r="F255" i="7" s="1"/>
  <c r="H145" i="28" s="1"/>
  <c r="N145" i="28" s="1"/>
  <c r="G243" i="7"/>
  <c r="G255" i="7" s="1"/>
  <c r="E232" i="7"/>
  <c r="E244" i="7" s="1"/>
  <c r="F232" i="7"/>
  <c r="H122" i="28" s="1"/>
  <c r="N122" i="28" s="1"/>
  <c r="G232" i="7"/>
  <c r="G244" i="7" s="1"/>
  <c r="D232" i="7"/>
  <c r="D244" i="7" s="1"/>
  <c r="G134" i="27" s="1"/>
  <c r="Q134" i="27" s="1"/>
  <c r="H232" i="7"/>
  <c r="H244" i="7" s="1"/>
  <c r="I232" i="7"/>
  <c r="I244" i="7" s="1"/>
  <c r="J232" i="7"/>
  <c r="J244" i="7" s="1"/>
  <c r="K232" i="7"/>
  <c r="K244" i="7" s="1"/>
  <c r="L232" i="7"/>
  <c r="M232" i="7"/>
  <c r="M244" i="7" s="1"/>
  <c r="F134" i="31" s="1"/>
  <c r="L134" i="31" s="1"/>
  <c r="N232" i="7"/>
  <c r="N244" i="7" s="1"/>
  <c r="P232" i="7"/>
  <c r="P244" i="7" s="1"/>
  <c r="Q232" i="7"/>
  <c r="Q244" i="7" s="1"/>
  <c r="R232" i="7"/>
  <c r="R244" i="7" s="1"/>
  <c r="S232" i="7"/>
  <c r="S244" i="7" s="1"/>
  <c r="B106" i="64" l="1"/>
  <c r="B99" i="64"/>
  <c r="O232" i="7"/>
  <c r="O236" i="7"/>
  <c r="B115" i="64"/>
  <c r="C120" i="66"/>
  <c r="C112" i="47"/>
  <c r="K123" i="29"/>
  <c r="G123" i="28"/>
  <c r="M123" i="28" s="1"/>
  <c r="C116" i="58"/>
  <c r="C102" i="64"/>
  <c r="G122" i="28"/>
  <c r="M122" i="28" s="1"/>
  <c r="C118" i="64"/>
  <c r="B119" i="66"/>
  <c r="M124" i="27"/>
  <c r="I123" i="31"/>
  <c r="G123" i="31" s="1"/>
  <c r="M123" i="31" s="1"/>
  <c r="B109" i="29"/>
  <c r="O252" i="7"/>
  <c r="I142" i="30" s="1"/>
  <c r="Q142" i="30" s="1"/>
  <c r="O240" i="7"/>
  <c r="O241" i="7"/>
  <c r="O243" i="7"/>
  <c r="O239" i="7"/>
  <c r="O235" i="7"/>
  <c r="L255" i="7"/>
  <c r="L247" i="7"/>
  <c r="O247" i="7" s="1"/>
  <c r="I137" i="30" s="1"/>
  <c r="Q137" i="30" s="1"/>
  <c r="B117" i="58"/>
  <c r="C107" i="58"/>
  <c r="B115" i="58"/>
  <c r="H133" i="28"/>
  <c r="N133" i="28" s="1"/>
  <c r="O249" i="7"/>
  <c r="I139" i="30" s="1"/>
  <c r="Q139" i="30" s="1"/>
  <c r="O245" i="7"/>
  <c r="I135" i="30" s="1"/>
  <c r="Q135" i="30" s="1"/>
  <c r="O250" i="7"/>
  <c r="I140" i="30" s="1"/>
  <c r="Q140" i="30" s="1"/>
  <c r="O246" i="7"/>
  <c r="I136" i="30" s="1"/>
  <c r="Q136" i="30" s="1"/>
  <c r="O251" i="7"/>
  <c r="I141" i="30" s="1"/>
  <c r="Q141" i="30" s="1"/>
  <c r="O254" i="7"/>
  <c r="I144" i="30" s="1"/>
  <c r="Q144" i="30" s="1"/>
  <c r="O255" i="7"/>
  <c r="I145" i="30" s="1"/>
  <c r="Q145" i="30" s="1"/>
  <c r="L244" i="7"/>
  <c r="O244" i="7" s="1"/>
  <c r="I134" i="30" s="1"/>
  <c r="Q134" i="30" s="1"/>
  <c r="L248" i="7"/>
  <c r="O248" i="7" s="1"/>
  <c r="I138" i="30" s="1"/>
  <c r="Q138" i="30" s="1"/>
  <c r="O238" i="7"/>
  <c r="O237" i="7"/>
  <c r="O234" i="7"/>
  <c r="O233" i="7"/>
  <c r="O242" i="7"/>
  <c r="L253" i="7"/>
  <c r="O253" i="7" s="1"/>
  <c r="I143" i="30" s="1"/>
  <c r="Q143" i="30" s="1"/>
  <c r="M255" i="7"/>
  <c r="F145" i="31" s="1"/>
  <c r="L145" i="31" s="1"/>
  <c r="H129" i="28"/>
  <c r="N129" i="28" s="1"/>
  <c r="H125" i="28"/>
  <c r="N125" i="28" s="1"/>
  <c r="F254" i="7"/>
  <c r="H144" i="28" s="1"/>
  <c r="N144" i="28" s="1"/>
  <c r="F253" i="7"/>
  <c r="H143" i="28" s="1"/>
  <c r="N143" i="28" s="1"/>
  <c r="F252" i="7"/>
  <c r="H142" i="28" s="1"/>
  <c r="N142" i="28" s="1"/>
  <c r="F250" i="7"/>
  <c r="H140" i="28" s="1"/>
  <c r="N140" i="28" s="1"/>
  <c r="F249" i="7"/>
  <c r="H139" i="28" s="1"/>
  <c r="N139" i="28" s="1"/>
  <c r="F248" i="7"/>
  <c r="H138" i="28" s="1"/>
  <c r="N138" i="28" s="1"/>
  <c r="F246" i="7"/>
  <c r="H136" i="28" s="1"/>
  <c r="N136" i="28" s="1"/>
  <c r="F245" i="7"/>
  <c r="H135" i="28" s="1"/>
  <c r="N135" i="28" s="1"/>
  <c r="F244" i="7"/>
  <c r="H134" i="28" s="1"/>
  <c r="N134" i="28" s="1"/>
  <c r="G145" i="28"/>
  <c r="M145" i="28" s="1"/>
  <c r="K138" i="29"/>
  <c r="G141" i="28"/>
  <c r="M141" i="28" s="1"/>
  <c r="K143" i="29"/>
  <c r="K135" i="29"/>
  <c r="G137" i="28"/>
  <c r="M137" i="28" s="1"/>
  <c r="K142" i="29"/>
  <c r="K134" i="29"/>
  <c r="K139" i="29"/>
  <c r="G144" i="28"/>
  <c r="M144" i="28" s="1"/>
  <c r="G140" i="28"/>
  <c r="M140" i="28" s="1"/>
  <c r="G136" i="28"/>
  <c r="M136" i="28" s="1"/>
  <c r="M22" i="70"/>
  <c r="O20" i="70"/>
  <c r="Q47" i="70"/>
  <c r="H25" i="70"/>
  <c r="O22" i="70"/>
  <c r="B113" i="66"/>
  <c r="B109" i="58"/>
  <c r="C108" i="58"/>
  <c r="C104" i="58"/>
  <c r="C103" i="58"/>
  <c r="C106" i="31"/>
  <c r="B119" i="31"/>
  <c r="C103" i="31"/>
  <c r="C115" i="31"/>
  <c r="C111" i="31"/>
  <c r="B112" i="66"/>
  <c r="B109" i="66"/>
  <c r="B118" i="66"/>
  <c r="B117" i="66"/>
  <c r="C114" i="66"/>
  <c r="C110" i="66"/>
  <c r="C102" i="66"/>
  <c r="C100" i="66"/>
  <c r="B115" i="66"/>
  <c r="B111" i="66"/>
  <c r="B120" i="30"/>
  <c r="B103" i="64"/>
  <c r="B114" i="64"/>
  <c r="B107" i="64"/>
  <c r="B119" i="64"/>
  <c r="C110" i="64"/>
  <c r="B111" i="64"/>
  <c r="B115" i="29"/>
  <c r="B103" i="29"/>
  <c r="C120" i="58"/>
  <c r="C119" i="58"/>
  <c r="C112" i="58"/>
  <c r="C111" i="58"/>
  <c r="B121" i="58"/>
  <c r="B113" i="58"/>
  <c r="C100" i="58"/>
  <c r="C99" i="58"/>
  <c r="B101" i="58"/>
  <c r="B105" i="58"/>
  <c r="C114" i="28"/>
  <c r="C102" i="28"/>
  <c r="B117" i="28"/>
  <c r="C108" i="28"/>
  <c r="C120" i="28"/>
  <c r="C116" i="28"/>
  <c r="B113" i="28"/>
  <c r="C113" i="47"/>
  <c r="C120" i="47"/>
  <c r="C115" i="47"/>
  <c r="C104" i="47"/>
  <c r="C99" i="47"/>
  <c r="C107" i="47"/>
  <c r="C118" i="47"/>
  <c r="C108" i="47"/>
  <c r="C119" i="47"/>
  <c r="C111" i="47"/>
  <c r="C103" i="47"/>
  <c r="C98" i="47"/>
  <c r="C117" i="47"/>
  <c r="C114" i="47"/>
  <c r="C110" i="47"/>
  <c r="C106" i="47"/>
  <c r="C102" i="47"/>
  <c r="C100" i="47"/>
  <c r="C116" i="47"/>
  <c r="C109" i="47"/>
  <c r="C105" i="47"/>
  <c r="C101" i="47"/>
  <c r="C121" i="31"/>
  <c r="C107" i="31"/>
  <c r="C112" i="30"/>
  <c r="B111" i="30"/>
  <c r="C106" i="30"/>
  <c r="B117" i="30"/>
  <c r="B109" i="30"/>
  <c r="C104" i="30"/>
  <c r="C108" i="29"/>
  <c r="B102" i="29"/>
  <c r="B111" i="29"/>
  <c r="C98" i="28"/>
  <c r="C118" i="28"/>
  <c r="C108" i="66"/>
  <c r="C106" i="66"/>
  <c r="C104" i="66"/>
  <c r="B101" i="66"/>
  <c r="B99" i="66"/>
  <c r="B121" i="66"/>
  <c r="C116" i="66"/>
  <c r="B107" i="66"/>
  <c r="B105" i="66"/>
  <c r="B103" i="66"/>
  <c r="C120" i="64"/>
  <c r="C116" i="64"/>
  <c r="C112" i="64"/>
  <c r="C108" i="64"/>
  <c r="C100" i="64"/>
  <c r="C104" i="64"/>
  <c r="B121" i="64"/>
  <c r="B117" i="64"/>
  <c r="B113" i="64"/>
  <c r="B109" i="64"/>
  <c r="B105" i="64"/>
  <c r="B101" i="64"/>
  <c r="C114" i="58"/>
  <c r="C110" i="58"/>
  <c r="C106" i="58"/>
  <c r="C102" i="58"/>
  <c r="C98" i="58"/>
  <c r="C118" i="58"/>
  <c r="C113" i="31"/>
  <c r="C104" i="31"/>
  <c r="C106" i="28"/>
  <c r="B121" i="28"/>
  <c r="C100" i="29"/>
  <c r="C117" i="29"/>
  <c r="C104" i="28"/>
  <c r="C112" i="28"/>
  <c r="B101" i="29"/>
  <c r="B120" i="29"/>
  <c r="B112" i="29"/>
  <c r="B119" i="30"/>
  <c r="C114" i="30"/>
  <c r="C100" i="30"/>
  <c r="C117" i="31"/>
  <c r="C109" i="31"/>
  <c r="B107" i="29"/>
  <c r="C106" i="29"/>
  <c r="B99" i="29"/>
  <c r="C98" i="29"/>
  <c r="B119" i="29"/>
  <c r="C119" i="29"/>
  <c r="C100" i="28"/>
  <c r="B119" i="28"/>
  <c r="B115" i="28"/>
  <c r="B111" i="28"/>
  <c r="B105" i="29"/>
  <c r="C104" i="29"/>
  <c r="B121" i="29"/>
  <c r="B118" i="29"/>
  <c r="C97" i="29"/>
  <c r="A145" i="29"/>
  <c r="B145" i="29" s="1"/>
  <c r="B96" i="29"/>
  <c r="A144" i="29"/>
  <c r="B114" i="29"/>
  <c r="C116" i="30"/>
  <c r="C108" i="30"/>
  <c r="B103" i="30"/>
  <c r="B101" i="30"/>
  <c r="C99" i="30"/>
  <c r="B99" i="30"/>
  <c r="B116" i="29"/>
  <c r="C113" i="29"/>
  <c r="B121" i="30"/>
  <c r="C118" i="30"/>
  <c r="B113" i="30"/>
  <c r="C110" i="30"/>
  <c r="B105" i="30"/>
  <c r="B115" i="30"/>
  <c r="B107" i="30"/>
  <c r="B102" i="30"/>
  <c r="C102" i="30"/>
  <c r="B120" i="31"/>
  <c r="C120" i="31"/>
  <c r="B118" i="31"/>
  <c r="C118" i="31"/>
  <c r="B116" i="31"/>
  <c r="C116" i="31"/>
  <c r="B102" i="31"/>
  <c r="B100" i="31"/>
  <c r="C114" i="31"/>
  <c r="C112" i="31"/>
  <c r="C110" i="31"/>
  <c r="C108" i="31"/>
  <c r="C105" i="31"/>
  <c r="C101" i="31"/>
  <c r="C99" i="31"/>
  <c r="C98" i="31"/>
  <c r="Q48" i="70"/>
  <c r="F49" i="70"/>
  <c r="G49" i="70" s="1"/>
  <c r="H33" i="70"/>
  <c r="G10" i="70" s="1"/>
  <c r="L22" i="70"/>
  <c r="L20" i="70"/>
  <c r="D51" i="70"/>
  <c r="M20" i="70"/>
  <c r="E51" i="70"/>
  <c r="N20" i="70"/>
  <c r="N22" i="70"/>
  <c r="P42" i="32"/>
  <c r="P43" i="32" s="1"/>
  <c r="P44" i="32" s="1"/>
  <c r="P45" i="32" s="1"/>
  <c r="P46" i="32" s="1"/>
  <c r="P47" i="32" s="1"/>
  <c r="P48" i="32" s="1"/>
  <c r="P49" i="32" s="1"/>
  <c r="P50" i="32" s="1"/>
  <c r="P51" i="32" s="1"/>
  <c r="P54" i="32" s="1"/>
  <c r="P55" i="32" s="1"/>
  <c r="P56" i="32" s="1"/>
  <c r="P57" i="32" s="1"/>
  <c r="P58" i="32" s="1"/>
  <c r="P59" i="32" s="1"/>
  <c r="P60" i="32" s="1"/>
  <c r="P61" i="32" s="1"/>
  <c r="P62" i="32" s="1"/>
  <c r="P63" i="32" s="1"/>
  <c r="C98" i="30"/>
  <c r="C110" i="29"/>
  <c r="C110" i="28"/>
  <c r="C109" i="28"/>
  <c r="C107" i="28"/>
  <c r="C105" i="28"/>
  <c r="C103" i="28"/>
  <c r="C101" i="28"/>
  <c r="C99" i="28"/>
  <c r="C97" i="28"/>
  <c r="C98" i="66"/>
  <c r="C98" i="64"/>
  <c r="C121" i="47"/>
  <c r="C117" i="41"/>
  <c r="C119" i="41"/>
  <c r="B113" i="41"/>
  <c r="B110" i="41"/>
  <c r="B109" i="41"/>
  <c r="B112" i="41"/>
  <c r="B108" i="41"/>
  <c r="B105" i="41"/>
  <c r="C103" i="41"/>
  <c r="C101" i="41"/>
  <c r="C111" i="41"/>
  <c r="B116" i="41"/>
  <c r="B114" i="41"/>
  <c r="B99" i="41"/>
  <c r="C118" i="41"/>
  <c r="B118" i="41"/>
  <c r="B107" i="41"/>
  <c r="C107" i="41"/>
  <c r="C120" i="41"/>
  <c r="B120" i="41"/>
  <c r="B115" i="41"/>
  <c r="B121" i="41"/>
  <c r="C121" i="41"/>
  <c r="C106" i="41"/>
  <c r="C104" i="41"/>
  <c r="C102" i="41"/>
  <c r="C100" i="41"/>
  <c r="C98" i="41"/>
  <c r="G51" i="70" l="1"/>
  <c r="C145" i="29"/>
  <c r="M125" i="27"/>
  <c r="I124" i="28"/>
  <c r="I124" i="31"/>
  <c r="G124" i="31" s="1"/>
  <c r="M124" i="31" s="1"/>
  <c r="O61" i="70"/>
  <c r="N61" i="70"/>
  <c r="B144" i="29"/>
  <c r="C144" i="29"/>
  <c r="M61" i="70"/>
  <c r="L61" i="70"/>
  <c r="K61" i="70"/>
  <c r="G7" i="70"/>
  <c r="G6" i="70"/>
  <c r="L6" i="70" s="1"/>
  <c r="L17" i="70" s="1"/>
  <c r="G5" i="70"/>
  <c r="L5" i="70" s="1"/>
  <c r="G4" i="70"/>
  <c r="L4" i="70" s="1"/>
  <c r="G8" i="70"/>
  <c r="N10" i="70"/>
  <c r="M10" i="70"/>
  <c r="L10" i="70"/>
  <c r="O10" i="70"/>
  <c r="K124" i="29" l="1"/>
  <c r="G124" i="28"/>
  <c r="M124" i="28" s="1"/>
  <c r="M126" i="27"/>
  <c r="I125" i="28"/>
  <c r="I125" i="31"/>
  <c r="G125" i="31" s="1"/>
  <c r="M125" i="31" s="1"/>
  <c r="Q61" i="70"/>
  <c r="O21" i="70"/>
  <c r="M4" i="70"/>
  <c r="F50" i="70"/>
  <c r="N7" i="70"/>
  <c r="M7" i="70"/>
  <c r="L7" i="70"/>
  <c r="O7" i="70"/>
  <c r="C50" i="70"/>
  <c r="L21" i="70"/>
  <c r="O4" i="70"/>
  <c r="N4" i="70"/>
  <c r="D50" i="70"/>
  <c r="M21" i="70"/>
  <c r="O5" i="70"/>
  <c r="N5" i="70"/>
  <c r="M5" i="70"/>
  <c r="M8" i="70"/>
  <c r="L8" i="70"/>
  <c r="O8" i="70"/>
  <c r="N8" i="70"/>
  <c r="N21" i="70"/>
  <c r="E50" i="70"/>
  <c r="O6" i="70"/>
  <c r="N6" i="70"/>
  <c r="M6" i="70"/>
  <c r="M17" i="70" s="1"/>
  <c r="M127" i="27" l="1"/>
  <c r="I126" i="31"/>
  <c r="G126" i="31" s="1"/>
  <c r="M126" i="31" s="1"/>
  <c r="I126" i="28"/>
  <c r="K125" i="29"/>
  <c r="G125" i="28"/>
  <c r="M125" i="28" s="1"/>
  <c r="M36" i="70"/>
  <c r="F11" i="67" s="1"/>
  <c r="M34" i="70"/>
  <c r="F9" i="67" s="1"/>
  <c r="M32" i="70"/>
  <c r="F7" i="67" s="1"/>
  <c r="M33" i="70"/>
  <c r="F8" i="67" s="1"/>
  <c r="M35" i="70"/>
  <c r="F10" i="67" s="1"/>
  <c r="N15" i="70"/>
  <c r="N35" i="70"/>
  <c r="G10" i="67" s="1"/>
  <c r="N34" i="70"/>
  <c r="G9" i="67" s="1"/>
  <c r="N33" i="70"/>
  <c r="G8" i="67" s="1"/>
  <c r="N36" i="70"/>
  <c r="G11" i="67" s="1"/>
  <c r="N32" i="70"/>
  <c r="O35" i="70"/>
  <c r="O34" i="70"/>
  <c r="O32" i="70"/>
  <c r="O36" i="70"/>
  <c r="O33" i="70"/>
  <c r="L36" i="70"/>
  <c r="L35" i="70"/>
  <c r="F102" i="9" s="1"/>
  <c r="L32" i="70"/>
  <c r="C102" i="9" s="1"/>
  <c r="L15" i="70"/>
  <c r="L34" i="70"/>
  <c r="E102" i="9" s="1"/>
  <c r="L33" i="70"/>
  <c r="D102" i="9" s="1"/>
  <c r="O18" i="70"/>
  <c r="O19" i="70"/>
  <c r="O16" i="70"/>
  <c r="O15" i="70"/>
  <c r="O17" i="70"/>
  <c r="M15" i="70"/>
  <c r="C44" i="70"/>
  <c r="C48" i="70"/>
  <c r="L19" i="70"/>
  <c r="C46" i="70"/>
  <c r="E45" i="70"/>
  <c r="N16" i="70"/>
  <c r="M12" i="70"/>
  <c r="D44" i="70"/>
  <c r="E47" i="70"/>
  <c r="N18" i="70"/>
  <c r="D46" i="70"/>
  <c r="D48" i="70"/>
  <c r="M19" i="70"/>
  <c r="E44" i="70"/>
  <c r="N12" i="70"/>
  <c r="F47" i="70"/>
  <c r="E46" i="70"/>
  <c r="N17" i="70"/>
  <c r="L16" i="70"/>
  <c r="C45" i="70"/>
  <c r="G50" i="70"/>
  <c r="C47" i="70"/>
  <c r="L18" i="70"/>
  <c r="F45" i="70"/>
  <c r="E48" i="70"/>
  <c r="N19" i="70"/>
  <c r="F44" i="70"/>
  <c r="O12" i="70"/>
  <c r="F46" i="70"/>
  <c r="F48" i="70"/>
  <c r="M16" i="70"/>
  <c r="D45" i="70"/>
  <c r="L12" i="70"/>
  <c r="D47" i="70"/>
  <c r="M18" i="70"/>
  <c r="D103" i="9" l="1"/>
  <c r="D120" i="9"/>
  <c r="D117" i="9"/>
  <c r="C10" i="67"/>
  <c r="F120" i="9"/>
  <c r="F103" i="9"/>
  <c r="F117" i="9"/>
  <c r="K126" i="29"/>
  <c r="G126" i="28"/>
  <c r="M126" i="28" s="1"/>
  <c r="C9" i="67"/>
  <c r="E120" i="9"/>
  <c r="E103" i="9"/>
  <c r="E117" i="9"/>
  <c r="J102" i="9"/>
  <c r="M27" i="70"/>
  <c r="M28" i="70"/>
  <c r="M128" i="27"/>
  <c r="I127" i="28"/>
  <c r="I127" i="31"/>
  <c r="G127" i="31" s="1"/>
  <c r="M127" i="31" s="1"/>
  <c r="M26" i="70"/>
  <c r="M25" i="70"/>
  <c r="L27" i="70"/>
  <c r="L25" i="70"/>
  <c r="O62" i="70"/>
  <c r="N62" i="70"/>
  <c r="L37" i="70"/>
  <c r="G7" i="67"/>
  <c r="G15" i="67" s="1"/>
  <c r="I15" i="67" s="1"/>
  <c r="N37" i="70"/>
  <c r="M37" i="70"/>
  <c r="O25" i="70"/>
  <c r="O27" i="70"/>
  <c r="O26" i="70"/>
  <c r="O29" i="70"/>
  <c r="O28" i="70"/>
  <c r="O37" i="70"/>
  <c r="N25" i="70"/>
  <c r="N29" i="70"/>
  <c r="N28" i="70"/>
  <c r="M29" i="70"/>
  <c r="L29" i="70"/>
  <c r="L28" i="70"/>
  <c r="L26" i="70"/>
  <c r="N27" i="70"/>
  <c r="E53" i="70"/>
  <c r="G47" i="70"/>
  <c r="M23" i="70"/>
  <c r="G46" i="70"/>
  <c r="L23" i="70"/>
  <c r="G44" i="70"/>
  <c r="C53" i="70"/>
  <c r="M62" i="70"/>
  <c r="L62" i="70"/>
  <c r="K62" i="70"/>
  <c r="O23" i="70"/>
  <c r="G45" i="70"/>
  <c r="N23" i="70"/>
  <c r="N26" i="70"/>
  <c r="D53" i="70"/>
  <c r="G48" i="70"/>
  <c r="M129" i="27" l="1"/>
  <c r="I128" i="28"/>
  <c r="I128" i="31"/>
  <c r="G128" i="31" s="1"/>
  <c r="M128" i="31" s="1"/>
  <c r="F121" i="9"/>
  <c r="F104" i="9"/>
  <c r="F122" i="9" s="1"/>
  <c r="D104" i="9"/>
  <c r="D122" i="9" s="1"/>
  <c r="D121" i="9"/>
  <c r="K127" i="29"/>
  <c r="G127" i="28"/>
  <c r="M127" i="28" s="1"/>
  <c r="C11" i="67"/>
  <c r="J103" i="9"/>
  <c r="J120" i="9"/>
  <c r="J117" i="9"/>
  <c r="E121" i="9"/>
  <c r="E104" i="9"/>
  <c r="E122" i="9" s="1"/>
  <c r="N56" i="70"/>
  <c r="O56" i="70"/>
  <c r="N59" i="70"/>
  <c r="O59" i="70"/>
  <c r="N60" i="70"/>
  <c r="O60" i="70"/>
  <c r="O57" i="70"/>
  <c r="N57" i="70"/>
  <c r="N58" i="70"/>
  <c r="O58" i="70"/>
  <c r="Q62" i="70"/>
  <c r="M30" i="70"/>
  <c r="M58" i="70"/>
  <c r="L58" i="70"/>
  <c r="K58" i="70"/>
  <c r="N30" i="70"/>
  <c r="M57" i="70"/>
  <c r="L57" i="70"/>
  <c r="K57" i="70"/>
  <c r="O30" i="70"/>
  <c r="M56" i="70"/>
  <c r="L56" i="70"/>
  <c r="K56" i="70"/>
  <c r="G53" i="70"/>
  <c r="L30" i="70"/>
  <c r="L60" i="70"/>
  <c r="K60" i="70"/>
  <c r="M60" i="70"/>
  <c r="L59" i="70"/>
  <c r="K59" i="70"/>
  <c r="M59" i="70"/>
  <c r="J104" i="9" l="1"/>
  <c r="J122" i="9" s="1"/>
  <c r="J121" i="9"/>
  <c r="K128" i="29"/>
  <c r="G128" i="28"/>
  <c r="M128" i="28" s="1"/>
  <c r="M130" i="27"/>
  <c r="I129" i="28"/>
  <c r="I129" i="31"/>
  <c r="G129" i="31" s="1"/>
  <c r="M129" i="31" s="1"/>
  <c r="Q57" i="70"/>
  <c r="O64" i="70"/>
  <c r="N64" i="70"/>
  <c r="Q58" i="70"/>
  <c r="Q60" i="70"/>
  <c r="Q56" i="70"/>
  <c r="Q59" i="70"/>
  <c r="M64" i="70"/>
  <c r="K64" i="70"/>
  <c r="L64" i="70"/>
  <c r="K129" i="29" l="1"/>
  <c r="G129" i="28"/>
  <c r="M129" i="28" s="1"/>
  <c r="M131" i="27"/>
  <c r="I130" i="31"/>
  <c r="G130" i="31" s="1"/>
  <c r="M130" i="31" s="1"/>
  <c r="I130" i="28"/>
  <c r="Q64" i="70"/>
  <c r="M132" i="27" l="1"/>
  <c r="I131" i="28"/>
  <c r="I131" i="31"/>
  <c r="G131" i="31" s="1"/>
  <c r="M131" i="31" s="1"/>
  <c r="K130" i="29"/>
  <c r="G130" i="28"/>
  <c r="M130" i="28" s="1"/>
  <c r="B245" i="7"/>
  <c r="B246" i="7"/>
  <c r="B247" i="7"/>
  <c r="B248" i="7"/>
  <c r="B249" i="7"/>
  <c r="B250" i="7"/>
  <c r="B251" i="7"/>
  <c r="B252" i="7"/>
  <c r="B253" i="7"/>
  <c r="B254" i="7"/>
  <c r="B255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57" i="7"/>
  <c r="B4" i="7"/>
  <c r="C17" i="7"/>
  <c r="C29" i="7" s="1"/>
  <c r="C41" i="7" s="1"/>
  <c r="C18" i="7"/>
  <c r="C30" i="7" s="1"/>
  <c r="C42" i="7" s="1"/>
  <c r="C54" i="7" s="1"/>
  <c r="C66" i="7" s="1"/>
  <c r="C78" i="7" s="1"/>
  <c r="C90" i="7" s="1"/>
  <c r="C102" i="7" s="1"/>
  <c r="C114" i="7" s="1"/>
  <c r="C126" i="7" s="1"/>
  <c r="C138" i="7" s="1"/>
  <c r="C150" i="7" s="1"/>
  <c r="C162" i="7" s="1"/>
  <c r="C174" i="7" s="1"/>
  <c r="C186" i="7" s="1"/>
  <c r="C19" i="7"/>
  <c r="C31" i="7" s="1"/>
  <c r="C43" i="7" s="1"/>
  <c r="C55" i="7" s="1"/>
  <c r="C67" i="7" s="1"/>
  <c r="C79" i="7" s="1"/>
  <c r="C91" i="7" s="1"/>
  <c r="C103" i="7" s="1"/>
  <c r="C115" i="7" s="1"/>
  <c r="C127" i="7" s="1"/>
  <c r="C139" i="7" s="1"/>
  <c r="C151" i="7" s="1"/>
  <c r="C163" i="7" s="1"/>
  <c r="C175" i="7" s="1"/>
  <c r="C187" i="7" s="1"/>
  <c r="C199" i="7" s="1"/>
  <c r="C211" i="7" s="1"/>
  <c r="C223" i="7" s="1"/>
  <c r="C235" i="7" s="1"/>
  <c r="C247" i="7" s="1"/>
  <c r="C20" i="7"/>
  <c r="C32" i="7" s="1"/>
  <c r="C44" i="7" s="1"/>
  <c r="C56" i="7" s="1"/>
  <c r="C68" i="7" s="1"/>
  <c r="C80" i="7" s="1"/>
  <c r="C92" i="7" s="1"/>
  <c r="C21" i="7"/>
  <c r="C22" i="7"/>
  <c r="C34" i="7" s="1"/>
  <c r="C46" i="7" s="1"/>
  <c r="C58" i="7" s="1"/>
  <c r="C70" i="7" s="1"/>
  <c r="C82" i="7" s="1"/>
  <c r="C94" i="7" s="1"/>
  <c r="C106" i="7" s="1"/>
  <c r="C118" i="7" s="1"/>
  <c r="C130" i="7" s="1"/>
  <c r="C142" i="7" s="1"/>
  <c r="C154" i="7" s="1"/>
  <c r="C166" i="7" s="1"/>
  <c r="C178" i="7" s="1"/>
  <c r="C190" i="7" s="1"/>
  <c r="C202" i="7" s="1"/>
  <c r="C214" i="7" s="1"/>
  <c r="C226" i="7" s="1"/>
  <c r="C23" i="7"/>
  <c r="C35" i="7" s="1"/>
  <c r="C47" i="7" s="1"/>
  <c r="C59" i="7" s="1"/>
  <c r="C71" i="7" s="1"/>
  <c r="C83" i="7" s="1"/>
  <c r="C95" i="7" s="1"/>
  <c r="C107" i="7" s="1"/>
  <c r="C119" i="7" s="1"/>
  <c r="C131" i="7" s="1"/>
  <c r="C143" i="7" s="1"/>
  <c r="C155" i="7" s="1"/>
  <c r="C167" i="7" s="1"/>
  <c r="C179" i="7" s="1"/>
  <c r="C191" i="7" s="1"/>
  <c r="C203" i="7" s="1"/>
  <c r="C215" i="7" s="1"/>
  <c r="C227" i="7" s="1"/>
  <c r="C239" i="7" s="1"/>
  <c r="C251" i="7" s="1"/>
  <c r="C24" i="7"/>
  <c r="C36" i="7" s="1"/>
  <c r="C48" i="7" s="1"/>
  <c r="C25" i="7"/>
  <c r="C37" i="7" s="1"/>
  <c r="C49" i="7" s="1"/>
  <c r="C26" i="7"/>
  <c r="C38" i="7" s="1"/>
  <c r="C50" i="7" s="1"/>
  <c r="C62" i="7" s="1"/>
  <c r="C74" i="7" s="1"/>
  <c r="C86" i="7" s="1"/>
  <c r="C98" i="7" s="1"/>
  <c r="C110" i="7" s="1"/>
  <c r="C27" i="7"/>
  <c r="C39" i="7" s="1"/>
  <c r="C51" i="7" s="1"/>
  <c r="C63" i="7" s="1"/>
  <c r="C75" i="7" s="1"/>
  <c r="C16" i="7"/>
  <c r="C28" i="7" s="1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4" i="7"/>
  <c r="A98" i="27"/>
  <c r="B98" i="27" s="1"/>
  <c r="A99" i="27"/>
  <c r="B99" i="27" s="1"/>
  <c r="A100" i="27"/>
  <c r="C100" i="27" s="1"/>
  <c r="A101" i="27"/>
  <c r="C101" i="27" s="1"/>
  <c r="A102" i="27"/>
  <c r="B102" i="27" s="1"/>
  <c r="A103" i="27"/>
  <c r="B103" i="27" s="1"/>
  <c r="A104" i="27"/>
  <c r="C104" i="27" s="1"/>
  <c r="A105" i="27"/>
  <c r="C105" i="27" s="1"/>
  <c r="A106" i="27"/>
  <c r="C106" i="27" s="1"/>
  <c r="A107" i="27"/>
  <c r="B107" i="27" s="1"/>
  <c r="A108" i="27"/>
  <c r="C108" i="27" s="1"/>
  <c r="A109" i="27"/>
  <c r="B109" i="27" s="1"/>
  <c r="A110" i="27"/>
  <c r="C110" i="27" s="1"/>
  <c r="A111" i="27"/>
  <c r="B111" i="27" s="1"/>
  <c r="A112" i="27"/>
  <c r="C112" i="27" s="1"/>
  <c r="A113" i="27"/>
  <c r="B113" i="27" s="1"/>
  <c r="A114" i="27"/>
  <c r="C114" i="27" s="1"/>
  <c r="A115" i="27"/>
  <c r="B115" i="27" s="1"/>
  <c r="A116" i="27"/>
  <c r="C116" i="27" s="1"/>
  <c r="A117" i="27"/>
  <c r="B117" i="27" s="1"/>
  <c r="A118" i="27"/>
  <c r="C118" i="27" s="1"/>
  <c r="A119" i="27"/>
  <c r="B119" i="27" s="1"/>
  <c r="A120" i="27"/>
  <c r="C120" i="27" s="1"/>
  <c r="A121" i="27"/>
  <c r="B121" i="27" s="1"/>
  <c r="V33" i="6"/>
  <c r="W33" i="6"/>
  <c r="X33" i="6"/>
  <c r="Y33" i="6"/>
  <c r="Z33" i="6"/>
  <c r="AA33" i="6"/>
  <c r="AB33" i="6"/>
  <c r="AC33" i="6"/>
  <c r="AD33" i="6"/>
  <c r="AE33" i="6"/>
  <c r="AF33" i="6"/>
  <c r="AG33" i="6"/>
  <c r="V34" i="6"/>
  <c r="W34" i="6"/>
  <c r="X34" i="6"/>
  <c r="Y34" i="6"/>
  <c r="Z34" i="6"/>
  <c r="AA34" i="6"/>
  <c r="AB34" i="6"/>
  <c r="AC34" i="6"/>
  <c r="AD34" i="6"/>
  <c r="AE34" i="6"/>
  <c r="AF34" i="6"/>
  <c r="AG34" i="6"/>
  <c r="V35" i="6"/>
  <c r="W35" i="6"/>
  <c r="X35" i="6"/>
  <c r="Y35" i="6"/>
  <c r="Z35" i="6"/>
  <c r="AA35" i="6"/>
  <c r="AB35" i="6"/>
  <c r="AC35" i="6"/>
  <c r="AD35" i="6"/>
  <c r="AE35" i="6"/>
  <c r="AF35" i="6"/>
  <c r="AG35" i="6"/>
  <c r="V36" i="6"/>
  <c r="W36" i="6"/>
  <c r="X36" i="6"/>
  <c r="Y36" i="6"/>
  <c r="Z36" i="6"/>
  <c r="AA36" i="6"/>
  <c r="AB36" i="6"/>
  <c r="AC36" i="6"/>
  <c r="AD36" i="6"/>
  <c r="AE36" i="6"/>
  <c r="AF36" i="6"/>
  <c r="AG36" i="6"/>
  <c r="V37" i="6"/>
  <c r="W37" i="6"/>
  <c r="X37" i="6"/>
  <c r="Y37" i="6"/>
  <c r="Z37" i="6"/>
  <c r="AA37" i="6"/>
  <c r="AB37" i="6"/>
  <c r="AC37" i="6"/>
  <c r="AD37" i="6"/>
  <c r="AE37" i="6"/>
  <c r="AF37" i="6"/>
  <c r="AG37" i="6"/>
  <c r="V38" i="6"/>
  <c r="W38" i="6"/>
  <c r="X38" i="6"/>
  <c r="Y38" i="6"/>
  <c r="Z38" i="6"/>
  <c r="AA38" i="6"/>
  <c r="AB38" i="6"/>
  <c r="AC38" i="6"/>
  <c r="AD38" i="6"/>
  <c r="AE38" i="6"/>
  <c r="AF38" i="6"/>
  <c r="AG38" i="6"/>
  <c r="V39" i="6"/>
  <c r="W39" i="6"/>
  <c r="X39" i="6"/>
  <c r="Y39" i="6"/>
  <c r="Z39" i="6"/>
  <c r="AA39" i="6"/>
  <c r="AB39" i="6"/>
  <c r="AC39" i="6"/>
  <c r="AD39" i="6"/>
  <c r="AE39" i="6"/>
  <c r="AF39" i="6"/>
  <c r="AG39" i="6"/>
  <c r="V40" i="6"/>
  <c r="W40" i="6"/>
  <c r="X40" i="6"/>
  <c r="Y40" i="6"/>
  <c r="Z40" i="6"/>
  <c r="AA40" i="6"/>
  <c r="AB40" i="6"/>
  <c r="AC40" i="6"/>
  <c r="AD40" i="6"/>
  <c r="AE40" i="6"/>
  <c r="AF40" i="6"/>
  <c r="AG40" i="6"/>
  <c r="V41" i="6"/>
  <c r="W41" i="6"/>
  <c r="X41" i="6"/>
  <c r="Y41" i="6"/>
  <c r="Z41" i="6"/>
  <c r="AA41" i="6"/>
  <c r="AB41" i="6"/>
  <c r="AC41" i="6"/>
  <c r="AD41" i="6"/>
  <c r="AE41" i="6"/>
  <c r="AF41" i="6"/>
  <c r="AG41" i="6"/>
  <c r="V42" i="6"/>
  <c r="W42" i="6"/>
  <c r="X42" i="6"/>
  <c r="Y42" i="6"/>
  <c r="Z42" i="6"/>
  <c r="AA42" i="6"/>
  <c r="AB42" i="6"/>
  <c r="AC42" i="6"/>
  <c r="AD42" i="6"/>
  <c r="AE42" i="6"/>
  <c r="AF42" i="6"/>
  <c r="AG42" i="6"/>
  <c r="V43" i="6"/>
  <c r="W43" i="6"/>
  <c r="X43" i="6"/>
  <c r="Y43" i="6"/>
  <c r="Z43" i="6"/>
  <c r="AA43" i="6"/>
  <c r="AB43" i="6"/>
  <c r="AC43" i="6"/>
  <c r="AD43" i="6"/>
  <c r="AE43" i="6"/>
  <c r="AF43" i="6"/>
  <c r="AG43" i="6"/>
  <c r="V44" i="6"/>
  <c r="W44" i="6"/>
  <c r="X44" i="6"/>
  <c r="Y44" i="6"/>
  <c r="Z44" i="6"/>
  <c r="AA44" i="6"/>
  <c r="AB44" i="6"/>
  <c r="AC44" i="6"/>
  <c r="AD44" i="6"/>
  <c r="AE44" i="6"/>
  <c r="AF44" i="6"/>
  <c r="AG44" i="6"/>
  <c r="V45" i="6"/>
  <c r="W45" i="6"/>
  <c r="X45" i="6"/>
  <c r="Y45" i="6"/>
  <c r="Z45" i="6"/>
  <c r="AA45" i="6"/>
  <c r="AB45" i="6"/>
  <c r="AC45" i="6"/>
  <c r="AD45" i="6"/>
  <c r="AE45" i="6"/>
  <c r="AF45" i="6"/>
  <c r="AG45" i="6"/>
  <c r="V46" i="6"/>
  <c r="W46" i="6"/>
  <c r="X46" i="6"/>
  <c r="Y46" i="6"/>
  <c r="Z46" i="6"/>
  <c r="AA46" i="6"/>
  <c r="AB46" i="6"/>
  <c r="AC46" i="6"/>
  <c r="AD46" i="6"/>
  <c r="AE46" i="6"/>
  <c r="AF46" i="6"/>
  <c r="AG46" i="6"/>
  <c r="V47" i="6"/>
  <c r="W47" i="6"/>
  <c r="X47" i="6"/>
  <c r="Y47" i="6"/>
  <c r="Z47" i="6"/>
  <c r="AA47" i="6"/>
  <c r="AB47" i="6"/>
  <c r="AC47" i="6"/>
  <c r="AD47" i="6"/>
  <c r="AE47" i="6"/>
  <c r="AF47" i="6"/>
  <c r="AG47" i="6"/>
  <c r="V48" i="6"/>
  <c r="W48" i="6"/>
  <c r="X48" i="6"/>
  <c r="Y48" i="6"/>
  <c r="Z48" i="6"/>
  <c r="AA48" i="6"/>
  <c r="AB48" i="6"/>
  <c r="AC48" i="6"/>
  <c r="AD48" i="6"/>
  <c r="AE48" i="6"/>
  <c r="AF48" i="6"/>
  <c r="AG48" i="6"/>
  <c r="V49" i="6"/>
  <c r="W49" i="6"/>
  <c r="X49" i="6"/>
  <c r="Y49" i="6"/>
  <c r="Z49" i="6"/>
  <c r="AA49" i="6"/>
  <c r="AB49" i="6"/>
  <c r="AC49" i="6"/>
  <c r="AD49" i="6"/>
  <c r="AE49" i="6"/>
  <c r="AF49" i="6"/>
  <c r="AG49" i="6"/>
  <c r="V50" i="6"/>
  <c r="W50" i="6"/>
  <c r="X50" i="6"/>
  <c r="Y50" i="6"/>
  <c r="Z50" i="6"/>
  <c r="AA50" i="6"/>
  <c r="AB50" i="6"/>
  <c r="AC50" i="6"/>
  <c r="AD50" i="6"/>
  <c r="AE50" i="6"/>
  <c r="AF50" i="6"/>
  <c r="AG50" i="6"/>
  <c r="V51" i="6"/>
  <c r="W51" i="6"/>
  <c r="X51" i="6"/>
  <c r="Y51" i="6"/>
  <c r="Z51" i="6"/>
  <c r="AA51" i="6"/>
  <c r="AB51" i="6"/>
  <c r="AC51" i="6"/>
  <c r="AD51" i="6"/>
  <c r="AE51" i="6"/>
  <c r="AF51" i="6"/>
  <c r="AG51" i="6"/>
  <c r="W32" i="6"/>
  <c r="X32" i="6"/>
  <c r="Y32" i="6"/>
  <c r="Z32" i="6"/>
  <c r="AA32" i="6"/>
  <c r="AB32" i="6"/>
  <c r="AC32" i="6"/>
  <c r="AD32" i="6"/>
  <c r="AE32" i="6"/>
  <c r="AF32" i="6"/>
  <c r="AG32" i="6"/>
  <c r="V32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K32" i="6"/>
  <c r="AL32" i="6"/>
  <c r="AM32" i="6"/>
  <c r="AN32" i="6"/>
  <c r="AO32" i="6"/>
  <c r="AP32" i="6"/>
  <c r="AQ32" i="6"/>
  <c r="AR32" i="6"/>
  <c r="AS32" i="6"/>
  <c r="AT32" i="6"/>
  <c r="AU32" i="6"/>
  <c r="AJ32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AY32" i="6"/>
  <c r="AZ32" i="6"/>
  <c r="BA32" i="6"/>
  <c r="BB32" i="6"/>
  <c r="BC32" i="6"/>
  <c r="BD32" i="6"/>
  <c r="BE32" i="6"/>
  <c r="BF32" i="6"/>
  <c r="BG32" i="6"/>
  <c r="BH32" i="6"/>
  <c r="BI32" i="6"/>
  <c r="AX32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M32" i="6"/>
  <c r="BN32" i="6"/>
  <c r="BO32" i="6"/>
  <c r="BP32" i="6"/>
  <c r="BQ32" i="6"/>
  <c r="BR32" i="6"/>
  <c r="BS32" i="6"/>
  <c r="BT32" i="6"/>
  <c r="BU32" i="6"/>
  <c r="BV32" i="6"/>
  <c r="BW32" i="6"/>
  <c r="BL32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A32" i="6"/>
  <c r="CB32" i="6"/>
  <c r="CC32" i="6"/>
  <c r="CD32" i="6"/>
  <c r="CE32" i="6"/>
  <c r="CF32" i="6"/>
  <c r="CG32" i="6"/>
  <c r="CH32" i="6"/>
  <c r="CI32" i="6"/>
  <c r="CJ32" i="6"/>
  <c r="CK32" i="6"/>
  <c r="BZ32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O32" i="6"/>
  <c r="CP32" i="6"/>
  <c r="CQ32" i="6"/>
  <c r="CR32" i="6"/>
  <c r="CS32" i="6"/>
  <c r="CT32" i="6"/>
  <c r="CU32" i="6"/>
  <c r="CV32" i="6"/>
  <c r="CW32" i="6"/>
  <c r="CX32" i="6"/>
  <c r="CY32" i="6"/>
  <c r="CN32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C32" i="6"/>
  <c r="DD32" i="6"/>
  <c r="DE32" i="6"/>
  <c r="DF32" i="6"/>
  <c r="DG32" i="6"/>
  <c r="DH32" i="6"/>
  <c r="DI32" i="6"/>
  <c r="DJ32" i="6"/>
  <c r="DK32" i="6"/>
  <c r="DL32" i="6"/>
  <c r="DM32" i="6"/>
  <c r="DB32" i="6"/>
  <c r="DC5" i="6"/>
  <c r="DD5" i="6"/>
  <c r="DE5" i="6"/>
  <c r="DF5" i="6"/>
  <c r="DG5" i="6"/>
  <c r="DH5" i="6"/>
  <c r="DI5" i="6"/>
  <c r="DJ5" i="6"/>
  <c r="DK5" i="6"/>
  <c r="DL5" i="6"/>
  <c r="DM5" i="6"/>
  <c r="DC6" i="6"/>
  <c r="DD6" i="6"/>
  <c r="DE6" i="6"/>
  <c r="DF6" i="6"/>
  <c r="DG6" i="6"/>
  <c r="DH6" i="6"/>
  <c r="DI6" i="6"/>
  <c r="DJ6" i="6"/>
  <c r="DK6" i="6"/>
  <c r="DL6" i="6"/>
  <c r="DM6" i="6"/>
  <c r="DC7" i="6"/>
  <c r="DD7" i="6"/>
  <c r="DE7" i="6"/>
  <c r="DF7" i="6"/>
  <c r="DG7" i="6"/>
  <c r="DH7" i="6"/>
  <c r="DI7" i="6"/>
  <c r="DJ7" i="6"/>
  <c r="DK7" i="6"/>
  <c r="DL7" i="6"/>
  <c r="DM7" i="6"/>
  <c r="DC8" i="6"/>
  <c r="DD8" i="6"/>
  <c r="DE8" i="6"/>
  <c r="DF8" i="6"/>
  <c r="DG8" i="6"/>
  <c r="DH8" i="6"/>
  <c r="DI8" i="6"/>
  <c r="DJ8" i="6"/>
  <c r="DK8" i="6"/>
  <c r="DL8" i="6"/>
  <c r="DM8" i="6"/>
  <c r="DC9" i="6"/>
  <c r="DD9" i="6"/>
  <c r="DE9" i="6"/>
  <c r="DF9" i="6"/>
  <c r="DG9" i="6"/>
  <c r="DH9" i="6"/>
  <c r="DI9" i="6"/>
  <c r="DJ9" i="6"/>
  <c r="DK9" i="6"/>
  <c r="DL9" i="6"/>
  <c r="DM9" i="6"/>
  <c r="DC10" i="6"/>
  <c r="DD10" i="6"/>
  <c r="DE10" i="6"/>
  <c r="DF10" i="6"/>
  <c r="DG10" i="6"/>
  <c r="DH10" i="6"/>
  <c r="DI10" i="6"/>
  <c r="DJ10" i="6"/>
  <c r="DK10" i="6"/>
  <c r="DL10" i="6"/>
  <c r="DM10" i="6"/>
  <c r="DC11" i="6"/>
  <c r="DD11" i="6"/>
  <c r="DE11" i="6"/>
  <c r="DF11" i="6"/>
  <c r="DG11" i="6"/>
  <c r="DH11" i="6"/>
  <c r="DI11" i="6"/>
  <c r="DJ11" i="6"/>
  <c r="DK11" i="6"/>
  <c r="DL11" i="6"/>
  <c r="DM11" i="6"/>
  <c r="DC12" i="6"/>
  <c r="DD12" i="6"/>
  <c r="DE12" i="6"/>
  <c r="DF12" i="6"/>
  <c r="DG12" i="6"/>
  <c r="DH12" i="6"/>
  <c r="DI12" i="6"/>
  <c r="DJ12" i="6"/>
  <c r="DK12" i="6"/>
  <c r="DL12" i="6"/>
  <c r="DM12" i="6"/>
  <c r="DC13" i="6"/>
  <c r="DD13" i="6"/>
  <c r="DE13" i="6"/>
  <c r="DF13" i="6"/>
  <c r="DG13" i="6"/>
  <c r="DH13" i="6"/>
  <c r="DI13" i="6"/>
  <c r="DJ13" i="6"/>
  <c r="DK13" i="6"/>
  <c r="DL13" i="6"/>
  <c r="DM13" i="6"/>
  <c r="DC14" i="6"/>
  <c r="DD14" i="6"/>
  <c r="DE14" i="6"/>
  <c r="DF14" i="6"/>
  <c r="DG14" i="6"/>
  <c r="DH14" i="6"/>
  <c r="DI14" i="6"/>
  <c r="DJ14" i="6"/>
  <c r="DK14" i="6"/>
  <c r="DL14" i="6"/>
  <c r="DM14" i="6"/>
  <c r="DC15" i="6"/>
  <c r="DD15" i="6"/>
  <c r="DE15" i="6"/>
  <c r="DF15" i="6"/>
  <c r="DG15" i="6"/>
  <c r="DH15" i="6"/>
  <c r="DI15" i="6"/>
  <c r="DJ15" i="6"/>
  <c r="DK15" i="6"/>
  <c r="DL15" i="6"/>
  <c r="DM15" i="6"/>
  <c r="DC16" i="6"/>
  <c r="DD16" i="6"/>
  <c r="DE16" i="6"/>
  <c r="DF16" i="6"/>
  <c r="DG16" i="6"/>
  <c r="DH16" i="6"/>
  <c r="DI16" i="6"/>
  <c r="DJ16" i="6"/>
  <c r="DK16" i="6"/>
  <c r="DL16" i="6"/>
  <c r="DM16" i="6"/>
  <c r="DC17" i="6"/>
  <c r="DD17" i="6"/>
  <c r="DE17" i="6"/>
  <c r="DF17" i="6"/>
  <c r="DG17" i="6"/>
  <c r="DH17" i="6"/>
  <c r="DI17" i="6"/>
  <c r="DJ17" i="6"/>
  <c r="DK17" i="6"/>
  <c r="DL17" i="6"/>
  <c r="DM17" i="6"/>
  <c r="DC18" i="6"/>
  <c r="DD18" i="6"/>
  <c r="DE18" i="6"/>
  <c r="DF18" i="6"/>
  <c r="DG18" i="6"/>
  <c r="DH18" i="6"/>
  <c r="DI18" i="6"/>
  <c r="DJ18" i="6"/>
  <c r="DK18" i="6"/>
  <c r="DL18" i="6"/>
  <c r="DM18" i="6"/>
  <c r="DC19" i="6"/>
  <c r="DD19" i="6"/>
  <c r="DE19" i="6"/>
  <c r="DF19" i="6"/>
  <c r="DG19" i="6"/>
  <c r="DH19" i="6"/>
  <c r="DI19" i="6"/>
  <c r="DJ19" i="6"/>
  <c r="DK19" i="6"/>
  <c r="DL19" i="6"/>
  <c r="DM19" i="6"/>
  <c r="DC20" i="6"/>
  <c r="DD20" i="6"/>
  <c r="DE20" i="6"/>
  <c r="DF20" i="6"/>
  <c r="DG20" i="6"/>
  <c r="DH20" i="6"/>
  <c r="DI20" i="6"/>
  <c r="DJ20" i="6"/>
  <c r="DK20" i="6"/>
  <c r="DL20" i="6"/>
  <c r="DM20" i="6"/>
  <c r="DC21" i="6"/>
  <c r="DD21" i="6"/>
  <c r="DE21" i="6"/>
  <c r="DF21" i="6"/>
  <c r="DG21" i="6"/>
  <c r="DH21" i="6"/>
  <c r="DI21" i="6"/>
  <c r="DJ21" i="6"/>
  <c r="DK21" i="6"/>
  <c r="DL21" i="6"/>
  <c r="DM21" i="6"/>
  <c r="DC22" i="6"/>
  <c r="DD22" i="6"/>
  <c r="DE22" i="6"/>
  <c r="DF22" i="6"/>
  <c r="DG22" i="6"/>
  <c r="DH22" i="6"/>
  <c r="DI22" i="6"/>
  <c r="DJ22" i="6"/>
  <c r="DK22" i="6"/>
  <c r="DL22" i="6"/>
  <c r="DM22" i="6"/>
  <c r="DC23" i="6"/>
  <c r="DD23" i="6"/>
  <c r="DE23" i="6"/>
  <c r="DF23" i="6"/>
  <c r="DG23" i="6"/>
  <c r="DH23" i="6"/>
  <c r="DI23" i="6"/>
  <c r="DJ23" i="6"/>
  <c r="DK23" i="6"/>
  <c r="DL23" i="6"/>
  <c r="DM23" i="6"/>
  <c r="DC24" i="6"/>
  <c r="DD24" i="6"/>
  <c r="DE24" i="6"/>
  <c r="DF24" i="6"/>
  <c r="DG24" i="6"/>
  <c r="DH24" i="6"/>
  <c r="DI24" i="6"/>
  <c r="DJ24" i="6"/>
  <c r="DK24" i="6"/>
  <c r="DL24" i="6"/>
  <c r="DM24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5" i="6"/>
  <c r="CO5" i="6"/>
  <c r="CP5" i="6"/>
  <c r="CQ5" i="6"/>
  <c r="CR5" i="6"/>
  <c r="CS5" i="6"/>
  <c r="CT5" i="6"/>
  <c r="CU5" i="6"/>
  <c r="CV5" i="6"/>
  <c r="CW5" i="6"/>
  <c r="CX5" i="6"/>
  <c r="CY5" i="6"/>
  <c r="CO6" i="6"/>
  <c r="CP6" i="6"/>
  <c r="CQ6" i="6"/>
  <c r="CR6" i="6"/>
  <c r="CS6" i="6"/>
  <c r="CT6" i="6"/>
  <c r="CU6" i="6"/>
  <c r="CV6" i="6"/>
  <c r="CW6" i="6"/>
  <c r="CX6" i="6"/>
  <c r="CY6" i="6"/>
  <c r="CO7" i="6"/>
  <c r="CP7" i="6"/>
  <c r="CQ7" i="6"/>
  <c r="CR7" i="6"/>
  <c r="CS7" i="6"/>
  <c r="CT7" i="6"/>
  <c r="CU7" i="6"/>
  <c r="CV7" i="6"/>
  <c r="CW7" i="6"/>
  <c r="CX7" i="6"/>
  <c r="CY7" i="6"/>
  <c r="CO8" i="6"/>
  <c r="CP8" i="6"/>
  <c r="CQ8" i="6"/>
  <c r="CR8" i="6"/>
  <c r="CS8" i="6"/>
  <c r="CT8" i="6"/>
  <c r="CU8" i="6"/>
  <c r="CV8" i="6"/>
  <c r="CW8" i="6"/>
  <c r="CX8" i="6"/>
  <c r="CY8" i="6"/>
  <c r="CO9" i="6"/>
  <c r="CP9" i="6"/>
  <c r="CQ9" i="6"/>
  <c r="CR9" i="6"/>
  <c r="CS9" i="6"/>
  <c r="CT9" i="6"/>
  <c r="CU9" i="6"/>
  <c r="CV9" i="6"/>
  <c r="CW9" i="6"/>
  <c r="CX9" i="6"/>
  <c r="CY9" i="6"/>
  <c r="CO10" i="6"/>
  <c r="CP10" i="6"/>
  <c r="CQ10" i="6"/>
  <c r="CR10" i="6"/>
  <c r="CS10" i="6"/>
  <c r="CT10" i="6"/>
  <c r="CU10" i="6"/>
  <c r="CV10" i="6"/>
  <c r="CW10" i="6"/>
  <c r="CX10" i="6"/>
  <c r="CY10" i="6"/>
  <c r="CO11" i="6"/>
  <c r="CP11" i="6"/>
  <c r="CQ11" i="6"/>
  <c r="CR11" i="6"/>
  <c r="CS11" i="6"/>
  <c r="CT11" i="6"/>
  <c r="CU11" i="6"/>
  <c r="CV11" i="6"/>
  <c r="CW11" i="6"/>
  <c r="CX11" i="6"/>
  <c r="CY11" i="6"/>
  <c r="CO12" i="6"/>
  <c r="CP12" i="6"/>
  <c r="CQ12" i="6"/>
  <c r="CR12" i="6"/>
  <c r="CS12" i="6"/>
  <c r="CT12" i="6"/>
  <c r="CU12" i="6"/>
  <c r="CV12" i="6"/>
  <c r="CW12" i="6"/>
  <c r="CX12" i="6"/>
  <c r="CY12" i="6"/>
  <c r="CO13" i="6"/>
  <c r="CP13" i="6"/>
  <c r="CQ13" i="6"/>
  <c r="CR13" i="6"/>
  <c r="CS13" i="6"/>
  <c r="CT13" i="6"/>
  <c r="CU13" i="6"/>
  <c r="CV13" i="6"/>
  <c r="CW13" i="6"/>
  <c r="CX13" i="6"/>
  <c r="CY13" i="6"/>
  <c r="CO14" i="6"/>
  <c r="CP14" i="6"/>
  <c r="CQ14" i="6"/>
  <c r="CR14" i="6"/>
  <c r="CS14" i="6"/>
  <c r="CT14" i="6"/>
  <c r="CU14" i="6"/>
  <c r="CV14" i="6"/>
  <c r="CW14" i="6"/>
  <c r="CX14" i="6"/>
  <c r="CY14" i="6"/>
  <c r="CO15" i="6"/>
  <c r="CP15" i="6"/>
  <c r="CQ15" i="6"/>
  <c r="CR15" i="6"/>
  <c r="CS15" i="6"/>
  <c r="CT15" i="6"/>
  <c r="CU15" i="6"/>
  <c r="CV15" i="6"/>
  <c r="CW15" i="6"/>
  <c r="CX15" i="6"/>
  <c r="CY15" i="6"/>
  <c r="CO16" i="6"/>
  <c r="CP16" i="6"/>
  <c r="CQ16" i="6"/>
  <c r="CR16" i="6"/>
  <c r="CS16" i="6"/>
  <c r="CT16" i="6"/>
  <c r="CU16" i="6"/>
  <c r="CV16" i="6"/>
  <c r="CW16" i="6"/>
  <c r="CX16" i="6"/>
  <c r="CY16" i="6"/>
  <c r="CO17" i="6"/>
  <c r="CP17" i="6"/>
  <c r="CQ17" i="6"/>
  <c r="CR17" i="6"/>
  <c r="CS17" i="6"/>
  <c r="CT17" i="6"/>
  <c r="CU17" i="6"/>
  <c r="CV17" i="6"/>
  <c r="CW17" i="6"/>
  <c r="CX17" i="6"/>
  <c r="CY17" i="6"/>
  <c r="CO18" i="6"/>
  <c r="CP18" i="6"/>
  <c r="CQ18" i="6"/>
  <c r="CR18" i="6"/>
  <c r="CS18" i="6"/>
  <c r="CT18" i="6"/>
  <c r="CU18" i="6"/>
  <c r="CV18" i="6"/>
  <c r="CW18" i="6"/>
  <c r="CX18" i="6"/>
  <c r="CY18" i="6"/>
  <c r="CO19" i="6"/>
  <c r="CP19" i="6"/>
  <c r="CQ19" i="6"/>
  <c r="CR19" i="6"/>
  <c r="CS19" i="6"/>
  <c r="CT19" i="6"/>
  <c r="CU19" i="6"/>
  <c r="CV19" i="6"/>
  <c r="CW19" i="6"/>
  <c r="CX19" i="6"/>
  <c r="CY19" i="6"/>
  <c r="CO20" i="6"/>
  <c r="CP20" i="6"/>
  <c r="CQ20" i="6"/>
  <c r="CR20" i="6"/>
  <c r="CS20" i="6"/>
  <c r="CT20" i="6"/>
  <c r="CU20" i="6"/>
  <c r="CV20" i="6"/>
  <c r="CW20" i="6"/>
  <c r="CX20" i="6"/>
  <c r="CY20" i="6"/>
  <c r="CO21" i="6"/>
  <c r="CP21" i="6"/>
  <c r="CQ21" i="6"/>
  <c r="CR21" i="6"/>
  <c r="CS21" i="6"/>
  <c r="CT21" i="6"/>
  <c r="CU21" i="6"/>
  <c r="CV21" i="6"/>
  <c r="CW21" i="6"/>
  <c r="CX21" i="6"/>
  <c r="CY21" i="6"/>
  <c r="CO22" i="6"/>
  <c r="CP22" i="6"/>
  <c r="CQ22" i="6"/>
  <c r="CR22" i="6"/>
  <c r="CS22" i="6"/>
  <c r="CT22" i="6"/>
  <c r="CU22" i="6"/>
  <c r="CV22" i="6"/>
  <c r="CW22" i="6"/>
  <c r="CX22" i="6"/>
  <c r="CY22" i="6"/>
  <c r="CO23" i="6"/>
  <c r="CP23" i="6"/>
  <c r="CQ23" i="6"/>
  <c r="CR23" i="6"/>
  <c r="CS23" i="6"/>
  <c r="CT23" i="6"/>
  <c r="CU23" i="6"/>
  <c r="CV23" i="6"/>
  <c r="CW23" i="6"/>
  <c r="CX23" i="6"/>
  <c r="CY23" i="6"/>
  <c r="CO24" i="6"/>
  <c r="CP24" i="6"/>
  <c r="CQ24" i="6"/>
  <c r="CR24" i="6"/>
  <c r="CS24" i="6"/>
  <c r="CT24" i="6"/>
  <c r="CU24" i="6"/>
  <c r="CV24" i="6"/>
  <c r="CW24" i="6"/>
  <c r="CX24" i="6"/>
  <c r="CY24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5" i="6"/>
  <c r="CA5" i="6"/>
  <c r="CB5" i="6"/>
  <c r="CC5" i="6"/>
  <c r="CD5" i="6"/>
  <c r="CE5" i="6"/>
  <c r="CF5" i="6"/>
  <c r="CG5" i="6"/>
  <c r="CH5" i="6"/>
  <c r="CI5" i="6"/>
  <c r="CJ5" i="6"/>
  <c r="CK5" i="6"/>
  <c r="CA6" i="6"/>
  <c r="CB6" i="6"/>
  <c r="CC6" i="6"/>
  <c r="CD6" i="6"/>
  <c r="CE6" i="6"/>
  <c r="CF6" i="6"/>
  <c r="CG6" i="6"/>
  <c r="CH6" i="6"/>
  <c r="CI6" i="6"/>
  <c r="CJ6" i="6"/>
  <c r="CK6" i="6"/>
  <c r="CA7" i="6"/>
  <c r="CB7" i="6"/>
  <c r="CC7" i="6"/>
  <c r="CD7" i="6"/>
  <c r="CE7" i="6"/>
  <c r="CF7" i="6"/>
  <c r="CG7" i="6"/>
  <c r="CH7" i="6"/>
  <c r="CI7" i="6"/>
  <c r="CJ7" i="6"/>
  <c r="CK7" i="6"/>
  <c r="CA8" i="6"/>
  <c r="CB8" i="6"/>
  <c r="CC8" i="6"/>
  <c r="CD8" i="6"/>
  <c r="CE8" i="6"/>
  <c r="CF8" i="6"/>
  <c r="CG8" i="6"/>
  <c r="CH8" i="6"/>
  <c r="CI8" i="6"/>
  <c r="CJ8" i="6"/>
  <c r="CK8" i="6"/>
  <c r="CA9" i="6"/>
  <c r="CB9" i="6"/>
  <c r="CC9" i="6"/>
  <c r="CD9" i="6"/>
  <c r="CE9" i="6"/>
  <c r="CF9" i="6"/>
  <c r="CG9" i="6"/>
  <c r="CH9" i="6"/>
  <c r="CI9" i="6"/>
  <c r="CJ9" i="6"/>
  <c r="CK9" i="6"/>
  <c r="CA10" i="6"/>
  <c r="CB10" i="6"/>
  <c r="CC10" i="6"/>
  <c r="CD10" i="6"/>
  <c r="CE10" i="6"/>
  <c r="CF10" i="6"/>
  <c r="CG10" i="6"/>
  <c r="CH10" i="6"/>
  <c r="CI10" i="6"/>
  <c r="CJ10" i="6"/>
  <c r="CK10" i="6"/>
  <c r="CA11" i="6"/>
  <c r="CB11" i="6"/>
  <c r="CC11" i="6"/>
  <c r="CD11" i="6"/>
  <c r="CE11" i="6"/>
  <c r="CF11" i="6"/>
  <c r="CG11" i="6"/>
  <c r="CH11" i="6"/>
  <c r="CI11" i="6"/>
  <c r="CJ11" i="6"/>
  <c r="CK11" i="6"/>
  <c r="CA12" i="6"/>
  <c r="CB12" i="6"/>
  <c r="CC12" i="6"/>
  <c r="CD12" i="6"/>
  <c r="CE12" i="6"/>
  <c r="CF12" i="6"/>
  <c r="CG12" i="6"/>
  <c r="CH12" i="6"/>
  <c r="CI12" i="6"/>
  <c r="CJ12" i="6"/>
  <c r="CK12" i="6"/>
  <c r="CA13" i="6"/>
  <c r="CB13" i="6"/>
  <c r="CC13" i="6"/>
  <c r="CD13" i="6"/>
  <c r="CE13" i="6"/>
  <c r="CF13" i="6"/>
  <c r="CG13" i="6"/>
  <c r="CH13" i="6"/>
  <c r="CI13" i="6"/>
  <c r="CJ13" i="6"/>
  <c r="CK13" i="6"/>
  <c r="CA14" i="6"/>
  <c r="CB14" i="6"/>
  <c r="CC14" i="6"/>
  <c r="CD14" i="6"/>
  <c r="CE14" i="6"/>
  <c r="CF14" i="6"/>
  <c r="CG14" i="6"/>
  <c r="CH14" i="6"/>
  <c r="CI14" i="6"/>
  <c r="CJ14" i="6"/>
  <c r="CK14" i="6"/>
  <c r="CA15" i="6"/>
  <c r="CB15" i="6"/>
  <c r="CC15" i="6"/>
  <c r="CD15" i="6"/>
  <c r="CE15" i="6"/>
  <c r="CF15" i="6"/>
  <c r="CG15" i="6"/>
  <c r="CH15" i="6"/>
  <c r="CI15" i="6"/>
  <c r="CJ15" i="6"/>
  <c r="CK15" i="6"/>
  <c r="CA16" i="6"/>
  <c r="CB16" i="6"/>
  <c r="CC16" i="6"/>
  <c r="CD16" i="6"/>
  <c r="CE16" i="6"/>
  <c r="CF16" i="6"/>
  <c r="CG16" i="6"/>
  <c r="CH16" i="6"/>
  <c r="CI16" i="6"/>
  <c r="CJ16" i="6"/>
  <c r="CK16" i="6"/>
  <c r="CA17" i="6"/>
  <c r="CB17" i="6"/>
  <c r="CC17" i="6"/>
  <c r="CD17" i="6"/>
  <c r="CE17" i="6"/>
  <c r="CF17" i="6"/>
  <c r="CG17" i="6"/>
  <c r="CH17" i="6"/>
  <c r="CI17" i="6"/>
  <c r="CJ17" i="6"/>
  <c r="CK17" i="6"/>
  <c r="CA18" i="6"/>
  <c r="CB18" i="6"/>
  <c r="CC18" i="6"/>
  <c r="CD18" i="6"/>
  <c r="CE18" i="6"/>
  <c r="CF18" i="6"/>
  <c r="CG18" i="6"/>
  <c r="CH18" i="6"/>
  <c r="CI18" i="6"/>
  <c r="CJ18" i="6"/>
  <c r="CK18" i="6"/>
  <c r="CA19" i="6"/>
  <c r="CB19" i="6"/>
  <c r="CC19" i="6"/>
  <c r="CD19" i="6"/>
  <c r="CE19" i="6"/>
  <c r="CF19" i="6"/>
  <c r="CG19" i="6"/>
  <c r="CH19" i="6"/>
  <c r="CI19" i="6"/>
  <c r="CJ19" i="6"/>
  <c r="CK19" i="6"/>
  <c r="CA20" i="6"/>
  <c r="CB20" i="6"/>
  <c r="CC20" i="6"/>
  <c r="CD20" i="6"/>
  <c r="CE20" i="6"/>
  <c r="CF20" i="6"/>
  <c r="CG20" i="6"/>
  <c r="CH20" i="6"/>
  <c r="CI20" i="6"/>
  <c r="CJ20" i="6"/>
  <c r="CK20" i="6"/>
  <c r="CA21" i="6"/>
  <c r="CB21" i="6"/>
  <c r="CC21" i="6"/>
  <c r="CD21" i="6"/>
  <c r="CE21" i="6"/>
  <c r="CF21" i="6"/>
  <c r="CG21" i="6"/>
  <c r="CH21" i="6"/>
  <c r="CI21" i="6"/>
  <c r="CJ21" i="6"/>
  <c r="CK21" i="6"/>
  <c r="CA22" i="6"/>
  <c r="CB22" i="6"/>
  <c r="CC22" i="6"/>
  <c r="CD22" i="6"/>
  <c r="CE22" i="6"/>
  <c r="CF22" i="6"/>
  <c r="CG22" i="6"/>
  <c r="CH22" i="6"/>
  <c r="CI22" i="6"/>
  <c r="CJ22" i="6"/>
  <c r="CK22" i="6"/>
  <c r="CA23" i="6"/>
  <c r="CB23" i="6"/>
  <c r="CC23" i="6"/>
  <c r="CD23" i="6"/>
  <c r="CE23" i="6"/>
  <c r="CF23" i="6"/>
  <c r="CG23" i="6"/>
  <c r="CH23" i="6"/>
  <c r="CI23" i="6"/>
  <c r="CJ23" i="6"/>
  <c r="CK23" i="6"/>
  <c r="CA24" i="6"/>
  <c r="CB24" i="6"/>
  <c r="CC24" i="6"/>
  <c r="CD24" i="6"/>
  <c r="CE24" i="6"/>
  <c r="CF24" i="6"/>
  <c r="CG24" i="6"/>
  <c r="CH24" i="6"/>
  <c r="CI24" i="6"/>
  <c r="CJ24" i="6"/>
  <c r="CK24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5" i="6"/>
  <c r="BL6" i="6"/>
  <c r="BM6" i="6"/>
  <c r="BN6" i="6"/>
  <c r="BO6" i="6"/>
  <c r="BP6" i="6"/>
  <c r="BQ6" i="6"/>
  <c r="BR6" i="6"/>
  <c r="BS6" i="6"/>
  <c r="BT6" i="6"/>
  <c r="BU6" i="6"/>
  <c r="BV6" i="6"/>
  <c r="BW6" i="6"/>
  <c r="BL7" i="6"/>
  <c r="BM7" i="6"/>
  <c r="BN7" i="6"/>
  <c r="BO7" i="6"/>
  <c r="BP7" i="6"/>
  <c r="BQ7" i="6"/>
  <c r="BR7" i="6"/>
  <c r="BS7" i="6"/>
  <c r="BT7" i="6"/>
  <c r="BU7" i="6"/>
  <c r="BV7" i="6"/>
  <c r="BW7" i="6"/>
  <c r="BL8" i="6"/>
  <c r="BM8" i="6"/>
  <c r="BN8" i="6"/>
  <c r="BO8" i="6"/>
  <c r="BP8" i="6"/>
  <c r="BQ8" i="6"/>
  <c r="BR8" i="6"/>
  <c r="BS8" i="6"/>
  <c r="BT8" i="6"/>
  <c r="BU8" i="6"/>
  <c r="BV8" i="6"/>
  <c r="BW8" i="6"/>
  <c r="BL9" i="6"/>
  <c r="BM9" i="6"/>
  <c r="BN9" i="6"/>
  <c r="BO9" i="6"/>
  <c r="BP9" i="6"/>
  <c r="BQ9" i="6"/>
  <c r="BR9" i="6"/>
  <c r="BS9" i="6"/>
  <c r="BT9" i="6"/>
  <c r="BU9" i="6"/>
  <c r="BV9" i="6"/>
  <c r="BW9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M5" i="6"/>
  <c r="BN5" i="6"/>
  <c r="BO5" i="6"/>
  <c r="BP5" i="6"/>
  <c r="BQ5" i="6"/>
  <c r="BR5" i="6"/>
  <c r="BS5" i="6"/>
  <c r="BT5" i="6"/>
  <c r="BU5" i="6"/>
  <c r="BV5" i="6"/>
  <c r="BW5" i="6"/>
  <c r="BL5" i="6"/>
  <c r="AY5" i="6"/>
  <c r="AZ5" i="6"/>
  <c r="BA5" i="6"/>
  <c r="BB5" i="6"/>
  <c r="BC5" i="6"/>
  <c r="BD5" i="6"/>
  <c r="BE5" i="6"/>
  <c r="BF5" i="6"/>
  <c r="BG5" i="6"/>
  <c r="BH5" i="6"/>
  <c r="BI5" i="6"/>
  <c r="AY6" i="6"/>
  <c r="AZ6" i="6"/>
  <c r="BA6" i="6"/>
  <c r="BB6" i="6"/>
  <c r="BC6" i="6"/>
  <c r="BD6" i="6"/>
  <c r="BE6" i="6"/>
  <c r="BF6" i="6"/>
  <c r="BG6" i="6"/>
  <c r="BH6" i="6"/>
  <c r="BI6" i="6"/>
  <c r="AY7" i="6"/>
  <c r="AZ7" i="6"/>
  <c r="BA7" i="6"/>
  <c r="BB7" i="6"/>
  <c r="BC7" i="6"/>
  <c r="BD7" i="6"/>
  <c r="BE7" i="6"/>
  <c r="BF7" i="6"/>
  <c r="BG7" i="6"/>
  <c r="BH7" i="6"/>
  <c r="BI7" i="6"/>
  <c r="AY8" i="6"/>
  <c r="AZ8" i="6"/>
  <c r="BA8" i="6"/>
  <c r="BB8" i="6"/>
  <c r="BC8" i="6"/>
  <c r="BD8" i="6"/>
  <c r="BE8" i="6"/>
  <c r="BF8" i="6"/>
  <c r="BG8" i="6"/>
  <c r="BH8" i="6"/>
  <c r="BI8" i="6"/>
  <c r="AY9" i="6"/>
  <c r="AZ9" i="6"/>
  <c r="BA9" i="6"/>
  <c r="BB9" i="6"/>
  <c r="BC9" i="6"/>
  <c r="BD9" i="6"/>
  <c r="BE9" i="6"/>
  <c r="BF9" i="6"/>
  <c r="BG9" i="6"/>
  <c r="BH9" i="6"/>
  <c r="BI9" i="6"/>
  <c r="AY10" i="6"/>
  <c r="AZ10" i="6"/>
  <c r="BA10" i="6"/>
  <c r="BB10" i="6"/>
  <c r="BC10" i="6"/>
  <c r="BD10" i="6"/>
  <c r="BE10" i="6"/>
  <c r="BF10" i="6"/>
  <c r="BG10" i="6"/>
  <c r="BH10" i="6"/>
  <c r="BI10" i="6"/>
  <c r="AY11" i="6"/>
  <c r="AZ11" i="6"/>
  <c r="BA11" i="6"/>
  <c r="BB11" i="6"/>
  <c r="BC11" i="6"/>
  <c r="BD11" i="6"/>
  <c r="BE11" i="6"/>
  <c r="BF11" i="6"/>
  <c r="BG11" i="6"/>
  <c r="BH11" i="6"/>
  <c r="BI11" i="6"/>
  <c r="AY12" i="6"/>
  <c r="AZ12" i="6"/>
  <c r="BA12" i="6"/>
  <c r="BB12" i="6"/>
  <c r="BC12" i="6"/>
  <c r="BD12" i="6"/>
  <c r="BE12" i="6"/>
  <c r="BF12" i="6"/>
  <c r="BG12" i="6"/>
  <c r="BH12" i="6"/>
  <c r="BI12" i="6"/>
  <c r="AY13" i="6"/>
  <c r="AZ13" i="6"/>
  <c r="BA13" i="6"/>
  <c r="BB13" i="6"/>
  <c r="BC13" i="6"/>
  <c r="BD13" i="6"/>
  <c r="BE13" i="6"/>
  <c r="BF13" i="6"/>
  <c r="BG13" i="6"/>
  <c r="BH13" i="6"/>
  <c r="BI13" i="6"/>
  <c r="AY14" i="6"/>
  <c r="AZ14" i="6"/>
  <c r="BA14" i="6"/>
  <c r="BB14" i="6"/>
  <c r="BC14" i="6"/>
  <c r="BD14" i="6"/>
  <c r="BE14" i="6"/>
  <c r="BF14" i="6"/>
  <c r="BG14" i="6"/>
  <c r="BH14" i="6"/>
  <c r="BI14" i="6"/>
  <c r="AY15" i="6"/>
  <c r="AZ15" i="6"/>
  <c r="BA15" i="6"/>
  <c r="BB15" i="6"/>
  <c r="BC15" i="6"/>
  <c r="BD15" i="6"/>
  <c r="BE15" i="6"/>
  <c r="BF15" i="6"/>
  <c r="BG15" i="6"/>
  <c r="BH15" i="6"/>
  <c r="BI15" i="6"/>
  <c r="AY16" i="6"/>
  <c r="AZ16" i="6"/>
  <c r="BA16" i="6"/>
  <c r="BB16" i="6"/>
  <c r="BC16" i="6"/>
  <c r="BD16" i="6"/>
  <c r="BE16" i="6"/>
  <c r="BF16" i="6"/>
  <c r="BG16" i="6"/>
  <c r="BH16" i="6"/>
  <c r="BI16" i="6"/>
  <c r="AY17" i="6"/>
  <c r="AZ17" i="6"/>
  <c r="BA17" i="6"/>
  <c r="BB17" i="6"/>
  <c r="BC17" i="6"/>
  <c r="BD17" i="6"/>
  <c r="BE17" i="6"/>
  <c r="BF17" i="6"/>
  <c r="BG17" i="6"/>
  <c r="BH17" i="6"/>
  <c r="BI17" i="6"/>
  <c r="AY18" i="6"/>
  <c r="AZ18" i="6"/>
  <c r="BA18" i="6"/>
  <c r="BB18" i="6"/>
  <c r="BC18" i="6"/>
  <c r="BD18" i="6"/>
  <c r="BE18" i="6"/>
  <c r="BF18" i="6"/>
  <c r="BG18" i="6"/>
  <c r="BH18" i="6"/>
  <c r="BI18" i="6"/>
  <c r="AY19" i="6"/>
  <c r="AZ19" i="6"/>
  <c r="BA19" i="6"/>
  <c r="BB19" i="6"/>
  <c r="BC19" i="6"/>
  <c r="BD19" i="6"/>
  <c r="BE19" i="6"/>
  <c r="BF19" i="6"/>
  <c r="BG19" i="6"/>
  <c r="BH19" i="6"/>
  <c r="BI19" i="6"/>
  <c r="AY20" i="6"/>
  <c r="AZ20" i="6"/>
  <c r="BA20" i="6"/>
  <c r="BB20" i="6"/>
  <c r="BC20" i="6"/>
  <c r="BD20" i="6"/>
  <c r="BE20" i="6"/>
  <c r="BF20" i="6"/>
  <c r="BG20" i="6"/>
  <c r="BH20" i="6"/>
  <c r="BI20" i="6"/>
  <c r="AY21" i="6"/>
  <c r="AZ21" i="6"/>
  <c r="BA21" i="6"/>
  <c r="BB21" i="6"/>
  <c r="BC21" i="6"/>
  <c r="BD21" i="6"/>
  <c r="BE21" i="6"/>
  <c r="BF21" i="6"/>
  <c r="BG21" i="6"/>
  <c r="BH21" i="6"/>
  <c r="BI21" i="6"/>
  <c r="AY22" i="6"/>
  <c r="AZ22" i="6"/>
  <c r="BA22" i="6"/>
  <c r="BB22" i="6"/>
  <c r="BC22" i="6"/>
  <c r="BD22" i="6"/>
  <c r="BE22" i="6"/>
  <c r="BF22" i="6"/>
  <c r="BG22" i="6"/>
  <c r="BH22" i="6"/>
  <c r="BI22" i="6"/>
  <c r="AY23" i="6"/>
  <c r="AZ23" i="6"/>
  <c r="BA23" i="6"/>
  <c r="BB23" i="6"/>
  <c r="BC23" i="6"/>
  <c r="BD23" i="6"/>
  <c r="BE23" i="6"/>
  <c r="BF23" i="6"/>
  <c r="BG23" i="6"/>
  <c r="BH23" i="6"/>
  <c r="BI23" i="6"/>
  <c r="AY24" i="6"/>
  <c r="AZ24" i="6"/>
  <c r="BA24" i="6"/>
  <c r="BB24" i="6"/>
  <c r="BC24" i="6"/>
  <c r="BD24" i="6"/>
  <c r="BE24" i="6"/>
  <c r="BF24" i="6"/>
  <c r="BG24" i="6"/>
  <c r="BH24" i="6"/>
  <c r="BI24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5" i="6"/>
  <c r="AJ6" i="6"/>
  <c r="AK6" i="6"/>
  <c r="AL6" i="6"/>
  <c r="AM6" i="6"/>
  <c r="AN6" i="6"/>
  <c r="AO6" i="6"/>
  <c r="AP6" i="6"/>
  <c r="AQ6" i="6"/>
  <c r="AR6" i="6"/>
  <c r="AS6" i="6"/>
  <c r="AT6" i="6"/>
  <c r="AU6" i="6"/>
  <c r="AJ7" i="6"/>
  <c r="AK7" i="6"/>
  <c r="AL7" i="6"/>
  <c r="AM7" i="6"/>
  <c r="AN7" i="6"/>
  <c r="AO7" i="6"/>
  <c r="AP7" i="6"/>
  <c r="AQ7" i="6"/>
  <c r="AR7" i="6"/>
  <c r="AS7" i="6"/>
  <c r="AT7" i="6"/>
  <c r="AU7" i="6"/>
  <c r="AJ8" i="6"/>
  <c r="AK8" i="6"/>
  <c r="AL8" i="6"/>
  <c r="AM8" i="6"/>
  <c r="AN8" i="6"/>
  <c r="AO8" i="6"/>
  <c r="AP8" i="6"/>
  <c r="AQ8" i="6"/>
  <c r="AR8" i="6"/>
  <c r="AS8" i="6"/>
  <c r="AT8" i="6"/>
  <c r="AU8" i="6"/>
  <c r="AJ9" i="6"/>
  <c r="AK9" i="6"/>
  <c r="AL9" i="6"/>
  <c r="AM9" i="6"/>
  <c r="AN9" i="6"/>
  <c r="AO9" i="6"/>
  <c r="AP9" i="6"/>
  <c r="AQ9" i="6"/>
  <c r="AR9" i="6"/>
  <c r="AS9" i="6"/>
  <c r="AT9" i="6"/>
  <c r="AU9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K5" i="6"/>
  <c r="AL5" i="6"/>
  <c r="AM5" i="6"/>
  <c r="AN5" i="6"/>
  <c r="AO5" i="6"/>
  <c r="AP5" i="6"/>
  <c r="AQ5" i="6"/>
  <c r="AR5" i="6"/>
  <c r="AS5" i="6"/>
  <c r="AT5" i="6"/>
  <c r="AU5" i="6"/>
  <c r="AJ5" i="6"/>
  <c r="W5" i="6"/>
  <c r="X5" i="6"/>
  <c r="Y5" i="6"/>
  <c r="Z5" i="6"/>
  <c r="AA5" i="6"/>
  <c r="AB5" i="6"/>
  <c r="AC5" i="6"/>
  <c r="AD5" i="6"/>
  <c r="AE5" i="6"/>
  <c r="AF5" i="6"/>
  <c r="AG5" i="6"/>
  <c r="W6" i="6"/>
  <c r="X6" i="6"/>
  <c r="Y6" i="6"/>
  <c r="Z6" i="6"/>
  <c r="AA6" i="6"/>
  <c r="AB6" i="6"/>
  <c r="AC6" i="6"/>
  <c r="AD6" i="6"/>
  <c r="AE6" i="6"/>
  <c r="AF6" i="6"/>
  <c r="AG6" i="6"/>
  <c r="W7" i="6"/>
  <c r="X7" i="6"/>
  <c r="Y7" i="6"/>
  <c r="Z7" i="6"/>
  <c r="AA7" i="6"/>
  <c r="AB7" i="6"/>
  <c r="AC7" i="6"/>
  <c r="AD7" i="6"/>
  <c r="AE7" i="6"/>
  <c r="AF7" i="6"/>
  <c r="AG7" i="6"/>
  <c r="W8" i="6"/>
  <c r="X8" i="6"/>
  <c r="Y8" i="6"/>
  <c r="Z8" i="6"/>
  <c r="AA8" i="6"/>
  <c r="AB8" i="6"/>
  <c r="AC8" i="6"/>
  <c r="AD8" i="6"/>
  <c r="AE8" i="6"/>
  <c r="AF8" i="6"/>
  <c r="AG8" i="6"/>
  <c r="W9" i="6"/>
  <c r="X9" i="6"/>
  <c r="Y9" i="6"/>
  <c r="Z9" i="6"/>
  <c r="AA9" i="6"/>
  <c r="AB9" i="6"/>
  <c r="AC9" i="6"/>
  <c r="AD9" i="6"/>
  <c r="AE9" i="6"/>
  <c r="AF9" i="6"/>
  <c r="AG9" i="6"/>
  <c r="W10" i="6"/>
  <c r="X10" i="6"/>
  <c r="Y10" i="6"/>
  <c r="Z10" i="6"/>
  <c r="AA10" i="6"/>
  <c r="AB10" i="6"/>
  <c r="AC10" i="6"/>
  <c r="AD10" i="6"/>
  <c r="AE10" i="6"/>
  <c r="AF10" i="6"/>
  <c r="AG10" i="6"/>
  <c r="W11" i="6"/>
  <c r="X11" i="6"/>
  <c r="Y11" i="6"/>
  <c r="Z11" i="6"/>
  <c r="AA11" i="6"/>
  <c r="AB11" i="6"/>
  <c r="AC11" i="6"/>
  <c r="AD11" i="6"/>
  <c r="AE11" i="6"/>
  <c r="AF11" i="6"/>
  <c r="AG11" i="6"/>
  <c r="W12" i="6"/>
  <c r="X12" i="6"/>
  <c r="Y12" i="6"/>
  <c r="Z12" i="6"/>
  <c r="AA12" i="6"/>
  <c r="AB12" i="6"/>
  <c r="AC12" i="6"/>
  <c r="AD12" i="6"/>
  <c r="AE12" i="6"/>
  <c r="AF12" i="6"/>
  <c r="AG12" i="6"/>
  <c r="W13" i="6"/>
  <c r="X13" i="6"/>
  <c r="Y13" i="6"/>
  <c r="Z13" i="6"/>
  <c r="AA13" i="6"/>
  <c r="AB13" i="6"/>
  <c r="AC13" i="6"/>
  <c r="AD13" i="6"/>
  <c r="AE13" i="6"/>
  <c r="AF13" i="6"/>
  <c r="AG13" i="6"/>
  <c r="W14" i="6"/>
  <c r="X14" i="6"/>
  <c r="Y14" i="6"/>
  <c r="Z14" i="6"/>
  <c r="AA14" i="6"/>
  <c r="AB14" i="6"/>
  <c r="AC14" i="6"/>
  <c r="AD14" i="6"/>
  <c r="AE14" i="6"/>
  <c r="AF14" i="6"/>
  <c r="AG14" i="6"/>
  <c r="W15" i="6"/>
  <c r="X15" i="6"/>
  <c r="Y15" i="6"/>
  <c r="Z15" i="6"/>
  <c r="AA15" i="6"/>
  <c r="AB15" i="6"/>
  <c r="AC15" i="6"/>
  <c r="AD15" i="6"/>
  <c r="AE15" i="6"/>
  <c r="AF15" i="6"/>
  <c r="AG15" i="6"/>
  <c r="W16" i="6"/>
  <c r="X16" i="6"/>
  <c r="Y16" i="6"/>
  <c r="Z16" i="6"/>
  <c r="AA16" i="6"/>
  <c r="AB16" i="6"/>
  <c r="AC16" i="6"/>
  <c r="AD16" i="6"/>
  <c r="AE16" i="6"/>
  <c r="AF16" i="6"/>
  <c r="AG16" i="6"/>
  <c r="W17" i="6"/>
  <c r="X17" i="6"/>
  <c r="Y17" i="6"/>
  <c r="Z17" i="6"/>
  <c r="AA17" i="6"/>
  <c r="AB17" i="6"/>
  <c r="AC17" i="6"/>
  <c r="AD17" i="6"/>
  <c r="AE17" i="6"/>
  <c r="AF17" i="6"/>
  <c r="AG17" i="6"/>
  <c r="W18" i="6"/>
  <c r="X18" i="6"/>
  <c r="Y18" i="6"/>
  <c r="Z18" i="6"/>
  <c r="AA18" i="6"/>
  <c r="AB18" i="6"/>
  <c r="AC18" i="6"/>
  <c r="AD18" i="6"/>
  <c r="AE18" i="6"/>
  <c r="AF18" i="6"/>
  <c r="AG18" i="6"/>
  <c r="W19" i="6"/>
  <c r="X19" i="6"/>
  <c r="Y19" i="6"/>
  <c r="Z19" i="6"/>
  <c r="AA19" i="6"/>
  <c r="AB19" i="6"/>
  <c r="AC19" i="6"/>
  <c r="AD19" i="6"/>
  <c r="AE19" i="6"/>
  <c r="AF19" i="6"/>
  <c r="AG19" i="6"/>
  <c r="W20" i="6"/>
  <c r="X20" i="6"/>
  <c r="Y20" i="6"/>
  <c r="Z20" i="6"/>
  <c r="AA20" i="6"/>
  <c r="AB20" i="6"/>
  <c r="AC20" i="6"/>
  <c r="AD20" i="6"/>
  <c r="AE20" i="6"/>
  <c r="AF20" i="6"/>
  <c r="AG20" i="6"/>
  <c r="W21" i="6"/>
  <c r="X21" i="6"/>
  <c r="Y21" i="6"/>
  <c r="Z21" i="6"/>
  <c r="AA21" i="6"/>
  <c r="AB21" i="6"/>
  <c r="AC21" i="6"/>
  <c r="AD21" i="6"/>
  <c r="AE21" i="6"/>
  <c r="AF21" i="6"/>
  <c r="AG21" i="6"/>
  <c r="W22" i="6"/>
  <c r="X22" i="6"/>
  <c r="Y22" i="6"/>
  <c r="Z22" i="6"/>
  <c r="AA22" i="6"/>
  <c r="AB22" i="6"/>
  <c r="AC22" i="6"/>
  <c r="AD22" i="6"/>
  <c r="AE22" i="6"/>
  <c r="AF22" i="6"/>
  <c r="AG22" i="6"/>
  <c r="W23" i="6"/>
  <c r="X23" i="6"/>
  <c r="Y23" i="6"/>
  <c r="Z23" i="6"/>
  <c r="AA23" i="6"/>
  <c r="AB23" i="6"/>
  <c r="AC23" i="6"/>
  <c r="AD23" i="6"/>
  <c r="AE23" i="6"/>
  <c r="AF23" i="6"/>
  <c r="AG23" i="6"/>
  <c r="W24" i="6"/>
  <c r="X24" i="6"/>
  <c r="Y24" i="6"/>
  <c r="Z24" i="6"/>
  <c r="AA24" i="6"/>
  <c r="AB24" i="6"/>
  <c r="AC24" i="6"/>
  <c r="AD24" i="6"/>
  <c r="AE24" i="6"/>
  <c r="AF24" i="6"/>
  <c r="AG24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5" i="6"/>
  <c r="AV51" i="6" l="1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14" i="6"/>
  <c r="AV13" i="6"/>
  <c r="AV12" i="6"/>
  <c r="AV11" i="6"/>
  <c r="AV10" i="6"/>
  <c r="AV9" i="6"/>
  <c r="AV8" i="6"/>
  <c r="AV7" i="6"/>
  <c r="AV6" i="6"/>
  <c r="AV5" i="6"/>
  <c r="AV15" i="6"/>
  <c r="AV24" i="6"/>
  <c r="AV23" i="6"/>
  <c r="AV22" i="6"/>
  <c r="AV21" i="6"/>
  <c r="AV20" i="6"/>
  <c r="AV19" i="6"/>
  <c r="AV18" i="6"/>
  <c r="AV17" i="6"/>
  <c r="AV16" i="6"/>
  <c r="K131" i="29"/>
  <c r="G131" i="28"/>
  <c r="M131" i="28" s="1"/>
  <c r="M133" i="27"/>
  <c r="I132" i="28"/>
  <c r="I132" i="31"/>
  <c r="G132" i="31" s="1"/>
  <c r="M132" i="31" s="1"/>
  <c r="V28" i="6"/>
  <c r="B118" i="27"/>
  <c r="B108" i="27"/>
  <c r="B114" i="27"/>
  <c r="B106" i="27"/>
  <c r="B101" i="27"/>
  <c r="C98" i="27"/>
  <c r="B116" i="27"/>
  <c r="B110" i="27"/>
  <c r="B105" i="27"/>
  <c r="C102" i="27"/>
  <c r="B120" i="27"/>
  <c r="B112" i="27"/>
  <c r="C121" i="27"/>
  <c r="C117" i="27"/>
  <c r="C113" i="27"/>
  <c r="C109" i="27"/>
  <c r="B104" i="27"/>
  <c r="B100" i="27"/>
  <c r="C122" i="7"/>
  <c r="C198" i="7"/>
  <c r="C238" i="7"/>
  <c r="C250" i="7" s="1"/>
  <c r="C40" i="7"/>
  <c r="C52" i="7" s="1"/>
  <c r="C64" i="7" s="1"/>
  <c r="C104" i="7"/>
  <c r="C116" i="7" s="1"/>
  <c r="C128" i="7" s="1"/>
  <c r="C61" i="7"/>
  <c r="C73" i="7" s="1"/>
  <c r="C85" i="7" s="1"/>
  <c r="C33" i="7"/>
  <c r="C60" i="7"/>
  <c r="C53" i="7"/>
  <c r="C87" i="7"/>
  <c r="C119" i="27"/>
  <c r="C115" i="27"/>
  <c r="C111" i="27"/>
  <c r="C107" i="27"/>
  <c r="C103" i="27"/>
  <c r="C99" i="27"/>
  <c r="AS28" i="6"/>
  <c r="I133" i="28" l="1"/>
  <c r="I133" i="31"/>
  <c r="G133" i="31" s="1"/>
  <c r="M133" i="31" s="1"/>
  <c r="K132" i="29"/>
  <c r="G132" i="28"/>
  <c r="M132" i="28" s="1"/>
  <c r="C99" i="7"/>
  <c r="C97" i="7"/>
  <c r="C76" i="7"/>
  <c r="C210" i="7"/>
  <c r="C72" i="7"/>
  <c r="C45" i="7"/>
  <c r="C140" i="7"/>
  <c r="C65" i="7"/>
  <c r="C134" i="7"/>
  <c r="K133" i="29" l="1"/>
  <c r="G133" i="28"/>
  <c r="M133" i="28" s="1"/>
  <c r="C88" i="7"/>
  <c r="C109" i="7"/>
  <c r="C146" i="7"/>
  <c r="C77" i="7"/>
  <c r="C84" i="7"/>
  <c r="C222" i="7"/>
  <c r="C57" i="7"/>
  <c r="C152" i="7"/>
  <c r="C111" i="7"/>
  <c r="C158" i="7" l="1"/>
  <c r="C234" i="7"/>
  <c r="C246" i="7" s="1"/>
  <c r="C121" i="7"/>
  <c r="C164" i="7"/>
  <c r="C89" i="7"/>
  <c r="C69" i="7"/>
  <c r="C123" i="7"/>
  <c r="C96" i="7"/>
  <c r="C100" i="7"/>
  <c r="C176" i="7" l="1"/>
  <c r="C135" i="7"/>
  <c r="C133" i="7"/>
  <c r="C108" i="7"/>
  <c r="C81" i="7"/>
  <c r="C112" i="7"/>
  <c r="C101" i="7"/>
  <c r="C170" i="7"/>
  <c r="C145" i="7" l="1"/>
  <c r="C147" i="7"/>
  <c r="C124" i="7"/>
  <c r="C93" i="7"/>
  <c r="C182" i="7"/>
  <c r="C113" i="7"/>
  <c r="C120" i="7"/>
  <c r="C188" i="7"/>
  <c r="C105" i="7" l="1"/>
  <c r="C125" i="7"/>
  <c r="C194" i="7"/>
  <c r="C136" i="7"/>
  <c r="C159" i="7"/>
  <c r="C132" i="7"/>
  <c r="C200" i="7"/>
  <c r="C157" i="7"/>
  <c r="C169" i="7" l="1"/>
  <c r="C148" i="7"/>
  <c r="C144" i="7"/>
  <c r="C171" i="7"/>
  <c r="C212" i="7"/>
  <c r="C206" i="7"/>
  <c r="C137" i="7"/>
  <c r="C117" i="7"/>
  <c r="C218" i="7" l="1"/>
  <c r="C160" i="7"/>
  <c r="C129" i="7"/>
  <c r="C156" i="7"/>
  <c r="C149" i="7"/>
  <c r="C224" i="7"/>
  <c r="C183" i="7"/>
  <c r="C181" i="7"/>
  <c r="C193" i="7" l="1"/>
  <c r="C168" i="7"/>
  <c r="C236" i="7"/>
  <c r="C248" i="7" s="1"/>
  <c r="C172" i="7"/>
  <c r="C195" i="7"/>
  <c r="C161" i="7"/>
  <c r="C141" i="7"/>
  <c r="C230" i="7"/>
  <c r="C180" i="7" l="1"/>
  <c r="C153" i="7"/>
  <c r="C173" i="7"/>
  <c r="C207" i="7"/>
  <c r="C242" i="7"/>
  <c r="C254" i="7" s="1"/>
  <c r="C184" i="7"/>
  <c r="C205" i="7"/>
  <c r="C185" i="7" l="1"/>
  <c r="C219" i="7"/>
  <c r="C217" i="7"/>
  <c r="C196" i="7"/>
  <c r="C165" i="7"/>
  <c r="C192" i="7"/>
  <c r="C229" i="7" l="1"/>
  <c r="C204" i="7"/>
  <c r="C231" i="7"/>
  <c r="C208" i="7"/>
  <c r="C177" i="7"/>
  <c r="C197" i="7"/>
  <c r="C220" i="7" l="1"/>
  <c r="C243" i="7"/>
  <c r="C255" i="7" s="1"/>
  <c r="C209" i="7"/>
  <c r="C189" i="7"/>
  <c r="C216" i="7"/>
  <c r="C241" i="7"/>
  <c r="C253" i="7" s="1"/>
  <c r="C201" i="7" l="1"/>
  <c r="C221" i="7"/>
  <c r="C232" i="7"/>
  <c r="C244" i="7" s="1"/>
  <c r="C228" i="7"/>
  <c r="C233" i="7" l="1"/>
  <c r="C240" i="7"/>
  <c r="C252" i="7" s="1"/>
  <c r="C213" i="7"/>
  <c r="F114" i="9"/>
  <c r="O116" i="9"/>
  <c r="P116" i="9"/>
  <c r="O117" i="9"/>
  <c r="P117" i="9"/>
  <c r="N95" i="9"/>
  <c r="N96" i="9"/>
  <c r="N93" i="9"/>
  <c r="N94" i="9"/>
  <c r="N90" i="9"/>
  <c r="N91" i="9"/>
  <c r="N77" i="9"/>
  <c r="N78" i="9"/>
  <c r="N84" i="9"/>
  <c r="N85" i="9"/>
  <c r="N69" i="9"/>
  <c r="N70" i="9"/>
  <c r="N60" i="9"/>
  <c r="N61" i="9"/>
  <c r="N39" i="9"/>
  <c r="N40" i="9"/>
  <c r="N50" i="9"/>
  <c r="N51" i="9"/>
  <c r="N14" i="9"/>
  <c r="N15" i="9"/>
  <c r="N27" i="9"/>
  <c r="N28" i="9"/>
  <c r="Q15" i="33"/>
  <c r="Q16" i="33"/>
  <c r="D107" i="9"/>
  <c r="E107" i="9"/>
  <c r="F107" i="9"/>
  <c r="G107" i="9"/>
  <c r="H107" i="9"/>
  <c r="I107" i="9"/>
  <c r="J107" i="9"/>
  <c r="D108" i="9"/>
  <c r="E108" i="9"/>
  <c r="F108" i="9"/>
  <c r="G108" i="9"/>
  <c r="H108" i="9"/>
  <c r="I108" i="9"/>
  <c r="J108" i="9"/>
  <c r="D109" i="9"/>
  <c r="E109" i="9"/>
  <c r="F109" i="9"/>
  <c r="G109" i="9"/>
  <c r="H109" i="9"/>
  <c r="I109" i="9"/>
  <c r="J109" i="9"/>
  <c r="D110" i="9"/>
  <c r="E110" i="9"/>
  <c r="F110" i="9"/>
  <c r="G110" i="9"/>
  <c r="H110" i="9"/>
  <c r="I110" i="9"/>
  <c r="J110" i="9"/>
  <c r="D111" i="9"/>
  <c r="E111" i="9"/>
  <c r="F111" i="9"/>
  <c r="G111" i="9"/>
  <c r="H111" i="9"/>
  <c r="I111" i="9"/>
  <c r="J111" i="9"/>
  <c r="D112" i="9"/>
  <c r="E112" i="9"/>
  <c r="F112" i="9"/>
  <c r="G112" i="9"/>
  <c r="H112" i="9"/>
  <c r="I112" i="9"/>
  <c r="J112" i="9"/>
  <c r="D113" i="9"/>
  <c r="E113" i="9"/>
  <c r="F113" i="9"/>
  <c r="G113" i="9"/>
  <c r="H113" i="9"/>
  <c r="I113" i="9"/>
  <c r="J113" i="9"/>
  <c r="D114" i="9"/>
  <c r="E114" i="9"/>
  <c r="G114" i="9"/>
  <c r="H114" i="9"/>
  <c r="I114" i="9"/>
  <c r="J114" i="9"/>
  <c r="D115" i="9"/>
  <c r="F115" i="9"/>
  <c r="G115" i="9"/>
  <c r="H115" i="9"/>
  <c r="I115" i="9"/>
  <c r="J115" i="9"/>
  <c r="D116" i="9"/>
  <c r="E116" i="9"/>
  <c r="F116" i="9"/>
  <c r="G116" i="9"/>
  <c r="H116" i="9"/>
  <c r="I116" i="9"/>
  <c r="J116" i="9"/>
  <c r="C107" i="9"/>
  <c r="C108" i="9"/>
  <c r="C109" i="9"/>
  <c r="C110" i="9"/>
  <c r="C111" i="9"/>
  <c r="C112" i="9"/>
  <c r="C113" i="9"/>
  <c r="C114" i="9"/>
  <c r="C115" i="9"/>
  <c r="C116" i="9"/>
  <c r="C257" i="7" l="1"/>
  <c r="C245" i="7"/>
  <c r="C225" i="7"/>
  <c r="C237" i="7" l="1"/>
  <c r="C249" i="7" s="1"/>
  <c r="CE98" i="39" l="1"/>
  <c r="BP99" i="39"/>
  <c r="BQ99" i="39"/>
  <c r="BR99" i="39"/>
  <c r="BS99" i="39"/>
  <c r="BT99" i="39"/>
  <c r="BU99" i="39"/>
  <c r="BV99" i="39"/>
  <c r="BW99" i="39"/>
  <c r="BX99" i="39"/>
  <c r="BY99" i="39"/>
  <c r="BZ99" i="39"/>
  <c r="CA99" i="39"/>
  <c r="H99" i="30" s="1"/>
  <c r="P99" i="30" s="1"/>
  <c r="BP100" i="39"/>
  <c r="BQ100" i="39"/>
  <c r="BR100" i="39"/>
  <c r="BS100" i="39"/>
  <c r="BS112" i="39" s="1"/>
  <c r="BT100" i="39"/>
  <c r="BT112" i="39" s="1"/>
  <c r="BU100" i="39"/>
  <c r="BU112" i="39" s="1"/>
  <c r="BV100" i="39"/>
  <c r="BW100" i="39"/>
  <c r="BX100" i="39"/>
  <c r="BX112" i="39" s="1"/>
  <c r="BY100" i="39"/>
  <c r="BY112" i="39" s="1"/>
  <c r="BZ100" i="39"/>
  <c r="CA100" i="39"/>
  <c r="H100" i="30" s="1"/>
  <c r="P100" i="30" s="1"/>
  <c r="BP101" i="39"/>
  <c r="BQ101" i="39"/>
  <c r="BQ113" i="39" s="1"/>
  <c r="BR101" i="39"/>
  <c r="BS101" i="39"/>
  <c r="BS113" i="39" s="1"/>
  <c r="BT101" i="39"/>
  <c r="BT113" i="39" s="1"/>
  <c r="BU101" i="39"/>
  <c r="BU113" i="39" s="1"/>
  <c r="BV101" i="39"/>
  <c r="BW101" i="39"/>
  <c r="BW113" i="39" s="1"/>
  <c r="BX101" i="39"/>
  <c r="BY101" i="39"/>
  <c r="BY113" i="39" s="1"/>
  <c r="BZ101" i="39"/>
  <c r="CA101" i="39"/>
  <c r="H101" i="30" s="1"/>
  <c r="P101" i="30" s="1"/>
  <c r="BP102" i="39"/>
  <c r="BP114" i="39" s="1"/>
  <c r="BQ102" i="39"/>
  <c r="BQ114" i="39" s="1"/>
  <c r="BR102" i="39"/>
  <c r="BS102" i="39"/>
  <c r="BT102" i="39"/>
  <c r="BT114" i="39" s="1"/>
  <c r="BU102" i="39"/>
  <c r="BU114" i="39" s="1"/>
  <c r="BV102" i="39"/>
  <c r="BW102" i="39"/>
  <c r="BX102" i="39"/>
  <c r="BY102" i="39"/>
  <c r="BY114" i="39" s="1"/>
  <c r="BZ102" i="39"/>
  <c r="CA102" i="39"/>
  <c r="H102" i="30" s="1"/>
  <c r="P102" i="30" s="1"/>
  <c r="BP103" i="39"/>
  <c r="BP115" i="39" s="1"/>
  <c r="BQ103" i="39"/>
  <c r="BQ115" i="39" s="1"/>
  <c r="BR103" i="39"/>
  <c r="BS103" i="39"/>
  <c r="BT103" i="39"/>
  <c r="BT115" i="39" s="1"/>
  <c r="BU103" i="39"/>
  <c r="BU115" i="39" s="1"/>
  <c r="BV103" i="39"/>
  <c r="BW103" i="39"/>
  <c r="BX103" i="39"/>
  <c r="BY103" i="39"/>
  <c r="BY115" i="39" s="1"/>
  <c r="BZ103" i="39"/>
  <c r="CA103" i="39"/>
  <c r="H103" i="30" s="1"/>
  <c r="P103" i="30" s="1"/>
  <c r="BP104" i="39"/>
  <c r="BP116" i="39" s="1"/>
  <c r="BQ104" i="39"/>
  <c r="BQ116" i="39" s="1"/>
  <c r="BR104" i="39"/>
  <c r="BS104" i="39"/>
  <c r="BS116" i="39" s="1"/>
  <c r="BT104" i="39"/>
  <c r="BU104" i="39"/>
  <c r="BU116" i="39" s="1"/>
  <c r="BV104" i="39"/>
  <c r="BW104" i="39"/>
  <c r="BX104" i="39"/>
  <c r="BX116" i="39" s="1"/>
  <c r="BY104" i="39"/>
  <c r="BY116" i="39" s="1"/>
  <c r="BZ104" i="39"/>
  <c r="CA104" i="39"/>
  <c r="H104" i="30" s="1"/>
  <c r="P104" i="30" s="1"/>
  <c r="BP105" i="39"/>
  <c r="BP117" i="39" s="1"/>
  <c r="BQ105" i="39"/>
  <c r="BQ117" i="39" s="1"/>
  <c r="BR105" i="39"/>
  <c r="BS105" i="39"/>
  <c r="BT105" i="39"/>
  <c r="BU105" i="39"/>
  <c r="BU117" i="39" s="1"/>
  <c r="BV105" i="39"/>
  <c r="BW105" i="39"/>
  <c r="BW117" i="39" s="1"/>
  <c r="BX105" i="39"/>
  <c r="BX117" i="39" s="1"/>
  <c r="BY105" i="39"/>
  <c r="BY117" i="39" s="1"/>
  <c r="BZ105" i="39"/>
  <c r="CA105" i="39"/>
  <c r="H105" i="30" s="1"/>
  <c r="P105" i="30" s="1"/>
  <c r="BP106" i="39"/>
  <c r="BP118" i="39" s="1"/>
  <c r="BQ106" i="39"/>
  <c r="BQ118" i="39" s="1"/>
  <c r="BR106" i="39"/>
  <c r="BS106" i="39"/>
  <c r="BT106" i="39"/>
  <c r="BU106" i="39"/>
  <c r="BU118" i="39" s="1"/>
  <c r="BV106" i="39"/>
  <c r="BW106" i="39"/>
  <c r="BW118" i="39" s="1"/>
  <c r="BX106" i="39"/>
  <c r="BX118" i="39" s="1"/>
  <c r="BY106" i="39"/>
  <c r="BY118" i="39" s="1"/>
  <c r="BZ106" i="39"/>
  <c r="CA106" i="39"/>
  <c r="H106" i="30" s="1"/>
  <c r="P106" i="30" s="1"/>
  <c r="BP107" i="39"/>
  <c r="BQ107" i="39"/>
  <c r="BQ119" i="39" s="1"/>
  <c r="BR107" i="39"/>
  <c r="BS107" i="39"/>
  <c r="BT107" i="39"/>
  <c r="BT119" i="39" s="1"/>
  <c r="BU107" i="39"/>
  <c r="BU119" i="39" s="1"/>
  <c r="BV107" i="39"/>
  <c r="BW107" i="39"/>
  <c r="BX107" i="39"/>
  <c r="BX119" i="39" s="1"/>
  <c r="BY107" i="39"/>
  <c r="BY119" i="39" s="1"/>
  <c r="BZ107" i="39"/>
  <c r="CA107" i="39"/>
  <c r="H107" i="30" s="1"/>
  <c r="P107" i="30" s="1"/>
  <c r="BP108" i="39"/>
  <c r="BQ108" i="39"/>
  <c r="BQ120" i="39" s="1"/>
  <c r="BR108" i="39"/>
  <c r="BS108" i="39"/>
  <c r="BS120" i="39" s="1"/>
  <c r="BT108" i="39"/>
  <c r="BT120" i="39" s="1"/>
  <c r="BU108" i="39"/>
  <c r="BU120" i="39" s="1"/>
  <c r="BV108" i="39"/>
  <c r="BW108" i="39"/>
  <c r="BX108" i="39"/>
  <c r="BX120" i="39" s="1"/>
  <c r="BY108" i="39"/>
  <c r="BY120" i="39" s="1"/>
  <c r="BZ108" i="39"/>
  <c r="CA108" i="39"/>
  <c r="H108" i="30" s="1"/>
  <c r="P108" i="30" s="1"/>
  <c r="BP109" i="39"/>
  <c r="BQ109" i="39"/>
  <c r="BQ121" i="39" s="1"/>
  <c r="BR109" i="39"/>
  <c r="BS109" i="39"/>
  <c r="BS121" i="39" s="1"/>
  <c r="BT109" i="39"/>
  <c r="BT121" i="39" s="1"/>
  <c r="BU109" i="39"/>
  <c r="BU121" i="39" s="1"/>
  <c r="BV109" i="39"/>
  <c r="BW109" i="39"/>
  <c r="BW121" i="39" s="1"/>
  <c r="BX109" i="39"/>
  <c r="BY109" i="39"/>
  <c r="BY121" i="39" s="1"/>
  <c r="BZ109" i="39"/>
  <c r="CA109" i="39"/>
  <c r="H109" i="30" s="1"/>
  <c r="P109" i="30" s="1"/>
  <c r="BP111" i="39"/>
  <c r="BQ111" i="39"/>
  <c r="BR111" i="39"/>
  <c r="BS111" i="39"/>
  <c r="BT111" i="39"/>
  <c r="BU111" i="39"/>
  <c r="BV111" i="39"/>
  <c r="BW111" i="39"/>
  <c r="BX111" i="39"/>
  <c r="BY111" i="39"/>
  <c r="BZ111" i="39"/>
  <c r="CA111" i="39"/>
  <c r="H111" i="30" s="1"/>
  <c r="P111" i="30" s="1"/>
  <c r="BP112" i="39"/>
  <c r="BQ112" i="39"/>
  <c r="BR112" i="39"/>
  <c r="BV112" i="39"/>
  <c r="BW112" i="39"/>
  <c r="BZ112" i="39"/>
  <c r="CA112" i="39"/>
  <c r="H112" i="30" s="1"/>
  <c r="P112" i="30" s="1"/>
  <c r="BP113" i="39"/>
  <c r="BR113" i="39"/>
  <c r="BV113" i="39"/>
  <c r="BX113" i="39"/>
  <c r="BZ113" i="39"/>
  <c r="CA113" i="39"/>
  <c r="H113" i="30" s="1"/>
  <c r="P113" i="30" s="1"/>
  <c r="BR114" i="39"/>
  <c r="BS114" i="39"/>
  <c r="BV114" i="39"/>
  <c r="BW114" i="39"/>
  <c r="BX114" i="39"/>
  <c r="BZ114" i="39"/>
  <c r="BR115" i="39"/>
  <c r="BS115" i="39"/>
  <c r="BV115" i="39"/>
  <c r="BW115" i="39"/>
  <c r="BX115" i="39"/>
  <c r="BZ115" i="39"/>
  <c r="BR116" i="39"/>
  <c r="BT116" i="39"/>
  <c r="BV116" i="39"/>
  <c r="BW116" i="39"/>
  <c r="BZ116" i="39"/>
  <c r="CA116" i="39"/>
  <c r="H116" i="30" s="1"/>
  <c r="P116" i="30" s="1"/>
  <c r="BR117" i="39"/>
  <c r="BS117" i="39"/>
  <c r="BT117" i="39"/>
  <c r="BV117" i="39"/>
  <c r="BZ117" i="39"/>
  <c r="CA117" i="39"/>
  <c r="H117" i="30" s="1"/>
  <c r="P117" i="30" s="1"/>
  <c r="BR118" i="39"/>
  <c r="BS118" i="39"/>
  <c r="BT118" i="39"/>
  <c r="BV118" i="39"/>
  <c r="BZ118" i="39"/>
  <c r="BP119" i="39"/>
  <c r="BR119" i="39"/>
  <c r="BS119" i="39"/>
  <c r="BV119" i="39"/>
  <c r="BW119" i="39"/>
  <c r="BZ119" i="39"/>
  <c r="CA119" i="39"/>
  <c r="H119" i="30" s="1"/>
  <c r="P119" i="30" s="1"/>
  <c r="BP120" i="39"/>
  <c r="BR120" i="39"/>
  <c r="BV120" i="39"/>
  <c r="BW120" i="39"/>
  <c r="BZ120" i="39"/>
  <c r="CA120" i="39"/>
  <c r="H120" i="30" s="1"/>
  <c r="P120" i="30" s="1"/>
  <c r="BP121" i="39"/>
  <c r="BR121" i="39"/>
  <c r="BV121" i="39"/>
  <c r="BX121" i="39"/>
  <c r="BZ121" i="39"/>
  <c r="CA121" i="39"/>
  <c r="H121" i="30" s="1"/>
  <c r="P121" i="30" s="1"/>
  <c r="BQ98" i="39"/>
  <c r="BQ110" i="39" s="1"/>
  <c r="BR98" i="39"/>
  <c r="BR110" i="39" s="1"/>
  <c r="BS98" i="39"/>
  <c r="BS110" i="39" s="1"/>
  <c r="BT98" i="39"/>
  <c r="BT110" i="39" s="1"/>
  <c r="BU98" i="39"/>
  <c r="BU110" i="39" s="1"/>
  <c r="BV98" i="39"/>
  <c r="BV110" i="39" s="1"/>
  <c r="BW98" i="39"/>
  <c r="BW110" i="39" s="1"/>
  <c r="BX98" i="39"/>
  <c r="BX110" i="39" s="1"/>
  <c r="BY98" i="39"/>
  <c r="BY110" i="39" s="1"/>
  <c r="BZ98" i="39"/>
  <c r="BZ110" i="39" s="1"/>
  <c r="CA98" i="39"/>
  <c r="H98" i="30" s="1"/>
  <c r="P98" i="30" s="1"/>
  <c r="BP98" i="39"/>
  <c r="BP110" i="39" s="1"/>
  <c r="B107" i="39"/>
  <c r="AH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AW107" i="39"/>
  <c r="AX107" i="39"/>
  <c r="AY107" i="39"/>
  <c r="AZ107" i="39"/>
  <c r="BA107" i="39"/>
  <c r="BB107" i="39"/>
  <c r="BC107" i="39"/>
  <c r="BD107" i="39"/>
  <c r="BE107" i="39"/>
  <c r="BF107" i="39"/>
  <c r="BG107" i="39"/>
  <c r="CE107" i="39"/>
  <c r="B108" i="39"/>
  <c r="AH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AZ108" i="39"/>
  <c r="BA108" i="39"/>
  <c r="BB108" i="39"/>
  <c r="BC108" i="39"/>
  <c r="BD108" i="39"/>
  <c r="BE108" i="39"/>
  <c r="BF108" i="39"/>
  <c r="BG108" i="39"/>
  <c r="CE108" i="39"/>
  <c r="B109" i="39"/>
  <c r="AH109" i="39"/>
  <c r="AI109" i="39"/>
  <c r="AJ109" i="39"/>
  <c r="AK109" i="39"/>
  <c r="AL109" i="39"/>
  <c r="AM109" i="39"/>
  <c r="AN109" i="39"/>
  <c r="AO109" i="39"/>
  <c r="AP109" i="39"/>
  <c r="AQ109" i="39"/>
  <c r="AR109" i="39"/>
  <c r="AS109" i="39"/>
  <c r="AT109" i="39"/>
  <c r="AU109" i="39"/>
  <c r="AV109" i="39"/>
  <c r="AW109" i="39"/>
  <c r="AX109" i="39"/>
  <c r="AY109" i="39"/>
  <c r="AZ109" i="39"/>
  <c r="BA109" i="39"/>
  <c r="BB109" i="39"/>
  <c r="BC109" i="39"/>
  <c r="BD109" i="39"/>
  <c r="BE109" i="39"/>
  <c r="BF109" i="39"/>
  <c r="BG109" i="39"/>
  <c r="CE109" i="39"/>
  <c r="B110" i="39"/>
  <c r="AH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AW110" i="39"/>
  <c r="AX110" i="39"/>
  <c r="AY110" i="39"/>
  <c r="AZ110" i="39"/>
  <c r="BA110" i="39"/>
  <c r="BB110" i="39"/>
  <c r="BC110" i="39"/>
  <c r="BD110" i="39"/>
  <c r="BE110" i="39"/>
  <c r="BF110" i="39"/>
  <c r="BG110" i="39"/>
  <c r="CE110" i="39"/>
  <c r="B111" i="39"/>
  <c r="AH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AW111" i="39"/>
  <c r="AX111" i="39"/>
  <c r="AY111" i="39"/>
  <c r="AZ111" i="39"/>
  <c r="BA111" i="39"/>
  <c r="BB111" i="39"/>
  <c r="BC111" i="39"/>
  <c r="BD111" i="39"/>
  <c r="BE111" i="39"/>
  <c r="BF111" i="39"/>
  <c r="BG111" i="39"/>
  <c r="CE111" i="39"/>
  <c r="B112" i="39"/>
  <c r="AH112" i="39"/>
  <c r="AI112" i="39"/>
  <c r="AJ112" i="39"/>
  <c r="AK112" i="39"/>
  <c r="AL112" i="39"/>
  <c r="AM112" i="39"/>
  <c r="AN112" i="39"/>
  <c r="AO112" i="39"/>
  <c r="AP112" i="39"/>
  <c r="AQ112" i="39"/>
  <c r="AR112" i="39"/>
  <c r="AS112" i="39"/>
  <c r="AT112" i="39"/>
  <c r="AU112" i="39"/>
  <c r="AV112" i="39"/>
  <c r="AW112" i="39"/>
  <c r="AX112" i="39"/>
  <c r="AY112" i="39"/>
  <c r="AZ112" i="39"/>
  <c r="BA112" i="39"/>
  <c r="BB112" i="39"/>
  <c r="BH112" i="39" s="1"/>
  <c r="BC112" i="39"/>
  <c r="BD112" i="39"/>
  <c r="BE112" i="39"/>
  <c r="BF112" i="39"/>
  <c r="BG112" i="39"/>
  <c r="CE112" i="39"/>
  <c r="B113" i="39"/>
  <c r="AH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AW113" i="39"/>
  <c r="AX113" i="39"/>
  <c r="AY113" i="39"/>
  <c r="AZ113" i="39"/>
  <c r="BA113" i="39"/>
  <c r="BB113" i="39"/>
  <c r="BC113" i="39"/>
  <c r="BD113" i="39"/>
  <c r="BE113" i="39"/>
  <c r="BF113" i="39"/>
  <c r="BG113" i="39"/>
  <c r="CE113" i="39"/>
  <c r="B114" i="39"/>
  <c r="AH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T114" i="39"/>
  <c r="AU114" i="39"/>
  <c r="AV114" i="39"/>
  <c r="AW114" i="39"/>
  <c r="AX114" i="39"/>
  <c r="AY114" i="39"/>
  <c r="AZ114" i="39"/>
  <c r="BA114" i="39"/>
  <c r="BB114" i="39"/>
  <c r="BC114" i="39"/>
  <c r="BD114" i="39"/>
  <c r="BE114" i="39"/>
  <c r="BF114" i="39"/>
  <c r="BG114" i="39"/>
  <c r="CE114" i="39"/>
  <c r="B115" i="39"/>
  <c r="AH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AW115" i="39"/>
  <c r="AX115" i="39"/>
  <c r="AY115" i="39"/>
  <c r="AZ115" i="39"/>
  <c r="BA115" i="39"/>
  <c r="BB115" i="39"/>
  <c r="BC115" i="39"/>
  <c r="BD115" i="39"/>
  <c r="BE115" i="39"/>
  <c r="BF115" i="39"/>
  <c r="BG115" i="39"/>
  <c r="CE115" i="39"/>
  <c r="B116" i="39"/>
  <c r="AH116" i="39"/>
  <c r="AI116" i="39"/>
  <c r="AJ116" i="39"/>
  <c r="AK116" i="39"/>
  <c r="AL116" i="39"/>
  <c r="AM116" i="39"/>
  <c r="AN116" i="39"/>
  <c r="AO116" i="39"/>
  <c r="AP116" i="39"/>
  <c r="AQ116" i="39"/>
  <c r="AR116" i="39"/>
  <c r="AS116" i="39"/>
  <c r="AT116" i="39"/>
  <c r="AU116" i="39"/>
  <c r="AV116" i="39"/>
  <c r="AW116" i="39"/>
  <c r="AX116" i="39"/>
  <c r="AY116" i="39"/>
  <c r="AZ116" i="39"/>
  <c r="BA116" i="39"/>
  <c r="BB116" i="39"/>
  <c r="BC116" i="39"/>
  <c r="BD116" i="39"/>
  <c r="BE116" i="39"/>
  <c r="BF116" i="39"/>
  <c r="BG116" i="39"/>
  <c r="CE116" i="39"/>
  <c r="B117" i="39"/>
  <c r="AH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AW117" i="39"/>
  <c r="AX117" i="39"/>
  <c r="AY117" i="39"/>
  <c r="AZ117" i="39"/>
  <c r="BA117" i="39"/>
  <c r="BB117" i="39"/>
  <c r="BC117" i="39"/>
  <c r="BD117" i="39"/>
  <c r="BE117" i="39"/>
  <c r="BF117" i="39"/>
  <c r="BG117" i="39"/>
  <c r="CE117" i="39"/>
  <c r="B118" i="39"/>
  <c r="AH118" i="39"/>
  <c r="AI118" i="39"/>
  <c r="AJ118" i="39"/>
  <c r="AK118" i="39"/>
  <c r="AL118" i="39"/>
  <c r="AM118" i="39"/>
  <c r="AN118" i="39"/>
  <c r="AO118" i="39"/>
  <c r="AP118" i="39"/>
  <c r="AQ118" i="39"/>
  <c r="AR118" i="39"/>
  <c r="AS118" i="39"/>
  <c r="AT118" i="39"/>
  <c r="AU118" i="39"/>
  <c r="AV118" i="39"/>
  <c r="AW118" i="39"/>
  <c r="AX118" i="39"/>
  <c r="AY118" i="39"/>
  <c r="AZ118" i="39"/>
  <c r="BA118" i="39"/>
  <c r="BB118" i="39"/>
  <c r="BC118" i="39"/>
  <c r="BD118" i="39"/>
  <c r="BE118" i="39"/>
  <c r="BF118" i="39"/>
  <c r="BG118" i="39"/>
  <c r="CE118" i="39"/>
  <c r="B119" i="39"/>
  <c r="AH119" i="39"/>
  <c r="AI119" i="39"/>
  <c r="AJ119" i="39"/>
  <c r="AK119" i="39"/>
  <c r="AL119" i="39"/>
  <c r="AM119" i="39"/>
  <c r="AN119" i="39"/>
  <c r="AO119" i="39"/>
  <c r="AP119" i="39"/>
  <c r="AQ119" i="39"/>
  <c r="AR119" i="39"/>
  <c r="AS119" i="39"/>
  <c r="AT119" i="39"/>
  <c r="AU119" i="39"/>
  <c r="AV119" i="39"/>
  <c r="AW119" i="39"/>
  <c r="AX119" i="39"/>
  <c r="AY119" i="39"/>
  <c r="AZ119" i="39"/>
  <c r="BA119" i="39"/>
  <c r="BB119" i="39"/>
  <c r="BC119" i="39"/>
  <c r="BD119" i="39"/>
  <c r="BE119" i="39"/>
  <c r="BF119" i="39"/>
  <c r="BG119" i="39"/>
  <c r="CE119" i="39"/>
  <c r="B120" i="39"/>
  <c r="AH120" i="39"/>
  <c r="AI120" i="39"/>
  <c r="AJ120" i="39"/>
  <c r="AK120" i="39"/>
  <c r="AL120" i="39"/>
  <c r="AM120" i="39"/>
  <c r="AN120" i="39"/>
  <c r="AO120" i="39"/>
  <c r="AP120" i="39"/>
  <c r="AQ120" i="39"/>
  <c r="AR120" i="39"/>
  <c r="AS120" i="39"/>
  <c r="AT120" i="39"/>
  <c r="AU120" i="39"/>
  <c r="AV120" i="39"/>
  <c r="AW120" i="39"/>
  <c r="AX120" i="39"/>
  <c r="AY120" i="39"/>
  <c r="AZ120" i="39"/>
  <c r="BA120" i="39"/>
  <c r="BB120" i="39"/>
  <c r="BC120" i="39"/>
  <c r="BD120" i="39"/>
  <c r="BE120" i="39"/>
  <c r="BF120" i="39"/>
  <c r="BG120" i="39"/>
  <c r="CE120" i="39"/>
  <c r="B121" i="39"/>
  <c r="AH121" i="39"/>
  <c r="AI121" i="39"/>
  <c r="AJ121" i="39"/>
  <c r="AK121" i="39"/>
  <c r="AL121" i="39"/>
  <c r="AM121" i="39"/>
  <c r="AN121" i="39"/>
  <c r="AO121" i="39"/>
  <c r="AP121" i="39"/>
  <c r="AQ121" i="39"/>
  <c r="AR121" i="39"/>
  <c r="AS121" i="39"/>
  <c r="AT121" i="39"/>
  <c r="AU121" i="39"/>
  <c r="AV121" i="39"/>
  <c r="AW121" i="39"/>
  <c r="AX121" i="39"/>
  <c r="AY121" i="39"/>
  <c r="AZ121" i="39"/>
  <c r="BA121" i="39"/>
  <c r="BB121" i="39"/>
  <c r="BC121" i="39"/>
  <c r="BD121" i="39"/>
  <c r="BE121" i="39"/>
  <c r="BF121" i="39"/>
  <c r="BG121" i="39"/>
  <c r="CE121" i="39"/>
  <c r="B98" i="39"/>
  <c r="AH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AW98" i="39"/>
  <c r="AX98" i="39"/>
  <c r="AY98" i="39"/>
  <c r="AZ98" i="39"/>
  <c r="BA98" i="39"/>
  <c r="BB98" i="39"/>
  <c r="BC98" i="39"/>
  <c r="BD98" i="39"/>
  <c r="BE98" i="39"/>
  <c r="BF98" i="39"/>
  <c r="BG98" i="39"/>
  <c r="B99" i="39"/>
  <c r="AH99" i="39"/>
  <c r="AI99" i="39"/>
  <c r="AJ99" i="39"/>
  <c r="AK99" i="39"/>
  <c r="AL99" i="39"/>
  <c r="AM99" i="39"/>
  <c r="AN99" i="39"/>
  <c r="AO99" i="39"/>
  <c r="AP99" i="39"/>
  <c r="AQ99" i="39"/>
  <c r="AR99" i="39"/>
  <c r="AS99" i="39"/>
  <c r="AT99" i="39"/>
  <c r="AU99" i="39"/>
  <c r="AV99" i="39"/>
  <c r="AW99" i="39"/>
  <c r="AX99" i="39"/>
  <c r="AY99" i="39"/>
  <c r="AZ99" i="39"/>
  <c r="BA99" i="39"/>
  <c r="BB99" i="39"/>
  <c r="BC99" i="39"/>
  <c r="BD99" i="39"/>
  <c r="BE99" i="39"/>
  <c r="BF99" i="39"/>
  <c r="BG99" i="39"/>
  <c r="CE99" i="39"/>
  <c r="B100" i="39"/>
  <c r="AH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AZ100" i="39"/>
  <c r="BA100" i="39"/>
  <c r="BB100" i="39"/>
  <c r="BC100" i="39"/>
  <c r="BD100" i="39"/>
  <c r="BE100" i="39"/>
  <c r="BF100" i="39"/>
  <c r="BG100" i="39"/>
  <c r="CE100" i="39"/>
  <c r="B101" i="39"/>
  <c r="AH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AZ101" i="39"/>
  <c r="BA101" i="39"/>
  <c r="BB101" i="39"/>
  <c r="BC101" i="39"/>
  <c r="BD101" i="39"/>
  <c r="BE101" i="39"/>
  <c r="BF101" i="39"/>
  <c r="BG101" i="39"/>
  <c r="CE101" i="39"/>
  <c r="B102" i="39"/>
  <c r="AH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AZ102" i="39"/>
  <c r="BA102" i="39"/>
  <c r="BB102" i="39"/>
  <c r="BC102" i="39"/>
  <c r="BD102" i="39"/>
  <c r="BE102" i="39"/>
  <c r="BF102" i="39"/>
  <c r="BG102" i="39"/>
  <c r="CE102" i="39"/>
  <c r="B103" i="39"/>
  <c r="AH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AW103" i="39"/>
  <c r="AX103" i="39"/>
  <c r="AY103" i="39"/>
  <c r="AZ103" i="39"/>
  <c r="BA103" i="39"/>
  <c r="BB103" i="39"/>
  <c r="BC103" i="39"/>
  <c r="BD103" i="39"/>
  <c r="BE103" i="39"/>
  <c r="BF103" i="39"/>
  <c r="BG103" i="39"/>
  <c r="CE103" i="39"/>
  <c r="B104" i="39"/>
  <c r="AH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AW104" i="39"/>
  <c r="AX104" i="39"/>
  <c r="AY104" i="39"/>
  <c r="AZ104" i="39"/>
  <c r="BA104" i="39"/>
  <c r="BB104" i="39"/>
  <c r="BC104" i="39"/>
  <c r="BD104" i="39"/>
  <c r="BE104" i="39"/>
  <c r="BF104" i="39"/>
  <c r="BG104" i="39"/>
  <c r="CE104" i="39"/>
  <c r="B105" i="39"/>
  <c r="AH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AW105" i="39"/>
  <c r="AX105" i="39"/>
  <c r="AY105" i="39"/>
  <c r="AZ105" i="39"/>
  <c r="BA105" i="39"/>
  <c r="BB105" i="39"/>
  <c r="BC105" i="39"/>
  <c r="BD105" i="39"/>
  <c r="BE105" i="39"/>
  <c r="BF105" i="39"/>
  <c r="BG105" i="39"/>
  <c r="CE105" i="39"/>
  <c r="B106" i="39"/>
  <c r="AH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AW106" i="39"/>
  <c r="AX106" i="39"/>
  <c r="AY106" i="39"/>
  <c r="AZ106" i="39"/>
  <c r="BA106" i="39"/>
  <c r="BB106" i="39"/>
  <c r="BC106" i="39"/>
  <c r="BD106" i="39"/>
  <c r="BE106" i="39"/>
  <c r="BF106" i="39"/>
  <c r="BG106" i="39"/>
  <c r="CE106" i="39"/>
  <c r="P101" i="64"/>
  <c r="P102" i="64"/>
  <c r="P105" i="64"/>
  <c r="P106" i="64"/>
  <c r="P109" i="64"/>
  <c r="P98" i="64"/>
  <c r="AV71" i="33"/>
  <c r="BB71" i="33"/>
  <c r="BI71" i="33"/>
  <c r="BO71" i="33" s="1"/>
  <c r="AW72" i="33"/>
  <c r="BH72" i="33"/>
  <c r="BC74" i="33"/>
  <c r="AV75" i="33"/>
  <c r="BB75" i="33"/>
  <c r="BI75" i="33"/>
  <c r="BO75" i="33" s="1"/>
  <c r="AW76" i="33"/>
  <c r="BB76" i="33"/>
  <c r="BH76" i="33"/>
  <c r="BN76" i="33" s="1"/>
  <c r="BI76" i="33"/>
  <c r="BO76" i="33" s="1"/>
  <c r="AW77" i="33"/>
  <c r="BH77" i="33"/>
  <c r="AV54" i="33"/>
  <c r="BB54" i="33"/>
  <c r="BC54" i="33"/>
  <c r="BI54" i="33"/>
  <c r="AV55" i="33"/>
  <c r="BB55" i="33"/>
  <c r="BI55" i="33"/>
  <c r="BB56" i="33"/>
  <c r="BI56" i="33"/>
  <c r="AW57" i="33"/>
  <c r="BC57" i="33"/>
  <c r="BH57" i="33"/>
  <c r="AV58" i="33"/>
  <c r="BC58" i="33"/>
  <c r="BB59" i="33"/>
  <c r="AW60" i="33"/>
  <c r="BH60" i="33"/>
  <c r="BI60" i="33"/>
  <c r="AW61" i="33"/>
  <c r="BC61" i="33"/>
  <c r="BH61" i="33"/>
  <c r="AV62" i="33"/>
  <c r="AV63" i="33"/>
  <c r="BB63" i="33"/>
  <c r="AW64" i="33"/>
  <c r="BB64" i="33"/>
  <c r="BH64" i="33"/>
  <c r="BI64" i="33"/>
  <c r="AW65" i="33"/>
  <c r="BC65" i="33"/>
  <c r="BH65" i="33"/>
  <c r="BC66" i="33"/>
  <c r="AV67" i="33"/>
  <c r="BB67" i="33"/>
  <c r="BI67" i="33"/>
  <c r="BO67" i="33" s="1"/>
  <c r="AV68" i="33"/>
  <c r="AW68" i="33"/>
  <c r="BH68" i="33"/>
  <c r="BN68" i="33" s="1"/>
  <c r="BI68" i="33"/>
  <c r="BO68" i="33" s="1"/>
  <c r="AW69" i="33"/>
  <c r="BB69" i="33"/>
  <c r="BH69" i="33"/>
  <c r="BN69" i="33" s="1"/>
  <c r="BI69" i="33"/>
  <c r="BO69" i="33" s="1"/>
  <c r="AW70" i="33"/>
  <c r="BB70" i="33"/>
  <c r="BH70" i="33"/>
  <c r="BN70" i="33" s="1"/>
  <c r="B41" i="35"/>
  <c r="B42" i="35"/>
  <c r="B43" i="35"/>
  <c r="B44" i="35"/>
  <c r="B45" i="35"/>
  <c r="B46" i="35"/>
  <c r="B47" i="35"/>
  <c r="B48" i="35"/>
  <c r="E40" i="35"/>
  <c r="D40" i="35"/>
  <c r="C40" i="35"/>
  <c r="CA115" i="39" l="1"/>
  <c r="H115" i="30" s="1"/>
  <c r="P115" i="30" s="1"/>
  <c r="CA118" i="39"/>
  <c r="H118" i="30" s="1"/>
  <c r="P118" i="30" s="1"/>
  <c r="CA114" i="39"/>
  <c r="H114" i="30" s="1"/>
  <c r="P114" i="30" s="1"/>
  <c r="AV74" i="33"/>
  <c r="BH71" i="33"/>
  <c r="BN71" i="33" s="1"/>
  <c r="BP71" i="33" s="1"/>
  <c r="L117" i="47"/>
  <c r="M117" i="64"/>
  <c r="N117" i="58"/>
  <c r="M115" i="64"/>
  <c r="L115" i="47"/>
  <c r="N115" i="58"/>
  <c r="M111" i="64"/>
  <c r="L111" i="47"/>
  <c r="N111" i="58"/>
  <c r="M109" i="64"/>
  <c r="N109" i="58"/>
  <c r="L109" i="47"/>
  <c r="K101" i="66"/>
  <c r="N101" i="64"/>
  <c r="O101" i="58"/>
  <c r="O121" i="58"/>
  <c r="K121" i="66"/>
  <c r="N121" i="64"/>
  <c r="K121" i="47"/>
  <c r="M121" i="58"/>
  <c r="M118" i="64"/>
  <c r="N118" i="58"/>
  <c r="L118" i="47"/>
  <c r="K114" i="66"/>
  <c r="N114" i="64"/>
  <c r="O114" i="58"/>
  <c r="M114" i="58"/>
  <c r="K114" i="47"/>
  <c r="K112" i="66"/>
  <c r="N112" i="64"/>
  <c r="O112" i="58"/>
  <c r="M112" i="58"/>
  <c r="K112" i="47"/>
  <c r="K110" i="66"/>
  <c r="O110" i="58"/>
  <c r="N110" i="64"/>
  <c r="M110" i="58"/>
  <c r="K110" i="47"/>
  <c r="BB62" i="33"/>
  <c r="K104" i="66"/>
  <c r="N104" i="64"/>
  <c r="O104" i="58"/>
  <c r="K104" i="47"/>
  <c r="M104" i="58"/>
  <c r="M103" i="64"/>
  <c r="L103" i="47"/>
  <c r="N103" i="58"/>
  <c r="M102" i="64"/>
  <c r="L102" i="47"/>
  <c r="N102" i="58"/>
  <c r="M101" i="64"/>
  <c r="N101" i="58"/>
  <c r="L101" i="47"/>
  <c r="M100" i="64"/>
  <c r="L100" i="47"/>
  <c r="N100" i="58"/>
  <c r="N99" i="64"/>
  <c r="K99" i="66"/>
  <c r="O99" i="58"/>
  <c r="M99" i="58"/>
  <c r="K99" i="47"/>
  <c r="M98" i="64"/>
  <c r="L98" i="47"/>
  <c r="N98" i="58"/>
  <c r="M121" i="64"/>
  <c r="L121" i="47"/>
  <c r="N121" i="58"/>
  <c r="K120" i="66"/>
  <c r="O120" i="58"/>
  <c r="N120" i="64"/>
  <c r="K120" i="47"/>
  <c r="M120" i="58"/>
  <c r="P120" i="64"/>
  <c r="P108" i="64"/>
  <c r="P116" i="64"/>
  <c r="P104" i="64"/>
  <c r="P112" i="64"/>
  <c r="P100" i="64"/>
  <c r="M108" i="64"/>
  <c r="L108" i="47"/>
  <c r="N108" i="58"/>
  <c r="N103" i="64"/>
  <c r="K103" i="66"/>
  <c r="O103" i="58"/>
  <c r="M103" i="58"/>
  <c r="K103" i="47"/>
  <c r="K102" i="66"/>
  <c r="O102" i="58"/>
  <c r="N102" i="64"/>
  <c r="M102" i="58"/>
  <c r="K102" i="47"/>
  <c r="M101" i="58"/>
  <c r="K101" i="47"/>
  <c r="K100" i="66"/>
  <c r="N100" i="64"/>
  <c r="O100" i="58"/>
  <c r="K98" i="66"/>
  <c r="N98" i="64"/>
  <c r="O98" i="58"/>
  <c r="BC73" i="33"/>
  <c r="M114" i="64"/>
  <c r="N114" i="58"/>
  <c r="L114" i="47"/>
  <c r="L112" i="47"/>
  <c r="M112" i="64"/>
  <c r="N112" i="58"/>
  <c r="M110" i="64"/>
  <c r="L110" i="47"/>
  <c r="N110" i="58"/>
  <c r="K107" i="66"/>
  <c r="N107" i="64"/>
  <c r="O107" i="58"/>
  <c r="M107" i="58"/>
  <c r="K107" i="47"/>
  <c r="K106" i="66"/>
  <c r="O106" i="58"/>
  <c r="N106" i="64"/>
  <c r="M106" i="58"/>
  <c r="K106" i="47"/>
  <c r="K105" i="66"/>
  <c r="N105" i="64"/>
  <c r="O105" i="58"/>
  <c r="M105" i="58"/>
  <c r="K105" i="47"/>
  <c r="M104" i="64"/>
  <c r="N104" i="58"/>
  <c r="L104" i="47"/>
  <c r="M99" i="64"/>
  <c r="L99" i="47"/>
  <c r="N99" i="58"/>
  <c r="L120" i="47"/>
  <c r="M120" i="64"/>
  <c r="N120" i="58"/>
  <c r="BC75" i="33"/>
  <c r="BD75" i="33" s="1"/>
  <c r="O118" i="58"/>
  <c r="N118" i="64"/>
  <c r="K118" i="66"/>
  <c r="K118" i="47"/>
  <c r="M118" i="58"/>
  <c r="L116" i="47"/>
  <c r="M116" i="64"/>
  <c r="N116" i="58"/>
  <c r="M113" i="64"/>
  <c r="N113" i="58"/>
  <c r="L113" i="47"/>
  <c r="K100" i="47"/>
  <c r="M100" i="58"/>
  <c r="M98" i="58"/>
  <c r="K98" i="47"/>
  <c r="M119" i="64"/>
  <c r="L119" i="47"/>
  <c r="N119" i="58"/>
  <c r="P119" i="64"/>
  <c r="P107" i="64"/>
  <c r="P115" i="64"/>
  <c r="P103" i="64"/>
  <c r="P111" i="64"/>
  <c r="P99" i="64"/>
  <c r="K117" i="66"/>
  <c r="O117" i="58"/>
  <c r="N117" i="64"/>
  <c r="K117" i="47"/>
  <c r="M117" i="58"/>
  <c r="O116" i="58"/>
  <c r="K116" i="66"/>
  <c r="N116" i="64"/>
  <c r="K116" i="47"/>
  <c r="M116" i="58"/>
  <c r="AV72" i="33"/>
  <c r="AX72" i="33" s="1"/>
  <c r="K115" i="66"/>
  <c r="N115" i="64"/>
  <c r="O115" i="58"/>
  <c r="M115" i="58"/>
  <c r="K115" i="47"/>
  <c r="AW71" i="33"/>
  <c r="AX71" i="33" s="1"/>
  <c r="N113" i="64"/>
  <c r="K113" i="66"/>
  <c r="O113" i="58"/>
  <c r="K113" i="47"/>
  <c r="M113" i="58"/>
  <c r="K111" i="66"/>
  <c r="N111" i="64"/>
  <c r="O111" i="58"/>
  <c r="M111" i="58"/>
  <c r="K111" i="47"/>
  <c r="N109" i="64"/>
  <c r="K109" i="66"/>
  <c r="O109" i="58"/>
  <c r="M109" i="58"/>
  <c r="K109" i="47"/>
  <c r="K108" i="66"/>
  <c r="N108" i="64"/>
  <c r="O108" i="58"/>
  <c r="K108" i="47"/>
  <c r="M108" i="58"/>
  <c r="M107" i="64"/>
  <c r="L107" i="47"/>
  <c r="N107" i="58"/>
  <c r="M106" i="64"/>
  <c r="L106" i="47"/>
  <c r="N106" i="58"/>
  <c r="M105" i="64"/>
  <c r="N105" i="58"/>
  <c r="L105" i="47"/>
  <c r="BB58" i="33"/>
  <c r="BD58" i="33" s="1"/>
  <c r="BI57" i="33"/>
  <c r="BJ57" i="33" s="1"/>
  <c r="N119" i="64"/>
  <c r="O119" i="58"/>
  <c r="K119" i="66"/>
  <c r="M119" i="58"/>
  <c r="K119" i="47"/>
  <c r="I113" i="58"/>
  <c r="BC62" i="33"/>
  <c r="AW73" i="33"/>
  <c r="BI72" i="33"/>
  <c r="BO72" i="33" s="1"/>
  <c r="BC55" i="33"/>
  <c r="BD55" i="33" s="1"/>
  <c r="BC77" i="33"/>
  <c r="J120" i="29"/>
  <c r="Q120" i="29" s="1"/>
  <c r="I116" i="58"/>
  <c r="AV69" i="33"/>
  <c r="AX69" i="33" s="1"/>
  <c r="BH67" i="33"/>
  <c r="AW67" i="33"/>
  <c r="AX67" i="33" s="1"/>
  <c r="AV66" i="33"/>
  <c r="BH58" i="33"/>
  <c r="AW58" i="33"/>
  <c r="AX58" i="33" s="1"/>
  <c r="AV65" i="33"/>
  <c r="AX65" i="33" s="1"/>
  <c r="BB68" i="33"/>
  <c r="BI63" i="33"/>
  <c r="BC60" i="33"/>
  <c r="AV59" i="33"/>
  <c r="AV57" i="33"/>
  <c r="AX57" i="33" s="1"/>
  <c r="BH56" i="33"/>
  <c r="BJ56" i="33" s="1"/>
  <c r="AW56" i="33"/>
  <c r="BH74" i="33"/>
  <c r="BN74" i="33" s="1"/>
  <c r="AW74" i="33"/>
  <c r="BC70" i="33"/>
  <c r="BD70" i="33" s="1"/>
  <c r="AV64" i="33"/>
  <c r="AX64" i="33" s="1"/>
  <c r="I121" i="58"/>
  <c r="I114" i="58"/>
  <c r="BC68" i="33"/>
  <c r="BH73" i="33"/>
  <c r="BB72" i="33"/>
  <c r="BI70" i="33"/>
  <c r="BO70" i="33" s="1"/>
  <c r="BP70" i="33" s="1"/>
  <c r="BH66" i="33"/>
  <c r="BN66" i="33" s="1"/>
  <c r="AW66" i="33"/>
  <c r="BB61" i="33"/>
  <c r="BD61" i="33" s="1"/>
  <c r="I99" i="58"/>
  <c r="BI61" i="33"/>
  <c r="BJ61" i="33" s="1"/>
  <c r="BC67" i="33"/>
  <c r="BD67" i="33" s="1"/>
  <c r="BI66" i="33"/>
  <c r="BO66" i="33" s="1"/>
  <c r="BB66" i="33"/>
  <c r="BD66" i="33" s="1"/>
  <c r="BH63" i="33"/>
  <c r="AW63" i="33"/>
  <c r="AX63" i="33" s="1"/>
  <c r="AV60" i="33"/>
  <c r="AX60" i="33" s="1"/>
  <c r="BC56" i="33"/>
  <c r="BD56" i="33" s="1"/>
  <c r="AV77" i="33"/>
  <c r="AX77" i="33" s="1"/>
  <c r="BC76" i="33"/>
  <c r="BD76" i="33" s="1"/>
  <c r="BB57" i="33"/>
  <c r="BD57" i="33" s="1"/>
  <c r="BC63" i="33"/>
  <c r="BD63" i="33" s="1"/>
  <c r="BH59" i="33"/>
  <c r="AW59" i="33"/>
  <c r="AV56" i="33"/>
  <c r="BI77" i="33"/>
  <c r="BO77" i="33" s="1"/>
  <c r="BB77" i="33"/>
  <c r="BH75" i="33"/>
  <c r="BN75" i="33" s="1"/>
  <c r="BP75" i="33" s="1"/>
  <c r="AW75" i="33"/>
  <c r="AX75" i="33" s="1"/>
  <c r="BB60" i="33"/>
  <c r="BI59" i="33"/>
  <c r="AV70" i="33"/>
  <c r="AX70" i="33" s="1"/>
  <c r="BC69" i="33"/>
  <c r="BD69" i="33" s="1"/>
  <c r="BI65" i="33"/>
  <c r="BJ65" i="33" s="1"/>
  <c r="BB65" i="33"/>
  <c r="BD65" i="33" s="1"/>
  <c r="BC64" i="33"/>
  <c r="BD64" i="33" s="1"/>
  <c r="BH62" i="33"/>
  <c r="AW62" i="33"/>
  <c r="AX62" i="33" s="1"/>
  <c r="AV61" i="33"/>
  <c r="AX61" i="33" s="1"/>
  <c r="BC59" i="33"/>
  <c r="BD59" i="33" s="1"/>
  <c r="BH55" i="33"/>
  <c r="BJ55" i="33" s="1"/>
  <c r="AW55" i="33"/>
  <c r="AX55" i="33" s="1"/>
  <c r="BH54" i="33"/>
  <c r="BJ54" i="33" s="1"/>
  <c r="AW54" i="33"/>
  <c r="AX54" i="33" s="1"/>
  <c r="BI62" i="33"/>
  <c r="BI58" i="33"/>
  <c r="BI74" i="33"/>
  <c r="BO74" i="33" s="1"/>
  <c r="BB74" i="33"/>
  <c r="BD74" i="33" s="1"/>
  <c r="AV73" i="33"/>
  <c r="BC71" i="33"/>
  <c r="BD71" i="33" s="1"/>
  <c r="BI73" i="33"/>
  <c r="BO73" i="33" s="1"/>
  <c r="BB73" i="33"/>
  <c r="BC72" i="33"/>
  <c r="AV76" i="33"/>
  <c r="AX76" i="33" s="1"/>
  <c r="BP69" i="33"/>
  <c r="BP68" i="33"/>
  <c r="BJ60" i="33"/>
  <c r="BP76" i="33"/>
  <c r="BN72" i="33"/>
  <c r="BP72" i="33" s="1"/>
  <c r="BD54" i="33"/>
  <c r="BN77" i="33"/>
  <c r="Q105" i="64"/>
  <c r="H105" i="28"/>
  <c r="N105" i="28" s="1"/>
  <c r="H105" i="47"/>
  <c r="N105" i="47" s="1"/>
  <c r="F103" i="31"/>
  <c r="L103" i="31" s="1"/>
  <c r="F103" i="66"/>
  <c r="H101" i="28"/>
  <c r="N101" i="28" s="1"/>
  <c r="H101" i="47"/>
  <c r="N101" i="47" s="1"/>
  <c r="F99" i="31"/>
  <c r="L99" i="31" s="1"/>
  <c r="F99" i="66"/>
  <c r="F98" i="31"/>
  <c r="L98" i="31" s="1"/>
  <c r="F98" i="66"/>
  <c r="H120" i="28"/>
  <c r="N120" i="28" s="1"/>
  <c r="H120" i="47"/>
  <c r="N120" i="47" s="1"/>
  <c r="F118" i="31"/>
  <c r="L118" i="31" s="1"/>
  <c r="F118" i="66"/>
  <c r="H116" i="28"/>
  <c r="N116" i="28" s="1"/>
  <c r="H116" i="47"/>
  <c r="N116" i="47" s="1"/>
  <c r="F114" i="31"/>
  <c r="L114" i="31" s="1"/>
  <c r="F114" i="66"/>
  <c r="H112" i="28"/>
  <c r="N112" i="28" s="1"/>
  <c r="H112" i="47"/>
  <c r="N112" i="47" s="1"/>
  <c r="F110" i="31"/>
  <c r="L110" i="31" s="1"/>
  <c r="F110" i="66"/>
  <c r="H108" i="28"/>
  <c r="N108" i="28" s="1"/>
  <c r="H108" i="47"/>
  <c r="N108" i="47" s="1"/>
  <c r="F106" i="31"/>
  <c r="L106" i="31" s="1"/>
  <c r="F106" i="66"/>
  <c r="H104" i="28"/>
  <c r="N104" i="28" s="1"/>
  <c r="H104" i="47"/>
  <c r="N104" i="47" s="1"/>
  <c r="F102" i="31"/>
  <c r="L102" i="31" s="1"/>
  <c r="F102" i="66"/>
  <c r="H100" i="28"/>
  <c r="N100" i="28" s="1"/>
  <c r="H100" i="47"/>
  <c r="N100" i="47" s="1"/>
  <c r="F121" i="31"/>
  <c r="L121" i="31" s="1"/>
  <c r="F121" i="66"/>
  <c r="H119" i="28"/>
  <c r="N119" i="28" s="1"/>
  <c r="H119" i="47"/>
  <c r="N119" i="47" s="1"/>
  <c r="F117" i="31"/>
  <c r="L117" i="31" s="1"/>
  <c r="F117" i="66"/>
  <c r="H115" i="28"/>
  <c r="N115" i="28" s="1"/>
  <c r="H115" i="47"/>
  <c r="N115" i="47" s="1"/>
  <c r="F113" i="31"/>
  <c r="L113" i="31" s="1"/>
  <c r="F113" i="66"/>
  <c r="H111" i="28"/>
  <c r="N111" i="28" s="1"/>
  <c r="H111" i="47"/>
  <c r="N111" i="47" s="1"/>
  <c r="BH110" i="39"/>
  <c r="I110" i="30" s="1"/>
  <c r="Q110" i="30" s="1"/>
  <c r="F109" i="31"/>
  <c r="L109" i="31" s="1"/>
  <c r="F109" i="66"/>
  <c r="H107" i="28"/>
  <c r="N107" i="28" s="1"/>
  <c r="H107" i="47"/>
  <c r="N107" i="47" s="1"/>
  <c r="F105" i="31"/>
  <c r="L105" i="31" s="1"/>
  <c r="F105" i="66"/>
  <c r="H103" i="28"/>
  <c r="N103" i="28" s="1"/>
  <c r="H103" i="47"/>
  <c r="N103" i="47" s="1"/>
  <c r="F101" i="31"/>
  <c r="L101" i="31" s="1"/>
  <c r="F101" i="66"/>
  <c r="H99" i="28"/>
  <c r="N99" i="28" s="1"/>
  <c r="H99" i="47"/>
  <c r="N99" i="47" s="1"/>
  <c r="H98" i="28"/>
  <c r="N98" i="28" s="1"/>
  <c r="H98" i="47"/>
  <c r="N98" i="47" s="1"/>
  <c r="F120" i="31"/>
  <c r="L120" i="31" s="1"/>
  <c r="F120" i="66"/>
  <c r="H118" i="28"/>
  <c r="N118" i="28" s="1"/>
  <c r="H118" i="47"/>
  <c r="N118" i="47" s="1"/>
  <c r="F116" i="31"/>
  <c r="L116" i="31" s="1"/>
  <c r="F116" i="66"/>
  <c r="H114" i="28"/>
  <c r="N114" i="28" s="1"/>
  <c r="H114" i="47"/>
  <c r="N114" i="47" s="1"/>
  <c r="F112" i="31"/>
  <c r="L112" i="31" s="1"/>
  <c r="F112" i="66"/>
  <c r="H110" i="28"/>
  <c r="N110" i="28" s="1"/>
  <c r="H110" i="47"/>
  <c r="N110" i="47" s="1"/>
  <c r="F108" i="31"/>
  <c r="L108" i="31" s="1"/>
  <c r="F108" i="66"/>
  <c r="H106" i="28"/>
  <c r="N106" i="28" s="1"/>
  <c r="H106" i="47"/>
  <c r="N106" i="47" s="1"/>
  <c r="F104" i="31"/>
  <c r="L104" i="31" s="1"/>
  <c r="F104" i="66"/>
  <c r="H102" i="28"/>
  <c r="N102" i="28" s="1"/>
  <c r="H102" i="47"/>
  <c r="N102" i="47" s="1"/>
  <c r="F100" i="31"/>
  <c r="L100" i="31" s="1"/>
  <c r="F100" i="66"/>
  <c r="H121" i="28"/>
  <c r="N121" i="28" s="1"/>
  <c r="H121" i="47"/>
  <c r="N121" i="47" s="1"/>
  <c r="F119" i="31"/>
  <c r="L119" i="31" s="1"/>
  <c r="F119" i="66"/>
  <c r="H117" i="28"/>
  <c r="N117" i="28" s="1"/>
  <c r="H117" i="47"/>
  <c r="N117" i="47" s="1"/>
  <c r="F115" i="31"/>
  <c r="L115" i="31" s="1"/>
  <c r="F115" i="66"/>
  <c r="H113" i="28"/>
  <c r="N113" i="28" s="1"/>
  <c r="H113" i="47"/>
  <c r="N113" i="47" s="1"/>
  <c r="F111" i="31"/>
  <c r="L111" i="31" s="1"/>
  <c r="F111" i="66"/>
  <c r="H109" i="28"/>
  <c r="N109" i="28" s="1"/>
  <c r="H109" i="47"/>
  <c r="N109" i="47" s="1"/>
  <c r="F107" i="31"/>
  <c r="L107" i="31" s="1"/>
  <c r="F107" i="66"/>
  <c r="J117" i="29"/>
  <c r="Q117" i="29" s="1"/>
  <c r="I117" i="58"/>
  <c r="E105" i="31"/>
  <c r="K105" i="31" s="1"/>
  <c r="F105" i="30"/>
  <c r="N105" i="30" s="1"/>
  <c r="G105" i="29"/>
  <c r="O105" i="29" s="1"/>
  <c r="F101" i="30"/>
  <c r="N101" i="30" s="1"/>
  <c r="E101" i="31"/>
  <c r="K101" i="31" s="1"/>
  <c r="G101" i="29"/>
  <c r="O101" i="29" s="1"/>
  <c r="E120" i="31"/>
  <c r="K120" i="31" s="1"/>
  <c r="F120" i="30"/>
  <c r="N120" i="30" s="1"/>
  <c r="G120" i="29"/>
  <c r="O120" i="29" s="1"/>
  <c r="F116" i="30"/>
  <c r="N116" i="30" s="1"/>
  <c r="E116" i="31"/>
  <c r="K116" i="31" s="1"/>
  <c r="G116" i="29"/>
  <c r="O116" i="29" s="1"/>
  <c r="E112" i="31"/>
  <c r="K112" i="31" s="1"/>
  <c r="G112" i="29"/>
  <c r="O112" i="29" s="1"/>
  <c r="F112" i="30"/>
  <c r="N112" i="30" s="1"/>
  <c r="E108" i="31"/>
  <c r="K108" i="31" s="1"/>
  <c r="F108" i="30"/>
  <c r="N108" i="30" s="1"/>
  <c r="G108" i="29"/>
  <c r="O108" i="29" s="1"/>
  <c r="CA110" i="39"/>
  <c r="H110" i="30" s="1"/>
  <c r="P110" i="30" s="1"/>
  <c r="BJ69" i="33"/>
  <c r="BJ68" i="33"/>
  <c r="BJ64" i="33"/>
  <c r="I107" i="58"/>
  <c r="J107" i="29"/>
  <c r="Q107" i="29" s="1"/>
  <c r="I106" i="58"/>
  <c r="J106" i="29"/>
  <c r="Q106" i="29" s="1"/>
  <c r="J105" i="29"/>
  <c r="Q105" i="29" s="1"/>
  <c r="I105" i="58"/>
  <c r="J104" i="29"/>
  <c r="Q104" i="29" s="1"/>
  <c r="I104" i="58"/>
  <c r="J103" i="29"/>
  <c r="Q103" i="29" s="1"/>
  <c r="I103" i="58"/>
  <c r="J102" i="29"/>
  <c r="Q102" i="29" s="1"/>
  <c r="I102" i="58"/>
  <c r="I101" i="58"/>
  <c r="J101" i="29"/>
  <c r="Q101" i="29" s="1"/>
  <c r="I100" i="58"/>
  <c r="J100" i="29"/>
  <c r="Q100" i="29" s="1"/>
  <c r="BJ76" i="33"/>
  <c r="J119" i="29"/>
  <c r="Q119" i="29" s="1"/>
  <c r="I119" i="58"/>
  <c r="E104" i="31"/>
  <c r="K104" i="31" s="1"/>
  <c r="F104" i="30"/>
  <c r="N104" i="30" s="1"/>
  <c r="G104" i="29"/>
  <c r="O104" i="29" s="1"/>
  <c r="E100" i="31"/>
  <c r="K100" i="31" s="1"/>
  <c r="F100" i="30"/>
  <c r="N100" i="30" s="1"/>
  <c r="G100" i="29"/>
  <c r="O100" i="29" s="1"/>
  <c r="E119" i="31"/>
  <c r="K119" i="31" s="1"/>
  <c r="F119" i="30"/>
  <c r="N119" i="30" s="1"/>
  <c r="G119" i="29"/>
  <c r="O119" i="29" s="1"/>
  <c r="E115" i="31"/>
  <c r="K115" i="31" s="1"/>
  <c r="F115" i="30"/>
  <c r="N115" i="30" s="1"/>
  <c r="G115" i="29"/>
  <c r="O115" i="29" s="1"/>
  <c r="E111" i="31"/>
  <c r="K111" i="31" s="1"/>
  <c r="F111" i="30"/>
  <c r="N111" i="30" s="1"/>
  <c r="G111" i="29"/>
  <c r="O111" i="29" s="1"/>
  <c r="E107" i="31"/>
  <c r="K107" i="31" s="1"/>
  <c r="F107" i="30"/>
  <c r="N107" i="30" s="1"/>
  <c r="G107" i="29"/>
  <c r="O107" i="29" s="1"/>
  <c r="E98" i="31"/>
  <c r="K98" i="31" s="1"/>
  <c r="F98" i="30"/>
  <c r="N98" i="30" s="1"/>
  <c r="G98" i="29"/>
  <c r="O98" i="29" s="1"/>
  <c r="I118" i="58"/>
  <c r="J118" i="29"/>
  <c r="Q118" i="29" s="1"/>
  <c r="J115" i="29"/>
  <c r="Q115" i="29" s="1"/>
  <c r="I115" i="58"/>
  <c r="J112" i="29"/>
  <c r="Q112" i="29" s="1"/>
  <c r="I112" i="58"/>
  <c r="J111" i="29"/>
  <c r="Q111" i="29" s="1"/>
  <c r="I111" i="58"/>
  <c r="J110" i="29"/>
  <c r="Q110" i="29" s="1"/>
  <c r="I110" i="58"/>
  <c r="I109" i="58"/>
  <c r="J109" i="29"/>
  <c r="Q109" i="29" s="1"/>
  <c r="I108" i="58"/>
  <c r="J108" i="29"/>
  <c r="Q108" i="29" s="1"/>
  <c r="E103" i="31"/>
  <c r="K103" i="31" s="1"/>
  <c r="F103" i="30"/>
  <c r="N103" i="30" s="1"/>
  <c r="G103" i="29"/>
  <c r="O103" i="29" s="1"/>
  <c r="F99" i="30"/>
  <c r="N99" i="30" s="1"/>
  <c r="E99" i="31"/>
  <c r="K99" i="31" s="1"/>
  <c r="G99" i="29"/>
  <c r="O99" i="29" s="1"/>
  <c r="E118" i="31"/>
  <c r="K118" i="31" s="1"/>
  <c r="G118" i="29"/>
  <c r="O118" i="29" s="1"/>
  <c r="F118" i="30"/>
  <c r="N118" i="30" s="1"/>
  <c r="G114" i="29"/>
  <c r="O114" i="29" s="1"/>
  <c r="F114" i="30"/>
  <c r="N114" i="30" s="1"/>
  <c r="E114" i="31"/>
  <c r="K114" i="31" s="1"/>
  <c r="E110" i="31"/>
  <c r="K110" i="31" s="1"/>
  <c r="G110" i="29"/>
  <c r="O110" i="29" s="1"/>
  <c r="F110" i="30"/>
  <c r="N110" i="30" s="1"/>
  <c r="BH108" i="39"/>
  <c r="I108" i="30" s="1"/>
  <c r="Q108" i="30" s="1"/>
  <c r="AX68" i="33"/>
  <c r="I98" i="58"/>
  <c r="J98" i="29"/>
  <c r="Q98" i="29" s="1"/>
  <c r="E106" i="31"/>
  <c r="K106" i="31" s="1"/>
  <c r="F106" i="30"/>
  <c r="N106" i="30" s="1"/>
  <c r="G106" i="29"/>
  <c r="O106" i="29" s="1"/>
  <c r="E102" i="31"/>
  <c r="K102" i="31" s="1"/>
  <c r="F102" i="30"/>
  <c r="N102" i="30" s="1"/>
  <c r="G102" i="29"/>
  <c r="O102" i="29" s="1"/>
  <c r="E121" i="31"/>
  <c r="K121" i="31" s="1"/>
  <c r="F121" i="30"/>
  <c r="N121" i="30" s="1"/>
  <c r="G121" i="29"/>
  <c r="O121" i="29" s="1"/>
  <c r="E117" i="31"/>
  <c r="K117" i="31" s="1"/>
  <c r="F117" i="30"/>
  <c r="N117" i="30" s="1"/>
  <c r="G117" i="29"/>
  <c r="O117" i="29" s="1"/>
  <c r="E113" i="31"/>
  <c r="K113" i="31" s="1"/>
  <c r="F113" i="30"/>
  <c r="N113" i="30" s="1"/>
  <c r="G113" i="29"/>
  <c r="O113" i="29" s="1"/>
  <c r="E109" i="31"/>
  <c r="K109" i="31" s="1"/>
  <c r="F109" i="30"/>
  <c r="N109" i="30" s="1"/>
  <c r="G109" i="29"/>
  <c r="O109" i="29" s="1"/>
  <c r="BH107" i="39"/>
  <c r="I107" i="30" s="1"/>
  <c r="Q107" i="30" s="1"/>
  <c r="O121" i="41"/>
  <c r="P99" i="41"/>
  <c r="V99" i="27"/>
  <c r="P98" i="41"/>
  <c r="V98" i="27"/>
  <c r="P121" i="41"/>
  <c r="P118" i="41"/>
  <c r="P115" i="41"/>
  <c r="P114" i="41"/>
  <c r="P112" i="41"/>
  <c r="P111" i="41"/>
  <c r="P110" i="41"/>
  <c r="P108" i="41"/>
  <c r="P120" i="41"/>
  <c r="O116" i="41"/>
  <c r="P117" i="41"/>
  <c r="P116" i="41"/>
  <c r="O107" i="41"/>
  <c r="O106" i="41"/>
  <c r="O105" i="41"/>
  <c r="O104" i="41"/>
  <c r="O103" i="41"/>
  <c r="O102" i="41"/>
  <c r="O101" i="41"/>
  <c r="O100" i="41"/>
  <c r="O119" i="41"/>
  <c r="P113" i="41"/>
  <c r="P109" i="41"/>
  <c r="O99" i="41"/>
  <c r="U99" i="27"/>
  <c r="O98" i="41"/>
  <c r="U98" i="27"/>
  <c r="O117" i="41"/>
  <c r="O118" i="41"/>
  <c r="O115" i="41"/>
  <c r="O114" i="41"/>
  <c r="O113" i="41"/>
  <c r="O112" i="41"/>
  <c r="O111" i="41"/>
  <c r="O110" i="41"/>
  <c r="O109" i="41"/>
  <c r="O108" i="41"/>
  <c r="P107" i="41"/>
  <c r="P106" i="41"/>
  <c r="P105" i="41"/>
  <c r="P104" i="41"/>
  <c r="P103" i="41"/>
  <c r="P102" i="41"/>
  <c r="P101" i="41"/>
  <c r="P100" i="41"/>
  <c r="O120" i="41"/>
  <c r="P119" i="41"/>
  <c r="Q106" i="64"/>
  <c r="Q104" i="64"/>
  <c r="Q102" i="64"/>
  <c r="Q98" i="64"/>
  <c r="Q117" i="64"/>
  <c r="Q113" i="64"/>
  <c r="Q112" i="64"/>
  <c r="Q110" i="64"/>
  <c r="R116" i="41"/>
  <c r="R116" i="27"/>
  <c r="Q121" i="27"/>
  <c r="Q121" i="41"/>
  <c r="Q104" i="27"/>
  <c r="Q104" i="41"/>
  <c r="Q103" i="27"/>
  <c r="Q103" i="41"/>
  <c r="Q102" i="27"/>
  <c r="Q102" i="41"/>
  <c r="Q101" i="27"/>
  <c r="Q101" i="41"/>
  <c r="Q100" i="27"/>
  <c r="Q100" i="41"/>
  <c r="R98" i="41"/>
  <c r="R98" i="27"/>
  <c r="P110" i="64"/>
  <c r="R109" i="41"/>
  <c r="R109" i="27"/>
  <c r="P121" i="64"/>
  <c r="R105" i="41"/>
  <c r="R105" i="27"/>
  <c r="P117" i="64"/>
  <c r="R101" i="41"/>
  <c r="R101" i="27"/>
  <c r="Q118" i="27"/>
  <c r="Q118" i="41"/>
  <c r="S99" i="41"/>
  <c r="S99" i="27"/>
  <c r="S98" i="41"/>
  <c r="S98" i="27"/>
  <c r="S121" i="41"/>
  <c r="S121" i="27"/>
  <c r="S118" i="41"/>
  <c r="S118" i="27"/>
  <c r="Q99" i="27"/>
  <c r="Q99" i="41"/>
  <c r="Q98" i="27"/>
  <c r="Q98" i="41"/>
  <c r="S119" i="41"/>
  <c r="S119" i="27"/>
  <c r="R108" i="41"/>
  <c r="R108" i="27"/>
  <c r="R104" i="41"/>
  <c r="R104" i="27"/>
  <c r="R100" i="41"/>
  <c r="R100" i="27"/>
  <c r="Q117" i="27"/>
  <c r="Q117" i="41"/>
  <c r="Q116" i="27"/>
  <c r="Q116" i="41"/>
  <c r="Q115" i="27"/>
  <c r="Q115" i="41"/>
  <c r="Q114" i="27"/>
  <c r="Q114" i="41"/>
  <c r="Q113" i="27"/>
  <c r="Q113" i="41"/>
  <c r="Q112" i="27"/>
  <c r="Q112" i="41"/>
  <c r="Q111" i="27"/>
  <c r="Q111" i="41"/>
  <c r="Q110" i="27"/>
  <c r="Q110" i="41"/>
  <c r="Q109" i="27"/>
  <c r="Q109" i="41"/>
  <c r="Q108" i="27"/>
  <c r="Q108" i="41"/>
  <c r="Q107" i="27"/>
  <c r="Q107" i="41"/>
  <c r="Q106" i="27"/>
  <c r="Q106" i="41"/>
  <c r="Q105" i="27"/>
  <c r="Q105" i="41"/>
  <c r="S117" i="41"/>
  <c r="S117" i="27"/>
  <c r="S116" i="41"/>
  <c r="S116" i="27"/>
  <c r="S115" i="41"/>
  <c r="S115" i="27"/>
  <c r="S114" i="41"/>
  <c r="S114" i="27"/>
  <c r="S113" i="41"/>
  <c r="S113" i="27"/>
  <c r="S112" i="41"/>
  <c r="S112" i="27"/>
  <c r="S111" i="41"/>
  <c r="S111" i="27"/>
  <c r="S110" i="41"/>
  <c r="S110" i="27"/>
  <c r="S109" i="41"/>
  <c r="S109" i="27"/>
  <c r="S108" i="41"/>
  <c r="S108" i="27"/>
  <c r="S107" i="41"/>
  <c r="S107" i="27"/>
  <c r="S106" i="41"/>
  <c r="S106" i="27"/>
  <c r="S105" i="41"/>
  <c r="S105" i="27"/>
  <c r="S104" i="41"/>
  <c r="S104" i="27"/>
  <c r="S103" i="41"/>
  <c r="S103" i="27"/>
  <c r="S102" i="41"/>
  <c r="S102" i="27"/>
  <c r="S101" i="41"/>
  <c r="S101" i="27"/>
  <c r="S100" i="41"/>
  <c r="S100" i="27"/>
  <c r="Q120" i="64"/>
  <c r="Q120" i="27"/>
  <c r="Q120" i="41"/>
  <c r="P113" i="64"/>
  <c r="Q119" i="27"/>
  <c r="Q119" i="41"/>
  <c r="R106" i="41"/>
  <c r="R106" i="27"/>
  <c r="P114" i="64"/>
  <c r="R102" i="41"/>
  <c r="R102" i="27"/>
  <c r="S120" i="41"/>
  <c r="S120" i="27"/>
  <c r="P118" i="64"/>
  <c r="R107" i="41"/>
  <c r="R107" i="27"/>
  <c r="R103" i="41"/>
  <c r="R103" i="27"/>
  <c r="R99" i="41"/>
  <c r="R99" i="27"/>
  <c r="BH115" i="39"/>
  <c r="I115" i="30" s="1"/>
  <c r="Q115" i="30" s="1"/>
  <c r="BH101" i="39"/>
  <c r="I101" i="30" s="1"/>
  <c r="Q101" i="30" s="1"/>
  <c r="BH98" i="39"/>
  <c r="I98" i="30" s="1"/>
  <c r="Q98" i="30" s="1"/>
  <c r="BH118" i="39"/>
  <c r="I118" i="30" s="1"/>
  <c r="Q118" i="30" s="1"/>
  <c r="BH119" i="39"/>
  <c r="I119" i="30" s="1"/>
  <c r="Q119" i="30" s="1"/>
  <c r="BH114" i="39"/>
  <c r="I114" i="30" s="1"/>
  <c r="Q114" i="30" s="1"/>
  <c r="BH111" i="39"/>
  <c r="I111" i="30" s="1"/>
  <c r="Q111" i="30" s="1"/>
  <c r="I112" i="30"/>
  <c r="Q112" i="30" s="1"/>
  <c r="BH113" i="39"/>
  <c r="I113" i="30" s="1"/>
  <c r="Q113" i="30" s="1"/>
  <c r="Q119" i="64"/>
  <c r="BH104" i="39"/>
  <c r="I104" i="30" s="1"/>
  <c r="Q104" i="30" s="1"/>
  <c r="Q121" i="64"/>
  <c r="BH103" i="39"/>
  <c r="I103" i="30" s="1"/>
  <c r="Q103" i="30" s="1"/>
  <c r="BH120" i="39"/>
  <c r="I120" i="30" s="1"/>
  <c r="Q120" i="30" s="1"/>
  <c r="BH116" i="39"/>
  <c r="I116" i="30" s="1"/>
  <c r="Q116" i="30" s="1"/>
  <c r="Q116" i="64"/>
  <c r="Q115" i="64"/>
  <c r="Q100" i="64"/>
  <c r="BH109" i="39"/>
  <c r="I109" i="30" s="1"/>
  <c r="Q109" i="30" s="1"/>
  <c r="BH100" i="39"/>
  <c r="I100" i="30" s="1"/>
  <c r="Q100" i="30" s="1"/>
  <c r="BH121" i="39"/>
  <c r="I121" i="30" s="1"/>
  <c r="Q121" i="30" s="1"/>
  <c r="BH117" i="39"/>
  <c r="I117" i="30" s="1"/>
  <c r="Q117" i="30" s="1"/>
  <c r="BH105" i="39"/>
  <c r="I105" i="30" s="1"/>
  <c r="Q105" i="30" s="1"/>
  <c r="BH106" i="39"/>
  <c r="I106" i="30" s="1"/>
  <c r="Q106" i="30" s="1"/>
  <c r="BH102" i="39"/>
  <c r="I102" i="30" s="1"/>
  <c r="Q102" i="30" s="1"/>
  <c r="BH99" i="39"/>
  <c r="I99" i="30" s="1"/>
  <c r="Q99" i="30" s="1"/>
  <c r="Q111" i="64"/>
  <c r="Q108" i="64"/>
  <c r="Q118" i="64"/>
  <c r="Q114" i="64"/>
  <c r="Q107" i="64"/>
  <c r="Q103" i="64"/>
  <c r="Q99" i="64"/>
  <c r="Q109" i="64"/>
  <c r="Q101" i="64"/>
  <c r="BN67" i="33" l="1"/>
  <c r="D100" i="28"/>
  <c r="DQ256" i="6"/>
  <c r="O107" i="47"/>
  <c r="AX73" i="33"/>
  <c r="BJ70" i="33"/>
  <c r="BJ72" i="33"/>
  <c r="BD73" i="33"/>
  <c r="O99" i="47"/>
  <c r="O102" i="47"/>
  <c r="Q102" i="47" s="1"/>
  <c r="O105" i="47"/>
  <c r="Q105" i="47" s="1"/>
  <c r="BJ63" i="33"/>
  <c r="O103" i="47"/>
  <c r="J113" i="29"/>
  <c r="Q113" i="29" s="1"/>
  <c r="O116" i="47"/>
  <c r="BD77" i="33"/>
  <c r="J121" i="29"/>
  <c r="Q121" i="29" s="1"/>
  <c r="BJ67" i="33"/>
  <c r="BJ71" i="33"/>
  <c r="R120" i="41"/>
  <c r="J116" i="29"/>
  <c r="Q116" i="29" s="1"/>
  <c r="BJ75" i="33"/>
  <c r="BD60" i="33"/>
  <c r="BJ66" i="33"/>
  <c r="J114" i="29"/>
  <c r="Q114" i="29" s="1"/>
  <c r="O108" i="47"/>
  <c r="R115" i="27"/>
  <c r="R115" i="41"/>
  <c r="I120" i="58"/>
  <c r="AX74" i="33"/>
  <c r="BJ58" i="33"/>
  <c r="BD72" i="33"/>
  <c r="AX56" i="33"/>
  <c r="BD62" i="33"/>
  <c r="O111" i="47"/>
  <c r="R111" i="41"/>
  <c r="R119" i="27"/>
  <c r="J99" i="29"/>
  <c r="Q99" i="29" s="1"/>
  <c r="O109" i="47"/>
  <c r="Q109" i="47" s="1"/>
  <c r="O113" i="47"/>
  <c r="O117" i="47"/>
  <c r="Q117" i="47" s="1"/>
  <c r="O114" i="47"/>
  <c r="O98" i="47"/>
  <c r="BP74" i="33"/>
  <c r="R111" i="27"/>
  <c r="O115" i="47"/>
  <c r="R119" i="41"/>
  <c r="BJ59" i="33"/>
  <c r="AX59" i="33"/>
  <c r="BJ73" i="33"/>
  <c r="AX66" i="33"/>
  <c r="O119" i="47"/>
  <c r="Q119" i="47" s="1"/>
  <c r="O100" i="47"/>
  <c r="O104" i="47"/>
  <c r="O112" i="47"/>
  <c r="O120" i="47"/>
  <c r="BN73" i="33"/>
  <c r="BP73" i="33" s="1"/>
  <c r="DQ260" i="6"/>
  <c r="P107" i="47"/>
  <c r="R112" i="27"/>
  <c r="O121" i="47"/>
  <c r="P121" i="47" s="1"/>
  <c r="O106" i="47"/>
  <c r="Q106" i="47" s="1"/>
  <c r="O110" i="47"/>
  <c r="P110" i="47" s="1"/>
  <c r="O118" i="47"/>
  <c r="P118" i="47" s="1"/>
  <c r="BJ62" i="33"/>
  <c r="Q103" i="47"/>
  <c r="R120" i="27"/>
  <c r="R112" i="41"/>
  <c r="O101" i="47"/>
  <c r="BO14" i="33"/>
  <c r="BJ74" i="33"/>
  <c r="BP77" i="33"/>
  <c r="BJ77" i="33"/>
  <c r="BD68" i="33"/>
  <c r="BP66" i="33"/>
  <c r="L105" i="66"/>
  <c r="O105" i="66" s="1"/>
  <c r="L99" i="66"/>
  <c r="O99" i="66" s="1"/>
  <c r="L103" i="66"/>
  <c r="O103" i="66" s="1"/>
  <c r="L109" i="66"/>
  <c r="O109" i="66" s="1"/>
  <c r="L107" i="66"/>
  <c r="O107" i="66" s="1"/>
  <c r="L111" i="66"/>
  <c r="O111" i="66" s="1"/>
  <c r="L115" i="66"/>
  <c r="O115" i="66" s="1"/>
  <c r="L119" i="66"/>
  <c r="O119" i="66" s="1"/>
  <c r="L100" i="66"/>
  <c r="O100" i="66" s="1"/>
  <c r="L104" i="66"/>
  <c r="O104" i="66" s="1"/>
  <c r="L108" i="66"/>
  <c r="O108" i="66" s="1"/>
  <c r="L112" i="66"/>
  <c r="O112" i="66" s="1"/>
  <c r="L116" i="66"/>
  <c r="O116" i="66" s="1"/>
  <c r="L120" i="66"/>
  <c r="O120" i="66" s="1"/>
  <c r="L113" i="66"/>
  <c r="O113" i="66" s="1"/>
  <c r="L117" i="66"/>
  <c r="O117" i="66" s="1"/>
  <c r="L121" i="66"/>
  <c r="O121" i="66" s="1"/>
  <c r="L102" i="66"/>
  <c r="O102" i="66" s="1"/>
  <c r="L106" i="66"/>
  <c r="O106" i="66" s="1"/>
  <c r="L110" i="66"/>
  <c r="O110" i="66" s="1"/>
  <c r="L114" i="66"/>
  <c r="O114" i="66" s="1"/>
  <c r="L118" i="66"/>
  <c r="O118" i="66" s="1"/>
  <c r="L98" i="66"/>
  <c r="O98" i="66" s="1"/>
  <c r="L101" i="66"/>
  <c r="O101" i="66" s="1"/>
  <c r="Q99" i="58"/>
  <c r="Q109" i="58"/>
  <c r="Q118" i="58"/>
  <c r="Q103" i="58"/>
  <c r="Q105" i="58"/>
  <c r="Q117" i="58"/>
  <c r="Q110" i="58"/>
  <c r="Q112" i="58"/>
  <c r="Q114" i="58"/>
  <c r="Q101" i="58"/>
  <c r="Q107" i="58"/>
  <c r="Q98" i="58"/>
  <c r="Q108" i="58"/>
  <c r="Q119" i="58"/>
  <c r="Q102" i="58"/>
  <c r="Q104" i="58"/>
  <c r="Q121" i="58"/>
  <c r="Q120" i="58"/>
  <c r="Q111" i="58"/>
  <c r="Q113" i="58"/>
  <c r="Q115" i="58"/>
  <c r="Q100" i="58"/>
  <c r="Q106" i="58"/>
  <c r="Q116" i="58"/>
  <c r="CY100" i="39"/>
  <c r="Q108" i="47"/>
  <c r="P108" i="47"/>
  <c r="Q113" i="47"/>
  <c r="P113" i="47"/>
  <c r="DQ272" i="6"/>
  <c r="DQ257" i="6"/>
  <c r="R121" i="41"/>
  <c r="R121" i="27"/>
  <c r="R114" i="41"/>
  <c r="R114" i="27"/>
  <c r="R113" i="41"/>
  <c r="R113" i="27"/>
  <c r="R117" i="41"/>
  <c r="R117" i="27"/>
  <c r="R110" i="41"/>
  <c r="R110" i="27"/>
  <c r="R118" i="41"/>
  <c r="R118" i="27"/>
  <c r="DQ277" i="6"/>
  <c r="DQ266" i="6"/>
  <c r="DQ265" i="6"/>
  <c r="DQ269" i="6"/>
  <c r="DQ273" i="6"/>
  <c r="DQ261" i="6"/>
  <c r="DQ258" i="6"/>
  <c r="DQ264" i="6"/>
  <c r="BN14" i="33" l="1"/>
  <c r="BP67" i="33"/>
  <c r="CX104" i="39"/>
  <c r="DP260" i="6"/>
  <c r="CX103" i="39"/>
  <c r="DP259" i="6"/>
  <c r="CX108" i="39"/>
  <c r="DP264" i="6"/>
  <c r="D119" i="28"/>
  <c r="DQ275" i="6"/>
  <c r="CX98" i="39"/>
  <c r="DP254" i="6"/>
  <c r="CX106" i="39"/>
  <c r="DP262" i="6"/>
  <c r="CY118" i="39"/>
  <c r="DQ274" i="6"/>
  <c r="CX100" i="39"/>
  <c r="DP256" i="6"/>
  <c r="CX102" i="39"/>
  <c r="DP258" i="6"/>
  <c r="Q99" i="47"/>
  <c r="CX99" i="39"/>
  <c r="DP255" i="6"/>
  <c r="Q100" i="47"/>
  <c r="P100" i="47"/>
  <c r="P99" i="47"/>
  <c r="P102" i="47"/>
  <c r="P109" i="47"/>
  <c r="P105" i="47"/>
  <c r="P103" i="47"/>
  <c r="Q98" i="47"/>
  <c r="P114" i="47"/>
  <c r="Q107" i="47"/>
  <c r="P111" i="47"/>
  <c r="Q121" i="47"/>
  <c r="Q111" i="47"/>
  <c r="P115" i="47"/>
  <c r="Q114" i="47"/>
  <c r="Q115" i="47"/>
  <c r="Q120" i="47"/>
  <c r="P106" i="47"/>
  <c r="Q110" i="47"/>
  <c r="P119" i="47"/>
  <c r="P120" i="47"/>
  <c r="P98" i="47"/>
  <c r="P104" i="47"/>
  <c r="Q118" i="47"/>
  <c r="CY119" i="39"/>
  <c r="P117" i="47"/>
  <c r="BP14" i="33"/>
  <c r="D118" i="28"/>
  <c r="CY108" i="39"/>
  <c r="D108" i="28"/>
  <c r="CY102" i="39"/>
  <c r="D102" i="28"/>
  <c r="CY105" i="39"/>
  <c r="D105" i="28"/>
  <c r="CY110" i="39"/>
  <c r="D110" i="28"/>
  <c r="CY101" i="39"/>
  <c r="D101" i="28"/>
  <c r="Q116" i="47"/>
  <c r="P116" i="47"/>
  <c r="CY113" i="39"/>
  <c r="D113" i="28"/>
  <c r="D116" i="28"/>
  <c r="CY116" i="39"/>
  <c r="CY104" i="39"/>
  <c r="D104" i="28"/>
  <c r="CY109" i="39"/>
  <c r="D109" i="28"/>
  <c r="Q112" i="47"/>
  <c r="P112" i="47"/>
  <c r="CY117" i="39"/>
  <c r="D117" i="28"/>
  <c r="CY121" i="39"/>
  <c r="D121" i="28"/>
  <c r="Q101" i="47"/>
  <c r="P101" i="47"/>
  <c r="D112" i="28"/>
  <c r="D98" i="28" l="1"/>
  <c r="DQ254" i="6"/>
  <c r="CX105" i="39"/>
  <c r="DP261" i="6"/>
  <c r="CX107" i="39"/>
  <c r="DP263" i="6"/>
  <c r="CY112" i="39"/>
  <c r="DQ268" i="6"/>
  <c r="CY103" i="39"/>
  <c r="DQ259" i="6"/>
  <c r="CX109" i="39"/>
  <c r="DP265" i="6"/>
  <c r="CY114" i="39"/>
  <c r="DQ270" i="6"/>
  <c r="CY107" i="39"/>
  <c r="DQ263" i="6"/>
  <c r="CY111" i="39"/>
  <c r="DQ267" i="6"/>
  <c r="CY120" i="39"/>
  <c r="DQ276" i="6"/>
  <c r="CY115" i="39"/>
  <c r="DQ271" i="6"/>
  <c r="CX101" i="39"/>
  <c r="DP257" i="6"/>
  <c r="D99" i="28"/>
  <c r="DQ255" i="6"/>
  <c r="CY106" i="39"/>
  <c r="DQ262" i="6"/>
  <c r="BQ14" i="33"/>
  <c r="BP15" i="33"/>
  <c r="D115" i="28"/>
  <c r="D114" i="28"/>
  <c r="D111" i="28"/>
  <c r="CY98" i="39"/>
  <c r="D106" i="28"/>
  <c r="D107" i="28"/>
  <c r="D120" i="28"/>
  <c r="D103" i="28"/>
  <c r="CY99" i="39"/>
  <c r="Q104" i="47"/>
  <c r="I8" i="67"/>
  <c r="I9" i="67"/>
  <c r="I10" i="67"/>
  <c r="I11" i="67"/>
  <c r="I12" i="67"/>
  <c r="I13" i="67"/>
  <c r="I14" i="67"/>
  <c r="I7" i="67"/>
  <c r="B131" i="31"/>
  <c r="C131" i="31"/>
  <c r="B132" i="31"/>
  <c r="C132" i="31"/>
  <c r="B122" i="31"/>
  <c r="C122" i="31"/>
  <c r="B123" i="31"/>
  <c r="C123" i="31"/>
  <c r="B124" i="31"/>
  <c r="C124" i="31"/>
  <c r="B125" i="31"/>
  <c r="C125" i="31"/>
  <c r="B126" i="31"/>
  <c r="C126" i="31"/>
  <c r="B127" i="31"/>
  <c r="C127" i="31"/>
  <c r="B128" i="31"/>
  <c r="C128" i="31"/>
  <c r="B129" i="31"/>
  <c r="C129" i="31"/>
  <c r="B130" i="31"/>
  <c r="C130" i="31"/>
  <c r="B132" i="28"/>
  <c r="C132" i="28"/>
  <c r="B133" i="28"/>
  <c r="C133" i="28"/>
  <c r="B122" i="28"/>
  <c r="C122" i="28"/>
  <c r="B123" i="28"/>
  <c r="C123" i="28"/>
  <c r="B124" i="28"/>
  <c r="C124" i="28"/>
  <c r="B125" i="28"/>
  <c r="C125" i="28"/>
  <c r="B126" i="28"/>
  <c r="C126" i="28"/>
  <c r="B127" i="28"/>
  <c r="C127" i="28"/>
  <c r="B128" i="28"/>
  <c r="C128" i="28"/>
  <c r="B129" i="28"/>
  <c r="C129" i="28"/>
  <c r="B130" i="28"/>
  <c r="C130" i="28"/>
  <c r="B131" i="28"/>
  <c r="C131" i="28"/>
  <c r="B122" i="27"/>
  <c r="C122" i="27"/>
  <c r="B123" i="27"/>
  <c r="C123" i="27"/>
  <c r="B124" i="27"/>
  <c r="C124" i="27"/>
  <c r="B125" i="27"/>
  <c r="C125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32" i="27"/>
  <c r="C132" i="27"/>
  <c r="B133" i="27"/>
  <c r="C133" i="27"/>
  <c r="BP16" i="33" l="1"/>
  <c r="AU65" i="33"/>
  <c r="AU64" i="33"/>
  <c r="AU63" i="33"/>
  <c r="AU62" i="33"/>
  <c r="AU61" i="33"/>
  <c r="AU60" i="33"/>
  <c r="AU59" i="33"/>
  <c r="AU58" i="33"/>
  <c r="AU57" i="33"/>
  <c r="AU56" i="33"/>
  <c r="AU55" i="33"/>
  <c r="AU54" i="33"/>
  <c r="BA55" i="33"/>
  <c r="BA56" i="33"/>
  <c r="BA57" i="33"/>
  <c r="BA58" i="33"/>
  <c r="BA59" i="33"/>
  <c r="BA60" i="33"/>
  <c r="BA61" i="33"/>
  <c r="BA62" i="33"/>
  <c r="BA63" i="33"/>
  <c r="BA64" i="33"/>
  <c r="BA65" i="33"/>
  <c r="BA54" i="33"/>
  <c r="BG55" i="33"/>
  <c r="BG56" i="33"/>
  <c r="BG57" i="33"/>
  <c r="BG58" i="33"/>
  <c r="BG59" i="33"/>
  <c r="BG60" i="33"/>
  <c r="BG61" i="33"/>
  <c r="BG62" i="33"/>
  <c r="BG63" i="33"/>
  <c r="BG64" i="33"/>
  <c r="BG65" i="33"/>
  <c r="BG54" i="33"/>
  <c r="O121" i="9"/>
  <c r="U120" i="9"/>
  <c r="U121" i="9"/>
  <c r="U122" i="9"/>
  <c r="P120" i="9"/>
  <c r="S120" i="9"/>
  <c r="T120" i="9"/>
  <c r="P121" i="9"/>
  <c r="S121" i="9"/>
  <c r="T121" i="9"/>
  <c r="P122" i="9"/>
  <c r="S122" i="9"/>
  <c r="T122" i="9"/>
  <c r="O122" i="9"/>
  <c r="O120" i="9"/>
  <c r="AD51" i="32" l="1"/>
  <c r="AD63" i="32" s="1"/>
  <c r="AD50" i="32"/>
  <c r="AD62" i="32" s="1"/>
  <c r="AD49" i="32"/>
  <c r="AD61" i="32" s="1"/>
  <c r="AD48" i="32"/>
  <c r="AD60" i="32" s="1"/>
  <c r="AD47" i="32"/>
  <c r="AD59" i="32" s="1"/>
  <c r="AD46" i="32"/>
  <c r="AD58" i="32" s="1"/>
  <c r="AD45" i="32"/>
  <c r="AD57" i="32" s="1"/>
  <c r="AD44" i="32"/>
  <c r="AD56" i="32" s="1"/>
  <c r="AD43" i="32"/>
  <c r="AD55" i="32" s="1"/>
  <c r="AD42" i="32"/>
  <c r="AD54" i="32" s="1"/>
  <c r="AD41" i="32"/>
  <c r="AD53" i="32" s="1"/>
  <c r="AD40" i="32"/>
  <c r="AD52" i="32" s="1"/>
  <c r="Z51" i="32"/>
  <c r="Z63" i="32" s="1"/>
  <c r="Z50" i="32"/>
  <c r="Z62" i="32" s="1"/>
  <c r="Z49" i="32"/>
  <c r="Z61" i="32" s="1"/>
  <c r="Z48" i="32"/>
  <c r="Z60" i="32" s="1"/>
  <c r="Z47" i="32"/>
  <c r="Z59" i="32" s="1"/>
  <c r="Z46" i="32"/>
  <c r="Z58" i="32" s="1"/>
  <c r="Z45" i="32"/>
  <c r="Z57" i="32" s="1"/>
  <c r="Z44" i="32"/>
  <c r="Z56" i="32" s="1"/>
  <c r="Z43" i="32"/>
  <c r="Z55" i="32" s="1"/>
  <c r="Z42" i="32"/>
  <c r="Z54" i="32" s="1"/>
  <c r="Z41" i="32"/>
  <c r="Z53" i="32" s="1"/>
  <c r="Z40" i="32"/>
  <c r="Z52" i="32" s="1"/>
  <c r="V51" i="32"/>
  <c r="V63" i="32" s="1"/>
  <c r="V50" i="32"/>
  <c r="V62" i="32" s="1"/>
  <c r="V49" i="32"/>
  <c r="V61" i="32" s="1"/>
  <c r="V48" i="32"/>
  <c r="V60" i="32" s="1"/>
  <c r="V47" i="32"/>
  <c r="V59" i="32" s="1"/>
  <c r="V46" i="32"/>
  <c r="V58" i="32" s="1"/>
  <c r="V45" i="32"/>
  <c r="V57" i="32" s="1"/>
  <c r="V44" i="32"/>
  <c r="V56" i="32" s="1"/>
  <c r="V43" i="32"/>
  <c r="V55" i="32" s="1"/>
  <c r="V42" i="32"/>
  <c r="V54" i="32" s="1"/>
  <c r="V41" i="32"/>
  <c r="V53" i="32" s="1"/>
  <c r="V40" i="32"/>
  <c r="V52" i="32" s="1"/>
  <c r="R51" i="32"/>
  <c r="R63" i="32" s="1"/>
  <c r="R50" i="32"/>
  <c r="R62" i="32" s="1"/>
  <c r="R49" i="32"/>
  <c r="R61" i="32" s="1"/>
  <c r="R48" i="32"/>
  <c r="R60" i="32" s="1"/>
  <c r="R47" i="32"/>
  <c r="R59" i="32" s="1"/>
  <c r="R46" i="32"/>
  <c r="R58" i="32" s="1"/>
  <c r="R45" i="32"/>
  <c r="R57" i="32" s="1"/>
  <c r="R44" i="32"/>
  <c r="R56" i="32" s="1"/>
  <c r="R43" i="32"/>
  <c r="R55" i="32" s="1"/>
  <c r="R42" i="32"/>
  <c r="R54" i="32" s="1"/>
  <c r="R41" i="32"/>
  <c r="R53" i="32" s="1"/>
  <c r="R40" i="32"/>
  <c r="R52" i="32" s="1"/>
  <c r="N51" i="32"/>
  <c r="N63" i="32" s="1"/>
  <c r="N50" i="32"/>
  <c r="N62" i="32" s="1"/>
  <c r="N49" i="32"/>
  <c r="N61" i="32" s="1"/>
  <c r="N48" i="32"/>
  <c r="N60" i="32" s="1"/>
  <c r="N47" i="32"/>
  <c r="N59" i="32" s="1"/>
  <c r="N46" i="32"/>
  <c r="N58" i="32" s="1"/>
  <c r="N45" i="32"/>
  <c r="N57" i="32" s="1"/>
  <c r="N44" i="32"/>
  <c r="N56" i="32" s="1"/>
  <c r="N43" i="32"/>
  <c r="N55" i="32" s="1"/>
  <c r="N42" i="32"/>
  <c r="N54" i="32" s="1"/>
  <c r="N41" i="32"/>
  <c r="N53" i="32" s="1"/>
  <c r="N40" i="32"/>
  <c r="N52" i="32" s="1"/>
  <c r="J51" i="32"/>
  <c r="J63" i="32" s="1"/>
  <c r="J50" i="32"/>
  <c r="J62" i="32" s="1"/>
  <c r="J49" i="32"/>
  <c r="J61" i="32" s="1"/>
  <c r="J48" i="32"/>
  <c r="J60" i="32" s="1"/>
  <c r="J47" i="32"/>
  <c r="J59" i="32" s="1"/>
  <c r="J46" i="32"/>
  <c r="J58" i="32" s="1"/>
  <c r="J45" i="32"/>
  <c r="J57" i="32" s="1"/>
  <c r="J44" i="32"/>
  <c r="J56" i="32" s="1"/>
  <c r="J43" i="32"/>
  <c r="J55" i="32" s="1"/>
  <c r="J42" i="32"/>
  <c r="J54" i="32" s="1"/>
  <c r="J41" i="32"/>
  <c r="J53" i="32" s="1"/>
  <c r="J40" i="32"/>
  <c r="J52" i="32" s="1"/>
  <c r="F41" i="32"/>
  <c r="F53" i="32" s="1"/>
  <c r="F42" i="32"/>
  <c r="F54" i="32" s="1"/>
  <c r="F43" i="32"/>
  <c r="F55" i="32" s="1"/>
  <c r="F44" i="32"/>
  <c r="F56" i="32" s="1"/>
  <c r="F45" i="32"/>
  <c r="F57" i="32" s="1"/>
  <c r="F46" i="32"/>
  <c r="F58" i="32" s="1"/>
  <c r="F47" i="32"/>
  <c r="F59" i="32" s="1"/>
  <c r="F48" i="32"/>
  <c r="F60" i="32" s="1"/>
  <c r="F49" i="32"/>
  <c r="F61" i="32" s="1"/>
  <c r="F50" i="32"/>
  <c r="F62" i="32" s="1"/>
  <c r="F51" i="32"/>
  <c r="F63" i="32" s="1"/>
  <c r="F40" i="32"/>
  <c r="F52" i="32" s="1"/>
  <c r="A50" i="32"/>
  <c r="A62" i="32" s="1"/>
  <c r="B50" i="32"/>
  <c r="B62" i="32" s="1"/>
  <c r="A51" i="32"/>
  <c r="A63" i="32" s="1"/>
  <c r="B51" i="32"/>
  <c r="B63" i="32" s="1"/>
  <c r="A41" i="32"/>
  <c r="A53" i="32" s="1"/>
  <c r="B41" i="32"/>
  <c r="B53" i="32" s="1"/>
  <c r="A42" i="32"/>
  <c r="A54" i="32" s="1"/>
  <c r="B42" i="32"/>
  <c r="B54" i="32" s="1"/>
  <c r="A43" i="32"/>
  <c r="A55" i="32" s="1"/>
  <c r="B43" i="32"/>
  <c r="B55" i="32" s="1"/>
  <c r="A44" i="32"/>
  <c r="A56" i="32" s="1"/>
  <c r="B44" i="32"/>
  <c r="B56" i="32" s="1"/>
  <c r="A45" i="32"/>
  <c r="A57" i="32" s="1"/>
  <c r="B45" i="32"/>
  <c r="B57" i="32" s="1"/>
  <c r="A46" i="32"/>
  <c r="A58" i="32" s="1"/>
  <c r="B46" i="32"/>
  <c r="B58" i="32" s="1"/>
  <c r="A47" i="32"/>
  <c r="A59" i="32" s="1"/>
  <c r="B47" i="32"/>
  <c r="B59" i="32" s="1"/>
  <c r="A48" i="32"/>
  <c r="A60" i="32" s="1"/>
  <c r="B48" i="32"/>
  <c r="B60" i="32" s="1"/>
  <c r="A49" i="32"/>
  <c r="A61" i="32" s="1"/>
  <c r="B49" i="32"/>
  <c r="B61" i="32" s="1"/>
  <c r="B40" i="32"/>
  <c r="B52" i="32" s="1"/>
  <c r="A40" i="32"/>
  <c r="A52" i="32" s="1"/>
  <c r="E2" i="31"/>
  <c r="K2" i="31" s="1"/>
  <c r="E3" i="31"/>
  <c r="K3" i="31" s="1"/>
  <c r="E4" i="31"/>
  <c r="K4" i="31" s="1"/>
  <c r="E5" i="31"/>
  <c r="K5" i="31" s="1"/>
  <c r="E6" i="31"/>
  <c r="K6" i="31" s="1"/>
  <c r="E7" i="31"/>
  <c r="K7" i="31" s="1"/>
  <c r="E8" i="31"/>
  <c r="K8" i="31" s="1"/>
  <c r="E9" i="31"/>
  <c r="K9" i="31" s="1"/>
  <c r="E10" i="31"/>
  <c r="K10" i="31" s="1"/>
  <c r="E11" i="31"/>
  <c r="K11" i="31" s="1"/>
  <c r="E12" i="31"/>
  <c r="K12" i="31" s="1"/>
  <c r="E13" i="31"/>
  <c r="K13" i="31" s="1"/>
  <c r="E14" i="31"/>
  <c r="K14" i="31" s="1"/>
  <c r="E15" i="31"/>
  <c r="K15" i="31" s="1"/>
  <c r="E16" i="31"/>
  <c r="K16" i="31" s="1"/>
  <c r="E17" i="31"/>
  <c r="K17" i="31" s="1"/>
  <c r="E18" i="31"/>
  <c r="K18" i="31" s="1"/>
  <c r="E19" i="31"/>
  <c r="K19" i="31" s="1"/>
  <c r="E20" i="31"/>
  <c r="K20" i="31" s="1"/>
  <c r="E21" i="31"/>
  <c r="K21" i="31" s="1"/>
  <c r="E22" i="31"/>
  <c r="K22" i="31" s="1"/>
  <c r="E23" i="31"/>
  <c r="K23" i="31" s="1"/>
  <c r="E24" i="31"/>
  <c r="K24" i="31" s="1"/>
  <c r="E25" i="31"/>
  <c r="K25" i="31" s="1"/>
  <c r="E26" i="31"/>
  <c r="K26" i="31" s="1"/>
  <c r="E27" i="31"/>
  <c r="K27" i="31" s="1"/>
  <c r="E28" i="31"/>
  <c r="K28" i="31" s="1"/>
  <c r="E29" i="31"/>
  <c r="K29" i="31" s="1"/>
  <c r="E30" i="31"/>
  <c r="K30" i="31" s="1"/>
  <c r="E31" i="31"/>
  <c r="K31" i="31" s="1"/>
  <c r="E32" i="31"/>
  <c r="K32" i="31" s="1"/>
  <c r="E33" i="31"/>
  <c r="K33" i="31" s="1"/>
  <c r="E34" i="31"/>
  <c r="K34" i="31" s="1"/>
  <c r="E35" i="31"/>
  <c r="K35" i="31" s="1"/>
  <c r="E36" i="31"/>
  <c r="K36" i="31" s="1"/>
  <c r="E37" i="31"/>
  <c r="K37" i="31" s="1"/>
  <c r="E38" i="31"/>
  <c r="K38" i="31" s="1"/>
  <c r="E39" i="31"/>
  <c r="K39" i="31" s="1"/>
  <c r="E40" i="31"/>
  <c r="K40" i="31" s="1"/>
  <c r="E41" i="31"/>
  <c r="K41" i="31" s="1"/>
  <c r="E42" i="31"/>
  <c r="K42" i="31" s="1"/>
  <c r="E43" i="31"/>
  <c r="K43" i="31" s="1"/>
  <c r="E44" i="31"/>
  <c r="K44" i="31" s="1"/>
  <c r="E45" i="31"/>
  <c r="K45" i="31" s="1"/>
  <c r="E46" i="31"/>
  <c r="K46" i="31" s="1"/>
  <c r="E47" i="31"/>
  <c r="K47" i="31" s="1"/>
  <c r="E48" i="31"/>
  <c r="K48" i="31" s="1"/>
  <c r="E49" i="31"/>
  <c r="K49" i="31" s="1"/>
  <c r="E50" i="31"/>
  <c r="K50" i="31" s="1"/>
  <c r="E51" i="31"/>
  <c r="K51" i="31" s="1"/>
  <c r="E52" i="31"/>
  <c r="K52" i="31" s="1"/>
  <c r="E53" i="31"/>
  <c r="K53" i="31" s="1"/>
  <c r="E54" i="31"/>
  <c r="K54" i="31" s="1"/>
  <c r="E55" i="31"/>
  <c r="K55" i="31" s="1"/>
  <c r="E56" i="31"/>
  <c r="K56" i="31" s="1"/>
  <c r="E57" i="31"/>
  <c r="K57" i="31" s="1"/>
  <c r="E58" i="31"/>
  <c r="K58" i="31" s="1"/>
  <c r="E59" i="31"/>
  <c r="K59" i="31" s="1"/>
  <c r="E60" i="31"/>
  <c r="K60" i="31" s="1"/>
  <c r="E61" i="31"/>
  <c r="K61" i="31" s="1"/>
  <c r="E62" i="31"/>
  <c r="K62" i="31" s="1"/>
  <c r="E63" i="31"/>
  <c r="K63" i="31" s="1"/>
  <c r="E64" i="31"/>
  <c r="K64" i="31" s="1"/>
  <c r="E65" i="31"/>
  <c r="K65" i="31" s="1"/>
  <c r="E66" i="31"/>
  <c r="K66" i="31" s="1"/>
  <c r="E67" i="31"/>
  <c r="K67" i="31" s="1"/>
  <c r="E68" i="31"/>
  <c r="K68" i="31" s="1"/>
  <c r="E69" i="31"/>
  <c r="K69" i="31" s="1"/>
  <c r="E70" i="31"/>
  <c r="K70" i="31" s="1"/>
  <c r="E71" i="31"/>
  <c r="K71" i="31" s="1"/>
  <c r="E72" i="31"/>
  <c r="K72" i="31" s="1"/>
  <c r="E73" i="31"/>
  <c r="K73" i="31" s="1"/>
  <c r="E74" i="31"/>
  <c r="K74" i="31" s="1"/>
  <c r="E75" i="31"/>
  <c r="K75" i="31" s="1"/>
  <c r="E76" i="31"/>
  <c r="K76" i="31" s="1"/>
  <c r="E77" i="31"/>
  <c r="K77" i="31" s="1"/>
  <c r="E78" i="31"/>
  <c r="K78" i="31" s="1"/>
  <c r="E79" i="31"/>
  <c r="K79" i="31" s="1"/>
  <c r="E80" i="31"/>
  <c r="K80" i="31" s="1"/>
  <c r="E81" i="31"/>
  <c r="K81" i="31" s="1"/>
  <c r="E82" i="31"/>
  <c r="K82" i="31" s="1"/>
  <c r="E83" i="31"/>
  <c r="K83" i="31" s="1"/>
  <c r="E84" i="31"/>
  <c r="K84" i="31" s="1"/>
  <c r="E85" i="31"/>
  <c r="K85" i="31" s="1"/>
  <c r="F1" i="31"/>
  <c r="L1" i="31" s="1"/>
  <c r="H1" i="31"/>
  <c r="N1" i="31" s="1"/>
  <c r="E1" i="31"/>
  <c r="K1" i="31" s="1"/>
  <c r="D1" i="31"/>
  <c r="A2" i="30"/>
  <c r="A3" i="30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122" i="30" s="1"/>
  <c r="A75" i="30"/>
  <c r="A123" i="30" s="1"/>
  <c r="A76" i="30"/>
  <c r="A124" i="30" s="1"/>
  <c r="A77" i="30"/>
  <c r="A125" i="30" s="1"/>
  <c r="A78" i="30"/>
  <c r="A126" i="30" s="1"/>
  <c r="A79" i="30"/>
  <c r="A127" i="30" s="1"/>
  <c r="A80" i="30"/>
  <c r="A128" i="30" s="1"/>
  <c r="A81" i="30"/>
  <c r="A129" i="30" s="1"/>
  <c r="A82" i="30"/>
  <c r="A130" i="30" s="1"/>
  <c r="A83" i="30"/>
  <c r="A131" i="30" s="1"/>
  <c r="A84" i="30"/>
  <c r="A132" i="30" s="1"/>
  <c r="A85" i="30"/>
  <c r="A133" i="30" s="1"/>
  <c r="A86" i="30"/>
  <c r="A134" i="30" s="1"/>
  <c r="A87" i="30"/>
  <c r="A135" i="30" s="1"/>
  <c r="A88" i="30"/>
  <c r="A136" i="30" s="1"/>
  <c r="A89" i="30"/>
  <c r="A137" i="30" s="1"/>
  <c r="A90" i="30"/>
  <c r="A138" i="30" s="1"/>
  <c r="A91" i="30"/>
  <c r="A139" i="30" s="1"/>
  <c r="A92" i="30"/>
  <c r="A140" i="30" s="1"/>
  <c r="A93" i="30"/>
  <c r="A141" i="30" s="1"/>
  <c r="A94" i="30"/>
  <c r="A142" i="30" s="1"/>
  <c r="A95" i="30"/>
  <c r="A143" i="30" s="1"/>
  <c r="A96" i="30"/>
  <c r="A144" i="30" s="1"/>
  <c r="A97" i="30"/>
  <c r="A145" i="30" s="1"/>
  <c r="A1" i="30"/>
  <c r="D1" i="30"/>
  <c r="I1" i="30"/>
  <c r="Q1" i="30" s="1"/>
  <c r="H1" i="30"/>
  <c r="P1" i="30" s="1"/>
  <c r="G1" i="30"/>
  <c r="O1" i="30" s="1"/>
  <c r="F1" i="30"/>
  <c r="N1" i="30" s="1"/>
  <c r="G2" i="29"/>
  <c r="O2" i="29" s="1"/>
  <c r="G3" i="29"/>
  <c r="O3" i="29" s="1"/>
  <c r="G4" i="29"/>
  <c r="O4" i="29" s="1"/>
  <c r="G5" i="29"/>
  <c r="O5" i="29" s="1"/>
  <c r="G6" i="29"/>
  <c r="O6" i="29" s="1"/>
  <c r="G7" i="29"/>
  <c r="O7" i="29" s="1"/>
  <c r="G8" i="29"/>
  <c r="O8" i="29" s="1"/>
  <c r="G9" i="29"/>
  <c r="O9" i="29" s="1"/>
  <c r="G10" i="29"/>
  <c r="O10" i="29" s="1"/>
  <c r="G11" i="29"/>
  <c r="O11" i="29" s="1"/>
  <c r="G12" i="29"/>
  <c r="O12" i="29" s="1"/>
  <c r="G13" i="29"/>
  <c r="O13" i="29" s="1"/>
  <c r="G14" i="29"/>
  <c r="O14" i="29" s="1"/>
  <c r="G15" i="29"/>
  <c r="O15" i="29" s="1"/>
  <c r="G16" i="29"/>
  <c r="O16" i="29" s="1"/>
  <c r="G17" i="29"/>
  <c r="O17" i="29" s="1"/>
  <c r="G18" i="29"/>
  <c r="O18" i="29" s="1"/>
  <c r="G19" i="29"/>
  <c r="O19" i="29" s="1"/>
  <c r="G20" i="29"/>
  <c r="O20" i="29" s="1"/>
  <c r="G21" i="29"/>
  <c r="O21" i="29" s="1"/>
  <c r="G22" i="29"/>
  <c r="O22" i="29" s="1"/>
  <c r="G23" i="29"/>
  <c r="O23" i="29" s="1"/>
  <c r="G24" i="29"/>
  <c r="O24" i="29" s="1"/>
  <c r="G25" i="29"/>
  <c r="O25" i="29" s="1"/>
  <c r="G26" i="29"/>
  <c r="O26" i="29" s="1"/>
  <c r="G27" i="29"/>
  <c r="O27" i="29" s="1"/>
  <c r="G28" i="29"/>
  <c r="O28" i="29" s="1"/>
  <c r="G29" i="29"/>
  <c r="O29" i="29" s="1"/>
  <c r="G30" i="29"/>
  <c r="O30" i="29" s="1"/>
  <c r="G31" i="29"/>
  <c r="O31" i="29" s="1"/>
  <c r="G32" i="29"/>
  <c r="O32" i="29" s="1"/>
  <c r="G33" i="29"/>
  <c r="O33" i="29" s="1"/>
  <c r="G34" i="29"/>
  <c r="O34" i="29" s="1"/>
  <c r="G35" i="29"/>
  <c r="O35" i="29" s="1"/>
  <c r="G36" i="29"/>
  <c r="O36" i="29" s="1"/>
  <c r="G37" i="29"/>
  <c r="O37" i="29" s="1"/>
  <c r="G38" i="29"/>
  <c r="O38" i="29" s="1"/>
  <c r="G39" i="29"/>
  <c r="O39" i="29" s="1"/>
  <c r="G40" i="29"/>
  <c r="O40" i="29" s="1"/>
  <c r="G41" i="29"/>
  <c r="O41" i="29" s="1"/>
  <c r="G42" i="29"/>
  <c r="O42" i="29" s="1"/>
  <c r="G43" i="29"/>
  <c r="O43" i="29" s="1"/>
  <c r="G44" i="29"/>
  <c r="O44" i="29" s="1"/>
  <c r="G45" i="29"/>
  <c r="O45" i="29" s="1"/>
  <c r="G46" i="29"/>
  <c r="O46" i="29" s="1"/>
  <c r="G47" i="29"/>
  <c r="O47" i="29" s="1"/>
  <c r="G48" i="29"/>
  <c r="O48" i="29" s="1"/>
  <c r="G49" i="29"/>
  <c r="O49" i="29" s="1"/>
  <c r="G50" i="29"/>
  <c r="O50" i="29" s="1"/>
  <c r="G51" i="29"/>
  <c r="O51" i="29" s="1"/>
  <c r="G52" i="29"/>
  <c r="O52" i="29" s="1"/>
  <c r="G53" i="29"/>
  <c r="O53" i="29" s="1"/>
  <c r="G54" i="29"/>
  <c r="O54" i="29" s="1"/>
  <c r="G55" i="29"/>
  <c r="O55" i="29" s="1"/>
  <c r="G56" i="29"/>
  <c r="O56" i="29" s="1"/>
  <c r="G57" i="29"/>
  <c r="O57" i="29" s="1"/>
  <c r="G58" i="29"/>
  <c r="O58" i="29" s="1"/>
  <c r="G59" i="29"/>
  <c r="O59" i="29" s="1"/>
  <c r="G60" i="29"/>
  <c r="O60" i="29" s="1"/>
  <c r="G61" i="29"/>
  <c r="O61" i="29" s="1"/>
  <c r="G62" i="29"/>
  <c r="O62" i="29" s="1"/>
  <c r="G63" i="29"/>
  <c r="O63" i="29" s="1"/>
  <c r="G64" i="29"/>
  <c r="O64" i="29" s="1"/>
  <c r="G65" i="29"/>
  <c r="O65" i="29" s="1"/>
  <c r="G66" i="29"/>
  <c r="O66" i="29" s="1"/>
  <c r="G67" i="29"/>
  <c r="O67" i="29" s="1"/>
  <c r="G68" i="29"/>
  <c r="O68" i="29" s="1"/>
  <c r="G69" i="29"/>
  <c r="O69" i="29" s="1"/>
  <c r="G70" i="29"/>
  <c r="O70" i="29" s="1"/>
  <c r="G71" i="29"/>
  <c r="O71" i="29" s="1"/>
  <c r="G72" i="29"/>
  <c r="O72" i="29" s="1"/>
  <c r="G73" i="29"/>
  <c r="O73" i="29" s="1"/>
  <c r="G74" i="29"/>
  <c r="O74" i="29" s="1"/>
  <c r="G75" i="29"/>
  <c r="O75" i="29" s="1"/>
  <c r="G76" i="29"/>
  <c r="O76" i="29" s="1"/>
  <c r="G77" i="29"/>
  <c r="O77" i="29" s="1"/>
  <c r="G78" i="29"/>
  <c r="O78" i="29" s="1"/>
  <c r="G79" i="29"/>
  <c r="O79" i="29" s="1"/>
  <c r="G80" i="29"/>
  <c r="O80" i="29" s="1"/>
  <c r="G81" i="29"/>
  <c r="O81" i="29" s="1"/>
  <c r="G82" i="29"/>
  <c r="O82" i="29" s="1"/>
  <c r="G83" i="29"/>
  <c r="O83" i="29" s="1"/>
  <c r="G84" i="29"/>
  <c r="O84" i="29" s="1"/>
  <c r="G85" i="29"/>
  <c r="O85" i="29" s="1"/>
  <c r="G1" i="29"/>
  <c r="O1" i="29" s="1"/>
  <c r="Q1" i="29"/>
  <c r="D1" i="29"/>
  <c r="D1" i="28"/>
  <c r="A2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R2" i="27"/>
  <c r="S2" i="27"/>
  <c r="R3" i="27"/>
  <c r="S3" i="27"/>
  <c r="R4" i="27"/>
  <c r="S4" i="27"/>
  <c r="R5" i="27"/>
  <c r="S5" i="27"/>
  <c r="R6" i="27"/>
  <c r="S6" i="27"/>
  <c r="R7" i="27"/>
  <c r="S7" i="27"/>
  <c r="R8" i="27"/>
  <c r="S8" i="27"/>
  <c r="R9" i="27"/>
  <c r="S9" i="27"/>
  <c r="R10" i="27"/>
  <c r="S10" i="27"/>
  <c r="R11" i="27"/>
  <c r="S11" i="27"/>
  <c r="R12" i="27"/>
  <c r="S12" i="27"/>
  <c r="R13" i="27"/>
  <c r="S13" i="27"/>
  <c r="R14" i="27"/>
  <c r="S14" i="27"/>
  <c r="R15" i="27"/>
  <c r="S15" i="27"/>
  <c r="R16" i="27"/>
  <c r="S16" i="27"/>
  <c r="R17" i="27"/>
  <c r="S17" i="27"/>
  <c r="R18" i="27"/>
  <c r="S18" i="27"/>
  <c r="R19" i="27"/>
  <c r="S19" i="27"/>
  <c r="R20" i="27"/>
  <c r="S20" i="27"/>
  <c r="R21" i="27"/>
  <c r="S21" i="27"/>
  <c r="R22" i="27"/>
  <c r="S22" i="27"/>
  <c r="R23" i="27"/>
  <c r="S23" i="27"/>
  <c r="R24" i="27"/>
  <c r="S24" i="27"/>
  <c r="R25" i="27"/>
  <c r="S25" i="27"/>
  <c r="R26" i="27"/>
  <c r="S26" i="27"/>
  <c r="R27" i="27"/>
  <c r="S27" i="27"/>
  <c r="R28" i="27"/>
  <c r="S28" i="27"/>
  <c r="R29" i="27"/>
  <c r="S29" i="27"/>
  <c r="R30" i="27"/>
  <c r="S30" i="27"/>
  <c r="R31" i="27"/>
  <c r="S31" i="27"/>
  <c r="R32" i="27"/>
  <c r="S32" i="27"/>
  <c r="R33" i="27"/>
  <c r="S33" i="27"/>
  <c r="R34" i="27"/>
  <c r="S34" i="27"/>
  <c r="R35" i="27"/>
  <c r="S35" i="27"/>
  <c r="R36" i="27"/>
  <c r="S36" i="27"/>
  <c r="R37" i="27"/>
  <c r="S37" i="27"/>
  <c r="R38" i="27"/>
  <c r="S38" i="27"/>
  <c r="R39" i="27"/>
  <c r="S39" i="27"/>
  <c r="R40" i="27"/>
  <c r="S40" i="27"/>
  <c r="R41" i="27"/>
  <c r="S41" i="27"/>
  <c r="R42" i="27"/>
  <c r="S42" i="27"/>
  <c r="R43" i="27"/>
  <c r="S43" i="27"/>
  <c r="R44" i="27"/>
  <c r="S44" i="27"/>
  <c r="R45" i="27"/>
  <c r="S45" i="27"/>
  <c r="R46" i="27"/>
  <c r="S46" i="27"/>
  <c r="R47" i="27"/>
  <c r="S47" i="27"/>
  <c r="R48" i="27"/>
  <c r="S48" i="27"/>
  <c r="R49" i="27"/>
  <c r="S49" i="27"/>
  <c r="R50" i="27"/>
  <c r="S50" i="27"/>
  <c r="R51" i="27"/>
  <c r="S51" i="27"/>
  <c r="R52" i="27"/>
  <c r="S52" i="27"/>
  <c r="R53" i="27"/>
  <c r="S53" i="27"/>
  <c r="R54" i="27"/>
  <c r="S54" i="27"/>
  <c r="R55" i="27"/>
  <c r="S55" i="27"/>
  <c r="R56" i="27"/>
  <c r="S56" i="27"/>
  <c r="R57" i="27"/>
  <c r="S57" i="27"/>
  <c r="R58" i="27"/>
  <c r="S58" i="27"/>
  <c r="R59" i="27"/>
  <c r="S59" i="27"/>
  <c r="R60" i="27"/>
  <c r="S60" i="27"/>
  <c r="R61" i="27"/>
  <c r="S61" i="27"/>
  <c r="R62" i="27"/>
  <c r="S62" i="27"/>
  <c r="R63" i="27"/>
  <c r="S63" i="27"/>
  <c r="R64" i="27"/>
  <c r="S64" i="27"/>
  <c r="R65" i="27"/>
  <c r="S65" i="27"/>
  <c r="R66" i="27"/>
  <c r="S66" i="27"/>
  <c r="R67" i="27"/>
  <c r="S67" i="27"/>
  <c r="R68" i="27"/>
  <c r="S68" i="27"/>
  <c r="R69" i="27"/>
  <c r="S69" i="27"/>
  <c r="R70" i="27"/>
  <c r="S70" i="27"/>
  <c r="R71" i="27"/>
  <c r="S71" i="27"/>
  <c r="R72" i="27"/>
  <c r="S72" i="27"/>
  <c r="R73" i="27"/>
  <c r="S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T1" i="27"/>
  <c r="I1" i="27"/>
  <c r="S1" i="27" s="1"/>
  <c r="H1" i="27"/>
  <c r="R1" i="27" s="1"/>
  <c r="G1" i="27"/>
  <c r="Q1" i="27" s="1"/>
  <c r="D1" i="27"/>
  <c r="D1" i="58"/>
  <c r="Q2" i="9"/>
  <c r="Q106" i="9" s="1"/>
  <c r="R2" i="9"/>
  <c r="R106" i="9" s="1"/>
  <c r="S2" i="9"/>
  <c r="S106" i="9" s="1"/>
  <c r="T2" i="9"/>
  <c r="T106" i="9" s="1"/>
  <c r="U2" i="9"/>
  <c r="U106" i="9" s="1"/>
  <c r="V2" i="9"/>
  <c r="V106" i="9" s="1"/>
  <c r="P2" i="9"/>
  <c r="P106" i="9" s="1"/>
  <c r="O2" i="9"/>
  <c r="O106" i="9" s="1"/>
  <c r="P115" i="9"/>
  <c r="O115" i="9"/>
  <c r="P114" i="9"/>
  <c r="O114" i="9"/>
  <c r="P113" i="9"/>
  <c r="O113" i="9"/>
  <c r="P112" i="9"/>
  <c r="O112" i="9"/>
  <c r="P111" i="9"/>
  <c r="O111" i="9"/>
  <c r="P110" i="9"/>
  <c r="O110" i="9"/>
  <c r="P109" i="9"/>
  <c r="O109" i="9"/>
  <c r="P108" i="9"/>
  <c r="O108" i="9"/>
  <c r="V107" i="9"/>
  <c r="R107" i="9"/>
  <c r="Q107" i="9"/>
  <c r="P107" i="9"/>
  <c r="O107" i="9"/>
  <c r="I133" i="27" l="1"/>
  <c r="S133" i="27" s="1"/>
  <c r="S85" i="27"/>
  <c r="I131" i="27"/>
  <c r="S131" i="27" s="1"/>
  <c r="S83" i="27"/>
  <c r="I129" i="27"/>
  <c r="S129" i="27" s="1"/>
  <c r="S81" i="27"/>
  <c r="I127" i="27"/>
  <c r="S127" i="27" s="1"/>
  <c r="S79" i="27"/>
  <c r="I125" i="27"/>
  <c r="S125" i="27" s="1"/>
  <c r="S77" i="27"/>
  <c r="I123" i="27"/>
  <c r="S123" i="27" s="1"/>
  <c r="S75" i="27"/>
  <c r="I132" i="27"/>
  <c r="S132" i="27" s="1"/>
  <c r="S84" i="27"/>
  <c r="I130" i="27"/>
  <c r="S130" i="27" s="1"/>
  <c r="S82" i="27"/>
  <c r="I128" i="27"/>
  <c r="S128" i="27" s="1"/>
  <c r="S80" i="27"/>
  <c r="I126" i="27"/>
  <c r="S126" i="27" s="1"/>
  <c r="S78" i="27"/>
  <c r="I124" i="27"/>
  <c r="S124" i="27" s="1"/>
  <c r="S76" i="27"/>
  <c r="I122" i="27"/>
  <c r="S122" i="27" s="1"/>
  <c r="S74" i="27"/>
  <c r="G132" i="29"/>
  <c r="O132" i="29" s="1"/>
  <c r="G128" i="29"/>
  <c r="O128" i="29" s="1"/>
  <c r="G124" i="29"/>
  <c r="O124" i="29" s="1"/>
  <c r="E130" i="31"/>
  <c r="K130" i="31" s="1"/>
  <c r="E126" i="31"/>
  <c r="K126" i="31" s="1"/>
  <c r="E122" i="31"/>
  <c r="K122" i="31" s="1"/>
  <c r="G131" i="29"/>
  <c r="O131" i="29" s="1"/>
  <c r="G127" i="29"/>
  <c r="O127" i="29" s="1"/>
  <c r="G123" i="29"/>
  <c r="O123" i="29" s="1"/>
  <c r="E133" i="31"/>
  <c r="K133" i="31" s="1"/>
  <c r="E129" i="31"/>
  <c r="K129" i="31" s="1"/>
  <c r="E125" i="31"/>
  <c r="K125" i="31" s="1"/>
  <c r="G130" i="29"/>
  <c r="O130" i="29" s="1"/>
  <c r="G126" i="29"/>
  <c r="O126" i="29" s="1"/>
  <c r="G122" i="29"/>
  <c r="O122" i="29" s="1"/>
  <c r="E132" i="31"/>
  <c r="K132" i="31" s="1"/>
  <c r="E128" i="31"/>
  <c r="K128" i="31" s="1"/>
  <c r="E124" i="31"/>
  <c r="K124" i="31" s="1"/>
  <c r="G133" i="29"/>
  <c r="O133" i="29" s="1"/>
  <c r="G129" i="29"/>
  <c r="O129" i="29" s="1"/>
  <c r="G125" i="29"/>
  <c r="O125" i="29" s="1"/>
  <c r="E131" i="31"/>
  <c r="K131" i="31" s="1"/>
  <c r="E127" i="31"/>
  <c r="K127" i="31" s="1"/>
  <c r="E123" i="31"/>
  <c r="K123" i="31" s="1"/>
  <c r="C142" i="30"/>
  <c r="B142" i="30"/>
  <c r="C138" i="30"/>
  <c r="B138" i="30"/>
  <c r="C134" i="30"/>
  <c r="B134" i="30"/>
  <c r="B145" i="30"/>
  <c r="C145" i="30"/>
  <c r="B141" i="30"/>
  <c r="C141" i="30"/>
  <c r="B137" i="30"/>
  <c r="C137" i="30"/>
  <c r="C144" i="30"/>
  <c r="B144" i="30"/>
  <c r="B140" i="30"/>
  <c r="C140" i="30"/>
  <c r="C136" i="30"/>
  <c r="B136" i="30"/>
  <c r="B143" i="30"/>
  <c r="C143" i="30"/>
  <c r="B139" i="30"/>
  <c r="C139" i="30"/>
  <c r="B135" i="30"/>
  <c r="C135" i="30"/>
  <c r="J97" i="29"/>
  <c r="Q97" i="29" s="1"/>
  <c r="J96" i="29"/>
  <c r="Q96" i="29" s="1"/>
  <c r="B131" i="30"/>
  <c r="C131" i="30"/>
  <c r="B127" i="30"/>
  <c r="C127" i="30"/>
  <c r="B123" i="30"/>
  <c r="C123" i="30"/>
  <c r="B130" i="30"/>
  <c r="C130" i="30"/>
  <c r="C126" i="30"/>
  <c r="B126" i="30"/>
  <c r="B122" i="30"/>
  <c r="C122" i="30"/>
  <c r="C133" i="30"/>
  <c r="B133" i="30"/>
  <c r="C129" i="30"/>
  <c r="B129" i="30"/>
  <c r="B125" i="30"/>
  <c r="C125" i="30"/>
  <c r="C132" i="30"/>
  <c r="B132" i="30"/>
  <c r="B128" i="30"/>
  <c r="C128" i="30"/>
  <c r="C124" i="30"/>
  <c r="B124" i="30"/>
  <c r="J82" i="29"/>
  <c r="Q82" i="29" s="1"/>
  <c r="J78" i="29"/>
  <c r="Q78" i="29" s="1"/>
  <c r="J70" i="29"/>
  <c r="Q70" i="29" s="1"/>
  <c r="J66" i="29"/>
  <c r="Q66" i="29" s="1"/>
  <c r="J58" i="29"/>
  <c r="Q58" i="29" s="1"/>
  <c r="J54" i="29"/>
  <c r="Q54" i="29" s="1"/>
  <c r="J46" i="29"/>
  <c r="Q46" i="29" s="1"/>
  <c r="J42" i="29"/>
  <c r="Q42" i="29" s="1"/>
  <c r="J81" i="29"/>
  <c r="Q81" i="29" s="1"/>
  <c r="J77" i="29"/>
  <c r="Q77" i="29" s="1"/>
  <c r="J73" i="29"/>
  <c r="Q73" i="29" s="1"/>
  <c r="J69" i="29"/>
  <c r="Q69" i="29" s="1"/>
  <c r="J65" i="29"/>
  <c r="Q65" i="29" s="1"/>
  <c r="J61" i="29"/>
  <c r="Q61" i="29" s="1"/>
  <c r="J57" i="29"/>
  <c r="Q57" i="29" s="1"/>
  <c r="J53" i="29"/>
  <c r="Q53" i="29" s="1"/>
  <c r="J49" i="29"/>
  <c r="Q49" i="29" s="1"/>
  <c r="J45" i="29"/>
  <c r="Q45" i="29" s="1"/>
  <c r="J41" i="29"/>
  <c r="Q41" i="29" s="1"/>
  <c r="J37" i="29"/>
  <c r="Q37" i="29" s="1"/>
  <c r="J33" i="29"/>
  <c r="Q33" i="29" s="1"/>
  <c r="J84" i="29"/>
  <c r="Q84" i="29" s="1"/>
  <c r="J80" i="29"/>
  <c r="Q80" i="29" s="1"/>
  <c r="J76" i="29"/>
  <c r="Q76" i="29" s="1"/>
  <c r="J72" i="29"/>
  <c r="Q72" i="29" s="1"/>
  <c r="J68" i="29"/>
  <c r="Q68" i="29" s="1"/>
  <c r="J64" i="29"/>
  <c r="Q64" i="29" s="1"/>
  <c r="J60" i="29"/>
  <c r="Q60" i="29" s="1"/>
  <c r="J56" i="29"/>
  <c r="Q56" i="29" s="1"/>
  <c r="J52" i="29"/>
  <c r="Q52" i="29" s="1"/>
  <c r="J48" i="29"/>
  <c r="Q48" i="29" s="1"/>
  <c r="J44" i="29"/>
  <c r="Q44" i="29" s="1"/>
  <c r="J40" i="29"/>
  <c r="Q40" i="29" s="1"/>
  <c r="J36" i="29"/>
  <c r="Q36" i="29" s="1"/>
  <c r="J83" i="29"/>
  <c r="Q83" i="29" s="1"/>
  <c r="J79" i="29"/>
  <c r="Q79" i="29" s="1"/>
  <c r="J75" i="29"/>
  <c r="Q75" i="29" s="1"/>
  <c r="J71" i="29"/>
  <c r="Q71" i="29" s="1"/>
  <c r="J67" i="29"/>
  <c r="Q67" i="29" s="1"/>
  <c r="J63" i="29"/>
  <c r="Q63" i="29" s="1"/>
  <c r="J59" i="29"/>
  <c r="Q59" i="29" s="1"/>
  <c r="J55" i="29"/>
  <c r="Q55" i="29" s="1"/>
  <c r="J51" i="29"/>
  <c r="Q51" i="29" s="1"/>
  <c r="J47" i="29"/>
  <c r="Q47" i="29" s="1"/>
  <c r="J43" i="29"/>
  <c r="Q43" i="29" s="1"/>
  <c r="J39" i="29"/>
  <c r="Q39" i="29" s="1"/>
  <c r="J35" i="29"/>
  <c r="Q35" i="29" s="1"/>
  <c r="J31" i="29"/>
  <c r="Q31" i="29" s="1"/>
  <c r="J27" i="29"/>
  <c r="Q27" i="29" s="1"/>
  <c r="J23" i="29"/>
  <c r="Q23" i="29" s="1"/>
  <c r="J19" i="29"/>
  <c r="Q19" i="29" s="1"/>
  <c r="J15" i="29"/>
  <c r="Q15" i="29" s="1"/>
  <c r="J11" i="29"/>
  <c r="Q11" i="29" s="1"/>
  <c r="J7" i="29"/>
  <c r="Q7" i="29" s="1"/>
  <c r="J3" i="29"/>
  <c r="Q3" i="29" s="1"/>
  <c r="J32" i="29"/>
  <c r="Q32" i="29" s="1"/>
  <c r="J28" i="29"/>
  <c r="Q28" i="29" s="1"/>
  <c r="J24" i="29"/>
  <c r="Q24" i="29" s="1"/>
  <c r="J20" i="29"/>
  <c r="Q20" i="29" s="1"/>
  <c r="J16" i="29"/>
  <c r="Q16" i="29" s="1"/>
  <c r="J12" i="29"/>
  <c r="Q12" i="29" s="1"/>
  <c r="J8" i="29"/>
  <c r="Q8" i="29" s="1"/>
  <c r="J4" i="29"/>
  <c r="Q4" i="29" s="1"/>
  <c r="J29" i="29"/>
  <c r="Q29" i="29" s="1"/>
  <c r="J25" i="29"/>
  <c r="Q25" i="29" s="1"/>
  <c r="J21" i="29"/>
  <c r="Q21" i="29" s="1"/>
  <c r="J17" i="29"/>
  <c r="Q17" i="29" s="1"/>
  <c r="J13" i="29"/>
  <c r="Q13" i="29" s="1"/>
  <c r="J9" i="29"/>
  <c r="Q9" i="29" s="1"/>
  <c r="J5" i="29"/>
  <c r="Q5" i="29" s="1"/>
  <c r="J34" i="29"/>
  <c r="Q34" i="29" s="1"/>
  <c r="J30" i="29"/>
  <c r="Q30" i="29" s="1"/>
  <c r="J22" i="29"/>
  <c r="Q22" i="29" s="1"/>
  <c r="J18" i="29"/>
  <c r="Q18" i="29" s="1"/>
  <c r="J10" i="29"/>
  <c r="Q10" i="29" s="1"/>
  <c r="J6" i="29"/>
  <c r="Q6" i="29" s="1"/>
  <c r="J2" i="29" l="1"/>
  <c r="Q2" i="29" s="1"/>
  <c r="J90" i="29"/>
  <c r="Q90" i="29" s="1"/>
  <c r="J92" i="29"/>
  <c r="Q92" i="29" s="1"/>
  <c r="J93" i="29"/>
  <c r="Q93" i="29" s="1"/>
  <c r="J94" i="29"/>
  <c r="Q94" i="29" s="1"/>
  <c r="J87" i="29"/>
  <c r="Q87" i="29" s="1"/>
  <c r="J91" i="29"/>
  <c r="Q91" i="29" s="1"/>
  <c r="J85" i="29"/>
  <c r="Q85" i="29" s="1"/>
  <c r="J95" i="29"/>
  <c r="Q95" i="29" s="1"/>
  <c r="J88" i="29"/>
  <c r="Q88" i="29" s="1"/>
  <c r="J89" i="29"/>
  <c r="Q89" i="29" s="1"/>
  <c r="J38" i="29"/>
  <c r="Q38" i="29" s="1"/>
  <c r="J62" i="29"/>
  <c r="Q62" i="29" s="1"/>
  <c r="J86" i="29"/>
  <c r="Q86" i="29" s="1"/>
  <c r="J14" i="29"/>
  <c r="Q14" i="29" s="1"/>
  <c r="J26" i="29"/>
  <c r="Q26" i="29" s="1"/>
  <c r="J50" i="29"/>
  <c r="Q50" i="29" s="1"/>
  <c r="J74" i="29"/>
  <c r="Q74" i="29" s="1"/>
  <c r="I81" i="58"/>
  <c r="Q81" i="58" s="1"/>
  <c r="I21" i="58"/>
  <c r="Q21" i="58" s="1"/>
  <c r="I22" i="58"/>
  <c r="Q22" i="58" s="1"/>
  <c r="I23" i="58"/>
  <c r="Q23" i="58" s="1"/>
  <c r="I24" i="58"/>
  <c r="Q24" i="58" s="1"/>
  <c r="I25" i="58"/>
  <c r="Q25" i="58" s="1"/>
  <c r="I26" i="58"/>
  <c r="Q26" i="58" s="1"/>
  <c r="I27" i="58"/>
  <c r="Q27" i="58" s="1"/>
  <c r="I28" i="58"/>
  <c r="Q28" i="58" s="1"/>
  <c r="I29" i="58"/>
  <c r="Q29" i="58" s="1"/>
  <c r="I30" i="58"/>
  <c r="Q30" i="58" s="1"/>
  <c r="I31" i="58"/>
  <c r="Q31" i="58" s="1"/>
  <c r="I32" i="58"/>
  <c r="Q32" i="58" s="1"/>
  <c r="I33" i="58"/>
  <c r="Q33" i="58" s="1"/>
  <c r="I34" i="58"/>
  <c r="Q34" i="58" s="1"/>
  <c r="I35" i="58"/>
  <c r="Q35" i="58" s="1"/>
  <c r="I36" i="58"/>
  <c r="Q36" i="58" s="1"/>
  <c r="I37" i="58"/>
  <c r="Q37" i="58" s="1"/>
  <c r="I38" i="58"/>
  <c r="Q38" i="58" s="1"/>
  <c r="I39" i="58"/>
  <c r="Q39" i="58" s="1"/>
  <c r="I40" i="58"/>
  <c r="Q40" i="58" s="1"/>
  <c r="I41" i="58"/>
  <c r="Q41" i="58" s="1"/>
  <c r="I42" i="58"/>
  <c r="Q42" i="58" s="1"/>
  <c r="I43" i="58"/>
  <c r="Q43" i="58" s="1"/>
  <c r="I44" i="58"/>
  <c r="Q44" i="58" s="1"/>
  <c r="I45" i="58"/>
  <c r="Q45" i="58" s="1"/>
  <c r="I46" i="58"/>
  <c r="Q46" i="58" s="1"/>
  <c r="I47" i="58"/>
  <c r="Q47" i="58" s="1"/>
  <c r="I48" i="58"/>
  <c r="Q48" i="58" s="1"/>
  <c r="I49" i="58"/>
  <c r="Q49" i="58" s="1"/>
  <c r="I50" i="58"/>
  <c r="Q50" i="58" s="1"/>
  <c r="I51" i="58"/>
  <c r="Q51" i="58" s="1"/>
  <c r="I52" i="58"/>
  <c r="Q52" i="58" s="1"/>
  <c r="I53" i="58"/>
  <c r="Q53" i="58" s="1"/>
  <c r="I54" i="58"/>
  <c r="Q54" i="58" s="1"/>
  <c r="I55" i="58"/>
  <c r="Q55" i="58" s="1"/>
  <c r="I56" i="58"/>
  <c r="Q56" i="58" s="1"/>
  <c r="I57" i="58"/>
  <c r="Q57" i="58" s="1"/>
  <c r="I58" i="58"/>
  <c r="Q58" i="58" s="1"/>
  <c r="I59" i="58"/>
  <c r="Q59" i="58" s="1"/>
  <c r="I60" i="58"/>
  <c r="Q60" i="58" s="1"/>
  <c r="I61" i="58"/>
  <c r="Q61" i="58" s="1"/>
  <c r="I62" i="58"/>
  <c r="Q62" i="58" s="1"/>
  <c r="I63" i="58"/>
  <c r="Q63" i="58" s="1"/>
  <c r="I64" i="58"/>
  <c r="Q64" i="58" s="1"/>
  <c r="I65" i="58"/>
  <c r="Q65" i="58" s="1"/>
  <c r="I66" i="58"/>
  <c r="Q66" i="58" s="1"/>
  <c r="I67" i="58"/>
  <c r="Q67" i="58" s="1"/>
  <c r="I68" i="58"/>
  <c r="Q68" i="58" s="1"/>
  <c r="I69" i="58"/>
  <c r="Q69" i="58" s="1"/>
  <c r="I70" i="58"/>
  <c r="Q70" i="58" s="1"/>
  <c r="I71" i="58"/>
  <c r="Q71" i="58" s="1"/>
  <c r="I72" i="58"/>
  <c r="Q72" i="58" s="1"/>
  <c r="I73" i="58"/>
  <c r="Q73" i="58" s="1"/>
  <c r="I74" i="58"/>
  <c r="Q74" i="58" s="1"/>
  <c r="I75" i="58"/>
  <c r="Q75" i="58" s="1"/>
  <c r="I76" i="58"/>
  <c r="Q76" i="58" s="1"/>
  <c r="I77" i="58"/>
  <c r="Q77" i="58" s="1"/>
  <c r="I78" i="58"/>
  <c r="Q78" i="58" s="1"/>
  <c r="I79" i="58"/>
  <c r="Q79" i="58" s="1"/>
  <c r="I80" i="58"/>
  <c r="Q80" i="58" s="1"/>
  <c r="I82" i="58"/>
  <c r="Q82" i="58" s="1"/>
  <c r="I83" i="58"/>
  <c r="Q83" i="58" s="1"/>
  <c r="I84" i="58"/>
  <c r="Q84" i="58" s="1"/>
  <c r="I20" i="58"/>
  <c r="Q20" i="58" s="1"/>
  <c r="I3" i="58"/>
  <c r="Q3" i="58" s="1"/>
  <c r="I4" i="58"/>
  <c r="Q4" i="58" s="1"/>
  <c r="I5" i="58"/>
  <c r="Q5" i="58" s="1"/>
  <c r="I6" i="58"/>
  <c r="Q6" i="58" s="1"/>
  <c r="I7" i="58"/>
  <c r="Q7" i="58" s="1"/>
  <c r="I8" i="58"/>
  <c r="Q8" i="58" s="1"/>
  <c r="I9" i="58"/>
  <c r="Q9" i="58" s="1"/>
  <c r="I10" i="58"/>
  <c r="Q10" i="58" s="1"/>
  <c r="I11" i="58"/>
  <c r="Q11" i="58" s="1"/>
  <c r="I12" i="58"/>
  <c r="Q12" i="58" s="1"/>
  <c r="I13" i="58"/>
  <c r="Q13" i="58" s="1"/>
  <c r="I14" i="58"/>
  <c r="Q14" i="58" s="1"/>
  <c r="I15" i="58"/>
  <c r="Q15" i="58" s="1"/>
  <c r="I16" i="58"/>
  <c r="Q16" i="58" s="1"/>
  <c r="I17" i="58"/>
  <c r="Q17" i="58" s="1"/>
  <c r="I18" i="58"/>
  <c r="Q18" i="58" s="1"/>
  <c r="I19" i="58"/>
  <c r="Q19" i="58" s="1"/>
  <c r="I2" i="58"/>
  <c r="Q2" i="58" s="1"/>
  <c r="I90" i="58" l="1"/>
  <c r="Q90" i="58" s="1"/>
  <c r="I87" i="58"/>
  <c r="Q87" i="58" s="1"/>
  <c r="I86" i="58"/>
  <c r="Q86" i="58" s="1"/>
  <c r="I88" i="58"/>
  <c r="Q88" i="58" s="1"/>
  <c r="I85" i="58"/>
  <c r="Q85" i="58" s="1"/>
  <c r="I89" i="58"/>
  <c r="Q89" i="58" s="1"/>
  <c r="N58" i="9" l="1"/>
  <c r="N59" i="9"/>
  <c r="N63" i="9"/>
  <c r="N64" i="9"/>
  <c r="N65" i="9"/>
  <c r="N66" i="9"/>
  <c r="N67" i="9"/>
  <c r="N68" i="9"/>
  <c r="N72" i="9"/>
  <c r="N73" i="9"/>
  <c r="N74" i="9"/>
  <c r="N75" i="9"/>
  <c r="N76" i="9"/>
  <c r="N80" i="9"/>
  <c r="N81" i="9"/>
  <c r="N82" i="9"/>
  <c r="N83" i="9"/>
  <c r="N3" i="9"/>
  <c r="N4" i="9"/>
  <c r="N5" i="9"/>
  <c r="N6" i="9"/>
  <c r="N7" i="9"/>
  <c r="N8" i="9"/>
  <c r="N9" i="9"/>
  <c r="N10" i="9"/>
  <c r="N11" i="9"/>
  <c r="N12" i="9"/>
  <c r="N13" i="9"/>
  <c r="N17" i="9"/>
  <c r="N18" i="9"/>
  <c r="N19" i="9"/>
  <c r="N20" i="9"/>
  <c r="N21" i="9"/>
  <c r="N22" i="9"/>
  <c r="N23" i="9"/>
  <c r="N24" i="9"/>
  <c r="N25" i="9"/>
  <c r="N26" i="9"/>
  <c r="N30" i="9"/>
  <c r="N31" i="9"/>
  <c r="N32" i="9"/>
  <c r="N33" i="9"/>
  <c r="N34" i="9"/>
  <c r="N35" i="9"/>
  <c r="N36" i="9"/>
  <c r="N37" i="9"/>
  <c r="N38" i="9"/>
  <c r="N42" i="9"/>
  <c r="N43" i="9"/>
  <c r="N44" i="9"/>
  <c r="N45" i="9"/>
  <c r="N46" i="9"/>
  <c r="N47" i="9"/>
  <c r="N48" i="9"/>
  <c r="N49" i="9"/>
  <c r="N53" i="9"/>
  <c r="N54" i="9"/>
  <c r="N55" i="9"/>
  <c r="N56" i="9"/>
  <c r="N57" i="9"/>
  <c r="V122" i="9" l="1"/>
  <c r="V121" i="9"/>
  <c r="N87" i="9"/>
  <c r="N88" i="9" l="1"/>
  <c r="N89" i="9" l="1"/>
  <c r="B52" i="68" l="1"/>
  <c r="B51" i="68"/>
  <c r="B50" i="68"/>
  <c r="B49" i="68"/>
  <c r="B48" i="68"/>
  <c r="B47" i="68"/>
  <c r="B46" i="68"/>
  <c r="B45" i="68"/>
  <c r="B40" i="68"/>
  <c r="B39" i="68"/>
  <c r="B36" i="68"/>
  <c r="B22" i="68"/>
  <c r="B21" i="68"/>
  <c r="B20" i="68"/>
  <c r="B19" i="68"/>
  <c r="B29" i="68" s="1"/>
  <c r="B38" i="68" s="1"/>
  <c r="B18" i="68"/>
  <c r="B28" i="68" s="1"/>
  <c r="B37" i="68" s="1"/>
  <c r="B17" i="68"/>
  <c r="B16" i="68"/>
  <c r="B15" i="68"/>
  <c r="H6" i="35"/>
  <c r="H7" i="35" s="1"/>
  <c r="H8" i="35" s="1"/>
  <c r="Z6" i="35"/>
  <c r="Z7" i="35" s="1"/>
  <c r="Z8" i="35" s="1"/>
  <c r="A2" i="31"/>
  <c r="B2" i="31" s="1"/>
  <c r="A3" i="31"/>
  <c r="C3" i="31" s="1"/>
  <c r="A4" i="31"/>
  <c r="B4" i="31" s="1"/>
  <c r="A5" i="31"/>
  <c r="B5" i="31" s="1"/>
  <c r="A6" i="31"/>
  <c r="B6" i="31" s="1"/>
  <c r="A7" i="31"/>
  <c r="C7" i="31" s="1"/>
  <c r="A8" i="31"/>
  <c r="B8" i="31" s="1"/>
  <c r="A9" i="31"/>
  <c r="B9" i="31" s="1"/>
  <c r="A10" i="31"/>
  <c r="B10" i="31" s="1"/>
  <c r="A11" i="31"/>
  <c r="C11" i="31" s="1"/>
  <c r="A12" i="31"/>
  <c r="A13" i="31"/>
  <c r="B13" i="31" s="1"/>
  <c r="A14" i="31"/>
  <c r="C14" i="31" s="1"/>
  <c r="A15" i="31"/>
  <c r="C15" i="31" s="1"/>
  <c r="A16" i="31"/>
  <c r="C16" i="31" s="1"/>
  <c r="A17" i="31"/>
  <c r="B17" i="31" s="1"/>
  <c r="A18" i="31"/>
  <c r="B18" i="31" s="1"/>
  <c r="A19" i="31"/>
  <c r="A20" i="31"/>
  <c r="B20" i="31" s="1"/>
  <c r="A21" i="31"/>
  <c r="A22" i="31"/>
  <c r="B22" i="31" s="1"/>
  <c r="A23" i="31"/>
  <c r="A24" i="31"/>
  <c r="B24" i="31" s="1"/>
  <c r="A25" i="31"/>
  <c r="A26" i="31"/>
  <c r="B26" i="31" s="1"/>
  <c r="A27" i="31"/>
  <c r="A28" i="31"/>
  <c r="B28" i="31" s="1"/>
  <c r="A29" i="31"/>
  <c r="A30" i="31"/>
  <c r="B30" i="31" s="1"/>
  <c r="A31" i="31"/>
  <c r="B31" i="31" s="1"/>
  <c r="A32" i="31"/>
  <c r="B32" i="31" s="1"/>
  <c r="A33" i="31"/>
  <c r="B33" i="31" s="1"/>
  <c r="A34" i="31"/>
  <c r="B34" i="31" s="1"/>
  <c r="A35" i="31"/>
  <c r="B35" i="31" s="1"/>
  <c r="A36" i="31"/>
  <c r="A37" i="31"/>
  <c r="B37" i="31" s="1"/>
  <c r="A38" i="31"/>
  <c r="C38" i="31" s="1"/>
  <c r="A39" i="31"/>
  <c r="B39" i="31" s="1"/>
  <c r="A40" i="31"/>
  <c r="C40" i="31" s="1"/>
  <c r="A41" i="31"/>
  <c r="C41" i="31" s="1"/>
  <c r="A42" i="31"/>
  <c r="C42" i="31" s="1"/>
  <c r="A43" i="31"/>
  <c r="B43" i="31" s="1"/>
  <c r="A44" i="31"/>
  <c r="C44" i="31" s="1"/>
  <c r="A45" i="31"/>
  <c r="B45" i="31" s="1"/>
  <c r="A46" i="31"/>
  <c r="C46" i="31" s="1"/>
  <c r="A47" i="31"/>
  <c r="B47" i="31" s="1"/>
  <c r="A48" i="31"/>
  <c r="C48" i="31" s="1"/>
  <c r="A49" i="31"/>
  <c r="C49" i="31" s="1"/>
  <c r="A50" i="31"/>
  <c r="C50" i="31" s="1"/>
  <c r="A51" i="31"/>
  <c r="B51" i="31" s="1"/>
  <c r="A52" i="31"/>
  <c r="C52" i="31" s="1"/>
  <c r="A53" i="31"/>
  <c r="B53" i="31" s="1"/>
  <c r="A54" i="31"/>
  <c r="C54" i="31" s="1"/>
  <c r="A55" i="31"/>
  <c r="B55" i="31" s="1"/>
  <c r="A56" i="31"/>
  <c r="C56" i="31" s="1"/>
  <c r="A57" i="31"/>
  <c r="C57" i="31" s="1"/>
  <c r="A58" i="31"/>
  <c r="C58" i="31" s="1"/>
  <c r="A59" i="31"/>
  <c r="B59" i="31" s="1"/>
  <c r="A60" i="31"/>
  <c r="C60" i="31" s="1"/>
  <c r="A61" i="31"/>
  <c r="C61" i="31" s="1"/>
  <c r="A62" i="31"/>
  <c r="C62" i="31" s="1"/>
  <c r="A63" i="31"/>
  <c r="B63" i="31" s="1"/>
  <c r="A64" i="31"/>
  <c r="C64" i="31" s="1"/>
  <c r="A65" i="31"/>
  <c r="C65" i="31" s="1"/>
  <c r="A66" i="31"/>
  <c r="A67" i="31"/>
  <c r="A68" i="31"/>
  <c r="B68" i="31" s="1"/>
  <c r="A69" i="31"/>
  <c r="A70" i="31"/>
  <c r="B70" i="31" s="1"/>
  <c r="A71" i="31"/>
  <c r="A72" i="31"/>
  <c r="B72" i="31" s="1"/>
  <c r="A73" i="31"/>
  <c r="A74" i="31"/>
  <c r="B74" i="31" s="1"/>
  <c r="A75" i="31"/>
  <c r="A76" i="31"/>
  <c r="B76" i="31" s="1"/>
  <c r="A77" i="31"/>
  <c r="A78" i="31"/>
  <c r="B78" i="31" s="1"/>
  <c r="A79" i="31"/>
  <c r="A80" i="31"/>
  <c r="B80" i="31" s="1"/>
  <c r="A81" i="31"/>
  <c r="A82" i="31"/>
  <c r="B82" i="31" s="1"/>
  <c r="A83" i="31"/>
  <c r="A84" i="31"/>
  <c r="B84" i="31" s="1"/>
  <c r="A85" i="31"/>
  <c r="A86" i="31"/>
  <c r="B86" i="31" s="1"/>
  <c r="A87" i="31"/>
  <c r="A88" i="31"/>
  <c r="B88" i="31" s="1"/>
  <c r="A89" i="31"/>
  <c r="A90" i="31"/>
  <c r="B90" i="31" s="1"/>
  <c r="A91" i="31"/>
  <c r="A92" i="31"/>
  <c r="B92" i="31" s="1"/>
  <c r="A93" i="31"/>
  <c r="A94" i="31"/>
  <c r="B94" i="31" s="1"/>
  <c r="A95" i="31"/>
  <c r="A96" i="31"/>
  <c r="B96" i="31" s="1"/>
  <c r="A97" i="31"/>
  <c r="F2" i="30"/>
  <c r="N2" i="30" s="1"/>
  <c r="H2" i="30"/>
  <c r="P2" i="30" s="1"/>
  <c r="B3" i="30"/>
  <c r="F3" i="30"/>
  <c r="N3" i="30" s="1"/>
  <c r="H3" i="30"/>
  <c r="P3" i="30" s="1"/>
  <c r="C4" i="30"/>
  <c r="F4" i="30"/>
  <c r="N4" i="30" s="1"/>
  <c r="H4" i="30"/>
  <c r="P4" i="30" s="1"/>
  <c r="C5" i="30"/>
  <c r="F5" i="30"/>
  <c r="N5" i="30" s="1"/>
  <c r="H5" i="30"/>
  <c r="P5" i="30" s="1"/>
  <c r="C6" i="30"/>
  <c r="F6" i="30"/>
  <c r="N6" i="30" s="1"/>
  <c r="H6" i="30"/>
  <c r="P6" i="30" s="1"/>
  <c r="C7" i="30"/>
  <c r="F7" i="30"/>
  <c r="N7" i="30" s="1"/>
  <c r="H7" i="30"/>
  <c r="P7" i="30" s="1"/>
  <c r="C8" i="30"/>
  <c r="F8" i="30"/>
  <c r="N8" i="30" s="1"/>
  <c r="H8" i="30"/>
  <c r="P8" i="30" s="1"/>
  <c r="B9" i="30"/>
  <c r="F9" i="30"/>
  <c r="N9" i="30" s="1"/>
  <c r="H9" i="30"/>
  <c r="P9" i="30" s="1"/>
  <c r="B10" i="30"/>
  <c r="F10" i="30"/>
  <c r="N10" i="30" s="1"/>
  <c r="H10" i="30"/>
  <c r="P10" i="30" s="1"/>
  <c r="F11" i="30"/>
  <c r="N11" i="30" s="1"/>
  <c r="H11" i="30"/>
  <c r="P11" i="30" s="1"/>
  <c r="B12" i="30"/>
  <c r="F12" i="30"/>
  <c r="N12" i="30" s="1"/>
  <c r="H12" i="30"/>
  <c r="P12" i="30" s="1"/>
  <c r="F13" i="30"/>
  <c r="N13" i="30" s="1"/>
  <c r="H13" i="30"/>
  <c r="P13" i="30" s="1"/>
  <c r="B14" i="30"/>
  <c r="F14" i="30"/>
  <c r="N14" i="30" s="1"/>
  <c r="H14" i="30"/>
  <c r="P14" i="30" s="1"/>
  <c r="F15" i="30"/>
  <c r="N15" i="30" s="1"/>
  <c r="H15" i="30"/>
  <c r="P15" i="30" s="1"/>
  <c r="B16" i="30"/>
  <c r="F16" i="30"/>
  <c r="N16" i="30" s="1"/>
  <c r="H16" i="30"/>
  <c r="P16" i="30" s="1"/>
  <c r="F17" i="30"/>
  <c r="N17" i="30" s="1"/>
  <c r="H17" i="30"/>
  <c r="P17" i="30" s="1"/>
  <c r="B18" i="30"/>
  <c r="F18" i="30"/>
  <c r="N18" i="30" s="1"/>
  <c r="H18" i="30"/>
  <c r="P18" i="30" s="1"/>
  <c r="F19" i="30"/>
  <c r="N19" i="30" s="1"/>
  <c r="H19" i="30"/>
  <c r="P19" i="30" s="1"/>
  <c r="B20" i="30"/>
  <c r="F20" i="30"/>
  <c r="N20" i="30" s="1"/>
  <c r="H20" i="30"/>
  <c r="P20" i="30" s="1"/>
  <c r="F21" i="30"/>
  <c r="N21" i="30" s="1"/>
  <c r="H21" i="30"/>
  <c r="P21" i="30" s="1"/>
  <c r="B22" i="30"/>
  <c r="F22" i="30"/>
  <c r="N22" i="30" s="1"/>
  <c r="H22" i="30"/>
  <c r="P22" i="30" s="1"/>
  <c r="F23" i="30"/>
  <c r="N23" i="30" s="1"/>
  <c r="H23" i="30"/>
  <c r="P23" i="30" s="1"/>
  <c r="B24" i="30"/>
  <c r="F24" i="30"/>
  <c r="N24" i="30" s="1"/>
  <c r="H24" i="30"/>
  <c r="P24" i="30" s="1"/>
  <c r="B25" i="30"/>
  <c r="F25" i="30"/>
  <c r="N25" i="30" s="1"/>
  <c r="H25" i="30"/>
  <c r="P25" i="30" s="1"/>
  <c r="B26" i="30"/>
  <c r="F26" i="30"/>
  <c r="N26" i="30" s="1"/>
  <c r="H26" i="30"/>
  <c r="P26" i="30" s="1"/>
  <c r="B27" i="30"/>
  <c r="F27" i="30"/>
  <c r="N27" i="30" s="1"/>
  <c r="H27" i="30"/>
  <c r="P27" i="30" s="1"/>
  <c r="C28" i="30"/>
  <c r="F28" i="30"/>
  <c r="N28" i="30" s="1"/>
  <c r="H28" i="30"/>
  <c r="P28" i="30" s="1"/>
  <c r="B29" i="30"/>
  <c r="F29" i="30"/>
  <c r="N29" i="30" s="1"/>
  <c r="H29" i="30"/>
  <c r="P29" i="30" s="1"/>
  <c r="C30" i="30"/>
  <c r="F30" i="30"/>
  <c r="N30" i="30" s="1"/>
  <c r="H30" i="30"/>
  <c r="P30" i="30" s="1"/>
  <c r="B31" i="30"/>
  <c r="F31" i="30"/>
  <c r="N31" i="30" s="1"/>
  <c r="H31" i="30"/>
  <c r="P31" i="30" s="1"/>
  <c r="C32" i="30"/>
  <c r="F32" i="30"/>
  <c r="N32" i="30" s="1"/>
  <c r="H32" i="30"/>
  <c r="P32" i="30" s="1"/>
  <c r="B33" i="30"/>
  <c r="F33" i="30"/>
  <c r="N33" i="30" s="1"/>
  <c r="H33" i="30"/>
  <c r="P33" i="30" s="1"/>
  <c r="C34" i="30"/>
  <c r="F34" i="30"/>
  <c r="N34" i="30" s="1"/>
  <c r="H34" i="30"/>
  <c r="P34" i="30" s="1"/>
  <c r="B35" i="30"/>
  <c r="F35" i="30"/>
  <c r="N35" i="30" s="1"/>
  <c r="H35" i="30"/>
  <c r="P35" i="30" s="1"/>
  <c r="C36" i="30"/>
  <c r="F36" i="30"/>
  <c r="N36" i="30" s="1"/>
  <c r="H36" i="30"/>
  <c r="P36" i="30" s="1"/>
  <c r="B37" i="30"/>
  <c r="F37" i="30"/>
  <c r="N37" i="30" s="1"/>
  <c r="H37" i="30"/>
  <c r="P37" i="30" s="1"/>
  <c r="B38" i="30"/>
  <c r="F38" i="30"/>
  <c r="N38" i="30" s="1"/>
  <c r="H38" i="30"/>
  <c r="P38" i="30" s="1"/>
  <c r="B39" i="30"/>
  <c r="F39" i="30"/>
  <c r="N39" i="30" s="1"/>
  <c r="H39" i="30"/>
  <c r="P39" i="30" s="1"/>
  <c r="C40" i="30"/>
  <c r="F40" i="30"/>
  <c r="N40" i="30" s="1"/>
  <c r="H40" i="30"/>
  <c r="P40" i="30" s="1"/>
  <c r="B41" i="30"/>
  <c r="F41" i="30"/>
  <c r="N41" i="30" s="1"/>
  <c r="H41" i="30"/>
  <c r="P41" i="30" s="1"/>
  <c r="C42" i="30"/>
  <c r="F42" i="30"/>
  <c r="N42" i="30" s="1"/>
  <c r="H42" i="30"/>
  <c r="P42" i="30" s="1"/>
  <c r="B43" i="30"/>
  <c r="F43" i="30"/>
  <c r="N43" i="30" s="1"/>
  <c r="H43" i="30"/>
  <c r="P43" i="30" s="1"/>
  <c r="C44" i="30"/>
  <c r="F44" i="30"/>
  <c r="N44" i="30" s="1"/>
  <c r="H44" i="30"/>
  <c r="P44" i="30" s="1"/>
  <c r="B45" i="30"/>
  <c r="F45" i="30"/>
  <c r="N45" i="30" s="1"/>
  <c r="H45" i="30"/>
  <c r="P45" i="30" s="1"/>
  <c r="B46" i="30"/>
  <c r="F46" i="30"/>
  <c r="N46" i="30" s="1"/>
  <c r="H46" i="30"/>
  <c r="P46" i="30" s="1"/>
  <c r="B47" i="30"/>
  <c r="F47" i="30"/>
  <c r="N47" i="30" s="1"/>
  <c r="H47" i="30"/>
  <c r="P47" i="30" s="1"/>
  <c r="C48" i="30"/>
  <c r="F48" i="30"/>
  <c r="N48" i="30" s="1"/>
  <c r="H48" i="30"/>
  <c r="P48" i="30" s="1"/>
  <c r="B49" i="30"/>
  <c r="F49" i="30"/>
  <c r="N49" i="30" s="1"/>
  <c r="H49" i="30"/>
  <c r="P49" i="30" s="1"/>
  <c r="F50" i="30"/>
  <c r="N50" i="30" s="1"/>
  <c r="H50" i="30"/>
  <c r="P50" i="30" s="1"/>
  <c r="B51" i="30"/>
  <c r="F51" i="30"/>
  <c r="N51" i="30" s="1"/>
  <c r="H51" i="30"/>
  <c r="P51" i="30" s="1"/>
  <c r="C52" i="30"/>
  <c r="F52" i="30"/>
  <c r="N52" i="30" s="1"/>
  <c r="H52" i="30"/>
  <c r="P52" i="30" s="1"/>
  <c r="B53" i="30"/>
  <c r="F53" i="30"/>
  <c r="N53" i="30" s="1"/>
  <c r="H53" i="30"/>
  <c r="P53" i="30" s="1"/>
  <c r="B54" i="30"/>
  <c r="F54" i="30"/>
  <c r="N54" i="30" s="1"/>
  <c r="H54" i="30"/>
  <c r="P54" i="30" s="1"/>
  <c r="B55" i="30"/>
  <c r="F55" i="30"/>
  <c r="N55" i="30" s="1"/>
  <c r="H55" i="30"/>
  <c r="P55" i="30" s="1"/>
  <c r="C56" i="30"/>
  <c r="F56" i="30"/>
  <c r="N56" i="30" s="1"/>
  <c r="H56" i="30"/>
  <c r="P56" i="30" s="1"/>
  <c r="B57" i="30"/>
  <c r="F57" i="30"/>
  <c r="N57" i="30" s="1"/>
  <c r="H57" i="30"/>
  <c r="P57" i="30" s="1"/>
  <c r="C58" i="30"/>
  <c r="F58" i="30"/>
  <c r="N58" i="30" s="1"/>
  <c r="H58" i="30"/>
  <c r="P58" i="30" s="1"/>
  <c r="F59" i="30"/>
  <c r="N59" i="30" s="1"/>
  <c r="H59" i="30"/>
  <c r="P59" i="30" s="1"/>
  <c r="F60" i="30"/>
  <c r="N60" i="30" s="1"/>
  <c r="H60" i="30"/>
  <c r="P60" i="30" s="1"/>
  <c r="F61" i="30"/>
  <c r="N61" i="30" s="1"/>
  <c r="H61" i="30"/>
  <c r="P61" i="30" s="1"/>
  <c r="F62" i="30"/>
  <c r="N62" i="30" s="1"/>
  <c r="H62" i="30"/>
  <c r="P62" i="30" s="1"/>
  <c r="B63" i="30"/>
  <c r="F63" i="30"/>
  <c r="N63" i="30" s="1"/>
  <c r="H63" i="30"/>
  <c r="P63" i="30" s="1"/>
  <c r="F64" i="30"/>
  <c r="N64" i="30" s="1"/>
  <c r="H64" i="30"/>
  <c r="P64" i="30" s="1"/>
  <c r="B65" i="30"/>
  <c r="F65" i="30"/>
  <c r="N65" i="30" s="1"/>
  <c r="H65" i="30"/>
  <c r="P65" i="30" s="1"/>
  <c r="F66" i="30"/>
  <c r="N66" i="30" s="1"/>
  <c r="H66" i="30"/>
  <c r="P66" i="30" s="1"/>
  <c r="B67" i="30"/>
  <c r="F67" i="30"/>
  <c r="N67" i="30" s="1"/>
  <c r="H67" i="30"/>
  <c r="P67" i="30" s="1"/>
  <c r="F68" i="30"/>
  <c r="N68" i="30" s="1"/>
  <c r="H68" i="30"/>
  <c r="P68" i="30" s="1"/>
  <c r="B69" i="30"/>
  <c r="F69" i="30"/>
  <c r="N69" i="30" s="1"/>
  <c r="H69" i="30"/>
  <c r="P69" i="30" s="1"/>
  <c r="F70" i="30"/>
  <c r="N70" i="30" s="1"/>
  <c r="H70" i="30"/>
  <c r="P70" i="30" s="1"/>
  <c r="B71" i="30"/>
  <c r="F71" i="30"/>
  <c r="N71" i="30" s="1"/>
  <c r="H71" i="30"/>
  <c r="P71" i="30" s="1"/>
  <c r="F72" i="30"/>
  <c r="N72" i="30" s="1"/>
  <c r="H72" i="30"/>
  <c r="P72" i="30" s="1"/>
  <c r="B73" i="30"/>
  <c r="F73" i="30"/>
  <c r="N73" i="30" s="1"/>
  <c r="H73" i="30"/>
  <c r="P73" i="30" s="1"/>
  <c r="F74" i="30"/>
  <c r="N74" i="30" s="1"/>
  <c r="H74" i="30"/>
  <c r="P74" i="30" s="1"/>
  <c r="B75" i="30"/>
  <c r="F75" i="30"/>
  <c r="N75" i="30" s="1"/>
  <c r="H75" i="30"/>
  <c r="P75" i="30" s="1"/>
  <c r="F76" i="30"/>
  <c r="N76" i="30" s="1"/>
  <c r="H76" i="30"/>
  <c r="P76" i="30" s="1"/>
  <c r="B77" i="30"/>
  <c r="F77" i="30"/>
  <c r="N77" i="30" s="1"/>
  <c r="H77" i="30"/>
  <c r="P77" i="30" s="1"/>
  <c r="F78" i="30"/>
  <c r="N78" i="30" s="1"/>
  <c r="H78" i="30"/>
  <c r="P78" i="30" s="1"/>
  <c r="B79" i="30"/>
  <c r="F79" i="30"/>
  <c r="N79" i="30" s="1"/>
  <c r="H79" i="30"/>
  <c r="P79" i="30" s="1"/>
  <c r="F80" i="30"/>
  <c r="N80" i="30" s="1"/>
  <c r="H80" i="30"/>
  <c r="P80" i="30" s="1"/>
  <c r="B81" i="30"/>
  <c r="F81" i="30"/>
  <c r="N81" i="30" s="1"/>
  <c r="H81" i="30"/>
  <c r="P81" i="30" s="1"/>
  <c r="F82" i="30"/>
  <c r="N82" i="30" s="1"/>
  <c r="H82" i="30"/>
  <c r="P82" i="30" s="1"/>
  <c r="B83" i="30"/>
  <c r="F83" i="30"/>
  <c r="N83" i="30" s="1"/>
  <c r="H83" i="30"/>
  <c r="P83" i="30" s="1"/>
  <c r="F84" i="30"/>
  <c r="N84" i="30" s="1"/>
  <c r="H84" i="30"/>
  <c r="P84" i="30" s="1"/>
  <c r="B85" i="30"/>
  <c r="F85" i="30"/>
  <c r="N85" i="30" s="1"/>
  <c r="H85" i="30"/>
  <c r="P85" i="30" s="1"/>
  <c r="H86" i="30"/>
  <c r="P86" i="30" s="1"/>
  <c r="C87" i="30"/>
  <c r="H87" i="30"/>
  <c r="P87" i="30" s="1"/>
  <c r="H88" i="30"/>
  <c r="P88" i="30" s="1"/>
  <c r="B89" i="30"/>
  <c r="H89" i="30"/>
  <c r="P89" i="30" s="1"/>
  <c r="H90" i="30"/>
  <c r="P90" i="30" s="1"/>
  <c r="B91" i="30"/>
  <c r="H91" i="30"/>
  <c r="P91" i="30" s="1"/>
  <c r="H92" i="30"/>
  <c r="P92" i="30" s="1"/>
  <c r="B93" i="30"/>
  <c r="H93" i="30"/>
  <c r="P93" i="30" s="1"/>
  <c r="H94" i="30"/>
  <c r="P94" i="30" s="1"/>
  <c r="C95" i="30"/>
  <c r="H95" i="30"/>
  <c r="P95" i="30" s="1"/>
  <c r="H96" i="30"/>
  <c r="P96" i="30" s="1"/>
  <c r="B97" i="30"/>
  <c r="H97" i="30"/>
  <c r="P97" i="30" s="1"/>
  <c r="A2" i="29"/>
  <c r="B2" i="29" s="1"/>
  <c r="A3" i="29"/>
  <c r="B3" i="29" s="1"/>
  <c r="A4" i="29"/>
  <c r="C4" i="29" s="1"/>
  <c r="A5" i="29"/>
  <c r="B5" i="29" s="1"/>
  <c r="A6" i="29"/>
  <c r="B6" i="29" s="1"/>
  <c r="A7" i="29"/>
  <c r="B7" i="29" s="1"/>
  <c r="A8" i="29"/>
  <c r="C8" i="29" s="1"/>
  <c r="A9" i="29"/>
  <c r="B9" i="29" s="1"/>
  <c r="A10" i="29"/>
  <c r="B10" i="29" s="1"/>
  <c r="A11" i="29"/>
  <c r="B11" i="29" s="1"/>
  <c r="A12" i="29"/>
  <c r="B12" i="29" s="1"/>
  <c r="A13" i="29"/>
  <c r="B13" i="29" s="1"/>
  <c r="A14" i="29"/>
  <c r="B14" i="29" s="1"/>
  <c r="A15" i="29"/>
  <c r="B15" i="29" s="1"/>
  <c r="A16" i="29"/>
  <c r="B16" i="29" s="1"/>
  <c r="A17" i="29"/>
  <c r="B17" i="29" s="1"/>
  <c r="A18" i="29"/>
  <c r="B18" i="29" s="1"/>
  <c r="A19" i="29"/>
  <c r="B19" i="29" s="1"/>
  <c r="A20" i="29"/>
  <c r="B20" i="29" s="1"/>
  <c r="A21" i="29"/>
  <c r="B21" i="29" s="1"/>
  <c r="A22" i="29"/>
  <c r="B22" i="29" s="1"/>
  <c r="A23" i="29"/>
  <c r="B23" i="29" s="1"/>
  <c r="A24" i="29"/>
  <c r="B24" i="29" s="1"/>
  <c r="A25" i="29"/>
  <c r="B25" i="29" s="1"/>
  <c r="A26" i="29"/>
  <c r="C26" i="29" s="1"/>
  <c r="A27" i="29"/>
  <c r="B27" i="29" s="1"/>
  <c r="A28" i="29"/>
  <c r="B28" i="29" s="1"/>
  <c r="A29" i="29"/>
  <c r="B29" i="29" s="1"/>
  <c r="A30" i="29"/>
  <c r="B30" i="29" s="1"/>
  <c r="A31" i="29"/>
  <c r="B31" i="29" s="1"/>
  <c r="A32" i="29"/>
  <c r="B32" i="29" s="1"/>
  <c r="A33" i="29"/>
  <c r="C33" i="29" s="1"/>
  <c r="A34" i="29"/>
  <c r="C34" i="29" s="1"/>
  <c r="A35" i="29"/>
  <c r="C35" i="29" s="1"/>
  <c r="A36" i="29"/>
  <c r="C36" i="29" s="1"/>
  <c r="A37" i="29"/>
  <c r="C37" i="29" s="1"/>
  <c r="A38" i="29"/>
  <c r="C38" i="29" s="1"/>
  <c r="A39" i="29"/>
  <c r="C39" i="29" s="1"/>
  <c r="A40" i="29"/>
  <c r="C40" i="29" s="1"/>
  <c r="A41" i="29"/>
  <c r="C41" i="29" s="1"/>
  <c r="A42" i="29"/>
  <c r="C42" i="29" s="1"/>
  <c r="A43" i="29"/>
  <c r="C43" i="29" s="1"/>
  <c r="A44" i="29"/>
  <c r="C44" i="29" s="1"/>
  <c r="A45" i="29"/>
  <c r="C45" i="29" s="1"/>
  <c r="A46" i="29"/>
  <c r="C46" i="29" s="1"/>
  <c r="A47" i="29"/>
  <c r="C47" i="29" s="1"/>
  <c r="A48" i="29"/>
  <c r="C48" i="29" s="1"/>
  <c r="A49" i="29"/>
  <c r="B49" i="29" s="1"/>
  <c r="A50" i="29"/>
  <c r="B50" i="29" s="1"/>
  <c r="A51" i="29"/>
  <c r="B51" i="29" s="1"/>
  <c r="A52" i="29"/>
  <c r="B52" i="29" s="1"/>
  <c r="A53" i="29"/>
  <c r="B53" i="29" s="1"/>
  <c r="A54" i="29"/>
  <c r="B54" i="29" s="1"/>
  <c r="A55" i="29"/>
  <c r="B55" i="29" s="1"/>
  <c r="A56" i="29"/>
  <c r="B56" i="29" s="1"/>
  <c r="A57" i="29"/>
  <c r="B57" i="29" s="1"/>
  <c r="A58" i="29"/>
  <c r="B58" i="29" s="1"/>
  <c r="A59" i="29"/>
  <c r="B59" i="29" s="1"/>
  <c r="A60" i="29"/>
  <c r="B60" i="29" s="1"/>
  <c r="A61" i="29"/>
  <c r="C61" i="29" s="1"/>
  <c r="A62" i="29"/>
  <c r="C62" i="29" s="1"/>
  <c r="A63" i="29"/>
  <c r="C63" i="29" s="1"/>
  <c r="A64" i="29"/>
  <c r="C64" i="29" s="1"/>
  <c r="A65" i="29"/>
  <c r="C65" i="29" s="1"/>
  <c r="A66" i="29"/>
  <c r="C66" i="29" s="1"/>
  <c r="A67" i="29"/>
  <c r="C67" i="29" s="1"/>
  <c r="A68" i="29"/>
  <c r="C68" i="29" s="1"/>
  <c r="A69" i="29"/>
  <c r="C69" i="29" s="1"/>
  <c r="A70" i="29"/>
  <c r="C70" i="29" s="1"/>
  <c r="A71" i="29"/>
  <c r="C71" i="29" s="1"/>
  <c r="A72" i="29"/>
  <c r="B72" i="29" s="1"/>
  <c r="A73" i="29"/>
  <c r="B73" i="29" s="1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C87" i="28"/>
  <c r="C88" i="28"/>
  <c r="C89" i="28"/>
  <c r="B90" i="28"/>
  <c r="C91" i="28"/>
  <c r="C92" i="28"/>
  <c r="C93" i="28"/>
  <c r="B94" i="28"/>
  <c r="C95" i="28"/>
  <c r="C96" i="28"/>
  <c r="C2" i="28"/>
  <c r="B3" i="28"/>
  <c r="B4" i="28"/>
  <c r="C6" i="28"/>
  <c r="B7" i="28"/>
  <c r="B8" i="28"/>
  <c r="C10" i="28"/>
  <c r="B11" i="28"/>
  <c r="C12" i="28"/>
  <c r="C14" i="28"/>
  <c r="B15" i="28"/>
  <c r="C16" i="28"/>
  <c r="C18" i="28"/>
  <c r="B19" i="28"/>
  <c r="C20" i="28"/>
  <c r="C22" i="28"/>
  <c r="B23" i="28"/>
  <c r="C24" i="28"/>
  <c r="C26" i="28"/>
  <c r="B27" i="28"/>
  <c r="C28" i="28"/>
  <c r="B29" i="28"/>
  <c r="C30" i="28"/>
  <c r="B31" i="28"/>
  <c r="B32" i="28"/>
  <c r="C34" i="28"/>
  <c r="B35" i="28"/>
  <c r="C36" i="28"/>
  <c r="C38" i="28"/>
  <c r="B39" i="28"/>
  <c r="B40" i="28"/>
  <c r="C42" i="28"/>
  <c r="B43" i="28"/>
  <c r="C44" i="28"/>
  <c r="C46" i="28"/>
  <c r="B47" i="28"/>
  <c r="C48" i="28"/>
  <c r="C50" i="28"/>
  <c r="B51" i="28"/>
  <c r="C52" i="28"/>
  <c r="B53" i="28"/>
  <c r="B54" i="28"/>
  <c r="C55" i="28"/>
  <c r="B56" i="28"/>
  <c r="C57" i="28"/>
  <c r="B58" i="28"/>
  <c r="C59" i="28"/>
  <c r="B60" i="28"/>
  <c r="C61" i="28"/>
  <c r="B86" i="27"/>
  <c r="B87" i="27"/>
  <c r="B88" i="27"/>
  <c r="C89" i="27"/>
  <c r="B90" i="27"/>
  <c r="B91" i="27"/>
  <c r="C92" i="27"/>
  <c r="C93" i="27"/>
  <c r="B94" i="27"/>
  <c r="B95" i="27"/>
  <c r="B96" i="27"/>
  <c r="B97" i="27"/>
  <c r="C2" i="27"/>
  <c r="B3" i="27"/>
  <c r="B4" i="27"/>
  <c r="C6" i="27"/>
  <c r="B7" i="27"/>
  <c r="B8" i="27"/>
  <c r="B11" i="27"/>
  <c r="B12" i="27"/>
  <c r="B15" i="27"/>
  <c r="B16" i="27"/>
  <c r="B19" i="27"/>
  <c r="B20" i="27"/>
  <c r="B23" i="27"/>
  <c r="B24" i="27"/>
  <c r="C25" i="27"/>
  <c r="B26" i="27"/>
  <c r="B27" i="27"/>
  <c r="B28" i="27"/>
  <c r="C29" i="27"/>
  <c r="B30" i="27"/>
  <c r="C31" i="27"/>
  <c r="B32" i="27"/>
  <c r="C33" i="27"/>
  <c r="B34" i="27"/>
  <c r="B35" i="27"/>
  <c r="B36" i="27"/>
  <c r="C37" i="27"/>
  <c r="B38" i="27"/>
  <c r="C39" i="27"/>
  <c r="B40" i="27"/>
  <c r="C41" i="27"/>
  <c r="B42" i="27"/>
  <c r="B43" i="27"/>
  <c r="B44" i="27"/>
  <c r="C45" i="27"/>
  <c r="B46" i="27"/>
  <c r="C47" i="27"/>
  <c r="B48" i="27"/>
  <c r="C49" i="27"/>
  <c r="B50" i="27"/>
  <c r="B51" i="27"/>
  <c r="B52" i="27"/>
  <c r="C53" i="27"/>
  <c r="B54" i="27"/>
  <c r="B56" i="27"/>
  <c r="C57" i="27"/>
  <c r="B58" i="27"/>
  <c r="B59" i="27"/>
  <c r="B60" i="27"/>
  <c r="C61" i="27"/>
  <c r="B62" i="27"/>
  <c r="B63" i="27"/>
  <c r="B64" i="27"/>
  <c r="C65" i="27"/>
  <c r="B66" i="27"/>
  <c r="B67" i="27"/>
  <c r="B68" i="27"/>
  <c r="C69" i="27"/>
  <c r="B70" i="27"/>
  <c r="C71" i="27"/>
  <c r="B72" i="27"/>
  <c r="C73" i="27"/>
  <c r="B74" i="27"/>
  <c r="B75" i="27"/>
  <c r="B76" i="27"/>
  <c r="C77" i="27"/>
  <c r="B78" i="27"/>
  <c r="C79" i="27"/>
  <c r="B80" i="27"/>
  <c r="C81" i="27"/>
  <c r="B82" i="27"/>
  <c r="B83" i="27"/>
  <c r="B84" i="27"/>
  <c r="C85" i="27"/>
  <c r="C97" i="66"/>
  <c r="C96" i="66"/>
  <c r="C95" i="66"/>
  <c r="C94" i="66"/>
  <c r="C93" i="66"/>
  <c r="C92" i="66"/>
  <c r="C91" i="66"/>
  <c r="C90" i="66"/>
  <c r="C89" i="66"/>
  <c r="C88" i="66"/>
  <c r="C87" i="66"/>
  <c r="C86" i="66"/>
  <c r="K85" i="66"/>
  <c r="C85" i="66"/>
  <c r="K84" i="66"/>
  <c r="C84" i="66"/>
  <c r="K83" i="66"/>
  <c r="C83" i="66"/>
  <c r="K82" i="66"/>
  <c r="C82" i="66"/>
  <c r="K81" i="66"/>
  <c r="K80" i="66"/>
  <c r="K79" i="66"/>
  <c r="C79" i="66"/>
  <c r="K78" i="66"/>
  <c r="C78" i="66"/>
  <c r="K77" i="66"/>
  <c r="C77" i="66"/>
  <c r="K76" i="66"/>
  <c r="K75" i="66"/>
  <c r="C75" i="66"/>
  <c r="K74" i="66"/>
  <c r="C74" i="66"/>
  <c r="K73" i="66"/>
  <c r="C73" i="66"/>
  <c r="K72" i="66"/>
  <c r="C72" i="66"/>
  <c r="K71" i="66"/>
  <c r="K70" i="66"/>
  <c r="C70" i="66"/>
  <c r="K69" i="66"/>
  <c r="C69" i="66"/>
  <c r="K68" i="66"/>
  <c r="C68" i="66"/>
  <c r="K67" i="66"/>
  <c r="K66" i="66"/>
  <c r="K65" i="66"/>
  <c r="C65" i="66"/>
  <c r="K64" i="66"/>
  <c r="K63" i="66"/>
  <c r="K62" i="66"/>
  <c r="K61" i="66"/>
  <c r="C61" i="66"/>
  <c r="K60" i="66"/>
  <c r="K59" i="66"/>
  <c r="C59" i="66"/>
  <c r="K58" i="66"/>
  <c r="K57" i="66"/>
  <c r="C57" i="66"/>
  <c r="K56" i="66"/>
  <c r="K55" i="66"/>
  <c r="C55" i="66"/>
  <c r="K54" i="66"/>
  <c r="K53" i="66"/>
  <c r="C53" i="66"/>
  <c r="K52" i="66"/>
  <c r="K51" i="66"/>
  <c r="C51" i="66"/>
  <c r="K50" i="66"/>
  <c r="K49" i="66"/>
  <c r="C49" i="66"/>
  <c r="K48" i="66"/>
  <c r="K47" i="66"/>
  <c r="C47" i="66"/>
  <c r="K46" i="66"/>
  <c r="K45" i="66"/>
  <c r="C45" i="66"/>
  <c r="K44" i="66"/>
  <c r="C44" i="66"/>
  <c r="K43" i="66"/>
  <c r="K42" i="66"/>
  <c r="C42" i="66"/>
  <c r="K41" i="66"/>
  <c r="C41" i="66"/>
  <c r="K40" i="66"/>
  <c r="K39" i="66"/>
  <c r="C39" i="66"/>
  <c r="K38" i="66"/>
  <c r="C38" i="66"/>
  <c r="K37" i="66"/>
  <c r="C37" i="66"/>
  <c r="K36" i="66"/>
  <c r="K35" i="66"/>
  <c r="C35" i="66"/>
  <c r="K34" i="66"/>
  <c r="C34" i="66"/>
  <c r="K33" i="66"/>
  <c r="C33" i="66"/>
  <c r="K32" i="66"/>
  <c r="K31" i="66"/>
  <c r="C31" i="66"/>
  <c r="K30" i="66"/>
  <c r="C30" i="66"/>
  <c r="K29" i="66"/>
  <c r="C29" i="66"/>
  <c r="K28" i="66"/>
  <c r="K27" i="66"/>
  <c r="C27" i="66"/>
  <c r="K26" i="66"/>
  <c r="C26" i="66"/>
  <c r="K25" i="66"/>
  <c r="C25" i="66"/>
  <c r="K24" i="66"/>
  <c r="C24" i="66"/>
  <c r="K23" i="66"/>
  <c r="K22" i="66"/>
  <c r="C22" i="66"/>
  <c r="K21" i="66"/>
  <c r="B21" i="66"/>
  <c r="K20" i="66"/>
  <c r="C20" i="66"/>
  <c r="K19" i="66"/>
  <c r="K18" i="66"/>
  <c r="C18" i="66"/>
  <c r="K17" i="66"/>
  <c r="B17" i="66"/>
  <c r="K16" i="66"/>
  <c r="C16" i="66"/>
  <c r="K15" i="66"/>
  <c r="K14" i="66"/>
  <c r="C14" i="66"/>
  <c r="K13" i="66"/>
  <c r="B13" i="66"/>
  <c r="K12" i="66"/>
  <c r="C12" i="66"/>
  <c r="K11" i="66"/>
  <c r="K10" i="66"/>
  <c r="C10" i="66"/>
  <c r="K9" i="66"/>
  <c r="B9" i="66"/>
  <c r="K8" i="66"/>
  <c r="C8" i="66"/>
  <c r="K7" i="66"/>
  <c r="K6" i="66"/>
  <c r="C6" i="66"/>
  <c r="K5" i="66"/>
  <c r="B5" i="66"/>
  <c r="K4" i="66"/>
  <c r="C4" i="66"/>
  <c r="K3" i="66"/>
  <c r="K2" i="66"/>
  <c r="C2" i="66"/>
  <c r="K1" i="66"/>
  <c r="Q1" i="64"/>
  <c r="P97" i="64"/>
  <c r="P96" i="64"/>
  <c r="C96" i="64"/>
  <c r="P95" i="64"/>
  <c r="P94" i="64"/>
  <c r="C94" i="64"/>
  <c r="P93" i="64"/>
  <c r="P92" i="64"/>
  <c r="C92" i="64"/>
  <c r="P91" i="64"/>
  <c r="B91" i="64"/>
  <c r="P90" i="64"/>
  <c r="C90" i="64"/>
  <c r="P89" i="64"/>
  <c r="B89" i="64"/>
  <c r="P88" i="64"/>
  <c r="C88" i="64"/>
  <c r="P87" i="64"/>
  <c r="B87" i="64"/>
  <c r="P86" i="64"/>
  <c r="C86" i="64"/>
  <c r="P85" i="64"/>
  <c r="N85" i="64"/>
  <c r="B85" i="64"/>
  <c r="P84" i="64"/>
  <c r="N84" i="64"/>
  <c r="C84" i="64"/>
  <c r="P83" i="64"/>
  <c r="N83" i="64"/>
  <c r="B83" i="64"/>
  <c r="P82" i="64"/>
  <c r="N82" i="64"/>
  <c r="C82" i="64"/>
  <c r="P81" i="64"/>
  <c r="N81" i="64"/>
  <c r="P80" i="64"/>
  <c r="N80" i="64"/>
  <c r="P79" i="64"/>
  <c r="N79" i="64"/>
  <c r="B79" i="64"/>
  <c r="P78" i="64"/>
  <c r="N78" i="64"/>
  <c r="B78" i="64"/>
  <c r="P77" i="64"/>
  <c r="N77" i="64"/>
  <c r="B77" i="64"/>
  <c r="P76" i="64"/>
  <c r="N76" i="64"/>
  <c r="B76" i="64"/>
  <c r="P75" i="64"/>
  <c r="N75" i="64"/>
  <c r="C75" i="64"/>
  <c r="P74" i="64"/>
  <c r="N74" i="64"/>
  <c r="B74" i="64"/>
  <c r="P73" i="64"/>
  <c r="N73" i="64"/>
  <c r="C73" i="64"/>
  <c r="P72" i="64"/>
  <c r="N72" i="64"/>
  <c r="B72" i="64"/>
  <c r="P71" i="64"/>
  <c r="N71" i="64"/>
  <c r="C71" i="64"/>
  <c r="P70" i="64"/>
  <c r="N70" i="64"/>
  <c r="P69" i="64"/>
  <c r="N69" i="64"/>
  <c r="C69" i="64"/>
  <c r="P68" i="64"/>
  <c r="N68" i="64"/>
  <c r="B68" i="64"/>
  <c r="P67" i="64"/>
  <c r="N67" i="64"/>
  <c r="C67" i="64"/>
  <c r="P66" i="64"/>
  <c r="N66" i="64"/>
  <c r="B66" i="64"/>
  <c r="P65" i="64"/>
  <c r="N65" i="64"/>
  <c r="C65" i="64"/>
  <c r="P64" i="64"/>
  <c r="N64" i="64"/>
  <c r="B64" i="64"/>
  <c r="P63" i="64"/>
  <c r="N63" i="64"/>
  <c r="C63" i="64"/>
  <c r="P62" i="64"/>
  <c r="N62" i="64"/>
  <c r="P61" i="64"/>
  <c r="N61" i="64"/>
  <c r="C61" i="64"/>
  <c r="P60" i="64"/>
  <c r="N60" i="64"/>
  <c r="B60" i="64"/>
  <c r="P59" i="64"/>
  <c r="N59" i="64"/>
  <c r="C59" i="64"/>
  <c r="P58" i="64"/>
  <c r="N58" i="64"/>
  <c r="B58" i="64"/>
  <c r="P57" i="64"/>
  <c r="N57" i="64"/>
  <c r="C57" i="64"/>
  <c r="P56" i="64"/>
  <c r="N56" i="64"/>
  <c r="B56" i="64"/>
  <c r="P55" i="64"/>
  <c r="N55" i="64"/>
  <c r="C55" i="64"/>
  <c r="P54" i="64"/>
  <c r="N54" i="64"/>
  <c r="P53" i="64"/>
  <c r="N53" i="64"/>
  <c r="B53" i="64"/>
  <c r="P52" i="64"/>
  <c r="N52" i="64"/>
  <c r="B52" i="64"/>
  <c r="P51" i="64"/>
  <c r="N51" i="64"/>
  <c r="B51" i="64"/>
  <c r="P50" i="64"/>
  <c r="N50" i="64"/>
  <c r="C50" i="64"/>
  <c r="P49" i="64"/>
  <c r="N49" i="64"/>
  <c r="B49" i="64"/>
  <c r="P48" i="64"/>
  <c r="N48" i="64"/>
  <c r="C48" i="64"/>
  <c r="P47" i="64"/>
  <c r="N47" i="64"/>
  <c r="B47" i="64"/>
  <c r="P46" i="64"/>
  <c r="N46" i="64"/>
  <c r="C46" i="64"/>
  <c r="P45" i="64"/>
  <c r="N45" i="64"/>
  <c r="B45" i="64"/>
  <c r="P44" i="64"/>
  <c r="N44" i="64"/>
  <c r="P43" i="64"/>
  <c r="N43" i="64"/>
  <c r="B43" i="64"/>
  <c r="P42" i="64"/>
  <c r="N42" i="64"/>
  <c r="P41" i="64"/>
  <c r="N41" i="64"/>
  <c r="B41" i="64"/>
  <c r="P40" i="64"/>
  <c r="N40" i="64"/>
  <c r="P39" i="64"/>
  <c r="N39" i="64"/>
  <c r="B39" i="64"/>
  <c r="P38" i="64"/>
  <c r="N38" i="64"/>
  <c r="P37" i="64"/>
  <c r="N37" i="64"/>
  <c r="B37" i="64"/>
  <c r="P36" i="64"/>
  <c r="N36" i="64"/>
  <c r="P35" i="64"/>
  <c r="N35" i="64"/>
  <c r="B35" i="64"/>
  <c r="P34" i="64"/>
  <c r="N34" i="64"/>
  <c r="P33" i="64"/>
  <c r="N33" i="64"/>
  <c r="B33" i="64"/>
  <c r="P32" i="64"/>
  <c r="N32" i="64"/>
  <c r="P31" i="64"/>
  <c r="N31" i="64"/>
  <c r="B31" i="64"/>
  <c r="P30" i="64"/>
  <c r="N30" i="64"/>
  <c r="P29" i="64"/>
  <c r="N29" i="64"/>
  <c r="P28" i="64"/>
  <c r="N28" i="64"/>
  <c r="P27" i="64"/>
  <c r="N27" i="64"/>
  <c r="P26" i="64"/>
  <c r="N26" i="64"/>
  <c r="P25" i="64"/>
  <c r="N25" i="64"/>
  <c r="B25" i="64"/>
  <c r="P24" i="64"/>
  <c r="N24" i="64"/>
  <c r="C24" i="64"/>
  <c r="P23" i="64"/>
  <c r="N23" i="64"/>
  <c r="B23" i="64"/>
  <c r="P22" i="64"/>
  <c r="N22" i="64"/>
  <c r="C22" i="64"/>
  <c r="P21" i="64"/>
  <c r="N21" i="64"/>
  <c r="B21" i="64"/>
  <c r="P20" i="64"/>
  <c r="N20" i="64"/>
  <c r="C20" i="64"/>
  <c r="P19" i="64"/>
  <c r="N19" i="64"/>
  <c r="P18" i="64"/>
  <c r="N18" i="64"/>
  <c r="C18" i="64"/>
  <c r="P17" i="64"/>
  <c r="N17" i="64"/>
  <c r="B17" i="64"/>
  <c r="P16" i="64"/>
  <c r="N16" i="64"/>
  <c r="C16" i="64"/>
  <c r="P15" i="64"/>
  <c r="N15" i="64"/>
  <c r="B15" i="64"/>
  <c r="P14" i="64"/>
  <c r="N14" i="64"/>
  <c r="C14" i="64"/>
  <c r="P13" i="64"/>
  <c r="N13" i="64"/>
  <c r="B13" i="64"/>
  <c r="P12" i="64"/>
  <c r="N12" i="64"/>
  <c r="C12" i="64"/>
  <c r="P11" i="64"/>
  <c r="N11" i="64"/>
  <c r="P10" i="64"/>
  <c r="N10" i="64"/>
  <c r="C10" i="64"/>
  <c r="P9" i="64"/>
  <c r="N9" i="64"/>
  <c r="B9" i="64"/>
  <c r="P8" i="64"/>
  <c r="N8" i="64"/>
  <c r="C8" i="64"/>
  <c r="P7" i="64"/>
  <c r="N7" i="64"/>
  <c r="B7" i="64"/>
  <c r="P6" i="64"/>
  <c r="N6" i="64"/>
  <c r="C6" i="64"/>
  <c r="P5" i="64"/>
  <c r="N5" i="64"/>
  <c r="B5" i="64"/>
  <c r="P4" i="64"/>
  <c r="N4" i="64"/>
  <c r="C4" i="64"/>
  <c r="P3" i="64"/>
  <c r="N3" i="64"/>
  <c r="P2" i="64"/>
  <c r="N2" i="64"/>
  <c r="C2" i="64"/>
  <c r="P1" i="64"/>
  <c r="O1" i="64"/>
  <c r="N1" i="64"/>
  <c r="B97" i="58"/>
  <c r="B96" i="58"/>
  <c r="C95" i="58"/>
  <c r="C92" i="58"/>
  <c r="C91" i="58"/>
  <c r="B89" i="58"/>
  <c r="C87" i="58"/>
  <c r="O85" i="58"/>
  <c r="B85" i="58"/>
  <c r="O84" i="58"/>
  <c r="C84" i="58"/>
  <c r="O83" i="58"/>
  <c r="O82" i="58"/>
  <c r="O81" i="58"/>
  <c r="B81" i="58"/>
  <c r="O80" i="58"/>
  <c r="O79" i="58"/>
  <c r="C79" i="58"/>
  <c r="O78" i="58"/>
  <c r="O77" i="58"/>
  <c r="C77" i="58"/>
  <c r="O76" i="58"/>
  <c r="B76" i="58"/>
  <c r="O75" i="58"/>
  <c r="O74" i="58"/>
  <c r="O73" i="58"/>
  <c r="B73" i="58"/>
  <c r="O72" i="58"/>
  <c r="B72" i="58"/>
  <c r="O71" i="58"/>
  <c r="C71" i="58"/>
  <c r="O70" i="58"/>
  <c r="B70" i="58"/>
  <c r="O69" i="58"/>
  <c r="C69" i="58"/>
  <c r="O68" i="58"/>
  <c r="B68" i="58"/>
  <c r="O67" i="58"/>
  <c r="O66" i="58"/>
  <c r="B66" i="58"/>
  <c r="O65" i="58"/>
  <c r="O64" i="58"/>
  <c r="C64" i="58"/>
  <c r="O63" i="58"/>
  <c r="B63" i="58"/>
  <c r="O62" i="58"/>
  <c r="C62" i="58"/>
  <c r="O61" i="58"/>
  <c r="O60" i="58"/>
  <c r="O59" i="58"/>
  <c r="B59" i="58"/>
  <c r="O58" i="58"/>
  <c r="O57" i="58"/>
  <c r="O56" i="58"/>
  <c r="C56" i="58"/>
  <c r="O55" i="58"/>
  <c r="B55" i="58"/>
  <c r="O54" i="58"/>
  <c r="C54" i="58"/>
  <c r="O53" i="58"/>
  <c r="O52" i="58"/>
  <c r="O51" i="58"/>
  <c r="B51" i="58"/>
  <c r="O50" i="58"/>
  <c r="C50" i="58"/>
  <c r="O49" i="58"/>
  <c r="O48" i="58"/>
  <c r="C48" i="58"/>
  <c r="O47" i="58"/>
  <c r="B47" i="58"/>
  <c r="O46" i="58"/>
  <c r="C46" i="58"/>
  <c r="O45" i="58"/>
  <c r="O44" i="58"/>
  <c r="C44" i="58"/>
  <c r="O43" i="58"/>
  <c r="O42" i="58"/>
  <c r="O41" i="58"/>
  <c r="B41" i="58"/>
  <c r="O40" i="58"/>
  <c r="C40" i="58"/>
  <c r="O39" i="58"/>
  <c r="B39" i="58"/>
  <c r="O38" i="58"/>
  <c r="B38" i="58"/>
  <c r="O37" i="58"/>
  <c r="O36" i="58"/>
  <c r="B36" i="58"/>
  <c r="O35" i="58"/>
  <c r="O34" i="58"/>
  <c r="C34" i="58"/>
  <c r="O33" i="58"/>
  <c r="B33" i="58"/>
  <c r="O32" i="58"/>
  <c r="C32" i="58"/>
  <c r="O31" i="58"/>
  <c r="O30" i="58"/>
  <c r="C30" i="58"/>
  <c r="O29" i="58"/>
  <c r="O28" i="58"/>
  <c r="B28" i="58"/>
  <c r="O27" i="58"/>
  <c r="O26" i="58"/>
  <c r="C26" i="58"/>
  <c r="O25" i="58"/>
  <c r="B25" i="58"/>
  <c r="O24" i="58"/>
  <c r="C24" i="58"/>
  <c r="O23" i="58"/>
  <c r="O22" i="58"/>
  <c r="C22" i="58"/>
  <c r="O21" i="58"/>
  <c r="O20" i="58"/>
  <c r="B20" i="58"/>
  <c r="O19" i="58"/>
  <c r="O18" i="58"/>
  <c r="C18" i="58"/>
  <c r="O17" i="58"/>
  <c r="B17" i="58"/>
  <c r="O16" i="58"/>
  <c r="O15" i="58"/>
  <c r="O14" i="58"/>
  <c r="C14" i="58"/>
  <c r="O13" i="58"/>
  <c r="B13" i="58"/>
  <c r="O12" i="58"/>
  <c r="C12" i="58"/>
  <c r="O11" i="58"/>
  <c r="B11" i="58"/>
  <c r="O10" i="58"/>
  <c r="C10" i="58"/>
  <c r="O9" i="58"/>
  <c r="O8" i="58"/>
  <c r="C8" i="58"/>
  <c r="O7" i="58"/>
  <c r="O6" i="58"/>
  <c r="O5" i="58"/>
  <c r="B5" i="58"/>
  <c r="O4" i="58"/>
  <c r="C4" i="58"/>
  <c r="O3" i="58"/>
  <c r="O2" i="58"/>
  <c r="B2" i="58"/>
  <c r="O1" i="58"/>
  <c r="BB2" i="39"/>
  <c r="BC2" i="39"/>
  <c r="BD2" i="39"/>
  <c r="BE2" i="39"/>
  <c r="BF2" i="39"/>
  <c r="F2" i="66" s="1"/>
  <c r="L2" i="66" s="1"/>
  <c r="BG2" i="39"/>
  <c r="BB3" i="39"/>
  <c r="BC3" i="39"/>
  <c r="BD3" i="39"/>
  <c r="BE3" i="39"/>
  <c r="BF3" i="39"/>
  <c r="F3" i="66" s="1"/>
  <c r="L3" i="66" s="1"/>
  <c r="BG3" i="39"/>
  <c r="BB4" i="39"/>
  <c r="BC4" i="39"/>
  <c r="BD4" i="39"/>
  <c r="BE4" i="39"/>
  <c r="BF4" i="39"/>
  <c r="F4" i="66" s="1"/>
  <c r="L4" i="66" s="1"/>
  <c r="BG4" i="39"/>
  <c r="BB5" i="39"/>
  <c r="BC5" i="39"/>
  <c r="BD5" i="39"/>
  <c r="BE5" i="39"/>
  <c r="BF5" i="39"/>
  <c r="F5" i="66" s="1"/>
  <c r="L5" i="66" s="1"/>
  <c r="BG5" i="39"/>
  <c r="BB6" i="39"/>
  <c r="BC6" i="39"/>
  <c r="BD6" i="39"/>
  <c r="BE6" i="39"/>
  <c r="BF6" i="39"/>
  <c r="F6" i="66" s="1"/>
  <c r="L6" i="66" s="1"/>
  <c r="BG6" i="39"/>
  <c r="BB7" i="39"/>
  <c r="BC7" i="39"/>
  <c r="BD7" i="39"/>
  <c r="BE7" i="39"/>
  <c r="BF7" i="39"/>
  <c r="F7" i="66" s="1"/>
  <c r="L7" i="66" s="1"/>
  <c r="BG7" i="39"/>
  <c r="BB8" i="39"/>
  <c r="BC8" i="39"/>
  <c r="BD8" i="39"/>
  <c r="BE8" i="39"/>
  <c r="BF8" i="39"/>
  <c r="F8" i="66" s="1"/>
  <c r="L8" i="66" s="1"/>
  <c r="BG8" i="39"/>
  <c r="BB9" i="39"/>
  <c r="BC9" i="39"/>
  <c r="BD9" i="39"/>
  <c r="BE9" i="39"/>
  <c r="BF9" i="39"/>
  <c r="F9" i="66" s="1"/>
  <c r="L9" i="66" s="1"/>
  <c r="BG9" i="39"/>
  <c r="BB10" i="39"/>
  <c r="BC10" i="39"/>
  <c r="BD10" i="39"/>
  <c r="BE10" i="39"/>
  <c r="BF10" i="39"/>
  <c r="F10" i="66" s="1"/>
  <c r="L10" i="66" s="1"/>
  <c r="BG10" i="39"/>
  <c r="BB11" i="39"/>
  <c r="BC11" i="39"/>
  <c r="BD11" i="39"/>
  <c r="BE11" i="39"/>
  <c r="BF11" i="39"/>
  <c r="F11" i="66" s="1"/>
  <c r="L11" i="66" s="1"/>
  <c r="BG11" i="39"/>
  <c r="BB12" i="39"/>
  <c r="BC12" i="39"/>
  <c r="BD12" i="39"/>
  <c r="BE12" i="39"/>
  <c r="BF12" i="39"/>
  <c r="F12" i="66" s="1"/>
  <c r="L12" i="66" s="1"/>
  <c r="BG12" i="39"/>
  <c r="BB13" i="39"/>
  <c r="BC13" i="39"/>
  <c r="BD13" i="39"/>
  <c r="BE13" i="39"/>
  <c r="BF13" i="39"/>
  <c r="F13" i="66" s="1"/>
  <c r="L13" i="66" s="1"/>
  <c r="BG13" i="39"/>
  <c r="BB14" i="39"/>
  <c r="BC14" i="39"/>
  <c r="BD14" i="39"/>
  <c r="BE14" i="39"/>
  <c r="BF14" i="39"/>
  <c r="F14" i="66" s="1"/>
  <c r="L14" i="66" s="1"/>
  <c r="BG14" i="39"/>
  <c r="BB15" i="39"/>
  <c r="BC15" i="39"/>
  <c r="BD15" i="39"/>
  <c r="BE15" i="39"/>
  <c r="BF15" i="39"/>
  <c r="F15" i="66" s="1"/>
  <c r="L15" i="66" s="1"/>
  <c r="BG15" i="39"/>
  <c r="BB16" i="39"/>
  <c r="BC16" i="39"/>
  <c r="BD16" i="39"/>
  <c r="BE16" i="39"/>
  <c r="BF16" i="39"/>
  <c r="F16" i="66" s="1"/>
  <c r="L16" i="66" s="1"/>
  <c r="BG16" i="39"/>
  <c r="BB17" i="39"/>
  <c r="BC17" i="39"/>
  <c r="BD17" i="39"/>
  <c r="BE17" i="39"/>
  <c r="BF17" i="39"/>
  <c r="F17" i="66" s="1"/>
  <c r="L17" i="66" s="1"/>
  <c r="BG17" i="39"/>
  <c r="BB18" i="39"/>
  <c r="BC18" i="39"/>
  <c r="BD18" i="39"/>
  <c r="BE18" i="39"/>
  <c r="BF18" i="39"/>
  <c r="F18" i="66" s="1"/>
  <c r="L18" i="66" s="1"/>
  <c r="BG18" i="39"/>
  <c r="BB19" i="39"/>
  <c r="BC19" i="39"/>
  <c r="BD19" i="39"/>
  <c r="BE19" i="39"/>
  <c r="BF19" i="39"/>
  <c r="F19" i="66" s="1"/>
  <c r="L19" i="66" s="1"/>
  <c r="BG19" i="39"/>
  <c r="BB20" i="39"/>
  <c r="BC20" i="39"/>
  <c r="BD20" i="39"/>
  <c r="BE20" i="39"/>
  <c r="BF20" i="39"/>
  <c r="F20" i="66" s="1"/>
  <c r="L20" i="66" s="1"/>
  <c r="BG20" i="39"/>
  <c r="BB21" i="39"/>
  <c r="BC21" i="39"/>
  <c r="BD21" i="39"/>
  <c r="BE21" i="39"/>
  <c r="BF21" i="39"/>
  <c r="F21" i="66" s="1"/>
  <c r="L21" i="66" s="1"/>
  <c r="BG21" i="39"/>
  <c r="BB22" i="39"/>
  <c r="BC22" i="39"/>
  <c r="BD22" i="39"/>
  <c r="BE22" i="39"/>
  <c r="BF22" i="39"/>
  <c r="F22" i="66" s="1"/>
  <c r="L22" i="66" s="1"/>
  <c r="BG22" i="39"/>
  <c r="BB23" i="39"/>
  <c r="BC23" i="39"/>
  <c r="BD23" i="39"/>
  <c r="BE23" i="39"/>
  <c r="BF23" i="39"/>
  <c r="F23" i="66" s="1"/>
  <c r="L23" i="66" s="1"/>
  <c r="BG23" i="39"/>
  <c r="BB24" i="39"/>
  <c r="BC24" i="39"/>
  <c r="BD24" i="39"/>
  <c r="BE24" i="39"/>
  <c r="BF24" i="39"/>
  <c r="F24" i="66" s="1"/>
  <c r="L24" i="66" s="1"/>
  <c r="BG24" i="39"/>
  <c r="BB25" i="39"/>
  <c r="BC25" i="39"/>
  <c r="BD25" i="39"/>
  <c r="BE25" i="39"/>
  <c r="BF25" i="39"/>
  <c r="F25" i="66" s="1"/>
  <c r="L25" i="66" s="1"/>
  <c r="BG25" i="39"/>
  <c r="BB26" i="39"/>
  <c r="BC26" i="39"/>
  <c r="BD26" i="39"/>
  <c r="BE26" i="39"/>
  <c r="BF26" i="39"/>
  <c r="F26" i="66" s="1"/>
  <c r="L26" i="66" s="1"/>
  <c r="BG26" i="39"/>
  <c r="BB27" i="39"/>
  <c r="BC27" i="39"/>
  <c r="BD27" i="39"/>
  <c r="BE27" i="39"/>
  <c r="BF27" i="39"/>
  <c r="F27" i="66" s="1"/>
  <c r="L27" i="66" s="1"/>
  <c r="BG27" i="39"/>
  <c r="BB28" i="39"/>
  <c r="BC28" i="39"/>
  <c r="BD28" i="39"/>
  <c r="BE28" i="39"/>
  <c r="BF28" i="39"/>
  <c r="F28" i="66" s="1"/>
  <c r="L28" i="66" s="1"/>
  <c r="BG28" i="39"/>
  <c r="BB29" i="39"/>
  <c r="BC29" i="39"/>
  <c r="BD29" i="39"/>
  <c r="BE29" i="39"/>
  <c r="BF29" i="39"/>
  <c r="F29" i="66" s="1"/>
  <c r="L29" i="66" s="1"/>
  <c r="BG29" i="39"/>
  <c r="BB30" i="39"/>
  <c r="BC30" i="39"/>
  <c r="BD30" i="39"/>
  <c r="BE30" i="39"/>
  <c r="BF30" i="39"/>
  <c r="F30" i="66" s="1"/>
  <c r="L30" i="66" s="1"/>
  <c r="BG30" i="39"/>
  <c r="BB31" i="39"/>
  <c r="BC31" i="39"/>
  <c r="BD31" i="39"/>
  <c r="BE31" i="39"/>
  <c r="BF31" i="39"/>
  <c r="F31" i="66" s="1"/>
  <c r="L31" i="66" s="1"/>
  <c r="BG31" i="39"/>
  <c r="BB32" i="39"/>
  <c r="BC32" i="39"/>
  <c r="BD32" i="39"/>
  <c r="BE32" i="39"/>
  <c r="BF32" i="39"/>
  <c r="F32" i="66" s="1"/>
  <c r="L32" i="66" s="1"/>
  <c r="BG32" i="39"/>
  <c r="BB33" i="39"/>
  <c r="BC33" i="39"/>
  <c r="BD33" i="39"/>
  <c r="BE33" i="39"/>
  <c r="BF33" i="39"/>
  <c r="F33" i="66" s="1"/>
  <c r="L33" i="66" s="1"/>
  <c r="BG33" i="39"/>
  <c r="BB34" i="39"/>
  <c r="BC34" i="39"/>
  <c r="BD34" i="39"/>
  <c r="BE34" i="39"/>
  <c r="BF34" i="39"/>
  <c r="F34" i="66" s="1"/>
  <c r="L34" i="66" s="1"/>
  <c r="BG34" i="39"/>
  <c r="BB35" i="39"/>
  <c r="BC35" i="39"/>
  <c r="BD35" i="39"/>
  <c r="BE35" i="39"/>
  <c r="BF35" i="39"/>
  <c r="F35" i="66" s="1"/>
  <c r="L35" i="66" s="1"/>
  <c r="BG35" i="39"/>
  <c r="BB36" i="39"/>
  <c r="BC36" i="39"/>
  <c r="BD36" i="39"/>
  <c r="BE36" i="39"/>
  <c r="BF36" i="39"/>
  <c r="F36" i="66" s="1"/>
  <c r="L36" i="66" s="1"/>
  <c r="BG36" i="39"/>
  <c r="BB37" i="39"/>
  <c r="BC37" i="39"/>
  <c r="BD37" i="39"/>
  <c r="BE37" i="39"/>
  <c r="BF37" i="39"/>
  <c r="F37" i="66" s="1"/>
  <c r="L37" i="66" s="1"/>
  <c r="BG37" i="39"/>
  <c r="BB38" i="39"/>
  <c r="BC38" i="39"/>
  <c r="BD38" i="39"/>
  <c r="BE38" i="39"/>
  <c r="BF38" i="39"/>
  <c r="F38" i="66" s="1"/>
  <c r="L38" i="66" s="1"/>
  <c r="BG38" i="39"/>
  <c r="BB39" i="39"/>
  <c r="BC39" i="39"/>
  <c r="BD39" i="39"/>
  <c r="BE39" i="39"/>
  <c r="BF39" i="39"/>
  <c r="F39" i="66" s="1"/>
  <c r="L39" i="66" s="1"/>
  <c r="BG39" i="39"/>
  <c r="BB40" i="39"/>
  <c r="BC40" i="39"/>
  <c r="BD40" i="39"/>
  <c r="BE40" i="39"/>
  <c r="BF40" i="39"/>
  <c r="F40" i="66" s="1"/>
  <c r="L40" i="66" s="1"/>
  <c r="BG40" i="39"/>
  <c r="BB41" i="39"/>
  <c r="BC41" i="39"/>
  <c r="BD41" i="39"/>
  <c r="BE41" i="39"/>
  <c r="BF41" i="39"/>
  <c r="F41" i="66" s="1"/>
  <c r="L41" i="66" s="1"/>
  <c r="BG41" i="39"/>
  <c r="BB42" i="39"/>
  <c r="BC42" i="39"/>
  <c r="BD42" i="39"/>
  <c r="BE42" i="39"/>
  <c r="BF42" i="39"/>
  <c r="F42" i="66" s="1"/>
  <c r="L42" i="66" s="1"/>
  <c r="BG42" i="39"/>
  <c r="BB43" i="39"/>
  <c r="BC43" i="39"/>
  <c r="BD43" i="39"/>
  <c r="BE43" i="39"/>
  <c r="BF43" i="39"/>
  <c r="F43" i="66" s="1"/>
  <c r="L43" i="66" s="1"/>
  <c r="BG43" i="39"/>
  <c r="BB44" i="39"/>
  <c r="BC44" i="39"/>
  <c r="BD44" i="39"/>
  <c r="BE44" i="39"/>
  <c r="BF44" i="39"/>
  <c r="F44" i="66" s="1"/>
  <c r="L44" i="66" s="1"/>
  <c r="BG44" i="39"/>
  <c r="BB45" i="39"/>
  <c r="BC45" i="39"/>
  <c r="BD45" i="39"/>
  <c r="BE45" i="39"/>
  <c r="BF45" i="39"/>
  <c r="F45" i="66" s="1"/>
  <c r="L45" i="66" s="1"/>
  <c r="BG45" i="39"/>
  <c r="BB46" i="39"/>
  <c r="BC46" i="39"/>
  <c r="BD46" i="39"/>
  <c r="BE46" i="39"/>
  <c r="BF46" i="39"/>
  <c r="F46" i="66" s="1"/>
  <c r="L46" i="66" s="1"/>
  <c r="BG46" i="39"/>
  <c r="BB47" i="39"/>
  <c r="BC47" i="39"/>
  <c r="BD47" i="39"/>
  <c r="BE47" i="39"/>
  <c r="BF47" i="39"/>
  <c r="F47" i="66" s="1"/>
  <c r="L47" i="66" s="1"/>
  <c r="BG47" i="39"/>
  <c r="BB48" i="39"/>
  <c r="BC48" i="39"/>
  <c r="BD48" i="39"/>
  <c r="BE48" i="39"/>
  <c r="BF48" i="39"/>
  <c r="F48" i="66" s="1"/>
  <c r="L48" i="66" s="1"/>
  <c r="BG48" i="39"/>
  <c r="BB49" i="39"/>
  <c r="BC49" i="39"/>
  <c r="BD49" i="39"/>
  <c r="BE49" i="39"/>
  <c r="BF49" i="39"/>
  <c r="F49" i="66" s="1"/>
  <c r="L49" i="66" s="1"/>
  <c r="BG49" i="39"/>
  <c r="BB50" i="39"/>
  <c r="BC50" i="39"/>
  <c r="BD50" i="39"/>
  <c r="BE50" i="39"/>
  <c r="BF50" i="39"/>
  <c r="F50" i="66" s="1"/>
  <c r="L50" i="66" s="1"/>
  <c r="BG50" i="39"/>
  <c r="BB51" i="39"/>
  <c r="BC51" i="39"/>
  <c r="BD51" i="39"/>
  <c r="BE51" i="39"/>
  <c r="BF51" i="39"/>
  <c r="F51" i="66" s="1"/>
  <c r="L51" i="66" s="1"/>
  <c r="BG51" i="39"/>
  <c r="BB52" i="39"/>
  <c r="BC52" i="39"/>
  <c r="BD52" i="39"/>
  <c r="BE52" i="39"/>
  <c r="BF52" i="39"/>
  <c r="F52" i="66" s="1"/>
  <c r="L52" i="66" s="1"/>
  <c r="BG52" i="39"/>
  <c r="BB53" i="39"/>
  <c r="BC53" i="39"/>
  <c r="BD53" i="39"/>
  <c r="BE53" i="39"/>
  <c r="BF53" i="39"/>
  <c r="F53" i="66" s="1"/>
  <c r="L53" i="66" s="1"/>
  <c r="BG53" i="39"/>
  <c r="BB54" i="39"/>
  <c r="BC54" i="39"/>
  <c r="BD54" i="39"/>
  <c r="BE54" i="39"/>
  <c r="BF54" i="39"/>
  <c r="F54" i="66" s="1"/>
  <c r="L54" i="66" s="1"/>
  <c r="BG54" i="39"/>
  <c r="BB55" i="39"/>
  <c r="BC55" i="39"/>
  <c r="BD55" i="39"/>
  <c r="BE55" i="39"/>
  <c r="BF55" i="39"/>
  <c r="F55" i="66" s="1"/>
  <c r="L55" i="66" s="1"/>
  <c r="BG55" i="39"/>
  <c r="BB56" i="39"/>
  <c r="BC56" i="39"/>
  <c r="BD56" i="39"/>
  <c r="BE56" i="39"/>
  <c r="BF56" i="39"/>
  <c r="F56" i="66" s="1"/>
  <c r="L56" i="66" s="1"/>
  <c r="BG56" i="39"/>
  <c r="BB57" i="39"/>
  <c r="BC57" i="39"/>
  <c r="BD57" i="39"/>
  <c r="BE57" i="39"/>
  <c r="BF57" i="39"/>
  <c r="F57" i="66" s="1"/>
  <c r="L57" i="66" s="1"/>
  <c r="BG57" i="39"/>
  <c r="BB58" i="39"/>
  <c r="BC58" i="39"/>
  <c r="BD58" i="39"/>
  <c r="BE58" i="39"/>
  <c r="BF58" i="39"/>
  <c r="F58" i="66" s="1"/>
  <c r="L58" i="66" s="1"/>
  <c r="BG58" i="39"/>
  <c r="BB59" i="39"/>
  <c r="BC59" i="39"/>
  <c r="BD59" i="39"/>
  <c r="BE59" i="39"/>
  <c r="BF59" i="39"/>
  <c r="F59" i="66" s="1"/>
  <c r="L59" i="66" s="1"/>
  <c r="BG59" i="39"/>
  <c r="BB60" i="39"/>
  <c r="BC60" i="39"/>
  <c r="BD60" i="39"/>
  <c r="BE60" i="39"/>
  <c r="BF60" i="39"/>
  <c r="F60" i="66" s="1"/>
  <c r="L60" i="66" s="1"/>
  <c r="BG60" i="39"/>
  <c r="BB61" i="39"/>
  <c r="BC61" i="39"/>
  <c r="BD61" i="39"/>
  <c r="BE61" i="39"/>
  <c r="BF61" i="39"/>
  <c r="F61" i="66" s="1"/>
  <c r="L61" i="66" s="1"/>
  <c r="BG61" i="39"/>
  <c r="BB62" i="39"/>
  <c r="BC62" i="39"/>
  <c r="BD62" i="39"/>
  <c r="BE62" i="39"/>
  <c r="BF62" i="39"/>
  <c r="F62" i="66" s="1"/>
  <c r="L62" i="66" s="1"/>
  <c r="BG62" i="39"/>
  <c r="BB63" i="39"/>
  <c r="BC63" i="39"/>
  <c r="BD63" i="39"/>
  <c r="BE63" i="39"/>
  <c r="BF63" i="39"/>
  <c r="F63" i="66" s="1"/>
  <c r="L63" i="66" s="1"/>
  <c r="BG63" i="39"/>
  <c r="BB64" i="39"/>
  <c r="BC64" i="39"/>
  <c r="BD64" i="39"/>
  <c r="BE64" i="39"/>
  <c r="BF64" i="39"/>
  <c r="F64" i="66" s="1"/>
  <c r="L64" i="66" s="1"/>
  <c r="BG64" i="39"/>
  <c r="BB65" i="39"/>
  <c r="BC65" i="39"/>
  <c r="BD65" i="39"/>
  <c r="BE65" i="39"/>
  <c r="BF65" i="39"/>
  <c r="F65" i="66" s="1"/>
  <c r="L65" i="66" s="1"/>
  <c r="BG65" i="39"/>
  <c r="BB66" i="39"/>
  <c r="BC66" i="39"/>
  <c r="BD66" i="39"/>
  <c r="BE66" i="39"/>
  <c r="BF66" i="39"/>
  <c r="F66" i="66" s="1"/>
  <c r="L66" i="66" s="1"/>
  <c r="BG66" i="39"/>
  <c r="BB67" i="39"/>
  <c r="BC67" i="39"/>
  <c r="BD67" i="39"/>
  <c r="BE67" i="39"/>
  <c r="BF67" i="39"/>
  <c r="F67" i="66" s="1"/>
  <c r="L67" i="66" s="1"/>
  <c r="BG67" i="39"/>
  <c r="BB68" i="39"/>
  <c r="BC68" i="39"/>
  <c r="BD68" i="39"/>
  <c r="BE68" i="39"/>
  <c r="BF68" i="39"/>
  <c r="F68" i="66" s="1"/>
  <c r="L68" i="66" s="1"/>
  <c r="BG68" i="39"/>
  <c r="BB69" i="39"/>
  <c r="BC69" i="39"/>
  <c r="BD69" i="39"/>
  <c r="BE69" i="39"/>
  <c r="BF69" i="39"/>
  <c r="F69" i="66" s="1"/>
  <c r="L69" i="66" s="1"/>
  <c r="BG69" i="39"/>
  <c r="BB70" i="39"/>
  <c r="BC70" i="39"/>
  <c r="BD70" i="39"/>
  <c r="BE70" i="39"/>
  <c r="BF70" i="39"/>
  <c r="F70" i="66" s="1"/>
  <c r="L70" i="66" s="1"/>
  <c r="BG70" i="39"/>
  <c r="BB71" i="39"/>
  <c r="BC71" i="39"/>
  <c r="BD71" i="39"/>
  <c r="BE71" i="39"/>
  <c r="BF71" i="39"/>
  <c r="F71" i="66" s="1"/>
  <c r="L71" i="66" s="1"/>
  <c r="BG71" i="39"/>
  <c r="BB72" i="39"/>
  <c r="BC72" i="39"/>
  <c r="BD72" i="39"/>
  <c r="BE72" i="39"/>
  <c r="BF72" i="39"/>
  <c r="F72" i="66" s="1"/>
  <c r="L72" i="66" s="1"/>
  <c r="BG72" i="39"/>
  <c r="BB73" i="39"/>
  <c r="BC73" i="39"/>
  <c r="BD73" i="39"/>
  <c r="BE73" i="39"/>
  <c r="BF73" i="39"/>
  <c r="F73" i="66" s="1"/>
  <c r="L73" i="66" s="1"/>
  <c r="BG73" i="39"/>
  <c r="BB74" i="39"/>
  <c r="BC74" i="39"/>
  <c r="BD74" i="39"/>
  <c r="BE74" i="39"/>
  <c r="BF74" i="39"/>
  <c r="F74" i="66" s="1"/>
  <c r="L74" i="66" s="1"/>
  <c r="BG74" i="39"/>
  <c r="BB75" i="39"/>
  <c r="BC75" i="39"/>
  <c r="BD75" i="39"/>
  <c r="BE75" i="39"/>
  <c r="BF75" i="39"/>
  <c r="F75" i="66" s="1"/>
  <c r="L75" i="66" s="1"/>
  <c r="BG75" i="39"/>
  <c r="BB76" i="39"/>
  <c r="BC76" i="39"/>
  <c r="BD76" i="39"/>
  <c r="BE76" i="39"/>
  <c r="BF76" i="39"/>
  <c r="F76" i="66" s="1"/>
  <c r="L76" i="66" s="1"/>
  <c r="BG76" i="39"/>
  <c r="BB77" i="39"/>
  <c r="BC77" i="39"/>
  <c r="BD77" i="39"/>
  <c r="BE77" i="39"/>
  <c r="BF77" i="39"/>
  <c r="F77" i="66" s="1"/>
  <c r="L77" i="66" s="1"/>
  <c r="BG77" i="39"/>
  <c r="BB78" i="39"/>
  <c r="BC78" i="39"/>
  <c r="BD78" i="39"/>
  <c r="BE78" i="39"/>
  <c r="BF78" i="39"/>
  <c r="F78" i="66" s="1"/>
  <c r="L78" i="66" s="1"/>
  <c r="BG78" i="39"/>
  <c r="BB79" i="39"/>
  <c r="BC79" i="39"/>
  <c r="BD79" i="39"/>
  <c r="BE79" i="39"/>
  <c r="BF79" i="39"/>
  <c r="F79" i="66" s="1"/>
  <c r="L79" i="66" s="1"/>
  <c r="BG79" i="39"/>
  <c r="BB80" i="39"/>
  <c r="BC80" i="39"/>
  <c r="BD80" i="39"/>
  <c r="BE80" i="39"/>
  <c r="BF80" i="39"/>
  <c r="F80" i="66" s="1"/>
  <c r="L80" i="66" s="1"/>
  <c r="BG80" i="39"/>
  <c r="BB81" i="39"/>
  <c r="BC81" i="39"/>
  <c r="BD81" i="39"/>
  <c r="BE81" i="39"/>
  <c r="BF81" i="39"/>
  <c r="F81" i="66" s="1"/>
  <c r="L81" i="66" s="1"/>
  <c r="BG81" i="39"/>
  <c r="BB82" i="39"/>
  <c r="BC82" i="39"/>
  <c r="BD82" i="39"/>
  <c r="BE82" i="39"/>
  <c r="BF82" i="39"/>
  <c r="F82" i="66" s="1"/>
  <c r="L82" i="66" s="1"/>
  <c r="BG82" i="39"/>
  <c r="BB83" i="39"/>
  <c r="BC83" i="39"/>
  <c r="BD83" i="39"/>
  <c r="BE83" i="39"/>
  <c r="BF83" i="39"/>
  <c r="F83" i="66" s="1"/>
  <c r="L83" i="66" s="1"/>
  <c r="BG83" i="39"/>
  <c r="BB84" i="39"/>
  <c r="BC84" i="39"/>
  <c r="BD84" i="39"/>
  <c r="BE84" i="39"/>
  <c r="BF84" i="39"/>
  <c r="F84" i="66" s="1"/>
  <c r="L84" i="66" s="1"/>
  <c r="BG84" i="39"/>
  <c r="BB85" i="39"/>
  <c r="BC85" i="39"/>
  <c r="BD85" i="39"/>
  <c r="BE85" i="39"/>
  <c r="BF85" i="39"/>
  <c r="F85" i="66" s="1"/>
  <c r="L85" i="66" s="1"/>
  <c r="BG85" i="39"/>
  <c r="C95" i="29" l="1"/>
  <c r="A143" i="29"/>
  <c r="C93" i="29"/>
  <c r="A141" i="29"/>
  <c r="C91" i="29"/>
  <c r="A139" i="29"/>
  <c r="C89" i="29"/>
  <c r="A137" i="29"/>
  <c r="C87" i="29"/>
  <c r="A135" i="29"/>
  <c r="C94" i="29"/>
  <c r="A142" i="29"/>
  <c r="C92" i="29"/>
  <c r="A140" i="29"/>
  <c r="C90" i="29"/>
  <c r="A138" i="29"/>
  <c r="C88" i="29"/>
  <c r="A136" i="29"/>
  <c r="C86" i="29"/>
  <c r="A134" i="29"/>
  <c r="E9" i="67"/>
  <c r="J9" i="67" s="1"/>
  <c r="E14" i="67"/>
  <c r="E10" i="67"/>
  <c r="J10" i="67" s="1"/>
  <c r="E11" i="67"/>
  <c r="J11" i="67" s="1"/>
  <c r="E13" i="67"/>
  <c r="J13" i="67" s="1"/>
  <c r="E8" i="67"/>
  <c r="J8" i="67" s="1"/>
  <c r="E12" i="67"/>
  <c r="J12" i="67" s="1"/>
  <c r="C83" i="29"/>
  <c r="A131" i="29"/>
  <c r="B75" i="29"/>
  <c r="A123" i="29"/>
  <c r="F132" i="30"/>
  <c r="N132" i="30" s="1"/>
  <c r="F125" i="30"/>
  <c r="N125" i="30" s="1"/>
  <c r="F124" i="30"/>
  <c r="N124" i="30" s="1"/>
  <c r="C84" i="29"/>
  <c r="A132" i="29"/>
  <c r="C80" i="29"/>
  <c r="A128" i="29"/>
  <c r="B76" i="29"/>
  <c r="A124" i="29"/>
  <c r="F127" i="30"/>
  <c r="N127" i="30" s="1"/>
  <c r="F126" i="30"/>
  <c r="N126" i="30" s="1"/>
  <c r="C85" i="29"/>
  <c r="A133" i="29"/>
  <c r="C81" i="29"/>
  <c r="A129" i="29"/>
  <c r="B77" i="29"/>
  <c r="A125" i="29"/>
  <c r="F129" i="30"/>
  <c r="N129" i="30" s="1"/>
  <c r="F128" i="30"/>
  <c r="N128" i="30" s="1"/>
  <c r="C79" i="29"/>
  <c r="A127" i="29"/>
  <c r="F133" i="30"/>
  <c r="N133" i="30" s="1"/>
  <c r="C82" i="29"/>
  <c r="A130" i="29"/>
  <c r="C78" i="29"/>
  <c r="A126" i="29"/>
  <c r="B74" i="29"/>
  <c r="A122" i="29"/>
  <c r="F131" i="30"/>
  <c r="N131" i="30" s="1"/>
  <c r="F130" i="30"/>
  <c r="N130" i="30" s="1"/>
  <c r="F123" i="30"/>
  <c r="N123" i="30" s="1"/>
  <c r="F122" i="30"/>
  <c r="N122" i="30" s="1"/>
  <c r="B6" i="35"/>
  <c r="B7" i="35" s="1"/>
  <c r="B8" i="35" s="1"/>
  <c r="B9" i="35" s="1"/>
  <c r="B10" i="35" s="1"/>
  <c r="B11" i="35" s="1"/>
  <c r="B12" i="35" s="1"/>
  <c r="B13" i="35" s="1"/>
  <c r="Z9" i="35"/>
  <c r="Z10" i="35" s="1"/>
  <c r="Z11" i="35" s="1"/>
  <c r="Z12" i="35" s="1"/>
  <c r="Z13" i="35" s="1"/>
  <c r="Z14" i="35" s="1"/>
  <c r="H9" i="35"/>
  <c r="H10" i="35" s="1"/>
  <c r="H11" i="35" s="1"/>
  <c r="H12" i="35" s="1"/>
  <c r="H13" i="35" s="1"/>
  <c r="H14" i="35" s="1"/>
  <c r="N6" i="35"/>
  <c r="N7" i="35" s="1"/>
  <c r="N8" i="35" s="1"/>
  <c r="N9" i="35" s="1"/>
  <c r="N10" i="35" s="1"/>
  <c r="N11" i="35" s="1"/>
  <c r="N12" i="35" s="1"/>
  <c r="N13" i="35" s="1"/>
  <c r="N14" i="35" s="1"/>
  <c r="F85" i="31"/>
  <c r="L85" i="31" s="1"/>
  <c r="F83" i="31"/>
  <c r="L83" i="31" s="1"/>
  <c r="F81" i="31"/>
  <c r="L81" i="31" s="1"/>
  <c r="F79" i="31"/>
  <c r="L79" i="31" s="1"/>
  <c r="F77" i="31"/>
  <c r="L77" i="31" s="1"/>
  <c r="F75" i="31"/>
  <c r="L75" i="31" s="1"/>
  <c r="F73" i="31"/>
  <c r="L73" i="31" s="1"/>
  <c r="F71" i="31"/>
  <c r="L71" i="31" s="1"/>
  <c r="F69" i="31"/>
  <c r="L69" i="31" s="1"/>
  <c r="F67" i="31"/>
  <c r="L67" i="31" s="1"/>
  <c r="F65" i="31"/>
  <c r="L65" i="31" s="1"/>
  <c r="F63" i="31"/>
  <c r="L63" i="31" s="1"/>
  <c r="F61" i="31"/>
  <c r="L61" i="31" s="1"/>
  <c r="F59" i="31"/>
  <c r="L59" i="31" s="1"/>
  <c r="F57" i="31"/>
  <c r="L57" i="31" s="1"/>
  <c r="F55" i="31"/>
  <c r="L55" i="31" s="1"/>
  <c r="F53" i="31"/>
  <c r="L53" i="31" s="1"/>
  <c r="F51" i="31"/>
  <c r="L51" i="31" s="1"/>
  <c r="F49" i="31"/>
  <c r="L49" i="31" s="1"/>
  <c r="F47" i="31"/>
  <c r="L47" i="31" s="1"/>
  <c r="F45" i="31"/>
  <c r="L45" i="31" s="1"/>
  <c r="F43" i="31"/>
  <c r="L43" i="31" s="1"/>
  <c r="F41" i="31"/>
  <c r="L41" i="31" s="1"/>
  <c r="F39" i="31"/>
  <c r="L39" i="31" s="1"/>
  <c r="F37" i="31"/>
  <c r="L37" i="31" s="1"/>
  <c r="F35" i="31"/>
  <c r="L35" i="31" s="1"/>
  <c r="F33" i="31"/>
  <c r="L33" i="31" s="1"/>
  <c r="F31" i="31"/>
  <c r="L31" i="31" s="1"/>
  <c r="F29" i="31"/>
  <c r="L29" i="31" s="1"/>
  <c r="F27" i="31"/>
  <c r="L27" i="31" s="1"/>
  <c r="F25" i="31"/>
  <c r="L25" i="31" s="1"/>
  <c r="F23" i="31"/>
  <c r="L23" i="31" s="1"/>
  <c r="F21" i="31"/>
  <c r="L21" i="31" s="1"/>
  <c r="F19" i="31"/>
  <c r="L19" i="31" s="1"/>
  <c r="F17" i="31"/>
  <c r="L17" i="31" s="1"/>
  <c r="F13" i="31"/>
  <c r="L13" i="31" s="1"/>
  <c r="F7" i="31"/>
  <c r="L7" i="31" s="1"/>
  <c r="F3" i="31"/>
  <c r="L3" i="31" s="1"/>
  <c r="F84" i="31"/>
  <c r="L84" i="31" s="1"/>
  <c r="F82" i="31"/>
  <c r="L82" i="31" s="1"/>
  <c r="F80" i="31"/>
  <c r="L80" i="31" s="1"/>
  <c r="F78" i="31"/>
  <c r="L78" i="31" s="1"/>
  <c r="F76" i="31"/>
  <c r="L76" i="31" s="1"/>
  <c r="F74" i="31"/>
  <c r="L74" i="31" s="1"/>
  <c r="F72" i="31"/>
  <c r="L72" i="31" s="1"/>
  <c r="F70" i="31"/>
  <c r="L70" i="31" s="1"/>
  <c r="F68" i="31"/>
  <c r="L68" i="31" s="1"/>
  <c r="F66" i="31"/>
  <c r="L66" i="31" s="1"/>
  <c r="F64" i="31"/>
  <c r="L64" i="31" s="1"/>
  <c r="F62" i="31"/>
  <c r="L62" i="31" s="1"/>
  <c r="F60" i="31"/>
  <c r="L60" i="31" s="1"/>
  <c r="F58" i="31"/>
  <c r="L58" i="31" s="1"/>
  <c r="F56" i="31"/>
  <c r="L56" i="31" s="1"/>
  <c r="F54" i="31"/>
  <c r="L54" i="31" s="1"/>
  <c r="F52" i="31"/>
  <c r="L52" i="31" s="1"/>
  <c r="F50" i="31"/>
  <c r="L50" i="31" s="1"/>
  <c r="F48" i="31"/>
  <c r="L48" i="31" s="1"/>
  <c r="F46" i="31"/>
  <c r="L46" i="31" s="1"/>
  <c r="F44" i="31"/>
  <c r="L44" i="31" s="1"/>
  <c r="F42" i="31"/>
  <c r="L42" i="31" s="1"/>
  <c r="F40" i="31"/>
  <c r="L40" i="31" s="1"/>
  <c r="F38" i="31"/>
  <c r="L38" i="31" s="1"/>
  <c r="F36" i="31"/>
  <c r="L36" i="31" s="1"/>
  <c r="F34" i="31"/>
  <c r="L34" i="31" s="1"/>
  <c r="F32" i="31"/>
  <c r="L32" i="31" s="1"/>
  <c r="F30" i="31"/>
  <c r="L30" i="31" s="1"/>
  <c r="F28" i="31"/>
  <c r="L28" i="31" s="1"/>
  <c r="F26" i="31"/>
  <c r="L26" i="31" s="1"/>
  <c r="F24" i="31"/>
  <c r="L24" i="31" s="1"/>
  <c r="F22" i="31"/>
  <c r="L22" i="31" s="1"/>
  <c r="F20" i="31"/>
  <c r="L20" i="31" s="1"/>
  <c r="F18" i="31"/>
  <c r="L18" i="31" s="1"/>
  <c r="F16" i="31"/>
  <c r="L16" i="31" s="1"/>
  <c r="F14" i="31"/>
  <c r="L14" i="31" s="1"/>
  <c r="F12" i="31"/>
  <c r="L12" i="31" s="1"/>
  <c r="F10" i="31"/>
  <c r="L10" i="31" s="1"/>
  <c r="F8" i="31"/>
  <c r="L8" i="31" s="1"/>
  <c r="F6" i="31"/>
  <c r="L6" i="31" s="1"/>
  <c r="F4" i="31"/>
  <c r="L4" i="31" s="1"/>
  <c r="F2" i="31"/>
  <c r="L2" i="31" s="1"/>
  <c r="F15" i="31"/>
  <c r="L15" i="31" s="1"/>
  <c r="F11" i="31"/>
  <c r="L11" i="31" s="1"/>
  <c r="F9" i="31"/>
  <c r="L9" i="31" s="1"/>
  <c r="F5" i="31"/>
  <c r="L5" i="31" s="1"/>
  <c r="F15" i="67"/>
  <c r="T6" i="35"/>
  <c r="C86" i="31"/>
  <c r="B48" i="31"/>
  <c r="B3" i="31"/>
  <c r="B41" i="31"/>
  <c r="B40" i="31"/>
  <c r="B11" i="31"/>
  <c r="B54" i="31"/>
  <c r="C53" i="31"/>
  <c r="B49" i="31"/>
  <c r="B46" i="31"/>
  <c r="C59" i="31"/>
  <c r="B58" i="31"/>
  <c r="B57" i="31"/>
  <c r="C82" i="31"/>
  <c r="B61" i="31"/>
  <c r="B38" i="31"/>
  <c r="C37" i="31"/>
  <c r="C45" i="31"/>
  <c r="C92" i="31"/>
  <c r="C78" i="31"/>
  <c r="C70" i="31"/>
  <c r="B65" i="31"/>
  <c r="B15" i="31"/>
  <c r="B14" i="31"/>
  <c r="C13" i="31"/>
  <c r="C90" i="31"/>
  <c r="B7" i="31"/>
  <c r="C43" i="31"/>
  <c r="C34" i="31"/>
  <c r="C33" i="31"/>
  <c r="C30" i="31"/>
  <c r="C28" i="31"/>
  <c r="C26" i="31"/>
  <c r="C24" i="31"/>
  <c r="C22" i="31"/>
  <c r="C20" i="31"/>
  <c r="C18" i="31"/>
  <c r="C17" i="31"/>
  <c r="C96" i="31"/>
  <c r="C74" i="31"/>
  <c r="B62" i="31"/>
  <c r="C51" i="31"/>
  <c r="B50" i="31"/>
  <c r="B42" i="31"/>
  <c r="B16" i="31"/>
  <c r="C80" i="31"/>
  <c r="C72" i="31"/>
  <c r="B56" i="31"/>
  <c r="C9" i="31"/>
  <c r="C5" i="31"/>
  <c r="C94" i="31"/>
  <c r="C63" i="31"/>
  <c r="C55" i="31"/>
  <c r="C47" i="31"/>
  <c r="C39" i="31"/>
  <c r="C32" i="31"/>
  <c r="C88" i="31"/>
  <c r="C84" i="31"/>
  <c r="C76" i="31"/>
  <c r="C68" i="31"/>
  <c r="B60" i="31"/>
  <c r="B52" i="31"/>
  <c r="B44" i="31"/>
  <c r="C35" i="31"/>
  <c r="C31" i="31"/>
  <c r="B97" i="31"/>
  <c r="C97" i="31"/>
  <c r="B91" i="31"/>
  <c r="C91" i="31"/>
  <c r="B87" i="31"/>
  <c r="C87" i="31"/>
  <c r="C66" i="31"/>
  <c r="B66" i="31"/>
  <c r="B93" i="31"/>
  <c r="C93" i="31"/>
  <c r="B95" i="31"/>
  <c r="C95" i="31"/>
  <c r="B89" i="31"/>
  <c r="C89" i="31"/>
  <c r="B85" i="31"/>
  <c r="C85" i="31"/>
  <c r="B83" i="31"/>
  <c r="C83" i="31"/>
  <c r="B81" i="31"/>
  <c r="C81" i="31"/>
  <c r="B79" i="31"/>
  <c r="C79" i="31"/>
  <c r="B77" i="31"/>
  <c r="C77" i="31"/>
  <c r="B75" i="31"/>
  <c r="C75" i="31"/>
  <c r="B73" i="31"/>
  <c r="C73" i="31"/>
  <c r="B71" i="31"/>
  <c r="C71" i="31"/>
  <c r="B69" i="31"/>
  <c r="C69" i="31"/>
  <c r="B67" i="31"/>
  <c r="C67" i="31"/>
  <c r="B36" i="31"/>
  <c r="C36" i="31"/>
  <c r="B12" i="31"/>
  <c r="C12" i="31"/>
  <c r="B64" i="31"/>
  <c r="B29" i="31"/>
  <c r="C29" i="31"/>
  <c r="B27" i="31"/>
  <c r="C27" i="31"/>
  <c r="B25" i="31"/>
  <c r="C25" i="31"/>
  <c r="B23" i="31"/>
  <c r="C23" i="31"/>
  <c r="B21" i="31"/>
  <c r="C21" i="31"/>
  <c r="B19" i="31"/>
  <c r="C19" i="31"/>
  <c r="C10" i="31"/>
  <c r="C8" i="31"/>
  <c r="C6" i="31"/>
  <c r="C4" i="31"/>
  <c r="C2" i="31"/>
  <c r="C69" i="30"/>
  <c r="C65" i="30"/>
  <c r="C38" i="30"/>
  <c r="C79" i="30"/>
  <c r="B7" i="30"/>
  <c r="C60" i="30"/>
  <c r="B56" i="30"/>
  <c r="B48" i="30"/>
  <c r="B40" i="30"/>
  <c r="C91" i="30"/>
  <c r="B87" i="30"/>
  <c r="C71" i="30"/>
  <c r="C22" i="30"/>
  <c r="C85" i="30"/>
  <c r="C77" i="30"/>
  <c r="B36" i="30"/>
  <c r="C18" i="30"/>
  <c r="C97" i="30"/>
  <c r="B95" i="30"/>
  <c r="C89" i="30"/>
  <c r="C81" i="30"/>
  <c r="C73" i="30"/>
  <c r="B60" i="30"/>
  <c r="B52" i="30"/>
  <c r="C14" i="30"/>
  <c r="C83" i="30"/>
  <c r="C75" i="30"/>
  <c r="B44" i="30"/>
  <c r="B5" i="30"/>
  <c r="B4" i="30"/>
  <c r="C63" i="30"/>
  <c r="B58" i="30"/>
  <c r="B50" i="30"/>
  <c r="B42" i="30"/>
  <c r="B34" i="30"/>
  <c r="B32" i="30"/>
  <c r="C31" i="30"/>
  <c r="B30" i="30"/>
  <c r="C29" i="30"/>
  <c r="B28" i="30"/>
  <c r="C27" i="30"/>
  <c r="C26" i="30"/>
  <c r="C25" i="30"/>
  <c r="C24" i="30"/>
  <c r="C16" i="30"/>
  <c r="C10" i="30"/>
  <c r="C9" i="30"/>
  <c r="B8" i="30"/>
  <c r="C93" i="30"/>
  <c r="C54" i="30"/>
  <c r="C46" i="30"/>
  <c r="C3" i="30"/>
  <c r="C67" i="30"/>
  <c r="C20" i="30"/>
  <c r="C12" i="30"/>
  <c r="C50" i="30"/>
  <c r="B74" i="30"/>
  <c r="C74" i="30"/>
  <c r="B70" i="30"/>
  <c r="C70" i="30"/>
  <c r="B62" i="30"/>
  <c r="C62" i="30"/>
  <c r="B92" i="30"/>
  <c r="C92" i="30"/>
  <c r="B64" i="30"/>
  <c r="C64" i="30"/>
  <c r="B94" i="30"/>
  <c r="C94" i="30"/>
  <c r="B86" i="30"/>
  <c r="C86" i="30"/>
  <c r="B84" i="30"/>
  <c r="C84" i="30"/>
  <c r="B82" i="30"/>
  <c r="C82" i="30"/>
  <c r="B80" i="30"/>
  <c r="C80" i="30"/>
  <c r="B78" i="30"/>
  <c r="C78" i="30"/>
  <c r="B76" i="30"/>
  <c r="C76" i="30"/>
  <c r="B72" i="30"/>
  <c r="C72" i="30"/>
  <c r="B90" i="30"/>
  <c r="C90" i="30"/>
  <c r="B66" i="30"/>
  <c r="C66" i="30"/>
  <c r="B61" i="30"/>
  <c r="C61" i="30"/>
  <c r="B96" i="30"/>
  <c r="C96" i="30"/>
  <c r="B88" i="30"/>
  <c r="C88" i="30"/>
  <c r="B68" i="30"/>
  <c r="C68" i="30"/>
  <c r="B59" i="30"/>
  <c r="C59" i="30"/>
  <c r="B23" i="30"/>
  <c r="C23" i="30"/>
  <c r="B15" i="30"/>
  <c r="C15" i="30"/>
  <c r="C57" i="30"/>
  <c r="C55" i="30"/>
  <c r="C53" i="30"/>
  <c r="C51" i="30"/>
  <c r="C49" i="30"/>
  <c r="C47" i="30"/>
  <c r="C45" i="30"/>
  <c r="C43" i="30"/>
  <c r="C41" i="30"/>
  <c r="C39" i="30"/>
  <c r="C37" i="30"/>
  <c r="C35" i="30"/>
  <c r="C33" i="30"/>
  <c r="B17" i="30"/>
  <c r="C17" i="30"/>
  <c r="C2" i="30"/>
  <c r="B2" i="30"/>
  <c r="B19" i="30"/>
  <c r="C19" i="30"/>
  <c r="B11" i="30"/>
  <c r="C11" i="30"/>
  <c r="B21" i="30"/>
  <c r="C21" i="30"/>
  <c r="B13" i="30"/>
  <c r="C13" i="30"/>
  <c r="B6" i="30"/>
  <c r="C30" i="29"/>
  <c r="C11" i="29"/>
  <c r="B93" i="29"/>
  <c r="C32" i="29"/>
  <c r="B87" i="29"/>
  <c r="B26" i="29"/>
  <c r="C3" i="29"/>
  <c r="C2" i="29"/>
  <c r="C22" i="29"/>
  <c r="B4" i="29"/>
  <c r="C21" i="29"/>
  <c r="C15" i="29"/>
  <c r="B95" i="29"/>
  <c r="C14" i="29"/>
  <c r="B8" i="29"/>
  <c r="C7" i="29"/>
  <c r="C10" i="29"/>
  <c r="C6" i="29"/>
  <c r="B91" i="29"/>
  <c r="C28" i="29"/>
  <c r="C19" i="29"/>
  <c r="B89" i="29"/>
  <c r="B85" i="29"/>
  <c r="B83" i="29"/>
  <c r="B81" i="29"/>
  <c r="B79" i="29"/>
  <c r="B64" i="29"/>
  <c r="B63" i="29"/>
  <c r="B43" i="29"/>
  <c r="B42" i="29"/>
  <c r="B39" i="29"/>
  <c r="B38" i="29"/>
  <c r="B35" i="29"/>
  <c r="B34" i="29"/>
  <c r="C18" i="29"/>
  <c r="C72" i="29"/>
  <c r="B62" i="29"/>
  <c r="C31" i="29"/>
  <c r="C29" i="29"/>
  <c r="C27" i="29"/>
  <c r="C25" i="29"/>
  <c r="C17" i="29"/>
  <c r="C13" i="29"/>
  <c r="C9" i="29"/>
  <c r="C5" i="29"/>
  <c r="B92" i="29"/>
  <c r="B88" i="29"/>
  <c r="B84" i="29"/>
  <c r="B80" i="29"/>
  <c r="B61" i="29"/>
  <c r="B41" i="29"/>
  <c r="B37" i="29"/>
  <c r="B33" i="29"/>
  <c r="C24" i="29"/>
  <c r="C20" i="29"/>
  <c r="C16" i="29"/>
  <c r="C12" i="29"/>
  <c r="B44" i="29"/>
  <c r="B40" i="29"/>
  <c r="B36" i="29"/>
  <c r="C23" i="29"/>
  <c r="B94" i="29"/>
  <c r="B90" i="29"/>
  <c r="B86" i="29"/>
  <c r="B82" i="29"/>
  <c r="B78" i="29"/>
  <c r="C77" i="29"/>
  <c r="C76" i="29"/>
  <c r="C75" i="29"/>
  <c r="C74" i="29"/>
  <c r="C73" i="29"/>
  <c r="B71" i="29"/>
  <c r="B70" i="29"/>
  <c r="B69" i="29"/>
  <c r="B68" i="29"/>
  <c r="B67" i="29"/>
  <c r="B66" i="29"/>
  <c r="B65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B48" i="29"/>
  <c r="B47" i="29"/>
  <c r="B46" i="29"/>
  <c r="B45" i="29"/>
  <c r="C75" i="28"/>
  <c r="C81" i="28"/>
  <c r="B93" i="28"/>
  <c r="C67" i="28"/>
  <c r="B89" i="28"/>
  <c r="C77" i="28"/>
  <c r="C85" i="28"/>
  <c r="C69" i="28"/>
  <c r="C83" i="28"/>
  <c r="C73" i="28"/>
  <c r="C65" i="28"/>
  <c r="C79" i="28"/>
  <c r="C71" i="28"/>
  <c r="C94" i="28"/>
  <c r="C90" i="28"/>
  <c r="C86" i="28"/>
  <c r="C82" i="28"/>
  <c r="C78" i="28"/>
  <c r="C74" i="28"/>
  <c r="C70" i="28"/>
  <c r="C66" i="28"/>
  <c r="B95" i="28"/>
  <c r="B91" i="28"/>
  <c r="B87" i="28"/>
  <c r="C84" i="28"/>
  <c r="C80" i="28"/>
  <c r="C76" i="28"/>
  <c r="C72" i="28"/>
  <c r="C68" i="28"/>
  <c r="B96" i="28"/>
  <c r="B92" i="28"/>
  <c r="B88" i="28"/>
  <c r="C64" i="28"/>
  <c r="C63" i="28"/>
  <c r="C62" i="28"/>
  <c r="B38" i="28"/>
  <c r="B57" i="28"/>
  <c r="C4" i="28"/>
  <c r="C56" i="28"/>
  <c r="B28" i="28"/>
  <c r="C39" i="28"/>
  <c r="C32" i="28"/>
  <c r="B16" i="28"/>
  <c r="B61" i="28"/>
  <c r="B59" i="28"/>
  <c r="C51" i="28"/>
  <c r="B24" i="28"/>
  <c r="C60" i="28"/>
  <c r="B55" i="28"/>
  <c r="B52" i="28"/>
  <c r="B50" i="28"/>
  <c r="B44" i="28"/>
  <c r="B36" i="28"/>
  <c r="C31" i="28"/>
  <c r="C29" i="28"/>
  <c r="B20" i="28"/>
  <c r="C15" i="28"/>
  <c r="B30" i="28"/>
  <c r="B14" i="28"/>
  <c r="C8" i="28"/>
  <c r="B48" i="28"/>
  <c r="B46" i="28"/>
  <c r="C43" i="28"/>
  <c r="B34" i="28"/>
  <c r="C27" i="28"/>
  <c r="B22" i="28"/>
  <c r="C19" i="28"/>
  <c r="B12" i="28"/>
  <c r="B10" i="28"/>
  <c r="B6" i="28"/>
  <c r="B2" i="28"/>
  <c r="C53" i="28"/>
  <c r="C40" i="28"/>
  <c r="C58" i="28"/>
  <c r="C54" i="28"/>
  <c r="C47" i="28"/>
  <c r="B42" i="28"/>
  <c r="C35" i="28"/>
  <c r="B26" i="28"/>
  <c r="C23" i="28"/>
  <c r="B18" i="28"/>
  <c r="C11" i="28"/>
  <c r="C7" i="28"/>
  <c r="C3" i="28"/>
  <c r="B45" i="28"/>
  <c r="C45" i="28"/>
  <c r="B49" i="28"/>
  <c r="C49" i="28"/>
  <c r="B21" i="28"/>
  <c r="C21" i="28"/>
  <c r="B41" i="28"/>
  <c r="C41" i="28"/>
  <c r="B37" i="28"/>
  <c r="C37" i="28"/>
  <c r="B33" i="28"/>
  <c r="C33" i="28"/>
  <c r="B25" i="28"/>
  <c r="C25" i="28"/>
  <c r="B9" i="28"/>
  <c r="C9" i="28"/>
  <c r="B5" i="28"/>
  <c r="C5" i="28"/>
  <c r="B13" i="28"/>
  <c r="C13" i="28"/>
  <c r="B17" i="28"/>
  <c r="C17" i="28"/>
  <c r="C55" i="27"/>
  <c r="B55" i="27"/>
  <c r="B47" i="27"/>
  <c r="B79" i="27"/>
  <c r="B31" i="27"/>
  <c r="B92" i="27"/>
  <c r="B89" i="27"/>
  <c r="C88" i="27"/>
  <c r="B71" i="27"/>
  <c r="B39" i="27"/>
  <c r="C8" i="27"/>
  <c r="B93" i="27"/>
  <c r="C63" i="27"/>
  <c r="C96" i="27"/>
  <c r="C19" i="27"/>
  <c r="C74" i="27"/>
  <c r="C58" i="27"/>
  <c r="C42" i="27"/>
  <c r="C26" i="27"/>
  <c r="B73" i="27"/>
  <c r="C72" i="27"/>
  <c r="B57" i="27"/>
  <c r="C56" i="27"/>
  <c r="B41" i="27"/>
  <c r="C40" i="27"/>
  <c r="B25" i="27"/>
  <c r="C24" i="27"/>
  <c r="C23" i="27"/>
  <c r="C12" i="27"/>
  <c r="C97" i="27"/>
  <c r="C82" i="27"/>
  <c r="C66" i="27"/>
  <c r="C50" i="27"/>
  <c r="C34" i="27"/>
  <c r="B81" i="27"/>
  <c r="C80" i="27"/>
  <c r="B65" i="27"/>
  <c r="C64" i="27"/>
  <c r="B49" i="27"/>
  <c r="C48" i="27"/>
  <c r="B33" i="27"/>
  <c r="C32" i="27"/>
  <c r="C78" i="27"/>
  <c r="C70" i="27"/>
  <c r="C62" i="27"/>
  <c r="C54" i="27"/>
  <c r="C46" i="27"/>
  <c r="C38" i="27"/>
  <c r="C30" i="27"/>
  <c r="C11" i="27"/>
  <c r="C7" i="27"/>
  <c r="C4" i="27"/>
  <c r="C94" i="27"/>
  <c r="C90" i="27"/>
  <c r="C86" i="27"/>
  <c r="B85" i="27"/>
  <c r="C84" i="27"/>
  <c r="C83" i="27"/>
  <c r="B77" i="27"/>
  <c r="C76" i="27"/>
  <c r="C75" i="27"/>
  <c r="B69" i="27"/>
  <c r="C68" i="27"/>
  <c r="C67" i="27"/>
  <c r="B61" i="27"/>
  <c r="C60" i="27"/>
  <c r="C59" i="27"/>
  <c r="B53" i="27"/>
  <c r="C52" i="27"/>
  <c r="C51" i="27"/>
  <c r="B45" i="27"/>
  <c r="C44" i="27"/>
  <c r="C43" i="27"/>
  <c r="B37" i="27"/>
  <c r="C36" i="27"/>
  <c r="C35" i="27"/>
  <c r="B29" i="27"/>
  <c r="C28" i="27"/>
  <c r="C27" i="27"/>
  <c r="C16" i="27"/>
  <c r="C15" i="27"/>
  <c r="B6" i="27"/>
  <c r="C3" i="27"/>
  <c r="C95" i="27"/>
  <c r="C91" i="27"/>
  <c r="C87" i="27"/>
  <c r="C20" i="27"/>
  <c r="B2" i="27"/>
  <c r="B5" i="27"/>
  <c r="C5" i="27"/>
  <c r="C22" i="27"/>
  <c r="B22" i="27"/>
  <c r="B21" i="27"/>
  <c r="C21" i="27"/>
  <c r="C14" i="27"/>
  <c r="B14" i="27"/>
  <c r="B13" i="27"/>
  <c r="C13" i="27"/>
  <c r="C18" i="27"/>
  <c r="B18" i="27"/>
  <c r="B17" i="27"/>
  <c r="C17" i="27"/>
  <c r="C10" i="27"/>
  <c r="B10" i="27"/>
  <c r="B9" i="27"/>
  <c r="C9" i="27"/>
  <c r="B26" i="66"/>
  <c r="B10" i="66"/>
  <c r="B73" i="66"/>
  <c r="B39" i="66"/>
  <c r="B77" i="66"/>
  <c r="C9" i="66"/>
  <c r="B12" i="66"/>
  <c r="B31" i="66"/>
  <c r="C5" i="66"/>
  <c r="B8" i="66"/>
  <c r="B18" i="66"/>
  <c r="B44" i="66"/>
  <c r="B6" i="66"/>
  <c r="C17" i="66"/>
  <c r="B20" i="66"/>
  <c r="B35" i="66"/>
  <c r="B4" i="66"/>
  <c r="C13" i="66"/>
  <c r="B16" i="66"/>
  <c r="B22" i="66"/>
  <c r="B33" i="66"/>
  <c r="B41" i="66"/>
  <c r="B68" i="66"/>
  <c r="B72" i="66"/>
  <c r="B75" i="66"/>
  <c r="B2" i="66"/>
  <c r="B14" i="66"/>
  <c r="C21" i="66"/>
  <c r="B24" i="66"/>
  <c r="B29" i="66"/>
  <c r="B37" i="66"/>
  <c r="B79" i="66"/>
  <c r="C7" i="66"/>
  <c r="B7" i="66"/>
  <c r="C23" i="66"/>
  <c r="B23" i="66"/>
  <c r="C48" i="66"/>
  <c r="B48" i="66"/>
  <c r="C52" i="66"/>
  <c r="B52" i="66"/>
  <c r="C58" i="66"/>
  <c r="B58" i="66"/>
  <c r="C60" i="66"/>
  <c r="B60" i="66"/>
  <c r="C64" i="66"/>
  <c r="B64" i="66"/>
  <c r="C11" i="66"/>
  <c r="B11" i="66"/>
  <c r="C43" i="66"/>
  <c r="B43" i="66"/>
  <c r="C76" i="66"/>
  <c r="B76" i="66"/>
  <c r="C19" i="66"/>
  <c r="B19" i="66"/>
  <c r="C28" i="66"/>
  <c r="B28" i="66"/>
  <c r="C36" i="66"/>
  <c r="B36" i="66"/>
  <c r="C46" i="66"/>
  <c r="B46" i="66"/>
  <c r="C50" i="66"/>
  <c r="B50" i="66"/>
  <c r="C54" i="66"/>
  <c r="B54" i="66"/>
  <c r="C56" i="66"/>
  <c r="B56" i="66"/>
  <c r="C62" i="66"/>
  <c r="B62" i="66"/>
  <c r="C3" i="66"/>
  <c r="B3" i="66"/>
  <c r="C15" i="66"/>
  <c r="B15" i="66"/>
  <c r="C32" i="66"/>
  <c r="B32" i="66"/>
  <c r="C40" i="66"/>
  <c r="B40" i="66"/>
  <c r="C66" i="66"/>
  <c r="B66" i="66"/>
  <c r="B25" i="66"/>
  <c r="B27" i="66"/>
  <c r="B30" i="66"/>
  <c r="B34" i="66"/>
  <c r="B38" i="66"/>
  <c r="B42" i="66"/>
  <c r="B45" i="66"/>
  <c r="B47" i="66"/>
  <c r="B49" i="66"/>
  <c r="B51" i="66"/>
  <c r="B53" i="66"/>
  <c r="B55" i="66"/>
  <c r="B57" i="66"/>
  <c r="B59" i="66"/>
  <c r="B61" i="66"/>
  <c r="B70" i="66"/>
  <c r="B74" i="66"/>
  <c r="B78" i="66"/>
  <c r="C67" i="66"/>
  <c r="B67" i="66"/>
  <c r="C71" i="66"/>
  <c r="B71" i="66"/>
  <c r="C63" i="66"/>
  <c r="B63" i="66"/>
  <c r="B65" i="66"/>
  <c r="B69" i="66"/>
  <c r="C80" i="66"/>
  <c r="B80" i="66"/>
  <c r="C81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C91" i="64"/>
  <c r="B46" i="64"/>
  <c r="C74" i="64"/>
  <c r="C66" i="64"/>
  <c r="C9" i="64"/>
  <c r="C21" i="64"/>
  <c r="C25" i="64"/>
  <c r="C58" i="64"/>
  <c r="C23" i="64"/>
  <c r="B50" i="64"/>
  <c r="C68" i="64"/>
  <c r="C72" i="64"/>
  <c r="C89" i="64"/>
  <c r="C5" i="64"/>
  <c r="C17" i="64"/>
  <c r="C60" i="64"/>
  <c r="C79" i="64"/>
  <c r="C85" i="64"/>
  <c r="C40" i="64"/>
  <c r="B40" i="64"/>
  <c r="B95" i="64"/>
  <c r="C95" i="64"/>
  <c r="C28" i="64"/>
  <c r="B28" i="64"/>
  <c r="B62" i="64"/>
  <c r="C62" i="64"/>
  <c r="C26" i="64"/>
  <c r="B26" i="64"/>
  <c r="B11" i="64"/>
  <c r="C11" i="64"/>
  <c r="C30" i="64"/>
  <c r="B30" i="64"/>
  <c r="C34" i="64"/>
  <c r="B34" i="64"/>
  <c r="C38" i="64"/>
  <c r="B38" i="64"/>
  <c r="C42" i="64"/>
  <c r="B42" i="64"/>
  <c r="B93" i="64"/>
  <c r="C93" i="64"/>
  <c r="B97" i="64"/>
  <c r="C97" i="64"/>
  <c r="B3" i="64"/>
  <c r="C3" i="64"/>
  <c r="C32" i="64"/>
  <c r="B32" i="64"/>
  <c r="C36" i="64"/>
  <c r="B36" i="64"/>
  <c r="C44" i="64"/>
  <c r="B44" i="64"/>
  <c r="B19" i="64"/>
  <c r="C19" i="64"/>
  <c r="B54" i="64"/>
  <c r="C54" i="64"/>
  <c r="B70" i="64"/>
  <c r="C70" i="64"/>
  <c r="B81" i="64"/>
  <c r="C81" i="64"/>
  <c r="C13" i="64"/>
  <c r="B48" i="64"/>
  <c r="C56" i="64"/>
  <c r="C64" i="64"/>
  <c r="C83" i="64"/>
  <c r="C87" i="64"/>
  <c r="C7" i="64"/>
  <c r="C15" i="64"/>
  <c r="B2" i="64"/>
  <c r="B4" i="64"/>
  <c r="B6" i="64"/>
  <c r="B8" i="64"/>
  <c r="B10" i="64"/>
  <c r="B12" i="64"/>
  <c r="B14" i="64"/>
  <c r="B16" i="64"/>
  <c r="B18" i="64"/>
  <c r="B20" i="64"/>
  <c r="B22" i="64"/>
  <c r="B24" i="64"/>
  <c r="B27" i="64"/>
  <c r="C27" i="64"/>
  <c r="B29" i="64"/>
  <c r="C29" i="64"/>
  <c r="C31" i="64"/>
  <c r="C33" i="64"/>
  <c r="C35" i="64"/>
  <c r="C37" i="64"/>
  <c r="C39" i="64"/>
  <c r="C41" i="64"/>
  <c r="C43" i="64"/>
  <c r="C45" i="64"/>
  <c r="C47" i="64"/>
  <c r="C49" i="64"/>
  <c r="C51" i="64"/>
  <c r="C52" i="64"/>
  <c r="C53" i="64"/>
  <c r="B55" i="64"/>
  <c r="B57" i="64"/>
  <c r="B59" i="64"/>
  <c r="B61" i="64"/>
  <c r="B63" i="64"/>
  <c r="B65" i="64"/>
  <c r="B67" i="64"/>
  <c r="B69" i="64"/>
  <c r="B71" i="64"/>
  <c r="B73" i="64"/>
  <c r="B75" i="64"/>
  <c r="C76" i="64"/>
  <c r="C77" i="64"/>
  <c r="C78" i="64"/>
  <c r="C80" i="64"/>
  <c r="B80" i="64"/>
  <c r="B82" i="64"/>
  <c r="B84" i="64"/>
  <c r="B86" i="64"/>
  <c r="B88" i="64"/>
  <c r="B90" i="64"/>
  <c r="B92" i="64"/>
  <c r="B94" i="64"/>
  <c r="B96" i="64"/>
  <c r="C20" i="58"/>
  <c r="C25" i="58"/>
  <c r="B54" i="58"/>
  <c r="B84" i="58"/>
  <c r="B8" i="58"/>
  <c r="C33" i="58"/>
  <c r="B44" i="58"/>
  <c r="B79" i="58"/>
  <c r="B18" i="58"/>
  <c r="B24" i="58"/>
  <c r="C28" i="58"/>
  <c r="C38" i="58"/>
  <c r="B62" i="58"/>
  <c r="C76" i="58"/>
  <c r="C81" i="58"/>
  <c r="C96" i="58"/>
  <c r="C17" i="58"/>
  <c r="B64" i="58"/>
  <c r="C70" i="58"/>
  <c r="BH10" i="39"/>
  <c r="I10" i="30" s="1"/>
  <c r="Q10" i="30" s="1"/>
  <c r="BH6" i="39"/>
  <c r="I6" i="30" s="1"/>
  <c r="Q6" i="30" s="1"/>
  <c r="BH2" i="39"/>
  <c r="I2" i="30" s="1"/>
  <c r="Q2" i="30" s="1"/>
  <c r="C2" i="58"/>
  <c r="B14" i="58"/>
  <c r="C36" i="58"/>
  <c r="B56" i="58"/>
  <c r="C68" i="58"/>
  <c r="C73" i="58"/>
  <c r="B77" i="58"/>
  <c r="C3" i="58"/>
  <c r="B3" i="58"/>
  <c r="B9" i="58"/>
  <c r="C9" i="58"/>
  <c r="C16" i="58"/>
  <c r="B16" i="58"/>
  <c r="B37" i="58"/>
  <c r="C37" i="58"/>
  <c r="B45" i="58"/>
  <c r="C45" i="58"/>
  <c r="C67" i="58"/>
  <c r="B67" i="58"/>
  <c r="C83" i="58"/>
  <c r="B83" i="58"/>
  <c r="BH53" i="39"/>
  <c r="I53" i="30" s="1"/>
  <c r="Q53" i="30" s="1"/>
  <c r="BH51" i="39"/>
  <c r="I51" i="30" s="1"/>
  <c r="Q51" i="30" s="1"/>
  <c r="BH49" i="39"/>
  <c r="I49" i="30" s="1"/>
  <c r="Q49" i="30" s="1"/>
  <c r="BH47" i="39"/>
  <c r="I47" i="30" s="1"/>
  <c r="Q47" i="30" s="1"/>
  <c r="BH45" i="39"/>
  <c r="I45" i="30" s="1"/>
  <c r="Q45" i="30" s="1"/>
  <c r="BH43" i="39"/>
  <c r="I43" i="30" s="1"/>
  <c r="Q43" i="30" s="1"/>
  <c r="BH41" i="39"/>
  <c r="I41" i="30" s="1"/>
  <c r="Q41" i="30" s="1"/>
  <c r="BH39" i="39"/>
  <c r="I39" i="30" s="1"/>
  <c r="Q39" i="30" s="1"/>
  <c r="BH37" i="39"/>
  <c r="I37" i="30" s="1"/>
  <c r="Q37" i="30" s="1"/>
  <c r="BH35" i="39"/>
  <c r="I35" i="30" s="1"/>
  <c r="Q35" i="30" s="1"/>
  <c r="BH33" i="39"/>
  <c r="I33" i="30" s="1"/>
  <c r="Q33" i="30" s="1"/>
  <c r="BH31" i="39"/>
  <c r="I31" i="30" s="1"/>
  <c r="Q31" i="30" s="1"/>
  <c r="BH29" i="39"/>
  <c r="I29" i="30" s="1"/>
  <c r="Q29" i="30" s="1"/>
  <c r="BH27" i="39"/>
  <c r="I27" i="30" s="1"/>
  <c r="Q27" i="30" s="1"/>
  <c r="BH25" i="39"/>
  <c r="I25" i="30" s="1"/>
  <c r="Q25" i="30" s="1"/>
  <c r="BH23" i="39"/>
  <c r="I23" i="30" s="1"/>
  <c r="Q23" i="30" s="1"/>
  <c r="BH21" i="39"/>
  <c r="I21" i="30" s="1"/>
  <c r="Q21" i="30" s="1"/>
  <c r="BH19" i="39"/>
  <c r="I19" i="30" s="1"/>
  <c r="Q19" i="30" s="1"/>
  <c r="BH17" i="39"/>
  <c r="I17" i="30" s="1"/>
  <c r="Q17" i="30" s="1"/>
  <c r="BH15" i="39"/>
  <c r="I15" i="30" s="1"/>
  <c r="Q15" i="30" s="1"/>
  <c r="C5" i="58"/>
  <c r="C6" i="58"/>
  <c r="B6" i="58"/>
  <c r="B12" i="58"/>
  <c r="B29" i="58"/>
  <c r="C29" i="58"/>
  <c r="B34" i="58"/>
  <c r="C41" i="58"/>
  <c r="C42" i="58"/>
  <c r="B42" i="58"/>
  <c r="B48" i="58"/>
  <c r="C58" i="58"/>
  <c r="B58" i="58"/>
  <c r="C75" i="58"/>
  <c r="B75" i="58"/>
  <c r="C97" i="58"/>
  <c r="B21" i="58"/>
  <c r="C21" i="58"/>
  <c r="B26" i="58"/>
  <c r="B32" i="58"/>
  <c r="C59" i="58"/>
  <c r="C60" i="58"/>
  <c r="B60" i="58"/>
  <c r="B71" i="58"/>
  <c r="C88" i="58"/>
  <c r="B88" i="58"/>
  <c r="B93" i="58"/>
  <c r="C93" i="58"/>
  <c r="BH84" i="39"/>
  <c r="I84" i="30" s="1"/>
  <c r="Q84" i="30" s="1"/>
  <c r="BH82" i="39"/>
  <c r="I82" i="30" s="1"/>
  <c r="Q82" i="30" s="1"/>
  <c r="BH80" i="39"/>
  <c r="I80" i="30" s="1"/>
  <c r="Q80" i="30" s="1"/>
  <c r="BH78" i="39"/>
  <c r="I78" i="30" s="1"/>
  <c r="Q78" i="30" s="1"/>
  <c r="BH76" i="39"/>
  <c r="I76" i="30" s="1"/>
  <c r="Q76" i="30" s="1"/>
  <c r="BH74" i="39"/>
  <c r="I74" i="30" s="1"/>
  <c r="Q74" i="30" s="1"/>
  <c r="BH72" i="39"/>
  <c r="I72" i="30" s="1"/>
  <c r="Q72" i="30" s="1"/>
  <c r="BH70" i="39"/>
  <c r="I70" i="30" s="1"/>
  <c r="Q70" i="30" s="1"/>
  <c r="BH68" i="39"/>
  <c r="I68" i="30" s="1"/>
  <c r="Q68" i="30" s="1"/>
  <c r="BH66" i="39"/>
  <c r="I66" i="30" s="1"/>
  <c r="Q66" i="30" s="1"/>
  <c r="BH64" i="39"/>
  <c r="I64" i="30" s="1"/>
  <c r="Q64" i="30" s="1"/>
  <c r="BH62" i="39"/>
  <c r="I62" i="30" s="1"/>
  <c r="Q62" i="30" s="1"/>
  <c r="BH60" i="39"/>
  <c r="I60" i="30" s="1"/>
  <c r="Q60" i="30" s="1"/>
  <c r="BH58" i="39"/>
  <c r="I58" i="30" s="1"/>
  <c r="Q58" i="30" s="1"/>
  <c r="BH56" i="39"/>
  <c r="I56" i="30" s="1"/>
  <c r="Q56" i="30" s="1"/>
  <c r="BH54" i="39"/>
  <c r="I54" i="30" s="1"/>
  <c r="Q54" i="30" s="1"/>
  <c r="BH52" i="39"/>
  <c r="I52" i="30" s="1"/>
  <c r="Q52" i="30" s="1"/>
  <c r="BH50" i="39"/>
  <c r="I50" i="30" s="1"/>
  <c r="Q50" i="30" s="1"/>
  <c r="BH48" i="39"/>
  <c r="I48" i="30" s="1"/>
  <c r="Q48" i="30" s="1"/>
  <c r="BH46" i="39"/>
  <c r="I46" i="30" s="1"/>
  <c r="Q46" i="30" s="1"/>
  <c r="BH44" i="39"/>
  <c r="I44" i="30" s="1"/>
  <c r="Q44" i="30" s="1"/>
  <c r="BH42" i="39"/>
  <c r="I42" i="30" s="1"/>
  <c r="Q42" i="30" s="1"/>
  <c r="BH40" i="39"/>
  <c r="I40" i="30" s="1"/>
  <c r="Q40" i="30" s="1"/>
  <c r="BH38" i="39"/>
  <c r="I38" i="30" s="1"/>
  <c r="Q38" i="30" s="1"/>
  <c r="BH36" i="39"/>
  <c r="I36" i="30" s="1"/>
  <c r="Q36" i="30" s="1"/>
  <c r="BH34" i="39"/>
  <c r="I34" i="30" s="1"/>
  <c r="Q34" i="30" s="1"/>
  <c r="BH32" i="39"/>
  <c r="I32" i="30" s="1"/>
  <c r="Q32" i="30" s="1"/>
  <c r="BH30" i="39"/>
  <c r="I30" i="30" s="1"/>
  <c r="Q30" i="30" s="1"/>
  <c r="BH28" i="39"/>
  <c r="I28" i="30" s="1"/>
  <c r="Q28" i="30" s="1"/>
  <c r="BH26" i="39"/>
  <c r="I26" i="30" s="1"/>
  <c r="Q26" i="30" s="1"/>
  <c r="BH24" i="39"/>
  <c r="I24" i="30" s="1"/>
  <c r="Q24" i="30" s="1"/>
  <c r="BH22" i="39"/>
  <c r="I22" i="30" s="1"/>
  <c r="Q22" i="30" s="1"/>
  <c r="BH20" i="39"/>
  <c r="I20" i="30" s="1"/>
  <c r="Q20" i="30" s="1"/>
  <c r="BH18" i="39"/>
  <c r="I18" i="30" s="1"/>
  <c r="Q18" i="30" s="1"/>
  <c r="BH16" i="39"/>
  <c r="I16" i="30" s="1"/>
  <c r="Q16" i="30" s="1"/>
  <c r="BH14" i="39"/>
  <c r="I14" i="30" s="1"/>
  <c r="Q14" i="30" s="1"/>
  <c r="C51" i="58"/>
  <c r="C52" i="58"/>
  <c r="B52" i="58"/>
  <c r="B69" i="58"/>
  <c r="C80" i="58"/>
  <c r="B80" i="58"/>
  <c r="B92" i="58"/>
  <c r="BH13" i="39"/>
  <c r="I13" i="30" s="1"/>
  <c r="Q13" i="30" s="1"/>
  <c r="BH11" i="39"/>
  <c r="I11" i="30" s="1"/>
  <c r="Q11" i="30" s="1"/>
  <c r="BH9" i="39"/>
  <c r="I9" i="30" s="1"/>
  <c r="Q9" i="30" s="1"/>
  <c r="BH7" i="39"/>
  <c r="I7" i="30" s="1"/>
  <c r="Q7" i="30" s="1"/>
  <c r="BH5" i="39"/>
  <c r="I5" i="30" s="1"/>
  <c r="Q5" i="30" s="1"/>
  <c r="BH3" i="39"/>
  <c r="I3" i="30" s="1"/>
  <c r="Q3" i="30" s="1"/>
  <c r="B4" i="58"/>
  <c r="B10" i="58"/>
  <c r="C13" i="58"/>
  <c r="B22" i="58"/>
  <c r="B30" i="58"/>
  <c r="B40" i="58"/>
  <c r="B46" i="58"/>
  <c r="B50" i="58"/>
  <c r="C55" i="58"/>
  <c r="C63" i="58"/>
  <c r="C85" i="58"/>
  <c r="C89" i="58"/>
  <c r="C19" i="58"/>
  <c r="B19" i="58"/>
  <c r="C27" i="58"/>
  <c r="B27" i="58"/>
  <c r="C53" i="58"/>
  <c r="B53" i="58"/>
  <c r="B7" i="58"/>
  <c r="C7" i="58"/>
  <c r="C35" i="58"/>
  <c r="B35" i="58"/>
  <c r="B43" i="58"/>
  <c r="C43" i="58"/>
  <c r="C61" i="58"/>
  <c r="B61" i="58"/>
  <c r="C23" i="58"/>
  <c r="B23" i="58"/>
  <c r="C31" i="58"/>
  <c r="B31" i="58"/>
  <c r="C11" i="58"/>
  <c r="C15" i="58"/>
  <c r="B15" i="58"/>
  <c r="C57" i="58"/>
  <c r="B57" i="58"/>
  <c r="C65" i="58"/>
  <c r="B65" i="58"/>
  <c r="C74" i="58"/>
  <c r="B74" i="58"/>
  <c r="C39" i="58"/>
  <c r="C47" i="58"/>
  <c r="C49" i="58"/>
  <c r="B49" i="58"/>
  <c r="C78" i="58"/>
  <c r="B78" i="58"/>
  <c r="C66" i="58"/>
  <c r="C72" i="58"/>
  <c r="C82" i="58"/>
  <c r="B82" i="58"/>
  <c r="C86" i="58"/>
  <c r="B86" i="58"/>
  <c r="B87" i="58"/>
  <c r="C90" i="58"/>
  <c r="B90" i="58"/>
  <c r="B91" i="58"/>
  <c r="C94" i="58"/>
  <c r="B94" i="58"/>
  <c r="B95" i="58"/>
  <c r="BH85" i="39"/>
  <c r="I85" i="30" s="1"/>
  <c r="Q85" i="30" s="1"/>
  <c r="BH83" i="39"/>
  <c r="I83" i="30" s="1"/>
  <c r="Q83" i="30" s="1"/>
  <c r="BH81" i="39"/>
  <c r="I81" i="30" s="1"/>
  <c r="Q81" i="30" s="1"/>
  <c r="BH79" i="39"/>
  <c r="I79" i="30" s="1"/>
  <c r="Q79" i="30" s="1"/>
  <c r="BH77" i="39"/>
  <c r="I77" i="30" s="1"/>
  <c r="Q77" i="30" s="1"/>
  <c r="BH75" i="39"/>
  <c r="I75" i="30" s="1"/>
  <c r="Q75" i="30" s="1"/>
  <c r="BH73" i="39"/>
  <c r="I73" i="30" s="1"/>
  <c r="Q73" i="30" s="1"/>
  <c r="BH71" i="39"/>
  <c r="I71" i="30" s="1"/>
  <c r="Q71" i="30" s="1"/>
  <c r="BH69" i="39"/>
  <c r="I69" i="30" s="1"/>
  <c r="Q69" i="30" s="1"/>
  <c r="BH67" i="39"/>
  <c r="I67" i="30" s="1"/>
  <c r="Q67" i="30" s="1"/>
  <c r="BH65" i="39"/>
  <c r="I65" i="30" s="1"/>
  <c r="Q65" i="30" s="1"/>
  <c r="BH63" i="39"/>
  <c r="I63" i="30" s="1"/>
  <c r="Q63" i="30" s="1"/>
  <c r="BH61" i="39"/>
  <c r="I61" i="30" s="1"/>
  <c r="Q61" i="30" s="1"/>
  <c r="BH59" i="39"/>
  <c r="I59" i="30" s="1"/>
  <c r="Q59" i="30" s="1"/>
  <c r="BH57" i="39"/>
  <c r="I57" i="30" s="1"/>
  <c r="Q57" i="30" s="1"/>
  <c r="BH55" i="39"/>
  <c r="I55" i="30" s="1"/>
  <c r="Q55" i="30" s="1"/>
  <c r="BH12" i="39"/>
  <c r="I12" i="30" s="1"/>
  <c r="Q12" i="30" s="1"/>
  <c r="BH8" i="39"/>
  <c r="I8" i="30" s="1"/>
  <c r="Q8" i="30" s="1"/>
  <c r="BH4" i="39"/>
  <c r="I4" i="30" s="1"/>
  <c r="Q4" i="30" s="1"/>
  <c r="Q84" i="64"/>
  <c r="Q82" i="64"/>
  <c r="Q80" i="64"/>
  <c r="Q78" i="64"/>
  <c r="Q76" i="64"/>
  <c r="Q74" i="64"/>
  <c r="Q72" i="64"/>
  <c r="Q70" i="64"/>
  <c r="Q68" i="64"/>
  <c r="Q66" i="64"/>
  <c r="Q64" i="64"/>
  <c r="Q62" i="64"/>
  <c r="Q60" i="64"/>
  <c r="Q58" i="64"/>
  <c r="Q56" i="64"/>
  <c r="Q54" i="64"/>
  <c r="Q52" i="64"/>
  <c r="Q50" i="64"/>
  <c r="Q48" i="64"/>
  <c r="Q46" i="64"/>
  <c r="Q44" i="64"/>
  <c r="Q42" i="64"/>
  <c r="Q40" i="64"/>
  <c r="Q38" i="64"/>
  <c r="Q36" i="64"/>
  <c r="Q34" i="64"/>
  <c r="Q32" i="64"/>
  <c r="Q30" i="64"/>
  <c r="Q28" i="64"/>
  <c r="Q26" i="64"/>
  <c r="Q24" i="64"/>
  <c r="Q22" i="64"/>
  <c r="Q20" i="64"/>
  <c r="Q18" i="64"/>
  <c r="Q16" i="64"/>
  <c r="Q14" i="64"/>
  <c r="Q12" i="64"/>
  <c r="Q10" i="64"/>
  <c r="Q8" i="64"/>
  <c r="Q6" i="64"/>
  <c r="Q4" i="64"/>
  <c r="Q2" i="64"/>
  <c r="Q85" i="64"/>
  <c r="Q83" i="64"/>
  <c r="Q81" i="64"/>
  <c r="Q79" i="64"/>
  <c r="Q77" i="64"/>
  <c r="Q75" i="64"/>
  <c r="Q73" i="64"/>
  <c r="Q71" i="64"/>
  <c r="Q69" i="64"/>
  <c r="Q67" i="64"/>
  <c r="Q65" i="64"/>
  <c r="Q63" i="64"/>
  <c r="Q61" i="64"/>
  <c r="Q59" i="64"/>
  <c r="Q57" i="64"/>
  <c r="Q55" i="64"/>
  <c r="Q53" i="64"/>
  <c r="Q51" i="64"/>
  <c r="Q49" i="64"/>
  <c r="Q47" i="64"/>
  <c r="Q45" i="64"/>
  <c r="Q43" i="64"/>
  <c r="Q41" i="64"/>
  <c r="Q39" i="64"/>
  <c r="Q37" i="64"/>
  <c r="Q35" i="64"/>
  <c r="Q33" i="64"/>
  <c r="Q31" i="64"/>
  <c r="Q29" i="64"/>
  <c r="Q27" i="64"/>
  <c r="Q25" i="64"/>
  <c r="Q23" i="64"/>
  <c r="Q21" i="64"/>
  <c r="Q19" i="64"/>
  <c r="Q17" i="64"/>
  <c r="Q15" i="64"/>
  <c r="Q13" i="64"/>
  <c r="Q11" i="64"/>
  <c r="Q9" i="64"/>
  <c r="Q7" i="64"/>
  <c r="Q5" i="64"/>
  <c r="Q3" i="64"/>
  <c r="BE87" i="39"/>
  <c r="J14" i="67" l="1"/>
  <c r="X12" i="26"/>
  <c r="X13" i="26"/>
  <c r="B134" i="29"/>
  <c r="C134" i="29"/>
  <c r="B138" i="29"/>
  <c r="C138" i="29"/>
  <c r="B142" i="29"/>
  <c r="C142" i="29"/>
  <c r="B137" i="29"/>
  <c r="C137" i="29"/>
  <c r="B141" i="29"/>
  <c r="C141" i="29"/>
  <c r="B136" i="29"/>
  <c r="C136" i="29"/>
  <c r="B140" i="29"/>
  <c r="C140" i="29"/>
  <c r="B135" i="29"/>
  <c r="C135" i="29"/>
  <c r="B139" i="29"/>
  <c r="C139" i="29"/>
  <c r="B143" i="29"/>
  <c r="C143" i="29"/>
  <c r="B14" i="35"/>
  <c r="B122" i="29"/>
  <c r="C122" i="29"/>
  <c r="B130" i="29"/>
  <c r="C130" i="29"/>
  <c r="C127" i="29"/>
  <c r="B127" i="29"/>
  <c r="B129" i="29"/>
  <c r="C129" i="29"/>
  <c r="C124" i="29"/>
  <c r="B124" i="29"/>
  <c r="C132" i="29"/>
  <c r="B132" i="29"/>
  <c r="B123" i="29"/>
  <c r="C123" i="29"/>
  <c r="B126" i="29"/>
  <c r="C126" i="29"/>
  <c r="B125" i="29"/>
  <c r="C125" i="29"/>
  <c r="B133" i="29"/>
  <c r="C133" i="29"/>
  <c r="C128" i="29"/>
  <c r="B128" i="29"/>
  <c r="C131" i="29"/>
  <c r="B131" i="29"/>
  <c r="D21" i="68"/>
  <c r="D19" i="68"/>
  <c r="D18" i="68"/>
  <c r="D20" i="68"/>
  <c r="D22" i="36"/>
  <c r="D22" i="68"/>
  <c r="D27" i="67"/>
  <c r="D21" i="36"/>
  <c r="D25" i="67"/>
  <c r="D19" i="36"/>
  <c r="D24" i="67"/>
  <c r="D18" i="36"/>
  <c r="D26" i="67"/>
  <c r="D20" i="36"/>
  <c r="T7" i="35"/>
  <c r="Q87" i="64"/>
  <c r="BB86" i="39"/>
  <c r="BD86" i="39"/>
  <c r="BE86" i="39"/>
  <c r="BD90" i="39"/>
  <c r="BG93" i="39"/>
  <c r="BD97" i="39"/>
  <c r="BC96" i="39"/>
  <c r="BF89" i="39"/>
  <c r="F89" i="66" s="1"/>
  <c r="L89" i="66" s="1"/>
  <c r="BC93" i="39"/>
  <c r="BF96" i="39"/>
  <c r="F96" i="66" s="1"/>
  <c r="L96" i="66" s="1"/>
  <c r="BC94" i="39"/>
  <c r="BB89" i="39"/>
  <c r="BE92" i="39"/>
  <c r="BB96" i="39"/>
  <c r="BD87" i="39"/>
  <c r="BD88" i="39"/>
  <c r="BC89" i="39"/>
  <c r="BB90" i="39"/>
  <c r="BF86" i="39"/>
  <c r="F86" i="66" s="1"/>
  <c r="L86" i="66" s="1"/>
  <c r="BC90" i="39"/>
  <c r="BF87" i="39"/>
  <c r="F87" i="66" s="1"/>
  <c r="L87" i="66" s="1"/>
  <c r="BC91" i="39"/>
  <c r="BF94" i="39"/>
  <c r="F94" i="66" s="1"/>
  <c r="L94" i="66" s="1"/>
  <c r="BC88" i="39"/>
  <c r="BB87" i="39"/>
  <c r="BH87" i="39" s="1"/>
  <c r="I87" i="30" s="1"/>
  <c r="Q87" i="30" s="1"/>
  <c r="BE90" i="39"/>
  <c r="BB94" i="39"/>
  <c r="BF97" i="39"/>
  <c r="F97" i="66" s="1"/>
  <c r="L97" i="66" s="1"/>
  <c r="BG96" i="39"/>
  <c r="BG89" i="39"/>
  <c r="BD93" i="39"/>
  <c r="BB97" i="39"/>
  <c r="BB91" i="39"/>
  <c r="BH91" i="39" s="1"/>
  <c r="BG91" i="39"/>
  <c r="BF92" i="39"/>
  <c r="F92" i="66" s="1"/>
  <c r="L92" i="66" s="1"/>
  <c r="BF93" i="39"/>
  <c r="F93" i="66" s="1"/>
  <c r="L93" i="66" s="1"/>
  <c r="BC86" i="39"/>
  <c r="BG92" i="39"/>
  <c r="BE88" i="39"/>
  <c r="BB92" i="39"/>
  <c r="BF95" i="39"/>
  <c r="F95" i="66" s="1"/>
  <c r="L95" i="66" s="1"/>
  <c r="BG90" i="39"/>
  <c r="BG87" i="39"/>
  <c r="BD91" i="39"/>
  <c r="BB95" i="39"/>
  <c r="BG88" i="39"/>
  <c r="BC87" i="39"/>
  <c r="BF90" i="39"/>
  <c r="F90" i="66" s="1"/>
  <c r="L90" i="66" s="1"/>
  <c r="BD94" i="39"/>
  <c r="BG97" i="39"/>
  <c r="BE94" i="39"/>
  <c r="BD95" i="39"/>
  <c r="BD96" i="39"/>
  <c r="BC97" i="39"/>
  <c r="BG86" i="39"/>
  <c r="BE95" i="39"/>
  <c r="BD89" i="39"/>
  <c r="BB93" i="39"/>
  <c r="BH93" i="39" s="1"/>
  <c r="BE96" i="39"/>
  <c r="BE93" i="39"/>
  <c r="BF88" i="39"/>
  <c r="F88" i="66" s="1"/>
  <c r="L88" i="66" s="1"/>
  <c r="BD92" i="39"/>
  <c r="BG95" i="39"/>
  <c r="BE91" i="39"/>
  <c r="BB88" i="39"/>
  <c r="BF91" i="39"/>
  <c r="F91" i="66" s="1"/>
  <c r="L91" i="66" s="1"/>
  <c r="BC95" i="39"/>
  <c r="BE89" i="39"/>
  <c r="BC92" i="39"/>
  <c r="BG94" i="39"/>
  <c r="BE97" i="39"/>
  <c r="BH90" i="39" l="1"/>
  <c r="BH92" i="39"/>
  <c r="BH94" i="39"/>
  <c r="F127" i="31"/>
  <c r="L127" i="31" s="1"/>
  <c r="F131" i="31"/>
  <c r="L131" i="31" s="1"/>
  <c r="F128" i="31"/>
  <c r="L128" i="31" s="1"/>
  <c r="F132" i="31"/>
  <c r="L132" i="31" s="1"/>
  <c r="F126" i="31"/>
  <c r="L126" i="31" s="1"/>
  <c r="I127" i="30"/>
  <c r="Q127" i="30" s="1"/>
  <c r="F124" i="31"/>
  <c r="L124" i="31" s="1"/>
  <c r="F129" i="31"/>
  <c r="L129" i="31" s="1"/>
  <c r="F123" i="31"/>
  <c r="L123" i="31" s="1"/>
  <c r="I131" i="30"/>
  <c r="Q131" i="30" s="1"/>
  <c r="I123" i="30"/>
  <c r="Q123" i="30" s="1"/>
  <c r="F125" i="31"/>
  <c r="L125" i="31" s="1"/>
  <c r="I132" i="30"/>
  <c r="Q132" i="30" s="1"/>
  <c r="I126" i="30"/>
  <c r="Q126" i="30" s="1"/>
  <c r="F130" i="31"/>
  <c r="L130" i="31" s="1"/>
  <c r="I133" i="30"/>
  <c r="Q133" i="30" s="1"/>
  <c r="I125" i="30"/>
  <c r="Q125" i="30" s="1"/>
  <c r="I129" i="30"/>
  <c r="Q129" i="30" s="1"/>
  <c r="I122" i="30"/>
  <c r="Q122" i="30" s="1"/>
  <c r="I130" i="30"/>
  <c r="Q130" i="30" s="1"/>
  <c r="I124" i="30"/>
  <c r="Q124" i="30" s="1"/>
  <c r="I128" i="30"/>
  <c r="Q128" i="30" s="1"/>
  <c r="Q96" i="64"/>
  <c r="H132" i="30"/>
  <c r="P132" i="30" s="1"/>
  <c r="H124" i="30"/>
  <c r="P124" i="30" s="1"/>
  <c r="H126" i="30"/>
  <c r="P126" i="30" s="1"/>
  <c r="H122" i="30"/>
  <c r="P122" i="30" s="1"/>
  <c r="H133" i="30"/>
  <c r="P133" i="30" s="1"/>
  <c r="H125" i="30"/>
  <c r="P125" i="30" s="1"/>
  <c r="H127" i="30"/>
  <c r="P127" i="30" s="1"/>
  <c r="H128" i="30"/>
  <c r="P128" i="30" s="1"/>
  <c r="H129" i="30"/>
  <c r="P129" i="30" s="1"/>
  <c r="H131" i="30"/>
  <c r="P131" i="30" s="1"/>
  <c r="H123" i="30"/>
  <c r="P123" i="30" s="1"/>
  <c r="H130" i="30"/>
  <c r="P130" i="30" s="1"/>
  <c r="F122" i="31"/>
  <c r="L122" i="31" s="1"/>
  <c r="Q86" i="64"/>
  <c r="Q91" i="64"/>
  <c r="Q97" i="64"/>
  <c r="Q93" i="64"/>
  <c r="Q88" i="64"/>
  <c r="Q92" i="64"/>
  <c r="Q95" i="64"/>
  <c r="Q94" i="64"/>
  <c r="F92" i="31"/>
  <c r="L92" i="31" s="1"/>
  <c r="F94" i="31"/>
  <c r="L94" i="31" s="1"/>
  <c r="Q90" i="64"/>
  <c r="F91" i="31"/>
  <c r="L91" i="31" s="1"/>
  <c r="F96" i="31"/>
  <c r="L96" i="31" s="1"/>
  <c r="F90" i="31"/>
  <c r="L90" i="31" s="1"/>
  <c r="F93" i="31"/>
  <c r="L93" i="31" s="1"/>
  <c r="F97" i="31"/>
  <c r="L97" i="31" s="1"/>
  <c r="F89" i="31"/>
  <c r="L89" i="31" s="1"/>
  <c r="F86" i="31"/>
  <c r="L86" i="31" s="1"/>
  <c r="BH88" i="39"/>
  <c r="I88" i="30" s="1"/>
  <c r="Q88" i="30" s="1"/>
  <c r="F88" i="31"/>
  <c r="L88" i="31" s="1"/>
  <c r="F95" i="31"/>
  <c r="L95" i="31" s="1"/>
  <c r="F87" i="31"/>
  <c r="L87" i="31" s="1"/>
  <c r="Q89" i="64"/>
  <c r="T8" i="35"/>
  <c r="BH95" i="39"/>
  <c r="I95" i="30" s="1"/>
  <c r="Q95" i="30" s="1"/>
  <c r="I91" i="30"/>
  <c r="Q91" i="30" s="1"/>
  <c r="I94" i="30"/>
  <c r="Q94" i="30" s="1"/>
  <c r="BH86" i="39"/>
  <c r="I86" i="30" s="1"/>
  <c r="Q86" i="30" s="1"/>
  <c r="I93" i="30"/>
  <c r="Q93" i="30" s="1"/>
  <c r="I92" i="30"/>
  <c r="Q92" i="30" s="1"/>
  <c r="BH97" i="39"/>
  <c r="I97" i="30" s="1"/>
  <c r="Q97" i="30" s="1"/>
  <c r="I90" i="30"/>
  <c r="Q90" i="30" s="1"/>
  <c r="BH96" i="39"/>
  <c r="I96" i="30" s="1"/>
  <c r="Q96" i="30" s="1"/>
  <c r="BH89" i="39"/>
  <c r="I89" i="30" s="1"/>
  <c r="Q89" i="30" s="1"/>
  <c r="H135" i="30" l="1"/>
  <c r="P135" i="30" s="1"/>
  <c r="H139" i="30"/>
  <c r="P139" i="30" s="1"/>
  <c r="H138" i="30"/>
  <c r="P138" i="30" s="1"/>
  <c r="H143" i="30"/>
  <c r="P143" i="30" s="1"/>
  <c r="H137" i="30"/>
  <c r="P137" i="30" s="1"/>
  <c r="H136" i="30"/>
  <c r="P136" i="30" s="1"/>
  <c r="H141" i="30"/>
  <c r="P141" i="30" s="1"/>
  <c r="H145" i="30"/>
  <c r="P145" i="30" s="1"/>
  <c r="H144" i="30"/>
  <c r="P144" i="30" s="1"/>
  <c r="H142" i="30"/>
  <c r="P142" i="30" s="1"/>
  <c r="H140" i="30"/>
  <c r="P140" i="30" s="1"/>
  <c r="H134" i="30"/>
  <c r="P134" i="30" s="1"/>
  <c r="T9" i="35"/>
  <c r="T10" i="35" l="1"/>
  <c r="T11" i="35" l="1"/>
  <c r="T12" i="35" s="1"/>
  <c r="T13" i="35" s="1"/>
  <c r="T14" i="35" l="1"/>
  <c r="D17" i="68"/>
  <c r="D23" i="67"/>
  <c r="D17" i="36"/>
  <c r="D16" i="36" l="1"/>
  <c r="D16" i="68"/>
  <c r="D28" i="67" l="1"/>
  <c r="B86" i="47" l="1"/>
  <c r="C87" i="47"/>
  <c r="C88" i="47"/>
  <c r="C89" i="47"/>
  <c r="B90" i="47"/>
  <c r="B91" i="47"/>
  <c r="C92" i="47"/>
  <c r="C93" i="47"/>
  <c r="B94" i="47"/>
  <c r="B95" i="47"/>
  <c r="C96" i="47"/>
  <c r="C97" i="47"/>
  <c r="C85" i="47"/>
  <c r="C84" i="47"/>
  <c r="C82" i="47"/>
  <c r="C80" i="47"/>
  <c r="C78" i="47"/>
  <c r="C76" i="47"/>
  <c r="C74" i="47"/>
  <c r="C72" i="47"/>
  <c r="C70" i="47"/>
  <c r="C68" i="47"/>
  <c r="C66" i="47"/>
  <c r="C64" i="47"/>
  <c r="C62" i="47"/>
  <c r="C61" i="47"/>
  <c r="B59" i="47"/>
  <c r="B57" i="47"/>
  <c r="B56" i="47"/>
  <c r="B55" i="47"/>
  <c r="B53" i="47"/>
  <c r="B52" i="47"/>
  <c r="B51" i="47"/>
  <c r="B49" i="47"/>
  <c r="B48" i="47"/>
  <c r="B47" i="47"/>
  <c r="B45" i="47"/>
  <c r="B44" i="47"/>
  <c r="B43" i="47"/>
  <c r="B41" i="47"/>
  <c r="B40" i="47"/>
  <c r="B39" i="47"/>
  <c r="B37" i="47"/>
  <c r="B36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4" i="47"/>
  <c r="B13" i="47"/>
  <c r="U1" i="41"/>
  <c r="R1" i="41"/>
  <c r="Q1" i="41"/>
  <c r="CB15" i="39"/>
  <c r="CB27" i="39" s="1"/>
  <c r="CB39" i="39" s="1"/>
  <c r="CB51" i="39" s="1"/>
  <c r="CB16" i="39"/>
  <c r="CB28" i="39" s="1"/>
  <c r="CB40" i="39" s="1"/>
  <c r="CB52" i="39" s="1"/>
  <c r="CB64" i="39" s="1"/>
  <c r="CB76" i="39" s="1"/>
  <c r="CB88" i="39" s="1"/>
  <c r="CB100" i="39" s="1"/>
  <c r="CB112" i="39" s="1"/>
  <c r="CB17" i="39"/>
  <c r="CB18" i="39"/>
  <c r="CB30" i="39" s="1"/>
  <c r="CB42" i="39" s="1"/>
  <c r="CB54" i="39" s="1"/>
  <c r="CB66" i="39" s="1"/>
  <c r="CB78" i="39" s="1"/>
  <c r="CB90" i="39" s="1"/>
  <c r="CB102" i="39" s="1"/>
  <c r="CB114" i="39" s="1"/>
  <c r="CB19" i="39"/>
  <c r="CB31" i="39" s="1"/>
  <c r="CB20" i="39"/>
  <c r="CB32" i="39" s="1"/>
  <c r="CB44" i="39" s="1"/>
  <c r="CB56" i="39" s="1"/>
  <c r="CB68" i="39" s="1"/>
  <c r="CB80" i="39" s="1"/>
  <c r="CB92" i="39" s="1"/>
  <c r="CB104" i="39" s="1"/>
  <c r="CB116" i="39" s="1"/>
  <c r="CB22" i="39"/>
  <c r="CB34" i="39" s="1"/>
  <c r="CB46" i="39" s="1"/>
  <c r="CB58" i="39" s="1"/>
  <c r="CB70" i="39" s="1"/>
  <c r="CB82" i="39" s="1"/>
  <c r="CB94" i="39" s="1"/>
  <c r="CB106" i="39" s="1"/>
  <c r="CB118" i="39" s="1"/>
  <c r="CB23" i="39"/>
  <c r="CB35" i="39" s="1"/>
  <c r="CB47" i="39" s="1"/>
  <c r="CB24" i="39"/>
  <c r="CB36" i="39" s="1"/>
  <c r="CB48" i="39" s="1"/>
  <c r="CB60" i="39" s="1"/>
  <c r="CB72" i="39" s="1"/>
  <c r="CB84" i="39" s="1"/>
  <c r="CB96" i="39" s="1"/>
  <c r="CB108" i="39" s="1"/>
  <c r="CB120" i="39" s="1"/>
  <c r="CB25" i="39"/>
  <c r="CB37" i="39" s="1"/>
  <c r="CB49" i="39" s="1"/>
  <c r="CB14" i="39"/>
  <c r="CB26" i="39" s="1"/>
  <c r="CB38" i="39" s="1"/>
  <c r="CB50" i="39" s="1"/>
  <c r="CB62" i="39" s="1"/>
  <c r="CB74" i="39" s="1"/>
  <c r="CB86" i="39" s="1"/>
  <c r="CB98" i="39" s="1"/>
  <c r="CB110" i="39" s="1"/>
  <c r="R2" i="41"/>
  <c r="R3" i="41"/>
  <c r="R4" i="41"/>
  <c r="R5" i="41"/>
  <c r="R6" i="41"/>
  <c r="R7" i="41"/>
  <c r="R8" i="41"/>
  <c r="R9" i="41"/>
  <c r="R10" i="41"/>
  <c r="R11" i="41"/>
  <c r="R12" i="41"/>
  <c r="R13" i="41"/>
  <c r="R14" i="41"/>
  <c r="R15" i="41"/>
  <c r="R16" i="41"/>
  <c r="R17" i="41"/>
  <c r="R18" i="41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R37" i="41"/>
  <c r="R38" i="41"/>
  <c r="R39" i="41"/>
  <c r="R40" i="41"/>
  <c r="R41" i="41"/>
  <c r="R42" i="41"/>
  <c r="R43" i="41"/>
  <c r="R44" i="41"/>
  <c r="R45" i="41"/>
  <c r="R46" i="41"/>
  <c r="R47" i="41"/>
  <c r="R48" i="41"/>
  <c r="R49" i="41"/>
  <c r="R50" i="41"/>
  <c r="R51" i="41"/>
  <c r="R52" i="41"/>
  <c r="R53" i="41"/>
  <c r="R54" i="41"/>
  <c r="R55" i="41"/>
  <c r="R56" i="41"/>
  <c r="R57" i="41"/>
  <c r="R58" i="41"/>
  <c r="R59" i="41"/>
  <c r="R60" i="41"/>
  <c r="R61" i="41"/>
  <c r="R62" i="41"/>
  <c r="R63" i="41"/>
  <c r="R64" i="41"/>
  <c r="R65" i="41"/>
  <c r="R66" i="41"/>
  <c r="R67" i="41"/>
  <c r="R68" i="41"/>
  <c r="R69" i="41"/>
  <c r="R70" i="41"/>
  <c r="R71" i="41"/>
  <c r="R72" i="41"/>
  <c r="R73" i="41"/>
  <c r="R74" i="41"/>
  <c r="R75" i="41"/>
  <c r="R76" i="41"/>
  <c r="R77" i="41"/>
  <c r="R78" i="41"/>
  <c r="R79" i="41"/>
  <c r="R80" i="41"/>
  <c r="R81" i="41"/>
  <c r="R82" i="41"/>
  <c r="R83" i="41"/>
  <c r="R84" i="41"/>
  <c r="R85" i="41"/>
  <c r="R86" i="41"/>
  <c r="R87" i="41"/>
  <c r="R88" i="41"/>
  <c r="R89" i="41"/>
  <c r="R90" i="41"/>
  <c r="R91" i="41"/>
  <c r="R92" i="41"/>
  <c r="R93" i="41"/>
  <c r="R94" i="41"/>
  <c r="R95" i="41"/>
  <c r="R96" i="41"/>
  <c r="R97" i="41"/>
  <c r="S1" i="41"/>
  <c r="S2" i="41"/>
  <c r="S3" i="41"/>
  <c r="S4" i="41"/>
  <c r="S5" i="41"/>
  <c r="S6" i="41"/>
  <c r="S7" i="41"/>
  <c r="S8" i="41"/>
  <c r="S9" i="41"/>
  <c r="S10" i="41"/>
  <c r="S11" i="41"/>
  <c r="S12" i="41"/>
  <c r="S13" i="41"/>
  <c r="S14" i="41"/>
  <c r="S15" i="41"/>
  <c r="S16" i="41"/>
  <c r="S17" i="41"/>
  <c r="S18" i="41"/>
  <c r="S19" i="41"/>
  <c r="S20" i="41"/>
  <c r="S21" i="41"/>
  <c r="S22" i="41"/>
  <c r="S23" i="41"/>
  <c r="S24" i="41"/>
  <c r="S25" i="41"/>
  <c r="S26" i="41"/>
  <c r="S27" i="41"/>
  <c r="S28" i="41"/>
  <c r="S29" i="41"/>
  <c r="S30" i="41"/>
  <c r="S31" i="41"/>
  <c r="S32" i="41"/>
  <c r="S33" i="41"/>
  <c r="S34" i="41"/>
  <c r="S35" i="41"/>
  <c r="S36" i="41"/>
  <c r="S37" i="41"/>
  <c r="S38" i="41"/>
  <c r="S39" i="41"/>
  <c r="S40" i="41"/>
  <c r="S41" i="41"/>
  <c r="S42" i="41"/>
  <c r="S43" i="41"/>
  <c r="S44" i="41"/>
  <c r="S45" i="41"/>
  <c r="S46" i="41"/>
  <c r="S47" i="41"/>
  <c r="S48" i="41"/>
  <c r="S49" i="41"/>
  <c r="S50" i="41"/>
  <c r="S51" i="41"/>
  <c r="S52" i="41"/>
  <c r="S53" i="41"/>
  <c r="S54" i="41"/>
  <c r="S55" i="41"/>
  <c r="S56" i="41"/>
  <c r="S57" i="41"/>
  <c r="S58" i="41"/>
  <c r="S59" i="41"/>
  <c r="S60" i="41"/>
  <c r="S61" i="41"/>
  <c r="S62" i="41"/>
  <c r="S63" i="41"/>
  <c r="S64" i="41"/>
  <c r="S65" i="41"/>
  <c r="S66" i="41"/>
  <c r="S67" i="41"/>
  <c r="S68" i="41"/>
  <c r="S69" i="41"/>
  <c r="S70" i="41"/>
  <c r="S71" i="41"/>
  <c r="S72" i="41"/>
  <c r="S73" i="41"/>
  <c r="S74" i="41"/>
  <c r="S75" i="41"/>
  <c r="S76" i="41"/>
  <c r="S77" i="41"/>
  <c r="S78" i="41"/>
  <c r="S79" i="41"/>
  <c r="S80" i="41"/>
  <c r="S81" i="41"/>
  <c r="S82" i="41"/>
  <c r="S83" i="41"/>
  <c r="S84" i="41"/>
  <c r="S85" i="41"/>
  <c r="T1" i="41"/>
  <c r="B97" i="41"/>
  <c r="C96" i="41"/>
  <c r="C95" i="41"/>
  <c r="C94" i="41"/>
  <c r="C93" i="41"/>
  <c r="C92" i="41"/>
  <c r="C91" i="41"/>
  <c r="B90" i="41"/>
  <c r="C89" i="41"/>
  <c r="B88" i="41"/>
  <c r="C87" i="41"/>
  <c r="B86" i="41"/>
  <c r="C85" i="41"/>
  <c r="B84" i="41"/>
  <c r="C83" i="41"/>
  <c r="B82" i="41"/>
  <c r="C81" i="41"/>
  <c r="B80" i="41"/>
  <c r="C79" i="41"/>
  <c r="B78" i="41"/>
  <c r="C77" i="41"/>
  <c r="C76" i="41"/>
  <c r="C75" i="41"/>
  <c r="B74" i="41"/>
  <c r="C73" i="41"/>
  <c r="C72" i="41"/>
  <c r="C71" i="41"/>
  <c r="C70" i="41"/>
  <c r="C69" i="41"/>
  <c r="C68" i="41"/>
  <c r="C67" i="41"/>
  <c r="B66" i="41"/>
  <c r="C65" i="41"/>
  <c r="C64" i="41"/>
  <c r="C63" i="41"/>
  <c r="C62" i="41"/>
  <c r="B61" i="41"/>
  <c r="B59" i="41"/>
  <c r="B57" i="41"/>
  <c r="B55" i="41"/>
  <c r="B53" i="41"/>
  <c r="B51" i="41"/>
  <c r="B49" i="41"/>
  <c r="B47" i="41"/>
  <c r="B45" i="41"/>
  <c r="B43" i="41"/>
  <c r="B41" i="41"/>
  <c r="B39" i="41"/>
  <c r="C37" i="41"/>
  <c r="B35" i="41"/>
  <c r="C33" i="41"/>
  <c r="C32" i="41"/>
  <c r="C31" i="41"/>
  <c r="C30" i="41"/>
  <c r="B29" i="41"/>
  <c r="C28" i="41"/>
  <c r="B27" i="41"/>
  <c r="C26" i="41"/>
  <c r="B25" i="41"/>
  <c r="C24" i="41"/>
  <c r="C22" i="41"/>
  <c r="C20" i="41"/>
  <c r="C18" i="41"/>
  <c r="B16" i="41"/>
  <c r="C14" i="41"/>
  <c r="C12" i="41"/>
  <c r="C10" i="41"/>
  <c r="B8" i="41"/>
  <c r="C6" i="41"/>
  <c r="C4" i="41"/>
  <c r="C2" i="41"/>
  <c r="CE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AH97" i="39"/>
  <c r="I97" i="58"/>
  <c r="Q97" i="58" s="1"/>
  <c r="B97" i="39"/>
  <c r="CE96" i="39"/>
  <c r="G96" i="29" s="1"/>
  <c r="O96" i="29" s="1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AH96" i="39"/>
  <c r="I96" i="58"/>
  <c r="Q96" i="58" s="1"/>
  <c r="B96" i="39"/>
  <c r="CE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H95" i="39"/>
  <c r="I95" i="58"/>
  <c r="Q95" i="58" s="1"/>
  <c r="B95" i="39"/>
  <c r="CE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H94" i="39"/>
  <c r="I94" i="58"/>
  <c r="Q94" i="58" s="1"/>
  <c r="B94" i="39"/>
  <c r="CE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AH93" i="39"/>
  <c r="I93" i="58"/>
  <c r="Q93" i="58" s="1"/>
  <c r="B93" i="39"/>
  <c r="CE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H92" i="39"/>
  <c r="I92" i="58"/>
  <c r="Q92" i="58" s="1"/>
  <c r="B92" i="39"/>
  <c r="CE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H91" i="39"/>
  <c r="I91" i="58"/>
  <c r="Q91" i="58" s="1"/>
  <c r="B91" i="39"/>
  <c r="CE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H90" i="39"/>
  <c r="B90" i="39"/>
  <c r="CE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H89" i="39"/>
  <c r="B89" i="39"/>
  <c r="CE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H88" i="39"/>
  <c r="B88" i="39"/>
  <c r="CE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H87" i="39"/>
  <c r="B87" i="39"/>
  <c r="CE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H86" i="39"/>
  <c r="B86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H85" i="39"/>
  <c r="B85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AH84" i="39"/>
  <c r="B84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AH83" i="39"/>
  <c r="B83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AH82" i="39"/>
  <c r="B82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AH81" i="39"/>
  <c r="B81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B80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AH79" i="39"/>
  <c r="B79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AH78" i="39"/>
  <c r="B78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B77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AH76" i="39"/>
  <c r="B76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AH75" i="39"/>
  <c r="B75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B74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AH73" i="39"/>
  <c r="B73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AH72" i="39"/>
  <c r="B72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AH71" i="39"/>
  <c r="B71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B70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AH69" i="39"/>
  <c r="B69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AH68" i="39"/>
  <c r="B68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AH67" i="39"/>
  <c r="B67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H66" i="39"/>
  <c r="B66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H65" i="39"/>
  <c r="B65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H64" i="39"/>
  <c r="B64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B63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B62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B61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B60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B59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B58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B57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B56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H55" i="39"/>
  <c r="B55" i="39"/>
  <c r="BA54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H54" i="39"/>
  <c r="B54" i="39"/>
  <c r="BA53" i="39"/>
  <c r="AZ53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H53" i="39"/>
  <c r="B53" i="39"/>
  <c r="BA52" i="39"/>
  <c r="AZ52" i="39"/>
  <c r="AY52" i="39"/>
  <c r="AX52" i="39"/>
  <c r="AW52" i="39"/>
  <c r="AV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H52" i="39"/>
  <c r="B52" i="39"/>
  <c r="BA51" i="39"/>
  <c r="AZ51" i="39"/>
  <c r="AY51" i="39"/>
  <c r="AX51" i="39"/>
  <c r="AW51" i="39"/>
  <c r="AV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H51" i="39"/>
  <c r="B51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H50" i="39"/>
  <c r="B50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B49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H48" i="39"/>
  <c r="B48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H47" i="39"/>
  <c r="B47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H46" i="39"/>
  <c r="B46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H45" i="39"/>
  <c r="B45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H44" i="39"/>
  <c r="B44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B43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B42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B41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B40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B39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B38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B37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B36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B35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B34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H33" i="39"/>
  <c r="B33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H32" i="39"/>
  <c r="B32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B31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B30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B29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B28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B27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H26" i="39"/>
  <c r="B26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B25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H24" i="39"/>
  <c r="B24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B23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H22" i="39"/>
  <c r="B22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B21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B20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B19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H18" i="39"/>
  <c r="B18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H17" i="39"/>
  <c r="B17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H16" i="39"/>
  <c r="B16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H15" i="39"/>
  <c r="B15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H14" i="39"/>
  <c r="B14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H13" i="39"/>
  <c r="B13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H12" i="39"/>
  <c r="B12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H11" i="39"/>
  <c r="B11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H10" i="39"/>
  <c r="B10" i="39"/>
  <c r="BA9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AH9" i="39"/>
  <c r="B9" i="39"/>
  <c r="BA8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AH8" i="39"/>
  <c r="B8" i="39"/>
  <c r="BA7" i="39"/>
  <c r="AZ7" i="39"/>
  <c r="AY7" i="39"/>
  <c r="AX7" i="39"/>
  <c r="AW7" i="39"/>
  <c r="AV7" i="39"/>
  <c r="AU7" i="39"/>
  <c r="AT7" i="39"/>
  <c r="AS7" i="39"/>
  <c r="AR7" i="39"/>
  <c r="AQ7" i="39"/>
  <c r="AP7" i="39"/>
  <c r="AO7" i="39"/>
  <c r="AN7" i="39"/>
  <c r="AM7" i="39"/>
  <c r="AL7" i="39"/>
  <c r="AK7" i="39"/>
  <c r="AJ7" i="39"/>
  <c r="AI7" i="39"/>
  <c r="AH7" i="39"/>
  <c r="B7" i="39"/>
  <c r="BA6" i="39"/>
  <c r="AZ6" i="39"/>
  <c r="AY6" i="39"/>
  <c r="AX6" i="39"/>
  <c r="AW6" i="39"/>
  <c r="AV6" i="39"/>
  <c r="AU6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AH6" i="39"/>
  <c r="B6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O5" i="39"/>
  <c r="AN5" i="39"/>
  <c r="AM5" i="39"/>
  <c r="AL5" i="39"/>
  <c r="AK5" i="39"/>
  <c r="AJ5" i="39"/>
  <c r="AI5" i="39"/>
  <c r="AH5" i="39"/>
  <c r="B5" i="39"/>
  <c r="BA4" i="39"/>
  <c r="AZ4" i="39"/>
  <c r="AY4" i="39"/>
  <c r="AX4" i="39"/>
  <c r="AW4" i="39"/>
  <c r="AV4" i="39"/>
  <c r="AU4" i="39"/>
  <c r="AT4" i="39"/>
  <c r="AS4" i="39"/>
  <c r="AR4" i="39"/>
  <c r="AQ4" i="39"/>
  <c r="AP4" i="39"/>
  <c r="AO4" i="39"/>
  <c r="AN4" i="39"/>
  <c r="AM4" i="39"/>
  <c r="AL4" i="39"/>
  <c r="AK4" i="39"/>
  <c r="AJ4" i="39"/>
  <c r="AI4" i="39"/>
  <c r="AH4" i="39"/>
  <c r="B4" i="39"/>
  <c r="BA3" i="39"/>
  <c r="AZ3" i="39"/>
  <c r="AY3" i="39"/>
  <c r="AX3" i="39"/>
  <c r="AW3" i="39"/>
  <c r="AV3" i="39"/>
  <c r="AU3" i="39"/>
  <c r="AT3" i="39"/>
  <c r="AS3" i="39"/>
  <c r="AR3" i="39"/>
  <c r="AQ3" i="39"/>
  <c r="AP3" i="39"/>
  <c r="AO3" i="39"/>
  <c r="AN3" i="39"/>
  <c r="AM3" i="39"/>
  <c r="AL3" i="39"/>
  <c r="AK3" i="39"/>
  <c r="AJ3" i="39"/>
  <c r="AI3" i="39"/>
  <c r="AH3" i="39"/>
  <c r="B3" i="39"/>
  <c r="BA2" i="39"/>
  <c r="AZ2" i="39"/>
  <c r="AY2" i="39"/>
  <c r="AX2" i="39"/>
  <c r="AW2" i="39"/>
  <c r="AV2" i="39"/>
  <c r="AU2" i="39"/>
  <c r="AT2" i="39"/>
  <c r="AS2" i="39"/>
  <c r="AR2" i="39"/>
  <c r="AQ2" i="39"/>
  <c r="AP2" i="39"/>
  <c r="AO2" i="39"/>
  <c r="AN2" i="39"/>
  <c r="AM2" i="39"/>
  <c r="AL2" i="39"/>
  <c r="AK2" i="39"/>
  <c r="AJ2" i="39"/>
  <c r="AI2" i="39"/>
  <c r="AH2" i="39"/>
  <c r="B2" i="39"/>
  <c r="AV1" i="39"/>
  <c r="AU1" i="39"/>
  <c r="AT1" i="39"/>
  <c r="AS1" i="39"/>
  <c r="AR1" i="39"/>
  <c r="AQ1" i="39"/>
  <c r="AP1" i="39"/>
  <c r="AO1" i="39"/>
  <c r="AN1" i="39"/>
  <c r="E1" i="27" s="1"/>
  <c r="O1" i="27" s="1"/>
  <c r="AM1" i="39"/>
  <c r="F1" i="27" s="1"/>
  <c r="P1" i="27" s="1"/>
  <c r="AL1" i="39"/>
  <c r="AK1" i="39"/>
  <c r="AJ1" i="39"/>
  <c r="AI1" i="39"/>
  <c r="AH1" i="39"/>
  <c r="Q2" i="27"/>
  <c r="Q3" i="27"/>
  <c r="Q4" i="27"/>
  <c r="Q5" i="27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U2" i="27"/>
  <c r="U3" i="27"/>
  <c r="U4" i="27"/>
  <c r="U5" i="27"/>
  <c r="U6" i="27"/>
  <c r="U7" i="27"/>
  <c r="U8" i="27"/>
  <c r="U9" i="27"/>
  <c r="U10" i="27"/>
  <c r="U11" i="27"/>
  <c r="U12" i="27"/>
  <c r="U13" i="27"/>
  <c r="U14" i="27"/>
  <c r="U15" i="27"/>
  <c r="U16" i="27"/>
  <c r="U17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V1" i="27"/>
  <c r="U1" i="27"/>
  <c r="DK60" i="6"/>
  <c r="DJ60" i="6"/>
  <c r="DF60" i="6"/>
  <c r="DE60" i="6"/>
  <c r="DA33" i="6"/>
  <c r="DA34" i="6" s="1"/>
  <c r="DA35" i="6" s="1"/>
  <c r="DA36" i="6" s="1"/>
  <c r="DA37" i="6" s="1"/>
  <c r="DA38" i="6" s="1"/>
  <c r="DA39" i="6" s="1"/>
  <c r="DA40" i="6" s="1"/>
  <c r="DA41" i="6" s="1"/>
  <c r="DA42" i="6" s="1"/>
  <c r="DA43" i="6" s="1"/>
  <c r="DA44" i="6" s="1"/>
  <c r="DA45" i="6" s="1"/>
  <c r="DA46" i="6" s="1"/>
  <c r="DA47" i="6" s="1"/>
  <c r="DA48" i="6" s="1"/>
  <c r="DA49" i="6" s="1"/>
  <c r="DA50" i="6" s="1"/>
  <c r="DA51" i="6" s="1"/>
  <c r="DA52" i="6" s="1"/>
  <c r="DA53" i="6" s="1"/>
  <c r="DA6" i="6"/>
  <c r="DA7" i="6" s="1"/>
  <c r="DA8" i="6" s="1"/>
  <c r="DA9" i="6" s="1"/>
  <c r="DA10" i="6" s="1"/>
  <c r="DA11" i="6" s="1"/>
  <c r="DA12" i="6" s="1"/>
  <c r="DA13" i="6" s="1"/>
  <c r="DA14" i="6" s="1"/>
  <c r="DA15" i="6" s="1"/>
  <c r="DA16" i="6" s="1"/>
  <c r="DA17" i="6" s="1"/>
  <c r="DA18" i="6" s="1"/>
  <c r="DA19" i="6" s="1"/>
  <c r="DA20" i="6" s="1"/>
  <c r="DA21" i="6" s="1"/>
  <c r="DA22" i="6" s="1"/>
  <c r="DA23" i="6" s="1"/>
  <c r="DA24" i="6" s="1"/>
  <c r="DA25" i="6" s="1"/>
  <c r="DA26" i="6" s="1"/>
  <c r="CW60" i="6"/>
  <c r="CV60" i="6"/>
  <c r="CR60" i="6"/>
  <c r="CQ60" i="6"/>
  <c r="CM33" i="6"/>
  <c r="CM34" i="6" s="1"/>
  <c r="CM35" i="6" s="1"/>
  <c r="CM36" i="6" s="1"/>
  <c r="CM37" i="6" s="1"/>
  <c r="CM38" i="6" s="1"/>
  <c r="CM39" i="6" s="1"/>
  <c r="CM40" i="6" s="1"/>
  <c r="CM41" i="6" s="1"/>
  <c r="CM42" i="6" s="1"/>
  <c r="CM43" i="6" s="1"/>
  <c r="CM44" i="6" s="1"/>
  <c r="CM45" i="6" s="1"/>
  <c r="CM46" i="6" s="1"/>
  <c r="CM47" i="6" s="1"/>
  <c r="CM48" i="6" s="1"/>
  <c r="CM49" i="6" s="1"/>
  <c r="CM50" i="6" s="1"/>
  <c r="CM51" i="6" s="1"/>
  <c r="CM52" i="6" s="1"/>
  <c r="CM53" i="6" s="1"/>
  <c r="CM6" i="6"/>
  <c r="CM7" i="6" s="1"/>
  <c r="CM8" i="6" s="1"/>
  <c r="CM9" i="6" s="1"/>
  <c r="CM10" i="6" s="1"/>
  <c r="CM11" i="6" s="1"/>
  <c r="CM12" i="6" s="1"/>
  <c r="CM13" i="6" s="1"/>
  <c r="CM14" i="6" s="1"/>
  <c r="CM15" i="6" s="1"/>
  <c r="CM16" i="6" s="1"/>
  <c r="CM17" i="6" s="1"/>
  <c r="CM18" i="6" s="1"/>
  <c r="CM19" i="6" s="1"/>
  <c r="CM20" i="6" s="1"/>
  <c r="CM21" i="6" s="1"/>
  <c r="CM22" i="6" s="1"/>
  <c r="CM23" i="6" s="1"/>
  <c r="CM24" i="6" s="1"/>
  <c r="CM25" i="6" s="1"/>
  <c r="CM26" i="6" s="1"/>
  <c r="CI60" i="6"/>
  <c r="CH60" i="6"/>
  <c r="CD60" i="6"/>
  <c r="CC60" i="6"/>
  <c r="BY33" i="6"/>
  <c r="BY34" i="6" s="1"/>
  <c r="BY35" i="6" s="1"/>
  <c r="BY36" i="6" s="1"/>
  <c r="BY37" i="6" s="1"/>
  <c r="BY38" i="6" s="1"/>
  <c r="BY39" i="6" s="1"/>
  <c r="BY40" i="6" s="1"/>
  <c r="BY41" i="6" s="1"/>
  <c r="BY42" i="6" s="1"/>
  <c r="BY43" i="6" s="1"/>
  <c r="BY44" i="6" s="1"/>
  <c r="BY45" i="6" s="1"/>
  <c r="BY46" i="6" s="1"/>
  <c r="BY47" i="6" s="1"/>
  <c r="BY48" i="6" s="1"/>
  <c r="BY49" i="6" s="1"/>
  <c r="BY50" i="6" s="1"/>
  <c r="BY51" i="6" s="1"/>
  <c r="BY52" i="6" s="1"/>
  <c r="BY53" i="6" s="1"/>
  <c r="BY6" i="6"/>
  <c r="BY7" i="6" s="1"/>
  <c r="BY8" i="6" s="1"/>
  <c r="BY9" i="6" s="1"/>
  <c r="BY10" i="6" s="1"/>
  <c r="BY11" i="6" s="1"/>
  <c r="BY12" i="6" s="1"/>
  <c r="BY13" i="6" s="1"/>
  <c r="BY14" i="6" s="1"/>
  <c r="BY15" i="6" s="1"/>
  <c r="BY16" i="6" s="1"/>
  <c r="BY17" i="6" s="1"/>
  <c r="BY18" i="6" s="1"/>
  <c r="BY19" i="6" s="1"/>
  <c r="BY20" i="6" s="1"/>
  <c r="BY21" i="6" s="1"/>
  <c r="BY22" i="6" s="1"/>
  <c r="BY23" i="6" s="1"/>
  <c r="BY24" i="6" s="1"/>
  <c r="BY25" i="6" s="1"/>
  <c r="BY26" i="6" s="1"/>
  <c r="BU60" i="6"/>
  <c r="BT60" i="6"/>
  <c r="BP60" i="6"/>
  <c r="BO60" i="6"/>
  <c r="BK33" i="6"/>
  <c r="BK34" i="6" s="1"/>
  <c r="BK35" i="6" s="1"/>
  <c r="BK36" i="6" s="1"/>
  <c r="BK37" i="6" s="1"/>
  <c r="BK38" i="6" s="1"/>
  <c r="BK39" i="6" s="1"/>
  <c r="BK40" i="6" s="1"/>
  <c r="BK41" i="6" s="1"/>
  <c r="BK42" i="6" s="1"/>
  <c r="BK43" i="6" s="1"/>
  <c r="BK44" i="6" s="1"/>
  <c r="BK45" i="6" s="1"/>
  <c r="BK46" i="6" s="1"/>
  <c r="BK47" i="6" s="1"/>
  <c r="BK48" i="6" s="1"/>
  <c r="BK49" i="6" s="1"/>
  <c r="BK50" i="6" s="1"/>
  <c r="BK51" i="6" s="1"/>
  <c r="BK52" i="6" s="1"/>
  <c r="BK53" i="6" s="1"/>
  <c r="BK6" i="6"/>
  <c r="BK7" i="6" s="1"/>
  <c r="BK8" i="6" s="1"/>
  <c r="BK9" i="6" s="1"/>
  <c r="BK10" i="6" s="1"/>
  <c r="BK11" i="6" s="1"/>
  <c r="BK12" i="6" s="1"/>
  <c r="BK13" i="6" s="1"/>
  <c r="BK14" i="6" s="1"/>
  <c r="BK15" i="6" s="1"/>
  <c r="BK16" i="6" s="1"/>
  <c r="BK17" i="6" s="1"/>
  <c r="BK18" i="6" s="1"/>
  <c r="BK19" i="6" s="1"/>
  <c r="BK20" i="6" s="1"/>
  <c r="BK21" i="6" s="1"/>
  <c r="BK22" i="6" s="1"/>
  <c r="BK23" i="6" s="1"/>
  <c r="BK24" i="6" s="1"/>
  <c r="BK25" i="6" s="1"/>
  <c r="BK26" i="6" s="1"/>
  <c r="BG60" i="6"/>
  <c r="BF60" i="6"/>
  <c r="BB60" i="6"/>
  <c r="BA60" i="6"/>
  <c r="AW33" i="6"/>
  <c r="AW34" i="6" s="1"/>
  <c r="AW35" i="6" s="1"/>
  <c r="AW36" i="6" s="1"/>
  <c r="AW37" i="6" s="1"/>
  <c r="AW38" i="6" s="1"/>
  <c r="AW39" i="6" s="1"/>
  <c r="AW40" i="6" s="1"/>
  <c r="AW41" i="6" s="1"/>
  <c r="AW42" i="6" s="1"/>
  <c r="AW43" i="6" s="1"/>
  <c r="AW44" i="6" s="1"/>
  <c r="AW45" i="6" s="1"/>
  <c r="AW46" i="6" s="1"/>
  <c r="AW47" i="6" s="1"/>
  <c r="AW48" i="6" s="1"/>
  <c r="AW49" i="6" s="1"/>
  <c r="AW50" i="6" s="1"/>
  <c r="AW51" i="6" s="1"/>
  <c r="AW52" i="6" s="1"/>
  <c r="AW53" i="6" s="1"/>
  <c r="AW6" i="6"/>
  <c r="AW7" i="6" s="1"/>
  <c r="AW8" i="6" s="1"/>
  <c r="AW9" i="6" s="1"/>
  <c r="AW10" i="6" s="1"/>
  <c r="AW11" i="6" s="1"/>
  <c r="AW12" i="6" s="1"/>
  <c r="AW13" i="6" s="1"/>
  <c r="AW14" i="6" s="1"/>
  <c r="AW15" i="6" s="1"/>
  <c r="AW16" i="6" s="1"/>
  <c r="AW17" i="6" s="1"/>
  <c r="AW18" i="6" s="1"/>
  <c r="AW19" i="6" s="1"/>
  <c r="AW20" i="6" s="1"/>
  <c r="AW21" i="6" s="1"/>
  <c r="AW22" i="6" s="1"/>
  <c r="AW23" i="6" s="1"/>
  <c r="AW24" i="6" s="1"/>
  <c r="AW25" i="6" s="1"/>
  <c r="AW26" i="6" s="1"/>
  <c r="AS60" i="6"/>
  <c r="AR60" i="6"/>
  <c r="AN60" i="6"/>
  <c r="AM60" i="6"/>
  <c r="AI33" i="6"/>
  <c r="AI34" i="6" s="1"/>
  <c r="AI35" i="6" s="1"/>
  <c r="AI36" i="6" s="1"/>
  <c r="AI37" i="6" s="1"/>
  <c r="AI38" i="6" s="1"/>
  <c r="AI39" i="6" s="1"/>
  <c r="AI40" i="6" s="1"/>
  <c r="AI41" i="6" s="1"/>
  <c r="AI42" i="6" s="1"/>
  <c r="AI43" i="6" s="1"/>
  <c r="AI44" i="6" s="1"/>
  <c r="AI45" i="6" s="1"/>
  <c r="AI46" i="6" s="1"/>
  <c r="AI47" i="6" s="1"/>
  <c r="AI48" i="6" s="1"/>
  <c r="AI49" i="6" s="1"/>
  <c r="AI50" i="6" s="1"/>
  <c r="AI51" i="6" s="1"/>
  <c r="AI52" i="6" s="1"/>
  <c r="AI53" i="6" s="1"/>
  <c r="AI6" i="6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AI22" i="6" s="1"/>
  <c r="AI23" i="6" s="1"/>
  <c r="AI24" i="6" s="1"/>
  <c r="AI25" i="6" s="1"/>
  <c r="AI26" i="6" s="1"/>
  <c r="U33" i="6"/>
  <c r="A243" i="6"/>
  <c r="B243" i="6"/>
  <c r="A244" i="6"/>
  <c r="B244" i="6"/>
  <c r="A245" i="6"/>
  <c r="B245" i="6"/>
  <c r="A246" i="6"/>
  <c r="B246" i="6"/>
  <c r="A247" i="6"/>
  <c r="B247" i="6"/>
  <c r="A248" i="6"/>
  <c r="B248" i="6"/>
  <c r="A249" i="6"/>
  <c r="B249" i="6"/>
  <c r="A250" i="6"/>
  <c r="B250" i="6"/>
  <c r="A251" i="6"/>
  <c r="B251" i="6"/>
  <c r="A252" i="6"/>
  <c r="B252" i="6"/>
  <c r="A253" i="6"/>
  <c r="B253" i="6"/>
  <c r="B242" i="6"/>
  <c r="A242" i="6"/>
  <c r="AE60" i="6"/>
  <c r="Z60" i="6"/>
  <c r="AD60" i="6"/>
  <c r="Y60" i="6"/>
  <c r="U6" i="6"/>
  <c r="V97" i="27" l="1"/>
  <c r="M97" i="64"/>
  <c r="V96" i="27"/>
  <c r="M96" i="64"/>
  <c r="V95" i="27"/>
  <c r="M95" i="64"/>
  <c r="V94" i="27"/>
  <c r="M94" i="64"/>
  <c r="V93" i="27"/>
  <c r="M93" i="64"/>
  <c r="V92" i="27"/>
  <c r="M92" i="64"/>
  <c r="V91" i="27"/>
  <c r="M91" i="64"/>
  <c r="V90" i="27"/>
  <c r="M90" i="64"/>
  <c r="V89" i="27"/>
  <c r="M89" i="64"/>
  <c r="V88" i="27"/>
  <c r="M88" i="64"/>
  <c r="V87" i="27"/>
  <c r="M87" i="64"/>
  <c r="V86" i="27"/>
  <c r="M86" i="64"/>
  <c r="V85" i="27"/>
  <c r="M85" i="64"/>
  <c r="V84" i="27"/>
  <c r="M84" i="64"/>
  <c r="V83" i="27"/>
  <c r="M83" i="64"/>
  <c r="V82" i="27"/>
  <c r="M82" i="64"/>
  <c r="V81" i="27"/>
  <c r="M81" i="64"/>
  <c r="V80" i="27"/>
  <c r="M80" i="64"/>
  <c r="V79" i="27"/>
  <c r="M79" i="64"/>
  <c r="V78" i="27"/>
  <c r="M78" i="64"/>
  <c r="V77" i="27"/>
  <c r="M77" i="64"/>
  <c r="V76" i="27"/>
  <c r="M76" i="64"/>
  <c r="V75" i="27"/>
  <c r="M75" i="64"/>
  <c r="V74" i="27"/>
  <c r="M74" i="64"/>
  <c r="V73" i="27"/>
  <c r="M73" i="64"/>
  <c r="V72" i="27"/>
  <c r="M72" i="64"/>
  <c r="V71" i="27"/>
  <c r="M71" i="64"/>
  <c r="V70" i="27"/>
  <c r="M70" i="64"/>
  <c r="V69" i="27"/>
  <c r="M69" i="64"/>
  <c r="V68" i="27"/>
  <c r="M68" i="64"/>
  <c r="V67" i="27"/>
  <c r="M67" i="64"/>
  <c r="V66" i="27"/>
  <c r="M66" i="64"/>
  <c r="V65" i="27"/>
  <c r="M65" i="64"/>
  <c r="V64" i="27"/>
  <c r="M64" i="64"/>
  <c r="V63" i="27"/>
  <c r="M63" i="64"/>
  <c r="V62" i="27"/>
  <c r="M62" i="64"/>
  <c r="V61" i="27"/>
  <c r="M61" i="64"/>
  <c r="V60" i="27"/>
  <c r="M60" i="64"/>
  <c r="V59" i="27"/>
  <c r="M59" i="64"/>
  <c r="V58" i="27"/>
  <c r="M58" i="64"/>
  <c r="V57" i="27"/>
  <c r="M57" i="64"/>
  <c r="V56" i="27"/>
  <c r="M56" i="64"/>
  <c r="V55" i="27"/>
  <c r="M55" i="64"/>
  <c r="V54" i="27"/>
  <c r="M54" i="64"/>
  <c r="V53" i="27"/>
  <c r="M53" i="64"/>
  <c r="V52" i="27"/>
  <c r="M52" i="64"/>
  <c r="V51" i="27"/>
  <c r="M51" i="64"/>
  <c r="V50" i="27"/>
  <c r="M50" i="64"/>
  <c r="V49" i="27"/>
  <c r="M49" i="64"/>
  <c r="V48" i="27"/>
  <c r="M48" i="64"/>
  <c r="V47" i="27"/>
  <c r="M47" i="64"/>
  <c r="V46" i="27"/>
  <c r="M46" i="64"/>
  <c r="V45" i="27"/>
  <c r="M45" i="64"/>
  <c r="V44" i="27"/>
  <c r="M44" i="64"/>
  <c r="V43" i="27"/>
  <c r="M43" i="64"/>
  <c r="V42" i="27"/>
  <c r="M42" i="64"/>
  <c r="V41" i="27"/>
  <c r="M41" i="64"/>
  <c r="V40" i="27"/>
  <c r="M40" i="64"/>
  <c r="V39" i="27"/>
  <c r="M39" i="64"/>
  <c r="V38" i="27"/>
  <c r="M38" i="64"/>
  <c r="V37" i="27"/>
  <c r="M37" i="64"/>
  <c r="V36" i="27"/>
  <c r="M36" i="64"/>
  <c r="V35" i="27"/>
  <c r="M35" i="64"/>
  <c r="V34" i="27"/>
  <c r="M34" i="64"/>
  <c r="V33" i="27"/>
  <c r="M33" i="64"/>
  <c r="V32" i="27"/>
  <c r="M32" i="64"/>
  <c r="V31" i="27"/>
  <c r="M31" i="64"/>
  <c r="V30" i="27"/>
  <c r="M30" i="64"/>
  <c r="V29" i="27"/>
  <c r="M29" i="64"/>
  <c r="V28" i="27"/>
  <c r="M28" i="64"/>
  <c r="V27" i="27"/>
  <c r="M27" i="64"/>
  <c r="V26" i="27"/>
  <c r="M26" i="64"/>
  <c r="V25" i="27"/>
  <c r="M25" i="64"/>
  <c r="V24" i="27"/>
  <c r="M24" i="64"/>
  <c r="V23" i="27"/>
  <c r="M23" i="64"/>
  <c r="V22" i="27"/>
  <c r="M22" i="64"/>
  <c r="V21" i="27"/>
  <c r="M21" i="64"/>
  <c r="V20" i="27"/>
  <c r="M20" i="64"/>
  <c r="V19" i="27"/>
  <c r="M19" i="64"/>
  <c r="V18" i="27"/>
  <c r="M18" i="64"/>
  <c r="V17" i="27"/>
  <c r="M17" i="64"/>
  <c r="V16" i="27"/>
  <c r="M16" i="64"/>
  <c r="V15" i="27"/>
  <c r="M15" i="64"/>
  <c r="V14" i="27"/>
  <c r="M14" i="64"/>
  <c r="V13" i="27"/>
  <c r="M13" i="64"/>
  <c r="V12" i="27"/>
  <c r="M12" i="64"/>
  <c r="V11" i="27"/>
  <c r="M11" i="64"/>
  <c r="V10" i="27"/>
  <c r="M10" i="64"/>
  <c r="V9" i="27"/>
  <c r="M9" i="64"/>
  <c r="V8" i="27"/>
  <c r="M8" i="64"/>
  <c r="V7" i="27"/>
  <c r="M7" i="64"/>
  <c r="V6" i="27"/>
  <c r="M6" i="64"/>
  <c r="V5" i="27"/>
  <c r="M5" i="64"/>
  <c r="V4" i="27"/>
  <c r="M4" i="64"/>
  <c r="V3" i="27"/>
  <c r="M3" i="64"/>
  <c r="V2" i="27"/>
  <c r="M2" i="64"/>
  <c r="N2" i="58"/>
  <c r="U34" i="6"/>
  <c r="U35" i="6" s="1"/>
  <c r="U36" i="6" s="1"/>
  <c r="U37" i="6" s="1"/>
  <c r="U38" i="6" s="1"/>
  <c r="U39" i="6" s="1"/>
  <c r="U40" i="6" s="1"/>
  <c r="U41" i="6" s="1"/>
  <c r="U42" i="6" s="1"/>
  <c r="U43" i="6" s="1"/>
  <c r="U44" i="6" s="1"/>
  <c r="U45" i="6" s="1"/>
  <c r="U46" i="6" s="1"/>
  <c r="U47" i="6" s="1"/>
  <c r="U48" i="6" s="1"/>
  <c r="U49" i="6" s="1"/>
  <c r="U50" i="6" s="1"/>
  <c r="U51" i="6" s="1"/>
  <c r="U52" i="6" s="1"/>
  <c r="U53" i="6" s="1"/>
  <c r="U7" i="6"/>
  <c r="U8" i="6" s="1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4" i="6" s="1"/>
  <c r="U25" i="6" s="1"/>
  <c r="U26" i="6" s="1"/>
  <c r="H5" i="28"/>
  <c r="N5" i="28" s="1"/>
  <c r="H5" i="47"/>
  <c r="N5" i="47" s="1"/>
  <c r="H9" i="28"/>
  <c r="N9" i="28" s="1"/>
  <c r="H9" i="47"/>
  <c r="N9" i="47" s="1"/>
  <c r="H13" i="28"/>
  <c r="N13" i="28" s="1"/>
  <c r="H13" i="47"/>
  <c r="N13" i="47" s="1"/>
  <c r="H17" i="47"/>
  <c r="N17" i="47" s="1"/>
  <c r="H17" i="28"/>
  <c r="N17" i="28" s="1"/>
  <c r="H21" i="47"/>
  <c r="N21" i="47" s="1"/>
  <c r="H21" i="28"/>
  <c r="N21" i="28" s="1"/>
  <c r="H25" i="47"/>
  <c r="N25" i="47" s="1"/>
  <c r="H25" i="28"/>
  <c r="N25" i="28" s="1"/>
  <c r="H29" i="47"/>
  <c r="N29" i="47" s="1"/>
  <c r="H29" i="28"/>
  <c r="N29" i="28" s="1"/>
  <c r="H33" i="47"/>
  <c r="N33" i="47" s="1"/>
  <c r="H33" i="28"/>
  <c r="N33" i="28" s="1"/>
  <c r="H37" i="47"/>
  <c r="N37" i="47" s="1"/>
  <c r="H37" i="28"/>
  <c r="N37" i="28" s="1"/>
  <c r="H41" i="47"/>
  <c r="N41" i="47" s="1"/>
  <c r="H41" i="28"/>
  <c r="N41" i="28" s="1"/>
  <c r="H45" i="47"/>
  <c r="N45" i="47" s="1"/>
  <c r="H45" i="28"/>
  <c r="N45" i="28" s="1"/>
  <c r="H49" i="47"/>
  <c r="N49" i="47" s="1"/>
  <c r="H49" i="28"/>
  <c r="N49" i="28" s="1"/>
  <c r="H53" i="28"/>
  <c r="N53" i="28" s="1"/>
  <c r="H53" i="47"/>
  <c r="N53" i="47" s="1"/>
  <c r="H57" i="28"/>
  <c r="N57" i="28" s="1"/>
  <c r="H57" i="47"/>
  <c r="N57" i="47" s="1"/>
  <c r="H61" i="28"/>
  <c r="N61" i="28" s="1"/>
  <c r="H61" i="47"/>
  <c r="N61" i="47" s="1"/>
  <c r="H65" i="28"/>
  <c r="N65" i="28" s="1"/>
  <c r="H65" i="47"/>
  <c r="N65" i="47" s="1"/>
  <c r="H69" i="28"/>
  <c r="N69" i="28" s="1"/>
  <c r="H69" i="47"/>
  <c r="N69" i="47" s="1"/>
  <c r="H73" i="28"/>
  <c r="N73" i="28" s="1"/>
  <c r="H73" i="47"/>
  <c r="N73" i="47" s="1"/>
  <c r="H77" i="28"/>
  <c r="N77" i="28" s="1"/>
  <c r="H77" i="47"/>
  <c r="N77" i="47" s="1"/>
  <c r="H81" i="28"/>
  <c r="N81" i="28" s="1"/>
  <c r="H81" i="47"/>
  <c r="N81" i="47" s="1"/>
  <c r="H85" i="28"/>
  <c r="N85" i="28" s="1"/>
  <c r="H85" i="47"/>
  <c r="N85" i="47" s="1"/>
  <c r="H89" i="28"/>
  <c r="N89" i="28" s="1"/>
  <c r="H89" i="47"/>
  <c r="N89" i="47" s="1"/>
  <c r="H2" i="28"/>
  <c r="N2" i="28" s="1"/>
  <c r="H2" i="47"/>
  <c r="N2" i="47" s="1"/>
  <c r="H6" i="47"/>
  <c r="N6" i="47" s="1"/>
  <c r="H6" i="28"/>
  <c r="N6" i="28" s="1"/>
  <c r="H10" i="28"/>
  <c r="N10" i="28" s="1"/>
  <c r="H10" i="47"/>
  <c r="N10" i="47" s="1"/>
  <c r="H14" i="47"/>
  <c r="N14" i="47" s="1"/>
  <c r="H14" i="28"/>
  <c r="N14" i="28" s="1"/>
  <c r="H18" i="47"/>
  <c r="N18" i="47" s="1"/>
  <c r="H18" i="28"/>
  <c r="N18" i="28" s="1"/>
  <c r="H22" i="47"/>
  <c r="N22" i="47" s="1"/>
  <c r="H22" i="28"/>
  <c r="N22" i="28" s="1"/>
  <c r="H26" i="47"/>
  <c r="N26" i="47" s="1"/>
  <c r="H26" i="28"/>
  <c r="N26" i="28" s="1"/>
  <c r="H30" i="47"/>
  <c r="N30" i="47" s="1"/>
  <c r="H30" i="28"/>
  <c r="N30" i="28" s="1"/>
  <c r="H34" i="47"/>
  <c r="N34" i="47" s="1"/>
  <c r="H34" i="28"/>
  <c r="N34" i="28" s="1"/>
  <c r="H38" i="47"/>
  <c r="N38" i="47" s="1"/>
  <c r="H38" i="28"/>
  <c r="N38" i="28" s="1"/>
  <c r="H42" i="47"/>
  <c r="N42" i="47" s="1"/>
  <c r="H42" i="28"/>
  <c r="N42" i="28" s="1"/>
  <c r="H46" i="47"/>
  <c r="N46" i="47" s="1"/>
  <c r="H46" i="28"/>
  <c r="N46" i="28" s="1"/>
  <c r="H50" i="47"/>
  <c r="N50" i="47" s="1"/>
  <c r="H50" i="28"/>
  <c r="N50" i="28" s="1"/>
  <c r="H54" i="47"/>
  <c r="N54" i="47" s="1"/>
  <c r="H54" i="28"/>
  <c r="N54" i="28" s="1"/>
  <c r="H58" i="47"/>
  <c r="N58" i="47" s="1"/>
  <c r="H58" i="28"/>
  <c r="N58" i="28" s="1"/>
  <c r="H62" i="47"/>
  <c r="N62" i="47" s="1"/>
  <c r="H62" i="28"/>
  <c r="N62" i="28" s="1"/>
  <c r="H66" i="47"/>
  <c r="N66" i="47" s="1"/>
  <c r="H66" i="28"/>
  <c r="N66" i="28" s="1"/>
  <c r="H70" i="28"/>
  <c r="N70" i="28" s="1"/>
  <c r="H70" i="47"/>
  <c r="N70" i="47" s="1"/>
  <c r="H74" i="28"/>
  <c r="N74" i="28" s="1"/>
  <c r="H74" i="47"/>
  <c r="N74" i="47" s="1"/>
  <c r="H78" i="28"/>
  <c r="N78" i="28" s="1"/>
  <c r="H78" i="47"/>
  <c r="N78" i="47" s="1"/>
  <c r="H82" i="28"/>
  <c r="N82" i="28" s="1"/>
  <c r="H82" i="47"/>
  <c r="N82" i="47" s="1"/>
  <c r="H86" i="28"/>
  <c r="N86" i="28" s="1"/>
  <c r="H86" i="47"/>
  <c r="N86" i="47" s="1"/>
  <c r="H90" i="28"/>
  <c r="N90" i="28" s="1"/>
  <c r="H90" i="47"/>
  <c r="N90" i="47" s="1"/>
  <c r="H92" i="28"/>
  <c r="N92" i="28" s="1"/>
  <c r="H92" i="47"/>
  <c r="N92" i="47" s="1"/>
  <c r="H94" i="28"/>
  <c r="N94" i="28" s="1"/>
  <c r="H94" i="47"/>
  <c r="N94" i="47" s="1"/>
  <c r="H96" i="28"/>
  <c r="N96" i="28" s="1"/>
  <c r="H96" i="47"/>
  <c r="N96" i="47" s="1"/>
  <c r="H3" i="28"/>
  <c r="N3" i="28" s="1"/>
  <c r="H3" i="47"/>
  <c r="N3" i="47" s="1"/>
  <c r="H7" i="28"/>
  <c r="N7" i="28" s="1"/>
  <c r="H7" i="47"/>
  <c r="N7" i="47" s="1"/>
  <c r="H11" i="28"/>
  <c r="N11" i="28" s="1"/>
  <c r="H11" i="47"/>
  <c r="N11" i="47" s="1"/>
  <c r="H15" i="28"/>
  <c r="N15" i="28" s="1"/>
  <c r="H15" i="47"/>
  <c r="N15" i="47" s="1"/>
  <c r="H19" i="47"/>
  <c r="N19" i="47" s="1"/>
  <c r="H19" i="28"/>
  <c r="N19" i="28" s="1"/>
  <c r="H23" i="47"/>
  <c r="N23" i="47" s="1"/>
  <c r="H23" i="28"/>
  <c r="N23" i="28" s="1"/>
  <c r="H27" i="47"/>
  <c r="N27" i="47" s="1"/>
  <c r="H27" i="28"/>
  <c r="N27" i="28" s="1"/>
  <c r="H31" i="47"/>
  <c r="N31" i="47" s="1"/>
  <c r="H31" i="28"/>
  <c r="N31" i="28" s="1"/>
  <c r="H35" i="47"/>
  <c r="N35" i="47" s="1"/>
  <c r="H35" i="28"/>
  <c r="N35" i="28" s="1"/>
  <c r="H39" i="47"/>
  <c r="N39" i="47" s="1"/>
  <c r="H39" i="28"/>
  <c r="N39" i="28" s="1"/>
  <c r="H43" i="47"/>
  <c r="N43" i="47" s="1"/>
  <c r="H43" i="28"/>
  <c r="N43" i="28" s="1"/>
  <c r="H47" i="47"/>
  <c r="N47" i="47" s="1"/>
  <c r="H47" i="28"/>
  <c r="N47" i="28" s="1"/>
  <c r="H51" i="28"/>
  <c r="N51" i="28" s="1"/>
  <c r="H51" i="47"/>
  <c r="N51" i="47" s="1"/>
  <c r="H55" i="28"/>
  <c r="N55" i="28" s="1"/>
  <c r="H55" i="47"/>
  <c r="N55" i="47" s="1"/>
  <c r="H59" i="28"/>
  <c r="N59" i="28" s="1"/>
  <c r="H59" i="47"/>
  <c r="N59" i="47" s="1"/>
  <c r="H63" i="28"/>
  <c r="N63" i="28" s="1"/>
  <c r="H63" i="47"/>
  <c r="N63" i="47" s="1"/>
  <c r="H67" i="28"/>
  <c r="N67" i="28" s="1"/>
  <c r="H67" i="47"/>
  <c r="N67" i="47" s="1"/>
  <c r="H71" i="28"/>
  <c r="N71" i="28" s="1"/>
  <c r="H71" i="47"/>
  <c r="N71" i="47" s="1"/>
  <c r="H75" i="28"/>
  <c r="N75" i="28" s="1"/>
  <c r="H75" i="47"/>
  <c r="N75" i="47" s="1"/>
  <c r="H79" i="28"/>
  <c r="N79" i="28" s="1"/>
  <c r="H79" i="47"/>
  <c r="N79" i="47" s="1"/>
  <c r="H83" i="28"/>
  <c r="N83" i="28" s="1"/>
  <c r="H83" i="47"/>
  <c r="N83" i="47" s="1"/>
  <c r="H87" i="28"/>
  <c r="N87" i="28" s="1"/>
  <c r="H87" i="47"/>
  <c r="N87" i="47" s="1"/>
  <c r="H4" i="28"/>
  <c r="N4" i="28" s="1"/>
  <c r="H4" i="47"/>
  <c r="N4" i="47" s="1"/>
  <c r="H8" i="28"/>
  <c r="N8" i="28" s="1"/>
  <c r="H8" i="47"/>
  <c r="N8" i="47" s="1"/>
  <c r="H12" i="28"/>
  <c r="N12" i="28" s="1"/>
  <c r="H12" i="47"/>
  <c r="N12" i="47" s="1"/>
  <c r="H16" i="28"/>
  <c r="N16" i="28" s="1"/>
  <c r="H16" i="47"/>
  <c r="N16" i="47" s="1"/>
  <c r="H20" i="28"/>
  <c r="N20" i="28" s="1"/>
  <c r="H20" i="47"/>
  <c r="N20" i="47" s="1"/>
  <c r="H24" i="28"/>
  <c r="N24" i="28" s="1"/>
  <c r="H24" i="47"/>
  <c r="N24" i="47" s="1"/>
  <c r="H28" i="28"/>
  <c r="N28" i="28" s="1"/>
  <c r="H28" i="47"/>
  <c r="N28" i="47" s="1"/>
  <c r="H32" i="28"/>
  <c r="N32" i="28" s="1"/>
  <c r="H32" i="47"/>
  <c r="N32" i="47" s="1"/>
  <c r="H36" i="28"/>
  <c r="N36" i="28" s="1"/>
  <c r="H36" i="47"/>
  <c r="N36" i="47" s="1"/>
  <c r="H40" i="28"/>
  <c r="N40" i="28" s="1"/>
  <c r="H40" i="47"/>
  <c r="N40" i="47" s="1"/>
  <c r="H44" i="28"/>
  <c r="N44" i="28" s="1"/>
  <c r="H44" i="47"/>
  <c r="N44" i="47" s="1"/>
  <c r="H48" i="28"/>
  <c r="N48" i="28" s="1"/>
  <c r="H48" i="47"/>
  <c r="N48" i="47" s="1"/>
  <c r="H52" i="28"/>
  <c r="N52" i="28" s="1"/>
  <c r="H52" i="47"/>
  <c r="N52" i="47" s="1"/>
  <c r="H56" i="28"/>
  <c r="N56" i="28" s="1"/>
  <c r="H56" i="47"/>
  <c r="N56" i="47" s="1"/>
  <c r="H60" i="28"/>
  <c r="N60" i="28" s="1"/>
  <c r="H60" i="47"/>
  <c r="N60" i="47" s="1"/>
  <c r="H64" i="28"/>
  <c r="N64" i="28" s="1"/>
  <c r="H64" i="47"/>
  <c r="N64" i="47" s="1"/>
  <c r="H68" i="28"/>
  <c r="N68" i="28" s="1"/>
  <c r="H68" i="47"/>
  <c r="N68" i="47" s="1"/>
  <c r="H72" i="28"/>
  <c r="N72" i="28" s="1"/>
  <c r="H72" i="47"/>
  <c r="N72" i="47" s="1"/>
  <c r="H76" i="28"/>
  <c r="N76" i="28" s="1"/>
  <c r="H76" i="47"/>
  <c r="N76" i="47" s="1"/>
  <c r="H80" i="28"/>
  <c r="N80" i="28" s="1"/>
  <c r="H80" i="47"/>
  <c r="N80" i="47" s="1"/>
  <c r="H84" i="28"/>
  <c r="N84" i="28" s="1"/>
  <c r="H84" i="47"/>
  <c r="N84" i="47" s="1"/>
  <c r="H88" i="28"/>
  <c r="N88" i="28" s="1"/>
  <c r="H88" i="47"/>
  <c r="N88" i="47" s="1"/>
  <c r="H91" i="28"/>
  <c r="N91" i="28" s="1"/>
  <c r="H91" i="47"/>
  <c r="N91" i="47" s="1"/>
  <c r="H93" i="28"/>
  <c r="N93" i="28" s="1"/>
  <c r="H93" i="47"/>
  <c r="N93" i="47" s="1"/>
  <c r="H95" i="28"/>
  <c r="N95" i="28" s="1"/>
  <c r="H95" i="47"/>
  <c r="N95" i="47" s="1"/>
  <c r="H97" i="28"/>
  <c r="N97" i="28" s="1"/>
  <c r="H97" i="47"/>
  <c r="N97" i="47" s="1"/>
  <c r="G144" i="29"/>
  <c r="O144" i="29" s="1"/>
  <c r="G97" i="29"/>
  <c r="O97" i="29" s="1"/>
  <c r="E87" i="31"/>
  <c r="K87" i="31" s="1"/>
  <c r="G87" i="29"/>
  <c r="O87" i="29" s="1"/>
  <c r="E86" i="31"/>
  <c r="K86" i="31" s="1"/>
  <c r="G86" i="29"/>
  <c r="O86" i="29" s="1"/>
  <c r="E96" i="31"/>
  <c r="K96" i="31" s="1"/>
  <c r="E88" i="31"/>
  <c r="K88" i="31" s="1"/>
  <c r="G88" i="29"/>
  <c r="O88" i="29" s="1"/>
  <c r="E91" i="31"/>
  <c r="K91" i="31" s="1"/>
  <c r="G91" i="29"/>
  <c r="O91" i="29" s="1"/>
  <c r="G93" i="29"/>
  <c r="O93" i="29" s="1"/>
  <c r="E93" i="31"/>
  <c r="K93" i="31" s="1"/>
  <c r="E95" i="31"/>
  <c r="K95" i="31" s="1"/>
  <c r="G95" i="29"/>
  <c r="O95" i="29" s="1"/>
  <c r="E97" i="31"/>
  <c r="K97" i="31" s="1"/>
  <c r="E90" i="31"/>
  <c r="K90" i="31" s="1"/>
  <c r="G90" i="29"/>
  <c r="O90" i="29" s="1"/>
  <c r="E92" i="31"/>
  <c r="K92" i="31" s="1"/>
  <c r="G92" i="29"/>
  <c r="O92" i="29" s="1"/>
  <c r="E94" i="31"/>
  <c r="K94" i="31" s="1"/>
  <c r="G94" i="29"/>
  <c r="O94" i="29" s="1"/>
  <c r="G89" i="29"/>
  <c r="O89" i="29" s="1"/>
  <c r="E89" i="31"/>
  <c r="K89" i="31" s="1"/>
  <c r="M1" i="29"/>
  <c r="K1" i="28"/>
  <c r="S92" i="27"/>
  <c r="M1" i="30"/>
  <c r="L1" i="28"/>
  <c r="N1" i="29"/>
  <c r="S91" i="27"/>
  <c r="S86" i="27"/>
  <c r="S90" i="27"/>
  <c r="S97" i="27"/>
  <c r="CT55" i="6"/>
  <c r="CR67" i="6" s="1"/>
  <c r="AS82" i="6" s="1"/>
  <c r="F97" i="30"/>
  <c r="N97" i="30" s="1"/>
  <c r="F86" i="30"/>
  <c r="N86" i="30" s="1"/>
  <c r="F87" i="30"/>
  <c r="N87" i="30" s="1"/>
  <c r="F88" i="30"/>
  <c r="N88" i="30" s="1"/>
  <c r="F89" i="30"/>
  <c r="N89" i="30" s="1"/>
  <c r="F90" i="30"/>
  <c r="N90" i="30" s="1"/>
  <c r="F91" i="30"/>
  <c r="N91" i="30" s="1"/>
  <c r="F92" i="30"/>
  <c r="N92" i="30" s="1"/>
  <c r="F93" i="30"/>
  <c r="N93" i="30" s="1"/>
  <c r="F94" i="30"/>
  <c r="N94" i="30" s="1"/>
  <c r="F95" i="30"/>
  <c r="N95" i="30" s="1"/>
  <c r="F96" i="30"/>
  <c r="N96" i="30" s="1"/>
  <c r="K86" i="66"/>
  <c r="K90" i="66"/>
  <c r="K97" i="66"/>
  <c r="K93" i="66"/>
  <c r="K89" i="66"/>
  <c r="K94" i="66"/>
  <c r="K96" i="66"/>
  <c r="K92" i="66"/>
  <c r="K88" i="66"/>
  <c r="K95" i="66"/>
  <c r="K91" i="66"/>
  <c r="K87" i="66"/>
  <c r="N97" i="64"/>
  <c r="N93" i="64"/>
  <c r="N89" i="64"/>
  <c r="N96" i="64"/>
  <c r="N92" i="64"/>
  <c r="N88" i="64"/>
  <c r="M1" i="64"/>
  <c r="N95" i="64"/>
  <c r="N91" i="64"/>
  <c r="N87" i="64"/>
  <c r="N86" i="64"/>
  <c r="N94" i="64"/>
  <c r="N90" i="64"/>
  <c r="Q1" i="58"/>
  <c r="M90" i="58"/>
  <c r="M86" i="58"/>
  <c r="M82" i="58"/>
  <c r="M78" i="58"/>
  <c r="M74" i="58"/>
  <c r="M70" i="58"/>
  <c r="M60" i="58"/>
  <c r="M59" i="58"/>
  <c r="M55" i="58"/>
  <c r="M53" i="58"/>
  <c r="M46" i="58"/>
  <c r="M41" i="58"/>
  <c r="M35" i="58"/>
  <c r="M32" i="58"/>
  <c r="M23" i="58"/>
  <c r="M21" i="58"/>
  <c r="M16" i="58"/>
  <c r="M11" i="58"/>
  <c r="M7" i="58"/>
  <c r="M3" i="58"/>
  <c r="O96" i="58"/>
  <c r="O86" i="58"/>
  <c r="O94" i="58"/>
  <c r="O90" i="58"/>
  <c r="M88" i="58"/>
  <c r="M84" i="58"/>
  <c r="M79" i="58"/>
  <c r="M75" i="58"/>
  <c r="M72" i="58"/>
  <c r="M67" i="58"/>
  <c r="M64" i="58"/>
  <c r="M61" i="58"/>
  <c r="M56" i="58"/>
  <c r="M51" i="58"/>
  <c r="M47" i="58"/>
  <c r="M43" i="58"/>
  <c r="M38" i="58"/>
  <c r="M33" i="58"/>
  <c r="M30" i="58"/>
  <c r="M27" i="58"/>
  <c r="M25" i="58"/>
  <c r="M22" i="58"/>
  <c r="M18" i="58"/>
  <c r="M13" i="58"/>
  <c r="M9" i="58"/>
  <c r="M5" i="58"/>
  <c r="O92" i="58"/>
  <c r="O97" i="58"/>
  <c r="O93" i="58"/>
  <c r="O89" i="58"/>
  <c r="M87" i="58"/>
  <c r="M83" i="58"/>
  <c r="M80" i="58"/>
  <c r="M76" i="58"/>
  <c r="M71" i="58"/>
  <c r="M68" i="58"/>
  <c r="M65" i="58"/>
  <c r="M62" i="58"/>
  <c r="M58" i="58"/>
  <c r="M50" i="58"/>
  <c r="M48" i="58"/>
  <c r="M44" i="58"/>
  <c r="M40" i="58"/>
  <c r="M37" i="58"/>
  <c r="M34" i="58"/>
  <c r="M29" i="58"/>
  <c r="M17" i="58"/>
  <c r="M14" i="58"/>
  <c r="M10" i="58"/>
  <c r="M6" i="58"/>
  <c r="O88" i="58"/>
  <c r="M77" i="58"/>
  <c r="M69" i="58"/>
  <c r="M63" i="58"/>
  <c r="M57" i="58"/>
  <c r="M54" i="58"/>
  <c r="M49" i="58"/>
  <c r="M45" i="58"/>
  <c r="M42" i="58"/>
  <c r="M39" i="58"/>
  <c r="M36" i="58"/>
  <c r="M31" i="58"/>
  <c r="M28" i="58"/>
  <c r="M26" i="58"/>
  <c r="M24" i="58"/>
  <c r="M20" i="58"/>
  <c r="M19" i="58"/>
  <c r="M15" i="58"/>
  <c r="M12" i="58"/>
  <c r="M8" i="58"/>
  <c r="M4" i="58"/>
  <c r="N97" i="58"/>
  <c r="N96" i="58"/>
  <c r="N95" i="58"/>
  <c r="N94" i="58"/>
  <c r="N93" i="58"/>
  <c r="N92" i="58"/>
  <c r="N91" i="58"/>
  <c r="N90" i="58"/>
  <c r="N89" i="58"/>
  <c r="N88" i="58"/>
  <c r="N87" i="58"/>
  <c r="N86" i="58"/>
  <c r="N85" i="58"/>
  <c r="N84" i="58"/>
  <c r="N83" i="58"/>
  <c r="N82" i="58"/>
  <c r="N81" i="58"/>
  <c r="N80" i="58"/>
  <c r="N79" i="58"/>
  <c r="N78" i="58"/>
  <c r="N77" i="58"/>
  <c r="N76" i="58"/>
  <c r="N75" i="58"/>
  <c r="N74" i="58"/>
  <c r="N73" i="58"/>
  <c r="N72" i="58"/>
  <c r="N71" i="58"/>
  <c r="N70" i="58"/>
  <c r="N69" i="58"/>
  <c r="N68" i="58"/>
  <c r="N67" i="58"/>
  <c r="N66" i="58"/>
  <c r="N65" i="58"/>
  <c r="N64" i="58"/>
  <c r="N63" i="58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N3" i="58"/>
  <c r="O95" i="58"/>
  <c r="O91" i="58"/>
  <c r="O87" i="58"/>
  <c r="M1" i="58"/>
  <c r="N1" i="58"/>
  <c r="O95" i="41"/>
  <c r="K94" i="47"/>
  <c r="K90" i="47"/>
  <c r="O87" i="41"/>
  <c r="O83" i="41"/>
  <c r="O79" i="41"/>
  <c r="O75" i="41"/>
  <c r="K71" i="47"/>
  <c r="K64" i="47"/>
  <c r="O59" i="41"/>
  <c r="K58" i="47"/>
  <c r="O55" i="41"/>
  <c r="K54" i="47"/>
  <c r="K51" i="47"/>
  <c r="K48" i="47"/>
  <c r="K45" i="47"/>
  <c r="O43" i="41"/>
  <c r="O39" i="41"/>
  <c r="K37" i="47"/>
  <c r="O35" i="41"/>
  <c r="K31" i="47"/>
  <c r="K28" i="47"/>
  <c r="O27" i="41"/>
  <c r="K22" i="47"/>
  <c r="O19" i="41"/>
  <c r="K15" i="47"/>
  <c r="O11" i="41"/>
  <c r="O3" i="41"/>
  <c r="K2" i="47"/>
  <c r="L91" i="47"/>
  <c r="L83" i="47"/>
  <c r="L81" i="47"/>
  <c r="L69" i="47"/>
  <c r="L65" i="47"/>
  <c r="L62" i="47"/>
  <c r="L59" i="47"/>
  <c r="L52" i="47"/>
  <c r="L46" i="47"/>
  <c r="L26" i="47"/>
  <c r="L23" i="47"/>
  <c r="L11" i="47"/>
  <c r="L8" i="47"/>
  <c r="L3" i="47"/>
  <c r="C39" i="47"/>
  <c r="B92" i="47"/>
  <c r="CB21" i="39"/>
  <c r="CB33" i="39" s="1"/>
  <c r="CB45" i="39" s="1"/>
  <c r="CB57" i="39" s="1"/>
  <c r="B96" i="47"/>
  <c r="B88" i="47"/>
  <c r="C19" i="47"/>
  <c r="B68" i="47"/>
  <c r="C94" i="47"/>
  <c r="C90" i="47"/>
  <c r="C86" i="47"/>
  <c r="C14" i="47"/>
  <c r="C95" i="47"/>
  <c r="C91" i="47"/>
  <c r="B87" i="47"/>
  <c r="CB29" i="39"/>
  <c r="CB63" i="39"/>
  <c r="CB43" i="39"/>
  <c r="CB61" i="39"/>
  <c r="CB59" i="39"/>
  <c r="P4" i="41"/>
  <c r="P8" i="41"/>
  <c r="P12" i="41"/>
  <c r="P16" i="41"/>
  <c r="P20" i="41"/>
  <c r="P24" i="41"/>
  <c r="P28" i="41"/>
  <c r="P32" i="41"/>
  <c r="P36" i="41"/>
  <c r="P40" i="41"/>
  <c r="P44" i="41"/>
  <c r="P48" i="41"/>
  <c r="P52" i="41"/>
  <c r="P56" i="41"/>
  <c r="P60" i="41"/>
  <c r="P64" i="41"/>
  <c r="P68" i="41"/>
  <c r="P72" i="41"/>
  <c r="P76" i="41"/>
  <c r="P80" i="41"/>
  <c r="P84" i="41"/>
  <c r="P88" i="41"/>
  <c r="P92" i="41"/>
  <c r="P96" i="41"/>
  <c r="S97" i="41"/>
  <c r="S93" i="41"/>
  <c r="S89" i="41"/>
  <c r="O1" i="41"/>
  <c r="O94" i="41"/>
  <c r="O90" i="41"/>
  <c r="O86" i="41"/>
  <c r="O82" i="41"/>
  <c r="O78" i="41"/>
  <c r="O74" i="41"/>
  <c r="O70" i="41"/>
  <c r="O66" i="41"/>
  <c r="O62" i="41"/>
  <c r="O58" i="41"/>
  <c r="O54" i="41"/>
  <c r="O50" i="41"/>
  <c r="O46" i="41"/>
  <c r="O42" i="41"/>
  <c r="O38" i="41"/>
  <c r="O34" i="41"/>
  <c r="O30" i="41"/>
  <c r="O26" i="41"/>
  <c r="O22" i="41"/>
  <c r="O18" i="41"/>
  <c r="O14" i="41"/>
  <c r="O10" i="41"/>
  <c r="O6" i="41"/>
  <c r="O2" i="41"/>
  <c r="Q95" i="41"/>
  <c r="Q91" i="41"/>
  <c r="Q87" i="41"/>
  <c r="Q83" i="41"/>
  <c r="Q79" i="41"/>
  <c r="Q75" i="41"/>
  <c r="Q71" i="41"/>
  <c r="Q67" i="41"/>
  <c r="Q63" i="41"/>
  <c r="Q59" i="41"/>
  <c r="Q55" i="41"/>
  <c r="Q51" i="41"/>
  <c r="Q47" i="41"/>
  <c r="Q43" i="41"/>
  <c r="Q39" i="41"/>
  <c r="Q35" i="41"/>
  <c r="Q31" i="41"/>
  <c r="Q27" i="41"/>
  <c r="Q23" i="41"/>
  <c r="Q19" i="41"/>
  <c r="Q15" i="41"/>
  <c r="Q11" i="41"/>
  <c r="Q7" i="41"/>
  <c r="Q3" i="41"/>
  <c r="L1" i="47"/>
  <c r="K3" i="47"/>
  <c r="L6" i="47"/>
  <c r="K8" i="47"/>
  <c r="L9" i="47"/>
  <c r="K11" i="47"/>
  <c r="K16" i="47"/>
  <c r="K18" i="47"/>
  <c r="K20" i="47"/>
  <c r="L21" i="47"/>
  <c r="K23" i="47"/>
  <c r="L24" i="47"/>
  <c r="K26" i="47"/>
  <c r="L27" i="47"/>
  <c r="K29" i="47"/>
  <c r="K32" i="47"/>
  <c r="L33" i="47"/>
  <c r="K35" i="47"/>
  <c r="L36" i="47"/>
  <c r="K38" i="47"/>
  <c r="K40" i="47"/>
  <c r="L41" i="47"/>
  <c r="K43" i="47"/>
  <c r="L44" i="47"/>
  <c r="K46" i="47"/>
  <c r="L47" i="47"/>
  <c r="K49" i="47"/>
  <c r="K52" i="47"/>
  <c r="L53" i="47"/>
  <c r="L55" i="47"/>
  <c r="L57" i="47"/>
  <c r="K59" i="47"/>
  <c r="L60" i="47"/>
  <c r="K62" i="47"/>
  <c r="K65" i="47"/>
  <c r="K69" i="47"/>
  <c r="L72" i="47"/>
  <c r="K74" i="47"/>
  <c r="L75" i="47"/>
  <c r="L78" i="47"/>
  <c r="K81" i="47"/>
  <c r="K83" i="47"/>
  <c r="K97" i="47"/>
  <c r="B97" i="47"/>
  <c r="L94" i="47"/>
  <c r="K93" i="47"/>
  <c r="B93" i="47"/>
  <c r="L90" i="47"/>
  <c r="K89" i="47"/>
  <c r="B89" i="47"/>
  <c r="P3" i="41"/>
  <c r="P7" i="41"/>
  <c r="P11" i="41"/>
  <c r="P15" i="41"/>
  <c r="P19" i="41"/>
  <c r="P23" i="41"/>
  <c r="P27" i="41"/>
  <c r="P31" i="41"/>
  <c r="P35" i="41"/>
  <c r="P39" i="41"/>
  <c r="P43" i="41"/>
  <c r="P47" i="41"/>
  <c r="P51" i="41"/>
  <c r="P55" i="41"/>
  <c r="P59" i="41"/>
  <c r="P63" i="41"/>
  <c r="P67" i="41"/>
  <c r="P71" i="41"/>
  <c r="P75" i="41"/>
  <c r="P79" i="41"/>
  <c r="P83" i="41"/>
  <c r="P87" i="41"/>
  <c r="P91" i="41"/>
  <c r="P95" i="41"/>
  <c r="S96" i="41"/>
  <c r="S92" i="41"/>
  <c r="S88" i="41"/>
  <c r="O97" i="41"/>
  <c r="O93" i="41"/>
  <c r="O89" i="41"/>
  <c r="O85" i="41"/>
  <c r="O81" i="41"/>
  <c r="O77" i="41"/>
  <c r="O73" i="41"/>
  <c r="O69" i="41"/>
  <c r="O65" i="41"/>
  <c r="O61" i="41"/>
  <c r="O57" i="41"/>
  <c r="O53" i="41"/>
  <c r="O49" i="41"/>
  <c r="O45" i="41"/>
  <c r="O41" i="41"/>
  <c r="O37" i="41"/>
  <c r="O33" i="41"/>
  <c r="O29" i="41"/>
  <c r="O25" i="41"/>
  <c r="O21" i="41"/>
  <c r="O17" i="41"/>
  <c r="O13" i="41"/>
  <c r="O9" i="41"/>
  <c r="O5" i="41"/>
  <c r="Q94" i="41"/>
  <c r="Q90" i="41"/>
  <c r="Q86" i="41"/>
  <c r="Q82" i="41"/>
  <c r="Q78" i="41"/>
  <c r="Q74" i="41"/>
  <c r="Q70" i="41"/>
  <c r="Q66" i="41"/>
  <c r="Q62" i="41"/>
  <c r="Q58" i="41"/>
  <c r="Q54" i="41"/>
  <c r="Q50" i="41"/>
  <c r="Q46" i="41"/>
  <c r="Q42" i="41"/>
  <c r="Q38" i="41"/>
  <c r="Q34" i="41"/>
  <c r="Q30" i="41"/>
  <c r="Q26" i="41"/>
  <c r="Q22" i="41"/>
  <c r="Q18" i="41"/>
  <c r="Q14" i="41"/>
  <c r="Q10" i="41"/>
  <c r="Q6" i="41"/>
  <c r="Q2" i="41"/>
  <c r="K1" i="47"/>
  <c r="L4" i="47"/>
  <c r="K6" i="47"/>
  <c r="L7" i="47"/>
  <c r="K9" i="47"/>
  <c r="L12" i="47"/>
  <c r="L14" i="47"/>
  <c r="L17" i="47"/>
  <c r="L19" i="47"/>
  <c r="K21" i="47"/>
  <c r="K24" i="47"/>
  <c r="L25" i="47"/>
  <c r="K27" i="47"/>
  <c r="L30" i="47"/>
  <c r="K33" i="47"/>
  <c r="K36" i="47"/>
  <c r="L37" i="47"/>
  <c r="L39" i="47"/>
  <c r="K41" i="47"/>
  <c r="K44" i="47"/>
  <c r="L45" i="47"/>
  <c r="K47" i="47"/>
  <c r="L50" i="47"/>
  <c r="K53" i="47"/>
  <c r="K55" i="47"/>
  <c r="K57" i="47"/>
  <c r="K60" i="47"/>
  <c r="L61" i="47"/>
  <c r="L63" i="47"/>
  <c r="L66" i="47"/>
  <c r="L68" i="47"/>
  <c r="L70" i="47"/>
  <c r="K72" i="47"/>
  <c r="L73" i="47"/>
  <c r="K75" i="47"/>
  <c r="L76" i="47"/>
  <c r="K78" i="47"/>
  <c r="L79" i="47"/>
  <c r="L82" i="47"/>
  <c r="L84" i="47"/>
  <c r="L97" i="47"/>
  <c r="K96" i="47"/>
  <c r="L93" i="47"/>
  <c r="K92" i="47"/>
  <c r="L89" i="47"/>
  <c r="K88" i="47"/>
  <c r="K87" i="47"/>
  <c r="P2" i="41"/>
  <c r="P6" i="41"/>
  <c r="P10" i="41"/>
  <c r="P14" i="41"/>
  <c r="P18" i="41"/>
  <c r="P22" i="41"/>
  <c r="P26" i="41"/>
  <c r="P30" i="41"/>
  <c r="P34" i="41"/>
  <c r="P38" i="41"/>
  <c r="P42" i="41"/>
  <c r="P46" i="41"/>
  <c r="P50" i="41"/>
  <c r="P54" i="41"/>
  <c r="P58" i="41"/>
  <c r="P62" i="41"/>
  <c r="P66" i="41"/>
  <c r="P70" i="41"/>
  <c r="P74" i="41"/>
  <c r="P78" i="41"/>
  <c r="P82" i="41"/>
  <c r="P86" i="41"/>
  <c r="P90" i="41"/>
  <c r="P94" i="41"/>
  <c r="S95" i="41"/>
  <c r="S91" i="41"/>
  <c r="S87" i="41"/>
  <c r="O96" i="41"/>
  <c r="O92" i="41"/>
  <c r="O88" i="41"/>
  <c r="O84" i="41"/>
  <c r="O80" i="41"/>
  <c r="O76" i="41"/>
  <c r="O72" i="41"/>
  <c r="O68" i="41"/>
  <c r="O64" i="41"/>
  <c r="O60" i="41"/>
  <c r="O56" i="41"/>
  <c r="O52" i="41"/>
  <c r="O48" i="41"/>
  <c r="O44" i="41"/>
  <c r="O40" i="41"/>
  <c r="O36" i="41"/>
  <c r="O32" i="41"/>
  <c r="O28" i="41"/>
  <c r="O24" i="41"/>
  <c r="O20" i="41"/>
  <c r="O16" i="41"/>
  <c r="O12" i="41"/>
  <c r="O8" i="41"/>
  <c r="O4" i="41"/>
  <c r="Q97" i="41"/>
  <c r="Q93" i="41"/>
  <c r="Q89" i="41"/>
  <c r="Q85" i="41"/>
  <c r="Q81" i="41"/>
  <c r="Q77" i="41"/>
  <c r="Q73" i="41"/>
  <c r="Q69" i="41"/>
  <c r="Q65" i="41"/>
  <c r="Q61" i="41"/>
  <c r="Q57" i="41"/>
  <c r="Q53" i="41"/>
  <c r="Q49" i="41"/>
  <c r="Q45" i="41"/>
  <c r="Q41" i="41"/>
  <c r="Q37" i="41"/>
  <c r="Q33" i="41"/>
  <c r="Q29" i="41"/>
  <c r="Q25" i="41"/>
  <c r="Q21" i="41"/>
  <c r="Q17" i="41"/>
  <c r="Q13" i="41"/>
  <c r="Q9" i="41"/>
  <c r="Q5" i="41"/>
  <c r="L2" i="47"/>
  <c r="K4" i="47"/>
  <c r="L5" i="47"/>
  <c r="K7" i="47"/>
  <c r="L10" i="47"/>
  <c r="K12" i="47"/>
  <c r="L13" i="47"/>
  <c r="K14" i="47"/>
  <c r="L15" i="47"/>
  <c r="K17" i="47"/>
  <c r="K19" i="47"/>
  <c r="L22" i="47"/>
  <c r="K25" i="47"/>
  <c r="L28" i="47"/>
  <c r="K30" i="47"/>
  <c r="L31" i="47"/>
  <c r="L34" i="47"/>
  <c r="K39" i="47"/>
  <c r="L42" i="47"/>
  <c r="L48" i="47"/>
  <c r="K50" i="47"/>
  <c r="L51" i="47"/>
  <c r="L54" i="47"/>
  <c r="L56" i="47"/>
  <c r="L58" i="47"/>
  <c r="K61" i="47"/>
  <c r="K63" i="47"/>
  <c r="L64" i="47"/>
  <c r="K66" i="47"/>
  <c r="L67" i="47"/>
  <c r="K68" i="47"/>
  <c r="K70" i="47"/>
  <c r="L71" i="47"/>
  <c r="K73" i="47"/>
  <c r="K76" i="47"/>
  <c r="L77" i="47"/>
  <c r="K79" i="47"/>
  <c r="L80" i="47"/>
  <c r="K82" i="47"/>
  <c r="K84" i="47"/>
  <c r="L85" i="47"/>
  <c r="L96" i="47"/>
  <c r="K95" i="47"/>
  <c r="L92" i="47"/>
  <c r="K91" i="47"/>
  <c r="L88" i="47"/>
  <c r="L87" i="47"/>
  <c r="K86" i="47"/>
  <c r="P1" i="41"/>
  <c r="P5" i="41"/>
  <c r="P9" i="41"/>
  <c r="P13" i="41"/>
  <c r="P17" i="41"/>
  <c r="P21" i="41"/>
  <c r="P25" i="41"/>
  <c r="P29" i="41"/>
  <c r="P33" i="41"/>
  <c r="P37" i="41"/>
  <c r="P41" i="41"/>
  <c r="P45" i="41"/>
  <c r="P49" i="41"/>
  <c r="P53" i="41"/>
  <c r="P57" i="41"/>
  <c r="P61" i="41"/>
  <c r="P65" i="41"/>
  <c r="P69" i="41"/>
  <c r="P73" i="41"/>
  <c r="P77" i="41"/>
  <c r="P81" i="41"/>
  <c r="P85" i="41"/>
  <c r="P89" i="41"/>
  <c r="P93" i="41"/>
  <c r="P97" i="41"/>
  <c r="S94" i="41"/>
  <c r="S90" i="41"/>
  <c r="S86" i="41"/>
  <c r="O91" i="41"/>
  <c r="O71" i="41"/>
  <c r="O67" i="41"/>
  <c r="O63" i="41"/>
  <c r="O51" i="41"/>
  <c r="O47" i="41"/>
  <c r="O31" i="41"/>
  <c r="O23" i="41"/>
  <c r="O15" i="41"/>
  <c r="O7" i="41"/>
  <c r="Q96" i="41"/>
  <c r="Q92" i="41"/>
  <c r="Q88" i="41"/>
  <c r="Q84" i="41"/>
  <c r="Q80" i="41"/>
  <c r="Q76" i="41"/>
  <c r="Q72" i="41"/>
  <c r="Q68" i="41"/>
  <c r="Q64" i="41"/>
  <c r="Q60" i="41"/>
  <c r="Q56" i="41"/>
  <c r="Q52" i="41"/>
  <c r="Q48" i="41"/>
  <c r="Q44" i="41"/>
  <c r="Q40" i="41"/>
  <c r="Q36" i="41"/>
  <c r="Q32" i="41"/>
  <c r="Q28" i="41"/>
  <c r="Q24" i="41"/>
  <c r="Q20" i="41"/>
  <c r="Q16" i="41"/>
  <c r="Q12" i="41"/>
  <c r="Q8" i="41"/>
  <c r="Q4" i="41"/>
  <c r="K5" i="47"/>
  <c r="K10" i="47"/>
  <c r="K13" i="47"/>
  <c r="L16" i="47"/>
  <c r="L18" i="47"/>
  <c r="L20" i="47"/>
  <c r="L29" i="47"/>
  <c r="L32" i="47"/>
  <c r="K34" i="47"/>
  <c r="L35" i="47"/>
  <c r="L38" i="47"/>
  <c r="L40" i="47"/>
  <c r="K42" i="47"/>
  <c r="L43" i="47"/>
  <c r="L49" i="47"/>
  <c r="K56" i="47"/>
  <c r="K67" i="47"/>
  <c r="L74" i="47"/>
  <c r="K77" i="47"/>
  <c r="K80" i="47"/>
  <c r="K85" i="47"/>
  <c r="L95" i="47"/>
  <c r="L86" i="47"/>
  <c r="CW55" i="6"/>
  <c r="CR70" i="6" s="1"/>
  <c r="AS85" i="6" s="1"/>
  <c r="CO55" i="6"/>
  <c r="CR62" i="6" s="1"/>
  <c r="AS77" i="6" s="1"/>
  <c r="C27" i="47"/>
  <c r="C47" i="47"/>
  <c r="C56" i="47"/>
  <c r="B78" i="47"/>
  <c r="C13" i="47"/>
  <c r="C24" i="47"/>
  <c r="C33" i="47"/>
  <c r="C36" i="47"/>
  <c r="C44" i="47"/>
  <c r="C55" i="47"/>
  <c r="B66" i="47"/>
  <c r="B72" i="47"/>
  <c r="B82" i="47"/>
  <c r="C23" i="47"/>
  <c r="C29" i="47"/>
  <c r="C32" i="47"/>
  <c r="C35" i="47"/>
  <c r="C43" i="47"/>
  <c r="C49" i="47"/>
  <c r="C52" i="47"/>
  <c r="B70" i="47"/>
  <c r="B76" i="47"/>
  <c r="B84" i="47"/>
  <c r="C17" i="47"/>
  <c r="C20" i="47"/>
  <c r="C28" i="47"/>
  <c r="C31" i="47"/>
  <c r="C40" i="47"/>
  <c r="C48" i="47"/>
  <c r="C51" i="47"/>
  <c r="C59" i="47"/>
  <c r="B64" i="47"/>
  <c r="B74" i="47"/>
  <c r="B80" i="47"/>
  <c r="C21" i="47"/>
  <c r="B22" i="47"/>
  <c r="C22" i="47"/>
  <c r="C37" i="47"/>
  <c r="B38" i="47"/>
  <c r="C38" i="47"/>
  <c r="C53" i="47"/>
  <c r="B54" i="47"/>
  <c r="C54" i="47"/>
  <c r="B62" i="47"/>
  <c r="C63" i="47"/>
  <c r="B63" i="47"/>
  <c r="C67" i="47"/>
  <c r="B67" i="47"/>
  <c r="C71" i="47"/>
  <c r="B71" i="47"/>
  <c r="C75" i="47"/>
  <c r="B75" i="47"/>
  <c r="C79" i="47"/>
  <c r="B79" i="47"/>
  <c r="C83" i="47"/>
  <c r="B83" i="47"/>
  <c r="B34" i="47"/>
  <c r="C34" i="47"/>
  <c r="C25" i="47"/>
  <c r="B26" i="47"/>
  <c r="C26" i="47"/>
  <c r="C41" i="47"/>
  <c r="B42" i="47"/>
  <c r="C42" i="47"/>
  <c r="C57" i="47"/>
  <c r="B58" i="47"/>
  <c r="C58" i="47"/>
  <c r="B18" i="47"/>
  <c r="C18" i="47"/>
  <c r="B50" i="47"/>
  <c r="C50" i="47"/>
  <c r="B30" i="47"/>
  <c r="C30" i="47"/>
  <c r="C45" i="47"/>
  <c r="B46" i="47"/>
  <c r="C46" i="47"/>
  <c r="C65" i="47"/>
  <c r="B65" i="47"/>
  <c r="C69" i="47"/>
  <c r="B69" i="47"/>
  <c r="C73" i="47"/>
  <c r="B73" i="47"/>
  <c r="C77" i="47"/>
  <c r="B77" i="47"/>
  <c r="C81" i="47"/>
  <c r="B81" i="47"/>
  <c r="C2" i="47"/>
  <c r="B2" i="47"/>
  <c r="B15" i="47"/>
  <c r="C15" i="47"/>
  <c r="C60" i="47"/>
  <c r="B60" i="47"/>
  <c r="C4" i="47"/>
  <c r="B4" i="47"/>
  <c r="C8" i="47"/>
  <c r="B8" i="47"/>
  <c r="C5" i="47"/>
  <c r="B5" i="47"/>
  <c r="C9" i="47"/>
  <c r="B9" i="47"/>
  <c r="B11" i="47"/>
  <c r="C11" i="47"/>
  <c r="B12" i="47"/>
  <c r="C12" i="47"/>
  <c r="C7" i="47"/>
  <c r="B7" i="47"/>
  <c r="C3" i="47"/>
  <c r="B3" i="47"/>
  <c r="C6" i="47"/>
  <c r="B6" i="47"/>
  <c r="C10" i="47"/>
  <c r="B10" i="47"/>
  <c r="B16" i="47"/>
  <c r="C16" i="47"/>
  <c r="B61" i="47"/>
  <c r="B85" i="47"/>
  <c r="CX55" i="6"/>
  <c r="CR71" i="6" s="1"/>
  <c r="AS86" i="6" s="1"/>
  <c r="CP55" i="6"/>
  <c r="CR63" i="6" s="1"/>
  <c r="AS78" i="6" s="1"/>
  <c r="CS55" i="6"/>
  <c r="CR66" i="6" s="1"/>
  <c r="AS81" i="6" s="1"/>
  <c r="B20" i="41"/>
  <c r="C43" i="41"/>
  <c r="C47" i="41"/>
  <c r="CI55" i="6"/>
  <c r="CD70" i="6" s="1"/>
  <c r="B14" i="41"/>
  <c r="C16" i="41"/>
  <c r="C25" i="41"/>
  <c r="B65" i="41"/>
  <c r="B87" i="41"/>
  <c r="B6" i="41"/>
  <c r="C8" i="41"/>
  <c r="C59" i="41"/>
  <c r="B73" i="41"/>
  <c r="B91" i="41"/>
  <c r="B26" i="41"/>
  <c r="B33" i="41"/>
  <c r="C35" i="41"/>
  <c r="C51" i="41"/>
  <c r="B64" i="41"/>
  <c r="B72" i="41"/>
  <c r="B79" i="41"/>
  <c r="C39" i="41"/>
  <c r="C55" i="41"/>
  <c r="C66" i="41"/>
  <c r="C74" i="41"/>
  <c r="B83" i="41"/>
  <c r="CU55" i="6"/>
  <c r="CR68" i="6" s="1"/>
  <c r="AS83" i="6" s="1"/>
  <c r="B4" i="41"/>
  <c r="B12" i="41"/>
  <c r="B18" i="41"/>
  <c r="B24" i="41"/>
  <c r="B31" i="41"/>
  <c r="B32" i="41"/>
  <c r="B37" i="41"/>
  <c r="B62" i="41"/>
  <c r="B63" i="41"/>
  <c r="B70" i="41"/>
  <c r="B71" i="41"/>
  <c r="C78" i="41"/>
  <c r="C82" i="41"/>
  <c r="C86" i="41"/>
  <c r="C90" i="41"/>
  <c r="B93" i="41"/>
  <c r="B2" i="41"/>
  <c r="B10" i="41"/>
  <c r="B22" i="41"/>
  <c r="C29" i="41"/>
  <c r="B30" i="41"/>
  <c r="C41" i="41"/>
  <c r="C45" i="41"/>
  <c r="C49" i="41"/>
  <c r="C53" i="41"/>
  <c r="C57" i="41"/>
  <c r="C61" i="41"/>
  <c r="B68" i="41"/>
  <c r="B69" i="41"/>
  <c r="B76" i="41"/>
  <c r="B77" i="41"/>
  <c r="B81" i="41"/>
  <c r="B85" i="41"/>
  <c r="B89" i="41"/>
  <c r="B95" i="41"/>
  <c r="C27" i="41"/>
  <c r="B28" i="41"/>
  <c r="B67" i="41"/>
  <c r="B75" i="41"/>
  <c r="C80" i="41"/>
  <c r="C84" i="41"/>
  <c r="C88" i="41"/>
  <c r="C3" i="41"/>
  <c r="B3" i="41"/>
  <c r="C5" i="41"/>
  <c r="B5" i="41"/>
  <c r="C7" i="41"/>
  <c r="B7" i="41"/>
  <c r="C9" i="41"/>
  <c r="B9" i="41"/>
  <c r="C11" i="41"/>
  <c r="B11" i="41"/>
  <c r="C19" i="41"/>
  <c r="B19" i="41"/>
  <c r="C13" i="41"/>
  <c r="B13" i="41"/>
  <c r="C21" i="41"/>
  <c r="B21" i="41"/>
  <c r="C42" i="41"/>
  <c r="B42" i="41"/>
  <c r="C46" i="41"/>
  <c r="B46" i="41"/>
  <c r="C50" i="41"/>
  <c r="B50" i="41"/>
  <c r="C54" i="41"/>
  <c r="B54" i="41"/>
  <c r="C58" i="41"/>
  <c r="B58" i="41"/>
  <c r="C15" i="41"/>
  <c r="B15" i="41"/>
  <c r="C23" i="41"/>
  <c r="B23" i="41"/>
  <c r="C17" i="41"/>
  <c r="B17" i="41"/>
  <c r="C40" i="41"/>
  <c r="B40" i="41"/>
  <c r="C44" i="41"/>
  <c r="B44" i="41"/>
  <c r="C48" i="41"/>
  <c r="B48" i="41"/>
  <c r="C52" i="41"/>
  <c r="B52" i="41"/>
  <c r="C56" i="41"/>
  <c r="B56" i="41"/>
  <c r="C60" i="41"/>
  <c r="B60" i="41"/>
  <c r="C34" i="41"/>
  <c r="B34" i="41"/>
  <c r="C36" i="41"/>
  <c r="B36" i="41"/>
  <c r="C38" i="41"/>
  <c r="B38" i="41"/>
  <c r="C97" i="41"/>
  <c r="B92" i="41"/>
  <c r="B94" i="41"/>
  <c r="B96" i="41"/>
  <c r="DJ55" i="6"/>
  <c r="DF69" i="6" s="1"/>
  <c r="AQ84" i="6" s="1"/>
  <c r="DB28" i="6"/>
  <c r="DE61" i="6" s="1"/>
  <c r="AP76" i="6" s="1"/>
  <c r="DF55" i="6"/>
  <c r="DF65" i="6" s="1"/>
  <c r="AQ80" i="6" s="1"/>
  <c r="DJ28" i="6"/>
  <c r="DE69" i="6" s="1"/>
  <c r="AP84" i="6" s="1"/>
  <c r="DB55" i="6"/>
  <c r="DF61" i="6" s="1"/>
  <c r="AQ76" i="6" s="1"/>
  <c r="DB26" i="6"/>
  <c r="DJ61" i="6" s="1"/>
  <c r="DF28" i="6"/>
  <c r="DE65" i="6" s="1"/>
  <c r="AP80" i="6" s="1"/>
  <c r="DE53" i="6"/>
  <c r="DK64" i="6" s="1"/>
  <c r="DH28" i="6"/>
  <c r="DE67" i="6" s="1"/>
  <c r="AP82" i="6" s="1"/>
  <c r="DD55" i="6"/>
  <c r="DF63" i="6" s="1"/>
  <c r="AQ78" i="6" s="1"/>
  <c r="DG28" i="6"/>
  <c r="DE66" i="6" s="1"/>
  <c r="AP81" i="6" s="1"/>
  <c r="DH53" i="6"/>
  <c r="DK67" i="6" s="1"/>
  <c r="DK55" i="6"/>
  <c r="DF70" i="6" s="1"/>
  <c r="AQ85" i="6" s="1"/>
  <c r="DC55" i="6"/>
  <c r="DF62" i="6" s="1"/>
  <c r="AQ77" i="6" s="1"/>
  <c r="DL28" i="6"/>
  <c r="DE71" i="6" s="1"/>
  <c r="AP86" i="6" s="1"/>
  <c r="DD28" i="6"/>
  <c r="DE63" i="6" s="1"/>
  <c r="AP78" i="6" s="1"/>
  <c r="DL55" i="6"/>
  <c r="DF71" i="6" s="1"/>
  <c r="AQ86" i="6" s="1"/>
  <c r="DH55" i="6"/>
  <c r="DF67" i="6" s="1"/>
  <c r="AQ82" i="6" s="1"/>
  <c r="DD53" i="6"/>
  <c r="DK63" i="6" s="1"/>
  <c r="DK28" i="6"/>
  <c r="DE70" i="6" s="1"/>
  <c r="AP85" i="6" s="1"/>
  <c r="DC28" i="6"/>
  <c r="DE62" i="6" s="1"/>
  <c r="AP77" i="6" s="1"/>
  <c r="DL53" i="6"/>
  <c r="DK71" i="6" s="1"/>
  <c r="DG55" i="6"/>
  <c r="DF66" i="6" s="1"/>
  <c r="AQ81" i="6" s="1"/>
  <c r="DK53" i="6"/>
  <c r="DK70" i="6" s="1"/>
  <c r="DG53" i="6"/>
  <c r="DK66" i="6" s="1"/>
  <c r="DC53" i="6"/>
  <c r="DK62" i="6" s="1"/>
  <c r="DM55" i="6"/>
  <c r="DF72" i="6" s="1"/>
  <c r="AQ87" i="6" s="1"/>
  <c r="DI55" i="6"/>
  <c r="DF68" i="6" s="1"/>
  <c r="AQ83" i="6" s="1"/>
  <c r="DE55" i="6"/>
  <c r="DF64" i="6" s="1"/>
  <c r="AQ79" i="6" s="1"/>
  <c r="DM53" i="6"/>
  <c r="DK72" i="6" s="1"/>
  <c r="DI53" i="6"/>
  <c r="DK68" i="6" s="1"/>
  <c r="DE28" i="6"/>
  <c r="DE64" i="6" s="1"/>
  <c r="AP79" i="6" s="1"/>
  <c r="DM28" i="6"/>
  <c r="DE72" i="6" s="1"/>
  <c r="AP87" i="6" s="1"/>
  <c r="DI28" i="6"/>
  <c r="DE68" i="6" s="1"/>
  <c r="AP83" i="6" s="1"/>
  <c r="CN28" i="6"/>
  <c r="CQ61" i="6" s="1"/>
  <c r="AR76" i="6" s="1"/>
  <c r="DB52" i="6"/>
  <c r="DF52" i="6"/>
  <c r="DJ52" i="6"/>
  <c r="DC52" i="6"/>
  <c r="DG52" i="6"/>
  <c r="DK52" i="6"/>
  <c r="DB53" i="6"/>
  <c r="DK61" i="6" s="1"/>
  <c r="DF53" i="6"/>
  <c r="DK65" i="6" s="1"/>
  <c r="DJ53" i="6"/>
  <c r="DK69" i="6" s="1"/>
  <c r="DD52" i="6"/>
  <c r="DH52" i="6"/>
  <c r="DL52" i="6"/>
  <c r="DE52" i="6"/>
  <c r="DI52" i="6"/>
  <c r="DM52" i="6"/>
  <c r="CP28" i="6"/>
  <c r="CV28" i="6"/>
  <c r="CX28" i="6"/>
  <c r="CR28" i="6"/>
  <c r="CY55" i="6"/>
  <c r="CQ55" i="6"/>
  <c r="CT28" i="6"/>
  <c r="CD28" i="6"/>
  <c r="CC65" i="6" s="1"/>
  <c r="CY28" i="6"/>
  <c r="CU28" i="6"/>
  <c r="CQ28" i="6"/>
  <c r="BZ28" i="6"/>
  <c r="CC61" i="6" s="1"/>
  <c r="CA55" i="6"/>
  <c r="CD62" i="6" s="1"/>
  <c r="CN52" i="6"/>
  <c r="CR52" i="6"/>
  <c r="CV52" i="6"/>
  <c r="CO52" i="6"/>
  <c r="CS53" i="6"/>
  <c r="CW52" i="6"/>
  <c r="CP53" i="6"/>
  <c r="CT53" i="6"/>
  <c r="CX53" i="6"/>
  <c r="CQ53" i="6"/>
  <c r="CU53" i="6"/>
  <c r="CY53" i="6"/>
  <c r="CH28" i="6"/>
  <c r="CC69" i="6" s="1"/>
  <c r="CE55" i="6"/>
  <c r="CD66" i="6" s="1"/>
  <c r="CN53" i="6"/>
  <c r="CR53" i="6"/>
  <c r="CV53" i="6"/>
  <c r="CJ55" i="6"/>
  <c r="CF55" i="6"/>
  <c r="CD67" i="6" s="1"/>
  <c r="CB55" i="6"/>
  <c r="CJ28" i="6"/>
  <c r="CC71" i="6" s="1"/>
  <c r="CB28" i="6"/>
  <c r="CB53" i="6"/>
  <c r="CI63" i="6" s="1"/>
  <c r="AU78" i="6" s="1"/>
  <c r="CO28" i="6"/>
  <c r="CS28" i="6"/>
  <c r="CW28" i="6"/>
  <c r="CN55" i="6"/>
  <c r="CR55" i="6"/>
  <c r="CV55" i="6"/>
  <c r="CJ53" i="6"/>
  <c r="CS52" i="6"/>
  <c r="CP52" i="6"/>
  <c r="CT52" i="6"/>
  <c r="CX52" i="6"/>
  <c r="CO53" i="6"/>
  <c r="CW53" i="6"/>
  <c r="CF28" i="6"/>
  <c r="CF53" i="6"/>
  <c r="CQ52" i="6"/>
  <c r="CU52" i="6"/>
  <c r="CY52" i="6"/>
  <c r="CG55" i="6"/>
  <c r="CG53" i="6"/>
  <c r="CK55" i="6"/>
  <c r="CK53" i="6"/>
  <c r="CC55" i="6"/>
  <c r="CC53" i="6"/>
  <c r="CK28" i="6"/>
  <c r="CG28" i="6"/>
  <c r="CC28" i="6"/>
  <c r="BZ52" i="6"/>
  <c r="CD52" i="6"/>
  <c r="CH52" i="6"/>
  <c r="CA53" i="6"/>
  <c r="CE53" i="6"/>
  <c r="CI53" i="6"/>
  <c r="BZ53" i="6"/>
  <c r="CD53" i="6"/>
  <c r="CH53" i="6"/>
  <c r="BT28" i="6"/>
  <c r="BO69" i="6" s="1"/>
  <c r="BL28" i="6"/>
  <c r="BO61" i="6" s="1"/>
  <c r="AV76" i="6" s="1"/>
  <c r="BZ55" i="6"/>
  <c r="CD55" i="6"/>
  <c r="CH55" i="6"/>
  <c r="CA28" i="6"/>
  <c r="CE28" i="6"/>
  <c r="CI28" i="6"/>
  <c r="CA52" i="6"/>
  <c r="CE52" i="6"/>
  <c r="CI52" i="6"/>
  <c r="CB52" i="6"/>
  <c r="CF52" i="6"/>
  <c r="CJ52" i="6"/>
  <c r="CC52" i="6"/>
  <c r="CG52" i="6"/>
  <c r="CK52" i="6"/>
  <c r="BP28" i="6"/>
  <c r="BV55" i="6"/>
  <c r="BN55" i="6"/>
  <c r="BR55" i="6"/>
  <c r="BW55" i="6"/>
  <c r="BS55" i="6"/>
  <c r="BO55" i="6"/>
  <c r="BW28" i="6"/>
  <c r="BS28" i="6"/>
  <c r="BO28" i="6"/>
  <c r="BO53" i="6"/>
  <c r="BS53" i="6"/>
  <c r="BW53" i="6"/>
  <c r="BN53" i="6"/>
  <c r="BR53" i="6"/>
  <c r="BV53" i="6"/>
  <c r="BN28" i="6"/>
  <c r="BR28" i="6"/>
  <c r="BV28" i="6"/>
  <c r="BL55" i="6"/>
  <c r="BP55" i="6"/>
  <c r="BT55" i="6"/>
  <c r="BM55" i="6"/>
  <c r="BQ55" i="6"/>
  <c r="BU55" i="6"/>
  <c r="AX28" i="6"/>
  <c r="BL52" i="6"/>
  <c r="BP52" i="6"/>
  <c r="BT52" i="6"/>
  <c r="BM28" i="6"/>
  <c r="BQ28" i="6"/>
  <c r="BU28" i="6"/>
  <c r="BM52" i="6"/>
  <c r="BQ52" i="6"/>
  <c r="BU53" i="6"/>
  <c r="BL53" i="6"/>
  <c r="BP53" i="6"/>
  <c r="BT53" i="6"/>
  <c r="BU52" i="6"/>
  <c r="BN52" i="6"/>
  <c r="BR52" i="6"/>
  <c r="BV52" i="6"/>
  <c r="BM53" i="6"/>
  <c r="BQ53" i="6"/>
  <c r="BO52" i="6"/>
  <c r="BS52" i="6"/>
  <c r="BW52" i="6"/>
  <c r="AY55" i="6"/>
  <c r="BF28" i="6"/>
  <c r="BC55" i="6"/>
  <c r="BB28" i="6"/>
  <c r="AZ55" i="6"/>
  <c r="BD53" i="6"/>
  <c r="BG55" i="6"/>
  <c r="BE55" i="6"/>
  <c r="BH28" i="6"/>
  <c r="AZ28" i="6"/>
  <c r="BE53" i="6"/>
  <c r="BH55" i="6"/>
  <c r="BD55" i="6"/>
  <c r="BH53" i="6"/>
  <c r="AZ53" i="6"/>
  <c r="BA28" i="6"/>
  <c r="BI55" i="6"/>
  <c r="BA55" i="6"/>
  <c r="BI53" i="6"/>
  <c r="BI28" i="6"/>
  <c r="BE28" i="6"/>
  <c r="BB52" i="6"/>
  <c r="BF52" i="6"/>
  <c r="BD28" i="6"/>
  <c r="AY52" i="6"/>
  <c r="BC52" i="6"/>
  <c r="BG53" i="6"/>
  <c r="AX53" i="6"/>
  <c r="BB53" i="6"/>
  <c r="BF53" i="6"/>
  <c r="AX52" i="6"/>
  <c r="AY28" i="6"/>
  <c r="BC28" i="6"/>
  <c r="BG28" i="6"/>
  <c r="AX55" i="6"/>
  <c r="BB55" i="6"/>
  <c r="BF55" i="6"/>
  <c r="BG52" i="6"/>
  <c r="AZ52" i="6"/>
  <c r="BD52" i="6"/>
  <c r="BH52" i="6"/>
  <c r="AY53" i="6"/>
  <c r="BC53" i="6"/>
  <c r="BA52" i="6"/>
  <c r="BE52" i="6"/>
  <c r="BI52" i="6"/>
  <c r="AL55" i="6"/>
  <c r="AT55" i="6"/>
  <c r="AP55" i="6"/>
  <c r="AM55" i="6"/>
  <c r="AU55" i="6"/>
  <c r="AQ55" i="6"/>
  <c r="AJ28" i="6"/>
  <c r="AM53" i="6"/>
  <c r="AS64" i="6" s="1"/>
  <c r="AQ53" i="6"/>
  <c r="AS68" i="6" s="1"/>
  <c r="AM28" i="6"/>
  <c r="AQ28" i="6"/>
  <c r="AU28" i="6"/>
  <c r="AJ52" i="6"/>
  <c r="AN52" i="6"/>
  <c r="AN28" i="6"/>
  <c r="AR28" i="6"/>
  <c r="AL53" i="6"/>
  <c r="AS63" i="6" s="1"/>
  <c r="AP53" i="6"/>
  <c r="AS67" i="6" s="1"/>
  <c r="AK52" i="6"/>
  <c r="AO52" i="6"/>
  <c r="AS52" i="6"/>
  <c r="AT53" i="6"/>
  <c r="AS71" i="6" s="1"/>
  <c r="AR52" i="6"/>
  <c r="AL28" i="6"/>
  <c r="AP28" i="6"/>
  <c r="AT28" i="6"/>
  <c r="AJ55" i="6"/>
  <c r="AN55" i="6"/>
  <c r="AR55" i="6"/>
  <c r="AU53" i="6"/>
  <c r="AS72" i="6" s="1"/>
  <c r="AK55" i="6"/>
  <c r="AO55" i="6"/>
  <c r="AS55" i="6"/>
  <c r="AK28" i="6"/>
  <c r="AO28" i="6"/>
  <c r="AJ53" i="6"/>
  <c r="AN53" i="6"/>
  <c r="AS65" i="6" s="1"/>
  <c r="AR53" i="6"/>
  <c r="AS69" i="6" s="1"/>
  <c r="AL52" i="6"/>
  <c r="AP52" i="6"/>
  <c r="AT52" i="6"/>
  <c r="AK53" i="6"/>
  <c r="AS62" i="6" s="1"/>
  <c r="AO53" i="6"/>
  <c r="AS66" i="6" s="1"/>
  <c r="AS53" i="6"/>
  <c r="AS70" i="6" s="1"/>
  <c r="AM52" i="6"/>
  <c r="AQ52" i="6"/>
  <c r="AU52" i="6"/>
  <c r="X52" i="6"/>
  <c r="Y52" i="6"/>
  <c r="AC52" i="6"/>
  <c r="AB52" i="6"/>
  <c r="AA52" i="6"/>
  <c r="Z52" i="6"/>
  <c r="V52" i="6"/>
  <c r="W52" i="6"/>
  <c r="X55" i="6"/>
  <c r="W55" i="6"/>
  <c r="V55" i="6"/>
  <c r="E10" i="27" l="1"/>
  <c r="O10" i="27" s="1"/>
  <c r="AV84" i="6"/>
  <c r="AV28" i="6"/>
  <c r="AV55" i="6"/>
  <c r="AS61" i="6"/>
  <c r="AV53" i="6"/>
  <c r="AV52" i="6"/>
  <c r="BA53" i="6"/>
  <c r="BG64" i="6" s="1"/>
  <c r="CI26" i="6"/>
  <c r="CH70" i="6" s="1"/>
  <c r="AT85" i="6" s="1"/>
  <c r="BH26" i="6"/>
  <c r="BF71" i="6" s="1"/>
  <c r="AP26" i="6"/>
  <c r="AR67" i="6" s="1"/>
  <c r="BR25" i="6"/>
  <c r="CK26" i="6"/>
  <c r="CH72" i="6" s="1"/>
  <c r="AT87" i="6" s="1"/>
  <c r="AN25" i="6"/>
  <c r="AT25" i="6"/>
  <c r="BO25" i="6"/>
  <c r="CU26" i="6"/>
  <c r="CV68" i="6" s="1"/>
  <c r="BI25" i="6"/>
  <c r="CW26" i="6"/>
  <c r="CV70" i="6" s="1"/>
  <c r="AL26" i="6"/>
  <c r="AR63" i="6" s="1"/>
  <c r="AO25" i="6"/>
  <c r="BC25" i="6"/>
  <c r="AY26" i="6"/>
  <c r="BF62" i="6" s="1"/>
  <c r="BT25" i="6"/>
  <c r="DG26" i="6"/>
  <c r="DJ66" i="6" s="1"/>
  <c r="AQ26" i="6"/>
  <c r="AR68" i="6" s="1"/>
  <c r="BS26" i="6"/>
  <c r="BT68" i="6" s="1"/>
  <c r="BM25" i="6"/>
  <c r="CT26" i="6"/>
  <c r="CV67" i="6" s="1"/>
  <c r="CT25" i="6"/>
  <c r="DJ25" i="6"/>
  <c r="DE25" i="6"/>
  <c r="DD25" i="6"/>
  <c r="AO26" i="6"/>
  <c r="AR66" i="6" s="1"/>
  <c r="AX25" i="6"/>
  <c r="BH25" i="6"/>
  <c r="BI26" i="6"/>
  <c r="BF72" i="6" s="1"/>
  <c r="BB26" i="6"/>
  <c r="BF65" i="6" s="1"/>
  <c r="BV26" i="6"/>
  <c r="BT71" i="6" s="1"/>
  <c r="BU26" i="6"/>
  <c r="BT70" i="6" s="1"/>
  <c r="BZ25" i="6"/>
  <c r="CK25" i="6"/>
  <c r="CF25" i="6"/>
  <c r="CB26" i="6"/>
  <c r="CH63" i="6" s="1"/>
  <c r="AT78" i="6" s="1"/>
  <c r="DM26" i="6"/>
  <c r="DJ72" i="6" s="1"/>
  <c r="AJ25" i="6"/>
  <c r="AU25" i="6"/>
  <c r="AL25" i="6"/>
  <c r="AK26" i="6"/>
  <c r="AR62" i="6" s="1"/>
  <c r="AR26" i="6"/>
  <c r="AR69" i="6" s="1"/>
  <c r="AK25" i="6"/>
  <c r="AM26" i="6"/>
  <c r="AR64" i="6" s="1"/>
  <c r="BE25" i="6"/>
  <c r="BE26" i="6"/>
  <c r="BF68" i="6" s="1"/>
  <c r="AY25" i="6"/>
  <c r="BF26" i="6"/>
  <c r="BF69" i="6" s="1"/>
  <c r="BP25" i="6"/>
  <c r="BR26" i="6"/>
  <c r="BT67" i="6" s="1"/>
  <c r="BQ26" i="6"/>
  <c r="BT66" i="6" s="1"/>
  <c r="BN26" i="6"/>
  <c r="BT63" i="6" s="1"/>
  <c r="BO26" i="6"/>
  <c r="BT64" i="6" s="1"/>
  <c r="BP26" i="6"/>
  <c r="BT65" i="6" s="1"/>
  <c r="BU25" i="6"/>
  <c r="CG25" i="6"/>
  <c r="CB25" i="6"/>
  <c r="CI25" i="6"/>
  <c r="CV25" i="6"/>
  <c r="CY25" i="6"/>
  <c r="CP25" i="6"/>
  <c r="CS26" i="6"/>
  <c r="CV66" i="6" s="1"/>
  <c r="CP26" i="6"/>
  <c r="CV63" i="6" s="1"/>
  <c r="CW25" i="6"/>
  <c r="CQ26" i="6"/>
  <c r="CV64" i="6" s="1"/>
  <c r="CV26" i="6"/>
  <c r="CV69" i="6" s="1"/>
  <c r="CF26" i="6"/>
  <c r="CH67" i="6" s="1"/>
  <c r="AT82" i="6" s="1"/>
  <c r="CD26" i="6"/>
  <c r="CH65" i="6" s="1"/>
  <c r="AT80" i="6" s="1"/>
  <c r="DF25" i="6"/>
  <c r="DC26" i="6"/>
  <c r="DJ62" i="6" s="1"/>
  <c r="DK25" i="6"/>
  <c r="DI26" i="6"/>
  <c r="DJ68" i="6" s="1"/>
  <c r="AQ25" i="6"/>
  <c r="AT26" i="6"/>
  <c r="AR71" i="6" s="1"/>
  <c r="AN26" i="6"/>
  <c r="AR65" i="6" s="1"/>
  <c r="BF25" i="6"/>
  <c r="BD26" i="6"/>
  <c r="BF67" i="6" s="1"/>
  <c r="BA25" i="6"/>
  <c r="BA26" i="6"/>
  <c r="BF64" i="6" s="1"/>
  <c r="AZ25" i="6"/>
  <c r="AX26" i="6"/>
  <c r="BF61" i="6" s="1"/>
  <c r="BL25" i="6"/>
  <c r="BW25" i="6"/>
  <c r="BN25" i="6"/>
  <c r="BM26" i="6"/>
  <c r="BT62" i="6" s="1"/>
  <c r="BT26" i="6"/>
  <c r="BT69" i="6" s="1"/>
  <c r="CH25" i="6"/>
  <c r="CC25" i="6"/>
  <c r="CE25" i="6"/>
  <c r="CC26" i="6"/>
  <c r="CH64" i="6" s="1"/>
  <c r="AT79" i="6" s="1"/>
  <c r="CR25" i="6"/>
  <c r="CU25" i="6"/>
  <c r="CO26" i="6"/>
  <c r="CV62" i="6" s="1"/>
  <c r="CS25" i="6"/>
  <c r="CR26" i="6"/>
  <c r="CV65" i="6" s="1"/>
  <c r="CH26" i="6"/>
  <c r="CH69" i="6" s="1"/>
  <c r="AT84" i="6" s="1"/>
  <c r="CN25" i="6"/>
  <c r="DB25" i="6"/>
  <c r="DM25" i="6"/>
  <c r="DL25" i="6"/>
  <c r="DG25" i="6"/>
  <c r="DE26" i="6"/>
  <c r="DJ64" i="6" s="1"/>
  <c r="DH26" i="6"/>
  <c r="DJ67" i="6" s="1"/>
  <c r="DF26" i="6"/>
  <c r="DJ65" i="6" s="1"/>
  <c r="AR25" i="6"/>
  <c r="AM25" i="6"/>
  <c r="AS26" i="6"/>
  <c r="AR70" i="6" s="1"/>
  <c r="AP25" i="6"/>
  <c r="AJ26" i="6"/>
  <c r="AS25" i="6"/>
  <c r="AU26" i="6"/>
  <c r="AR72" i="6" s="1"/>
  <c r="BB25" i="6"/>
  <c r="AZ26" i="6"/>
  <c r="BF63" i="6" s="1"/>
  <c r="BG25" i="6"/>
  <c r="BD25" i="6"/>
  <c r="BC26" i="6"/>
  <c r="BF66" i="6" s="1"/>
  <c r="BG26" i="6"/>
  <c r="BF70" i="6" s="1"/>
  <c r="BS25" i="6"/>
  <c r="BV25" i="6"/>
  <c r="BW26" i="6"/>
  <c r="BT72" i="6" s="1"/>
  <c r="BL26" i="6"/>
  <c r="BT61" i="6" s="1"/>
  <c r="CD25" i="6"/>
  <c r="BQ25" i="6"/>
  <c r="CJ25" i="6"/>
  <c r="CA25" i="6"/>
  <c r="CG26" i="6"/>
  <c r="CH68" i="6" s="1"/>
  <c r="AT83" i="6" s="1"/>
  <c r="CX26" i="6"/>
  <c r="CV71" i="6" s="1"/>
  <c r="CQ25" i="6"/>
  <c r="CJ26" i="6"/>
  <c r="CH71" i="6" s="1"/>
  <c r="AT86" i="6" s="1"/>
  <c r="CX25" i="6"/>
  <c r="CO25" i="6"/>
  <c r="CY26" i="6"/>
  <c r="CV72" i="6" s="1"/>
  <c r="CN26" i="6"/>
  <c r="CV61" i="6" s="1"/>
  <c r="CE26" i="6"/>
  <c r="CH66" i="6" s="1"/>
  <c r="AT81" i="6" s="1"/>
  <c r="CA26" i="6"/>
  <c r="CH62" i="6" s="1"/>
  <c r="AT77" i="6" s="1"/>
  <c r="BZ26" i="6"/>
  <c r="CH61" i="6" s="1"/>
  <c r="AT76" i="6" s="1"/>
  <c r="DI25" i="6"/>
  <c r="DK26" i="6"/>
  <c r="DJ70" i="6" s="1"/>
  <c r="DH25" i="6"/>
  <c r="DC25" i="6"/>
  <c r="DL26" i="6"/>
  <c r="DJ71" i="6" s="1"/>
  <c r="DD26" i="6"/>
  <c r="DJ63" i="6" s="1"/>
  <c r="DJ26" i="6"/>
  <c r="DJ69" i="6" s="1"/>
  <c r="V25" i="6"/>
  <c r="I137" i="27"/>
  <c r="S137" i="27" s="1"/>
  <c r="S89" i="27"/>
  <c r="I136" i="27"/>
  <c r="S136" i="27" s="1"/>
  <c r="S88" i="27"/>
  <c r="I144" i="27"/>
  <c r="S144" i="27" s="1"/>
  <c r="S96" i="27"/>
  <c r="O97" i="47"/>
  <c r="O93" i="47"/>
  <c r="O88" i="47"/>
  <c r="O80" i="47"/>
  <c r="O72" i="47"/>
  <c r="O64" i="47"/>
  <c r="O56" i="47"/>
  <c r="O48" i="47"/>
  <c r="O40" i="47"/>
  <c r="O32" i="47"/>
  <c r="O24" i="47"/>
  <c r="O16" i="47"/>
  <c r="O8" i="47"/>
  <c r="O87" i="47"/>
  <c r="O79" i="47"/>
  <c r="O71" i="47"/>
  <c r="O63" i="47"/>
  <c r="O55" i="47"/>
  <c r="O15" i="47"/>
  <c r="O7" i="47"/>
  <c r="O96" i="47"/>
  <c r="O92" i="47"/>
  <c r="O86" i="47"/>
  <c r="O78" i="47"/>
  <c r="O70" i="47"/>
  <c r="O89" i="47"/>
  <c r="O81" i="47"/>
  <c r="O73" i="47"/>
  <c r="O65" i="47"/>
  <c r="O57" i="47"/>
  <c r="O9" i="47"/>
  <c r="I142" i="27"/>
  <c r="S142" i="27" s="1"/>
  <c r="S94" i="27"/>
  <c r="O47" i="47"/>
  <c r="O39" i="47"/>
  <c r="O31" i="47"/>
  <c r="O23" i="47"/>
  <c r="O62" i="47"/>
  <c r="O54" i="47"/>
  <c r="O46" i="47"/>
  <c r="O38" i="47"/>
  <c r="O30" i="47"/>
  <c r="O22" i="47"/>
  <c r="O14" i="47"/>
  <c r="O6" i="47"/>
  <c r="O49" i="47"/>
  <c r="O41" i="47"/>
  <c r="O33" i="47"/>
  <c r="O25" i="47"/>
  <c r="O17" i="47"/>
  <c r="I141" i="27"/>
  <c r="S141" i="27" s="1"/>
  <c r="S93" i="27"/>
  <c r="O95" i="47"/>
  <c r="O91" i="47"/>
  <c r="O84" i="47"/>
  <c r="O76" i="47"/>
  <c r="O68" i="47"/>
  <c r="O60" i="47"/>
  <c r="O52" i="47"/>
  <c r="O44" i="47"/>
  <c r="O36" i="47"/>
  <c r="O28" i="47"/>
  <c r="O20" i="47"/>
  <c r="O12" i="47"/>
  <c r="O4" i="47"/>
  <c r="O83" i="47"/>
  <c r="O75" i="47"/>
  <c r="O67" i="47"/>
  <c r="O59" i="47"/>
  <c r="O51" i="47"/>
  <c r="O11" i="47"/>
  <c r="O3" i="47"/>
  <c r="O94" i="47"/>
  <c r="O90" i="47"/>
  <c r="O82" i="47"/>
  <c r="O74" i="47"/>
  <c r="O10" i="47"/>
  <c r="O85" i="47"/>
  <c r="O77" i="47"/>
  <c r="O69" i="47"/>
  <c r="O61" i="47"/>
  <c r="O53" i="47"/>
  <c r="O13" i="47"/>
  <c r="O5" i="47"/>
  <c r="I135" i="27"/>
  <c r="S135" i="27" s="1"/>
  <c r="S87" i="27"/>
  <c r="I143" i="27"/>
  <c r="S143" i="27" s="1"/>
  <c r="S95" i="27"/>
  <c r="O43" i="47"/>
  <c r="O35" i="47"/>
  <c r="O27" i="47"/>
  <c r="O19" i="47"/>
  <c r="O66" i="47"/>
  <c r="O58" i="47"/>
  <c r="O50" i="47"/>
  <c r="O42" i="47"/>
  <c r="O34" i="47"/>
  <c r="O26" i="47"/>
  <c r="O18" i="47"/>
  <c r="O45" i="47"/>
  <c r="O37" i="47"/>
  <c r="O29" i="47"/>
  <c r="O21" i="47"/>
  <c r="M85" i="58"/>
  <c r="M96" i="58"/>
  <c r="M92" i="58"/>
  <c r="M97" i="58"/>
  <c r="M95" i="58"/>
  <c r="M2" i="58"/>
  <c r="M52" i="58"/>
  <c r="M66" i="58"/>
  <c r="M73" i="58"/>
  <c r="M81" i="58"/>
  <c r="M89" i="58"/>
  <c r="M94" i="58"/>
  <c r="M93" i="58"/>
  <c r="M91" i="58"/>
  <c r="R146" i="47"/>
  <c r="S146" i="47"/>
  <c r="S147" i="47"/>
  <c r="O2" i="47"/>
  <c r="G137" i="29"/>
  <c r="O137" i="29" s="1"/>
  <c r="G140" i="29"/>
  <c r="O140" i="29" s="1"/>
  <c r="G135" i="29"/>
  <c r="O135" i="29" s="1"/>
  <c r="G139" i="29"/>
  <c r="O139" i="29" s="1"/>
  <c r="G142" i="29"/>
  <c r="O142" i="29" s="1"/>
  <c r="E143" i="31"/>
  <c r="K143" i="31" s="1"/>
  <c r="G134" i="29"/>
  <c r="O134" i="29" s="1"/>
  <c r="E134" i="31"/>
  <c r="K134" i="31" s="1"/>
  <c r="I13" i="26"/>
  <c r="H13" i="26"/>
  <c r="R147" i="47"/>
  <c r="H12" i="26"/>
  <c r="I12" i="26"/>
  <c r="E2" i="29"/>
  <c r="M2" i="29" s="1"/>
  <c r="E2" i="27"/>
  <c r="O2" i="27" s="1"/>
  <c r="C12" i="26"/>
  <c r="F142" i="30"/>
  <c r="N142" i="30" s="1"/>
  <c r="F138" i="30"/>
  <c r="N138" i="30" s="1"/>
  <c r="F134" i="30"/>
  <c r="N134" i="30" s="1"/>
  <c r="I138" i="27"/>
  <c r="S138" i="27" s="1"/>
  <c r="I134" i="27"/>
  <c r="S134" i="27" s="1"/>
  <c r="G138" i="29"/>
  <c r="O138" i="29" s="1"/>
  <c r="E141" i="31"/>
  <c r="K141" i="31" s="1"/>
  <c r="E136" i="31"/>
  <c r="K136" i="31" s="1"/>
  <c r="E135" i="31"/>
  <c r="K135" i="31" s="1"/>
  <c r="F141" i="30"/>
  <c r="N141" i="30" s="1"/>
  <c r="F137" i="30"/>
  <c r="N137" i="30" s="1"/>
  <c r="F145" i="30"/>
  <c r="N145" i="30" s="1"/>
  <c r="I145" i="27"/>
  <c r="S145" i="27" s="1"/>
  <c r="E137" i="31"/>
  <c r="K137" i="31" s="1"/>
  <c r="E138" i="31"/>
  <c r="K138" i="31" s="1"/>
  <c r="G143" i="29"/>
  <c r="O143" i="29" s="1"/>
  <c r="E139" i="31"/>
  <c r="K139" i="31" s="1"/>
  <c r="E144" i="31"/>
  <c r="K144" i="31" s="1"/>
  <c r="F144" i="30"/>
  <c r="N144" i="30" s="1"/>
  <c r="F140" i="30"/>
  <c r="N140" i="30" s="1"/>
  <c r="F136" i="30"/>
  <c r="N136" i="30" s="1"/>
  <c r="I139" i="27"/>
  <c r="S139" i="27" s="1"/>
  <c r="E140" i="31"/>
  <c r="K140" i="31" s="1"/>
  <c r="G141" i="29"/>
  <c r="O141" i="29" s="1"/>
  <c r="G145" i="29"/>
  <c r="O145" i="29" s="1"/>
  <c r="F143" i="30"/>
  <c r="N143" i="30" s="1"/>
  <c r="F139" i="30"/>
  <c r="N139" i="30" s="1"/>
  <c r="F135" i="30"/>
  <c r="N135" i="30" s="1"/>
  <c r="I140" i="27"/>
  <c r="S140" i="27" s="1"/>
  <c r="E142" i="31"/>
  <c r="K142" i="31" s="1"/>
  <c r="E145" i="31"/>
  <c r="K145" i="31" s="1"/>
  <c r="G136" i="29"/>
  <c r="O136" i="29" s="1"/>
  <c r="H8" i="31"/>
  <c r="H3" i="31"/>
  <c r="H7" i="31"/>
  <c r="H11" i="31"/>
  <c r="H13" i="31"/>
  <c r="H4" i="31"/>
  <c r="H10" i="31"/>
  <c r="H5" i="31"/>
  <c r="H9" i="31"/>
  <c r="H2" i="31"/>
  <c r="N2" i="31" s="1"/>
  <c r="H6" i="31"/>
  <c r="H12" i="31"/>
  <c r="E10" i="28"/>
  <c r="K10" i="28" s="1"/>
  <c r="E2" i="28"/>
  <c r="K2" i="28" s="1"/>
  <c r="E10" i="29"/>
  <c r="M10" i="29" s="1"/>
  <c r="CC23" i="39"/>
  <c r="CD2" i="39"/>
  <c r="CD5" i="39"/>
  <c r="CD9" i="39"/>
  <c r="CD7" i="39"/>
  <c r="CD13" i="39"/>
  <c r="CC15" i="39"/>
  <c r="CD3" i="39"/>
  <c r="CD11" i="39"/>
  <c r="CC17" i="39"/>
  <c r="CC21" i="39"/>
  <c r="CC14" i="39"/>
  <c r="CC19" i="39"/>
  <c r="CC25" i="39"/>
  <c r="CB41" i="39"/>
  <c r="CB75" i="39"/>
  <c r="CB69" i="39"/>
  <c r="CD10" i="39"/>
  <c r="CC22" i="39"/>
  <c r="CB73" i="39"/>
  <c r="CB55" i="39"/>
  <c r="CD12" i="39"/>
  <c r="CC24" i="39"/>
  <c r="CB71" i="39"/>
  <c r="CD4" i="39"/>
  <c r="CC16" i="39"/>
  <c r="CD6" i="39"/>
  <c r="CC18" i="39"/>
  <c r="CD8" i="39"/>
  <c r="CC20" i="39"/>
  <c r="CW62" i="6"/>
  <c r="CR69" i="6"/>
  <c r="AS84" i="6" s="1"/>
  <c r="CQ62" i="6"/>
  <c r="AR77" i="6" s="1"/>
  <c r="CW68" i="6"/>
  <c r="CW63" i="6"/>
  <c r="CQ67" i="6"/>
  <c r="AR82" i="6" s="1"/>
  <c r="CQ71" i="6"/>
  <c r="AR86" i="6" s="1"/>
  <c r="CR65" i="6"/>
  <c r="AS80" i="6" s="1"/>
  <c r="CW69" i="6"/>
  <c r="CW64" i="6"/>
  <c r="CQ64" i="6"/>
  <c r="AR79" i="6" s="1"/>
  <c r="CR64" i="6"/>
  <c r="AS79" i="6" s="1"/>
  <c r="CR61" i="6"/>
  <c r="AS76" i="6" s="1"/>
  <c r="CQ70" i="6"/>
  <c r="AR85" i="6" s="1"/>
  <c r="CW65" i="6"/>
  <c r="CW71" i="6"/>
  <c r="CW66" i="6"/>
  <c r="CQ68" i="6"/>
  <c r="AR83" i="6" s="1"/>
  <c r="CR72" i="6"/>
  <c r="AS87" i="6" s="1"/>
  <c r="CQ69" i="6"/>
  <c r="AR84" i="6" s="1"/>
  <c r="CW70" i="6"/>
  <c r="CQ66" i="6"/>
  <c r="AR81" i="6" s="1"/>
  <c r="CW61" i="6"/>
  <c r="CW72" i="6"/>
  <c r="CW67" i="6"/>
  <c r="CQ72" i="6"/>
  <c r="AR87" i="6" s="1"/>
  <c r="CQ65" i="6"/>
  <c r="AR80" i="6" s="1"/>
  <c r="CQ63" i="6"/>
  <c r="AR78" i="6" s="1"/>
  <c r="CC63" i="6"/>
  <c r="CD63" i="6"/>
  <c r="CD71" i="6"/>
  <c r="CI61" i="6"/>
  <c r="AU76" i="6" s="1"/>
  <c r="CI67" i="6"/>
  <c r="AU82" i="6" s="1"/>
  <c r="CC62" i="6"/>
  <c r="CD69" i="6"/>
  <c r="CI70" i="6"/>
  <c r="AU85" i="6" s="1"/>
  <c r="CI64" i="6"/>
  <c r="AU79" i="6" s="1"/>
  <c r="CI68" i="6"/>
  <c r="AU83" i="6" s="1"/>
  <c r="CC66" i="6"/>
  <c r="CI71" i="6"/>
  <c r="AU86" i="6" s="1"/>
  <c r="CD65" i="6"/>
  <c r="CI69" i="6"/>
  <c r="AU84" i="6" s="1"/>
  <c r="CI66" i="6"/>
  <c r="AU81" i="6" s="1"/>
  <c r="CC64" i="6"/>
  <c r="CD64" i="6"/>
  <c r="CD68" i="6"/>
  <c r="CC67" i="6"/>
  <c r="CC72" i="6"/>
  <c r="CD72" i="6"/>
  <c r="CC70" i="6"/>
  <c r="CD61" i="6"/>
  <c r="CI65" i="6"/>
  <c r="AU80" i="6" s="1"/>
  <c r="CI62" i="6"/>
  <c r="AU77" i="6" s="1"/>
  <c r="CC68" i="6"/>
  <c r="CI72" i="6"/>
  <c r="AU87" i="6" s="1"/>
  <c r="BU70" i="6"/>
  <c r="BO66" i="6"/>
  <c r="BP70" i="6"/>
  <c r="AW85" i="6" s="1"/>
  <c r="BP65" i="6"/>
  <c r="AW80" i="6" s="1"/>
  <c r="BO63" i="6"/>
  <c r="BU71" i="6"/>
  <c r="BU68" i="6"/>
  <c r="BO72" i="6"/>
  <c r="BP67" i="6"/>
  <c r="AW82" i="6" s="1"/>
  <c r="BO65" i="6"/>
  <c r="BU66" i="6"/>
  <c r="BU69" i="6"/>
  <c r="BO62" i="6"/>
  <c r="BP66" i="6"/>
  <c r="AW81" i="6" s="1"/>
  <c r="BP61" i="6"/>
  <c r="AW76" i="6" s="1"/>
  <c r="BU67" i="6"/>
  <c r="BU64" i="6"/>
  <c r="BP64" i="6"/>
  <c r="AW79" i="6" s="1"/>
  <c r="BP63" i="6"/>
  <c r="AW78" i="6" s="1"/>
  <c r="BU62" i="6"/>
  <c r="BU65" i="6"/>
  <c r="BP62" i="6"/>
  <c r="AW77" i="6" s="1"/>
  <c r="BO71" i="6"/>
  <c r="BU63" i="6"/>
  <c r="BO64" i="6"/>
  <c r="BP68" i="6"/>
  <c r="AW83" i="6" s="1"/>
  <c r="BP71" i="6"/>
  <c r="AW86" i="6" s="1"/>
  <c r="BU61" i="6"/>
  <c r="BO70" i="6"/>
  <c r="BP69" i="6"/>
  <c r="AW84" i="6" s="1"/>
  <c r="BO67" i="6"/>
  <c r="BU72" i="6"/>
  <c r="BO68" i="6"/>
  <c r="BP72" i="6"/>
  <c r="AW87" i="6" s="1"/>
  <c r="BA61" i="6"/>
  <c r="AX76" i="6" s="1"/>
  <c r="BG62" i="6"/>
  <c r="F3" i="27" s="1"/>
  <c r="P3" i="27" s="1"/>
  <c r="BB65" i="6"/>
  <c r="AY80" i="6" s="1"/>
  <c r="BG69" i="6"/>
  <c r="BG72" i="6"/>
  <c r="BG63" i="6"/>
  <c r="BG68" i="6"/>
  <c r="BA63" i="6"/>
  <c r="AX78" i="6" s="1"/>
  <c r="BB70" i="6"/>
  <c r="AY85" i="6" s="1"/>
  <c r="BA65" i="6"/>
  <c r="AX80" i="6" s="1"/>
  <c r="BB61" i="6"/>
  <c r="AY76" i="6" s="1"/>
  <c r="BA70" i="6"/>
  <c r="AX85" i="6" s="1"/>
  <c r="BG65" i="6"/>
  <c r="BA68" i="6"/>
  <c r="AX83" i="6" s="1"/>
  <c r="BB64" i="6"/>
  <c r="BG71" i="6"/>
  <c r="BA71" i="6"/>
  <c r="AX86" i="6" s="1"/>
  <c r="BG67" i="6"/>
  <c r="BB66" i="6"/>
  <c r="AY81" i="6" s="1"/>
  <c r="BA66" i="6"/>
  <c r="AX81" i="6" s="1"/>
  <c r="BG61" i="6"/>
  <c r="BA67" i="6"/>
  <c r="AX82" i="6" s="1"/>
  <c r="BA72" i="6"/>
  <c r="AX87" i="6" s="1"/>
  <c r="BB72" i="6"/>
  <c r="AY87" i="6" s="1"/>
  <c r="BB67" i="6"/>
  <c r="AY82" i="6" s="1"/>
  <c r="BB63" i="6"/>
  <c r="BA69" i="6"/>
  <c r="AX84" i="6" s="1"/>
  <c r="BG66" i="6"/>
  <c r="BB69" i="6"/>
  <c r="AY84" i="6" s="1"/>
  <c r="BA62" i="6"/>
  <c r="AX77" i="6" s="1"/>
  <c r="BG70" i="6"/>
  <c r="BA64" i="6"/>
  <c r="AX79" i="6" s="1"/>
  <c r="BB71" i="6"/>
  <c r="AY86" i="6" s="1"/>
  <c r="BB68" i="6"/>
  <c r="AY83" i="6" s="1"/>
  <c r="BB62" i="6"/>
  <c r="AY77" i="6" s="1"/>
  <c r="AM66" i="6"/>
  <c r="AZ81" i="6" s="1"/>
  <c r="AN70" i="6"/>
  <c r="BA85" i="6" s="1"/>
  <c r="AN65" i="6"/>
  <c r="BA80" i="6" s="1"/>
  <c r="AM63" i="6"/>
  <c r="AZ78" i="6" s="1"/>
  <c r="AM64" i="6"/>
  <c r="AZ79" i="6" s="1"/>
  <c r="AN68" i="6"/>
  <c r="BA83" i="6" s="1"/>
  <c r="AN71" i="6"/>
  <c r="BA86" i="6" s="1"/>
  <c r="AM62" i="6"/>
  <c r="AZ77" i="6" s="1"/>
  <c r="AN66" i="6"/>
  <c r="BA81" i="6" s="1"/>
  <c r="AN61" i="6"/>
  <c r="BA76" i="6" s="1"/>
  <c r="AN72" i="6"/>
  <c r="BA87" i="6" s="1"/>
  <c r="AN63" i="6"/>
  <c r="BA78" i="6" s="1"/>
  <c r="AN62" i="6"/>
  <c r="BA77" i="6" s="1"/>
  <c r="AM71" i="6"/>
  <c r="AZ86" i="6" s="1"/>
  <c r="AM69" i="6"/>
  <c r="AZ84" i="6" s="1"/>
  <c r="AM72" i="6"/>
  <c r="AZ87" i="6" s="1"/>
  <c r="AN64" i="6"/>
  <c r="BA79" i="6" s="1"/>
  <c r="AM70" i="6"/>
  <c r="AZ85" i="6" s="1"/>
  <c r="AN69" i="6"/>
  <c r="BA84" i="6" s="1"/>
  <c r="AM67" i="6"/>
  <c r="AZ82" i="6" s="1"/>
  <c r="AM65" i="6"/>
  <c r="AZ80" i="6" s="1"/>
  <c r="AM68" i="6"/>
  <c r="AZ83" i="6" s="1"/>
  <c r="AM61" i="6"/>
  <c r="AZ76" i="6" s="1"/>
  <c r="AN67" i="6"/>
  <c r="BA82" i="6" s="1"/>
  <c r="Z62" i="6"/>
  <c r="BC77" i="6" s="1"/>
  <c r="Z63" i="6"/>
  <c r="BC78" i="6" s="1"/>
  <c r="Z61" i="6"/>
  <c r="BC76" i="6" s="1"/>
  <c r="E22" i="27" l="1"/>
  <c r="O22" i="27" s="1"/>
  <c r="E13" i="27"/>
  <c r="O13" i="27" s="1"/>
  <c r="AV87" i="6"/>
  <c r="E12" i="27"/>
  <c r="O12" i="27" s="1"/>
  <c r="AV86" i="6"/>
  <c r="E4" i="30"/>
  <c r="M4" i="30" s="1"/>
  <c r="AY78" i="6"/>
  <c r="E8" i="27"/>
  <c r="O8" i="27" s="1"/>
  <c r="AV82" i="6"/>
  <c r="E6" i="27"/>
  <c r="O6" i="27" s="1"/>
  <c r="AV80" i="6"/>
  <c r="E7" i="27"/>
  <c r="O7" i="27" s="1"/>
  <c r="AV81" i="6"/>
  <c r="E5" i="30"/>
  <c r="M5" i="30" s="1"/>
  <c r="AY79" i="6"/>
  <c r="E9" i="27"/>
  <c r="O9" i="27" s="1"/>
  <c r="AV83" i="6"/>
  <c r="E11" i="27"/>
  <c r="O11" i="27" s="1"/>
  <c r="AV85" i="6"/>
  <c r="E5" i="27"/>
  <c r="O5" i="27" s="1"/>
  <c r="AV79" i="6"/>
  <c r="E3" i="27"/>
  <c r="O3" i="27" s="1"/>
  <c r="AV77" i="6"/>
  <c r="E4" i="27"/>
  <c r="O4" i="27" s="1"/>
  <c r="AV78" i="6"/>
  <c r="AV25" i="6"/>
  <c r="AR61" i="6"/>
  <c r="AV26" i="6"/>
  <c r="N12" i="31"/>
  <c r="O12" i="31" s="1"/>
  <c r="N11" i="31"/>
  <c r="O11" i="31" s="1"/>
  <c r="H24" i="66"/>
  <c r="N24" i="66" s="1"/>
  <c r="H24" i="29"/>
  <c r="P24" i="29" s="1"/>
  <c r="H25" i="66"/>
  <c r="N25" i="66" s="1"/>
  <c r="H25" i="29"/>
  <c r="P25" i="29" s="1"/>
  <c r="H17" i="66"/>
  <c r="N17" i="66" s="1"/>
  <c r="H17" i="29"/>
  <c r="P17" i="29" s="1"/>
  <c r="H15" i="66"/>
  <c r="N15" i="66" s="1"/>
  <c r="H15" i="29"/>
  <c r="P15" i="29" s="1"/>
  <c r="N6" i="31"/>
  <c r="O6" i="31" s="1"/>
  <c r="N10" i="31"/>
  <c r="O10" i="31" s="1"/>
  <c r="N7" i="31"/>
  <c r="O7" i="31" s="1"/>
  <c r="H18" i="66"/>
  <c r="N18" i="66" s="1"/>
  <c r="H18" i="29"/>
  <c r="P18" i="29" s="1"/>
  <c r="H22" i="66"/>
  <c r="N22" i="66" s="1"/>
  <c r="H22" i="29"/>
  <c r="P22" i="29" s="1"/>
  <c r="H21" i="66"/>
  <c r="N21" i="66" s="1"/>
  <c r="H21" i="29"/>
  <c r="P21" i="29" s="1"/>
  <c r="N5" i="31"/>
  <c r="O5" i="31" s="1"/>
  <c r="H20" i="66"/>
  <c r="N20" i="66" s="1"/>
  <c r="H20" i="29"/>
  <c r="P20" i="29" s="1"/>
  <c r="H16" i="66"/>
  <c r="N16" i="66" s="1"/>
  <c r="H16" i="29"/>
  <c r="P16" i="29" s="1"/>
  <c r="H19" i="66"/>
  <c r="N19" i="66" s="1"/>
  <c r="H19" i="29"/>
  <c r="P19" i="29" s="1"/>
  <c r="N4" i="31"/>
  <c r="O4" i="31" s="1"/>
  <c r="N3" i="31"/>
  <c r="O3" i="31" s="1"/>
  <c r="H14" i="66"/>
  <c r="N14" i="66" s="1"/>
  <c r="H14" i="29"/>
  <c r="P14" i="29" s="1"/>
  <c r="H23" i="66"/>
  <c r="N23" i="66" s="1"/>
  <c r="H23" i="29"/>
  <c r="P23" i="29" s="1"/>
  <c r="N9" i="31"/>
  <c r="O9" i="31" s="1"/>
  <c r="N13" i="31"/>
  <c r="O13" i="31" s="1"/>
  <c r="N8" i="31"/>
  <c r="O8" i="31" s="1"/>
  <c r="J6" i="27"/>
  <c r="T6" i="27" s="1"/>
  <c r="J6" i="41"/>
  <c r="T6" i="41" s="1"/>
  <c r="J10" i="27"/>
  <c r="T10" i="27" s="1"/>
  <c r="J10" i="41"/>
  <c r="T10" i="41" s="1"/>
  <c r="J5" i="27"/>
  <c r="T5" i="27" s="1"/>
  <c r="J5" i="41"/>
  <c r="T5" i="41" s="1"/>
  <c r="J12" i="27"/>
  <c r="T12" i="27" s="1"/>
  <c r="J12" i="41"/>
  <c r="T12" i="41" s="1"/>
  <c r="J13" i="27"/>
  <c r="T13" i="27" s="1"/>
  <c r="J13" i="41"/>
  <c r="T13" i="41" s="1"/>
  <c r="J2" i="27"/>
  <c r="T2" i="27" s="1"/>
  <c r="J2" i="41"/>
  <c r="T2" i="41" s="1"/>
  <c r="W2" i="41" s="1"/>
  <c r="O2" i="31"/>
  <c r="J8" i="27"/>
  <c r="T8" i="27" s="1"/>
  <c r="J8" i="41"/>
  <c r="T8" i="41" s="1"/>
  <c r="J4" i="27"/>
  <c r="T4" i="27" s="1"/>
  <c r="J4" i="41"/>
  <c r="T4" i="41" s="1"/>
  <c r="J11" i="27"/>
  <c r="T11" i="27" s="1"/>
  <c r="J11" i="41"/>
  <c r="T11" i="41" s="1"/>
  <c r="J7" i="27"/>
  <c r="T7" i="27" s="1"/>
  <c r="J7" i="41"/>
  <c r="T7" i="41" s="1"/>
  <c r="J3" i="27"/>
  <c r="T3" i="27" s="1"/>
  <c r="J3" i="41"/>
  <c r="T3" i="41" s="1"/>
  <c r="J9" i="27"/>
  <c r="T9" i="27" s="1"/>
  <c r="J9" i="41"/>
  <c r="T9" i="41" s="1"/>
  <c r="J13" i="26"/>
  <c r="J12" i="26"/>
  <c r="E14" i="29"/>
  <c r="M14" i="29" s="1"/>
  <c r="E22" i="29"/>
  <c r="M22" i="29" s="1"/>
  <c r="E14" i="28"/>
  <c r="K14" i="28" s="1"/>
  <c r="E22" i="28"/>
  <c r="K22" i="28" s="1"/>
  <c r="F15" i="27"/>
  <c r="P15" i="27" s="1"/>
  <c r="E14" i="27"/>
  <c r="O14" i="27" s="1"/>
  <c r="F2" i="28"/>
  <c r="L2" i="28" s="1"/>
  <c r="F2" i="27"/>
  <c r="P2" i="27" s="1"/>
  <c r="F13" i="28"/>
  <c r="L13" i="28" s="1"/>
  <c r="F13" i="27"/>
  <c r="P13" i="27" s="1"/>
  <c r="F8" i="28"/>
  <c r="L8" i="28" s="1"/>
  <c r="F8" i="27"/>
  <c r="P8" i="27" s="1"/>
  <c r="F10" i="28"/>
  <c r="F10" i="27"/>
  <c r="P10" i="27" s="1"/>
  <c r="F5" i="28"/>
  <c r="L5" i="28" s="1"/>
  <c r="F5" i="27"/>
  <c r="P5" i="27" s="1"/>
  <c r="F6" i="28"/>
  <c r="L6" i="28" s="1"/>
  <c r="F6" i="27"/>
  <c r="P6" i="27" s="1"/>
  <c r="F9" i="28"/>
  <c r="L9" i="28" s="1"/>
  <c r="F9" i="27"/>
  <c r="P9" i="27" s="1"/>
  <c r="F11" i="28"/>
  <c r="L11" i="28" s="1"/>
  <c r="F11" i="27"/>
  <c r="P11" i="27" s="1"/>
  <c r="F7" i="28"/>
  <c r="L7" i="28" s="1"/>
  <c r="F7" i="27"/>
  <c r="P7" i="27" s="1"/>
  <c r="F12" i="28"/>
  <c r="L12" i="28" s="1"/>
  <c r="F12" i="27"/>
  <c r="P12" i="27" s="1"/>
  <c r="F4" i="28"/>
  <c r="L4" i="28" s="1"/>
  <c r="F4" i="27"/>
  <c r="P4" i="27" s="1"/>
  <c r="H24" i="31"/>
  <c r="H19" i="31"/>
  <c r="H23" i="31"/>
  <c r="H20" i="31"/>
  <c r="H22" i="31"/>
  <c r="H25" i="31"/>
  <c r="H14" i="31"/>
  <c r="H17" i="31"/>
  <c r="H15" i="31"/>
  <c r="H21" i="31"/>
  <c r="H16" i="31"/>
  <c r="H18" i="31"/>
  <c r="F3" i="29"/>
  <c r="N3" i="29" s="1"/>
  <c r="E3" i="30"/>
  <c r="M3" i="30" s="1"/>
  <c r="F2" i="29"/>
  <c r="N2" i="29" s="1"/>
  <c r="E2" i="30"/>
  <c r="M2" i="30" s="1"/>
  <c r="E3" i="28"/>
  <c r="K3" i="28" s="1"/>
  <c r="E3" i="29"/>
  <c r="M3" i="29" s="1"/>
  <c r="E8" i="28"/>
  <c r="K8" i="28" s="1"/>
  <c r="E12" i="28"/>
  <c r="K12" i="28" s="1"/>
  <c r="F3" i="28"/>
  <c r="L3" i="28" s="1"/>
  <c r="E9" i="28"/>
  <c r="K9" i="28" s="1"/>
  <c r="E5" i="28"/>
  <c r="K5" i="28" s="1"/>
  <c r="E6" i="28"/>
  <c r="K6" i="28" s="1"/>
  <c r="E13" i="28"/>
  <c r="K13" i="28" s="1"/>
  <c r="E11" i="28"/>
  <c r="K11" i="28" s="1"/>
  <c r="E4" i="28"/>
  <c r="K4" i="28" s="1"/>
  <c r="E7" i="28"/>
  <c r="K7" i="28" s="1"/>
  <c r="E9" i="29"/>
  <c r="M9" i="29" s="1"/>
  <c r="E6" i="29"/>
  <c r="M6" i="29" s="1"/>
  <c r="E4" i="29"/>
  <c r="M4" i="29" s="1"/>
  <c r="E7" i="29"/>
  <c r="M7" i="29" s="1"/>
  <c r="E5" i="29"/>
  <c r="M5" i="29" s="1"/>
  <c r="E8" i="29"/>
  <c r="M8" i="29" s="1"/>
  <c r="E11" i="29"/>
  <c r="M11" i="29" s="1"/>
  <c r="E12" i="29"/>
  <c r="M12" i="29" s="1"/>
  <c r="E13" i="29"/>
  <c r="M13" i="29" s="1"/>
  <c r="CD23" i="39"/>
  <c r="CC35" i="39"/>
  <c r="CC27" i="39"/>
  <c r="CD21" i="39"/>
  <c r="F9" i="29"/>
  <c r="N9" i="29" s="1"/>
  <c r="E9" i="30"/>
  <c r="M9" i="30" s="1"/>
  <c r="F10" i="29"/>
  <c r="N10" i="29" s="1"/>
  <c r="E10" i="30"/>
  <c r="M10" i="30" s="1"/>
  <c r="F4" i="29"/>
  <c r="N4" i="29" s="1"/>
  <c r="F6" i="29"/>
  <c r="N6" i="29" s="1"/>
  <c r="E6" i="30"/>
  <c r="M6" i="30" s="1"/>
  <c r="F12" i="29"/>
  <c r="N12" i="29" s="1"/>
  <c r="E12" i="30"/>
  <c r="M12" i="30" s="1"/>
  <c r="F8" i="29"/>
  <c r="N8" i="29" s="1"/>
  <c r="E8" i="30"/>
  <c r="M8" i="30" s="1"/>
  <c r="F7" i="29"/>
  <c r="N7" i="29" s="1"/>
  <c r="E7" i="30"/>
  <c r="M7" i="30" s="1"/>
  <c r="F5" i="29"/>
  <c r="N5" i="29" s="1"/>
  <c r="F11" i="29"/>
  <c r="N11" i="29" s="1"/>
  <c r="E11" i="30"/>
  <c r="M11" i="30" s="1"/>
  <c r="F13" i="29"/>
  <c r="N13" i="29" s="1"/>
  <c r="E13" i="30"/>
  <c r="M13" i="30" s="1"/>
  <c r="CD15" i="39"/>
  <c r="CC37" i="39"/>
  <c r="CD25" i="39"/>
  <c r="CD14" i="39"/>
  <c r="CC26" i="39"/>
  <c r="CC29" i="39"/>
  <c r="CD17" i="39"/>
  <c r="CC31" i="39"/>
  <c r="CD19" i="39"/>
  <c r="CC33" i="39"/>
  <c r="CB83" i="39"/>
  <c r="CB87" i="39"/>
  <c r="CB99" i="39" s="1"/>
  <c r="CB111" i="39" s="1"/>
  <c r="CB53" i="39"/>
  <c r="CD24" i="39"/>
  <c r="CC36" i="39"/>
  <c r="CD22" i="39"/>
  <c r="CC34" i="39"/>
  <c r="CB81" i="39"/>
  <c r="CB67" i="39"/>
  <c r="CB85" i="39"/>
  <c r="CD18" i="39"/>
  <c r="CC30" i="39"/>
  <c r="CD20" i="39"/>
  <c r="CC32" i="39"/>
  <c r="CD16" i="39"/>
  <c r="CC28" i="39"/>
  <c r="E17" i="30" l="1"/>
  <c r="E29" i="30" s="1"/>
  <c r="E34" i="27"/>
  <c r="O34" i="27" s="1"/>
  <c r="E19" i="27"/>
  <c r="O19" i="27" s="1"/>
  <c r="E23" i="27"/>
  <c r="O23" i="27" s="1"/>
  <c r="E16" i="27"/>
  <c r="O16" i="27" s="1"/>
  <c r="E18" i="27"/>
  <c r="O18" i="27" s="1"/>
  <c r="E25" i="27"/>
  <c r="O25" i="27" s="1"/>
  <c r="E16" i="30"/>
  <c r="E28" i="30" s="1"/>
  <c r="E24" i="27"/>
  <c r="O24" i="27" s="1"/>
  <c r="E17" i="27"/>
  <c r="O17" i="27" s="1"/>
  <c r="E21" i="27"/>
  <c r="O21" i="27" s="1"/>
  <c r="E20" i="27"/>
  <c r="O20" i="27" s="1"/>
  <c r="E15" i="27"/>
  <c r="O15" i="27" s="1"/>
  <c r="H34" i="66"/>
  <c r="N34" i="66" s="1"/>
  <c r="H34" i="29"/>
  <c r="P34" i="29" s="1"/>
  <c r="N22" i="31"/>
  <c r="O22" i="31" s="1"/>
  <c r="H32" i="66"/>
  <c r="N32" i="66" s="1"/>
  <c r="H32" i="29"/>
  <c r="P32" i="29" s="1"/>
  <c r="H36" i="66"/>
  <c r="N36" i="66" s="1"/>
  <c r="H36" i="29"/>
  <c r="P36" i="29" s="1"/>
  <c r="H33" i="66"/>
  <c r="N33" i="66" s="1"/>
  <c r="H33" i="29"/>
  <c r="P33" i="29" s="1"/>
  <c r="H29" i="66"/>
  <c r="N29" i="66" s="1"/>
  <c r="H29" i="29"/>
  <c r="P29" i="29" s="1"/>
  <c r="H37" i="66"/>
  <c r="N37" i="66" s="1"/>
  <c r="H37" i="29"/>
  <c r="P37" i="29" s="1"/>
  <c r="H27" i="66"/>
  <c r="N27" i="66" s="1"/>
  <c r="H27" i="29"/>
  <c r="P27" i="29" s="1"/>
  <c r="N16" i="31"/>
  <c r="O16" i="31" s="1"/>
  <c r="N17" i="31"/>
  <c r="O17" i="31" s="1"/>
  <c r="N20" i="31"/>
  <c r="O20" i="31" s="1"/>
  <c r="N18" i="31"/>
  <c r="O18" i="31" s="1"/>
  <c r="N24" i="31"/>
  <c r="O24" i="31" s="1"/>
  <c r="H26" i="66"/>
  <c r="N26" i="66" s="1"/>
  <c r="H26" i="29"/>
  <c r="P26" i="29" s="1"/>
  <c r="N14" i="31"/>
  <c r="O14" i="31" s="1"/>
  <c r="N15" i="31"/>
  <c r="O15" i="31" s="1"/>
  <c r="H35" i="66"/>
  <c r="N35" i="66" s="1"/>
  <c r="H35" i="29"/>
  <c r="P35" i="29" s="1"/>
  <c r="N21" i="31"/>
  <c r="O21" i="31" s="1"/>
  <c r="N23" i="31"/>
  <c r="O23" i="31" s="1"/>
  <c r="H28" i="66"/>
  <c r="N28" i="66" s="1"/>
  <c r="H28" i="29"/>
  <c r="P28" i="29" s="1"/>
  <c r="H30" i="66"/>
  <c r="N30" i="66" s="1"/>
  <c r="H30" i="29"/>
  <c r="P30" i="29" s="1"/>
  <c r="H31" i="66"/>
  <c r="N31" i="66" s="1"/>
  <c r="H31" i="29"/>
  <c r="P31" i="29" s="1"/>
  <c r="N25" i="31"/>
  <c r="O25" i="31" s="1"/>
  <c r="N19" i="31"/>
  <c r="O19" i="31" s="1"/>
  <c r="S2" i="29"/>
  <c r="L10" i="28"/>
  <c r="O10" i="28" s="1"/>
  <c r="J14" i="27"/>
  <c r="T14" i="27" s="1"/>
  <c r="J14" i="41"/>
  <c r="T14" i="41" s="1"/>
  <c r="J15" i="27"/>
  <c r="T15" i="27" s="1"/>
  <c r="J15" i="41"/>
  <c r="T15" i="41" s="1"/>
  <c r="J16" i="27"/>
  <c r="T16" i="27" s="1"/>
  <c r="J16" i="41"/>
  <c r="T16" i="41" s="1"/>
  <c r="J18" i="27"/>
  <c r="T18" i="27" s="1"/>
  <c r="J18" i="41"/>
  <c r="T18" i="41" s="1"/>
  <c r="J17" i="27"/>
  <c r="T17" i="27" s="1"/>
  <c r="J17" i="41"/>
  <c r="T17" i="41" s="1"/>
  <c r="J25" i="27"/>
  <c r="T25" i="27" s="1"/>
  <c r="J25" i="41"/>
  <c r="T25" i="41" s="1"/>
  <c r="J23" i="27"/>
  <c r="T23" i="27" s="1"/>
  <c r="J23" i="41"/>
  <c r="T23" i="41" s="1"/>
  <c r="J22" i="27"/>
  <c r="T22" i="27" s="1"/>
  <c r="J22" i="41"/>
  <c r="T22" i="41" s="1"/>
  <c r="J20" i="27"/>
  <c r="T20" i="27" s="1"/>
  <c r="J20" i="41"/>
  <c r="T20" i="41" s="1"/>
  <c r="J24" i="27"/>
  <c r="T24" i="27" s="1"/>
  <c r="J24" i="41"/>
  <c r="T24" i="41" s="1"/>
  <c r="J19" i="27"/>
  <c r="T19" i="27" s="1"/>
  <c r="J19" i="41"/>
  <c r="T19" i="41" s="1"/>
  <c r="J21" i="27"/>
  <c r="T21" i="27" s="1"/>
  <c r="J21" i="41"/>
  <c r="T21" i="41" s="1"/>
  <c r="O6" i="28"/>
  <c r="O12" i="28"/>
  <c r="O11" i="28"/>
  <c r="O13" i="28"/>
  <c r="O9" i="28"/>
  <c r="O7" i="28"/>
  <c r="O4" i="28"/>
  <c r="O5" i="28"/>
  <c r="O8" i="28"/>
  <c r="O3" i="28"/>
  <c r="E34" i="28"/>
  <c r="K34" i="28" s="1"/>
  <c r="E26" i="28"/>
  <c r="K26" i="28" s="1"/>
  <c r="E24" i="30"/>
  <c r="E15" i="30"/>
  <c r="E23" i="30"/>
  <c r="E22" i="30"/>
  <c r="E20" i="30"/>
  <c r="E18" i="30"/>
  <c r="E19" i="30"/>
  <c r="E25" i="30"/>
  <c r="E21" i="30"/>
  <c r="E14" i="30"/>
  <c r="F22" i="29"/>
  <c r="N22" i="29" s="1"/>
  <c r="E24" i="29"/>
  <c r="M24" i="29" s="1"/>
  <c r="E19" i="29"/>
  <c r="M19" i="29" s="1"/>
  <c r="F19" i="29"/>
  <c r="N19" i="29" s="1"/>
  <c r="F24" i="29"/>
  <c r="N24" i="29" s="1"/>
  <c r="E17" i="29"/>
  <c r="M17" i="29" s="1"/>
  <c r="F15" i="29"/>
  <c r="N15" i="29" s="1"/>
  <c r="F23" i="29"/>
  <c r="N23" i="29" s="1"/>
  <c r="F17" i="29"/>
  <c r="N17" i="29" s="1"/>
  <c r="F20" i="29"/>
  <c r="N20" i="29" s="1"/>
  <c r="F18" i="29"/>
  <c r="N18" i="29" s="1"/>
  <c r="E23" i="29"/>
  <c r="M23" i="29" s="1"/>
  <c r="E16" i="29"/>
  <c r="M16" i="29" s="1"/>
  <c r="F14" i="29"/>
  <c r="N14" i="29" s="1"/>
  <c r="E25" i="29"/>
  <c r="M25" i="29" s="1"/>
  <c r="E21" i="29"/>
  <c r="M21" i="29" s="1"/>
  <c r="F25" i="29"/>
  <c r="N25" i="29" s="1"/>
  <c r="F16" i="29"/>
  <c r="N16" i="29" s="1"/>
  <c r="F21" i="29"/>
  <c r="N21" i="29" s="1"/>
  <c r="E20" i="29"/>
  <c r="M20" i="29" s="1"/>
  <c r="E18" i="29"/>
  <c r="M18" i="29" s="1"/>
  <c r="E15" i="29"/>
  <c r="M15" i="29" s="1"/>
  <c r="E16" i="28"/>
  <c r="K16" i="28" s="1"/>
  <c r="E18" i="28"/>
  <c r="K18" i="28" s="1"/>
  <c r="E24" i="28"/>
  <c r="K24" i="28" s="1"/>
  <c r="E23" i="28"/>
  <c r="K23" i="28" s="1"/>
  <c r="E17" i="28"/>
  <c r="K17" i="28" s="1"/>
  <c r="E20" i="28"/>
  <c r="K20" i="28" s="1"/>
  <c r="F16" i="28"/>
  <c r="L16" i="28" s="1"/>
  <c r="F19" i="28"/>
  <c r="L19" i="28" s="1"/>
  <c r="F21" i="28"/>
  <c r="L21" i="28" s="1"/>
  <c r="F17" i="28"/>
  <c r="L17" i="28" s="1"/>
  <c r="F20" i="28"/>
  <c r="L20" i="28" s="1"/>
  <c r="F14" i="28"/>
  <c r="L14" i="28" s="1"/>
  <c r="O2" i="28"/>
  <c r="E21" i="28"/>
  <c r="K21" i="28" s="1"/>
  <c r="E19" i="28"/>
  <c r="K19" i="28" s="1"/>
  <c r="E25" i="28"/>
  <c r="K25" i="28" s="1"/>
  <c r="F15" i="28"/>
  <c r="L15" i="28" s="1"/>
  <c r="E15" i="28"/>
  <c r="K15" i="28" s="1"/>
  <c r="F24" i="28"/>
  <c r="L24" i="28" s="1"/>
  <c r="F23" i="28"/>
  <c r="L23" i="28" s="1"/>
  <c r="F18" i="28"/>
  <c r="L18" i="28" s="1"/>
  <c r="F22" i="28"/>
  <c r="L22" i="28" s="1"/>
  <c r="F25" i="28"/>
  <c r="L25" i="28" s="1"/>
  <c r="F16" i="27"/>
  <c r="P16" i="27" s="1"/>
  <c r="F19" i="27"/>
  <c r="P19" i="27" s="1"/>
  <c r="F21" i="27"/>
  <c r="P21" i="27" s="1"/>
  <c r="F17" i="27"/>
  <c r="P17" i="27" s="1"/>
  <c r="F20" i="27"/>
  <c r="P20" i="27" s="1"/>
  <c r="F27" i="27"/>
  <c r="P27" i="27" s="1"/>
  <c r="F24" i="27"/>
  <c r="P24" i="27" s="1"/>
  <c r="F23" i="27"/>
  <c r="P23" i="27" s="1"/>
  <c r="F18" i="27"/>
  <c r="P18" i="27" s="1"/>
  <c r="F22" i="27"/>
  <c r="P22" i="27" s="1"/>
  <c r="F25" i="27"/>
  <c r="P25" i="27" s="1"/>
  <c r="E26" i="27"/>
  <c r="O26" i="27" s="1"/>
  <c r="F14" i="27"/>
  <c r="P14" i="27" s="1"/>
  <c r="H29" i="31"/>
  <c r="H28" i="31"/>
  <c r="H30" i="31"/>
  <c r="H36" i="31"/>
  <c r="H31" i="31"/>
  <c r="H26" i="31"/>
  <c r="H32" i="31"/>
  <c r="H35" i="31"/>
  <c r="H34" i="31"/>
  <c r="H33" i="31"/>
  <c r="H37" i="31"/>
  <c r="H27" i="31"/>
  <c r="CD35" i="39"/>
  <c r="CC47" i="39"/>
  <c r="CC39" i="39"/>
  <c r="CD27" i="39"/>
  <c r="CC43" i="39"/>
  <c r="CD31" i="39"/>
  <c r="CC41" i="39"/>
  <c r="CD29" i="39"/>
  <c r="CC45" i="39"/>
  <c r="CD33" i="39"/>
  <c r="CD26" i="39"/>
  <c r="CC38" i="39"/>
  <c r="CC49" i="39"/>
  <c r="CD37" i="39"/>
  <c r="CB97" i="39"/>
  <c r="CB109" i="39" s="1"/>
  <c r="CB121" i="39" s="1"/>
  <c r="CD34" i="39"/>
  <c r="CC46" i="39"/>
  <c r="CB93" i="39"/>
  <c r="CB105" i="39" s="1"/>
  <c r="CB117" i="39" s="1"/>
  <c r="CB95" i="39"/>
  <c r="CB107" i="39" s="1"/>
  <c r="CB119" i="39" s="1"/>
  <c r="CD36" i="39"/>
  <c r="CC48" i="39"/>
  <c r="CB79" i="39"/>
  <c r="CB65" i="39"/>
  <c r="CD32" i="39"/>
  <c r="CC44" i="39"/>
  <c r="CD28" i="39"/>
  <c r="CC40" i="39"/>
  <c r="CD30" i="39"/>
  <c r="CC42" i="39"/>
  <c r="M17" i="30" l="1"/>
  <c r="E46" i="27"/>
  <c r="O46" i="27" s="1"/>
  <c r="E32" i="27"/>
  <c r="O32" i="27" s="1"/>
  <c r="E35" i="27"/>
  <c r="O35" i="27" s="1"/>
  <c r="E37" i="27"/>
  <c r="O37" i="27" s="1"/>
  <c r="E31" i="27"/>
  <c r="O31" i="27" s="1"/>
  <c r="E36" i="27"/>
  <c r="O36" i="27" s="1"/>
  <c r="E27" i="27"/>
  <c r="O27" i="27" s="1"/>
  <c r="E30" i="27"/>
  <c r="O30" i="27" s="1"/>
  <c r="E28" i="27"/>
  <c r="O28" i="27" s="1"/>
  <c r="E29" i="27"/>
  <c r="O29" i="27" s="1"/>
  <c r="M16" i="30"/>
  <c r="E33" i="27"/>
  <c r="O33" i="27" s="1"/>
  <c r="H49" i="66"/>
  <c r="N49" i="66" s="1"/>
  <c r="H49" i="29"/>
  <c r="P49" i="29" s="1"/>
  <c r="H38" i="66"/>
  <c r="N38" i="66" s="1"/>
  <c r="H38" i="29"/>
  <c r="P38" i="29" s="1"/>
  <c r="H43" i="66"/>
  <c r="N43" i="66" s="1"/>
  <c r="H43" i="29"/>
  <c r="P43" i="29" s="1"/>
  <c r="H40" i="66"/>
  <c r="N40" i="66" s="1"/>
  <c r="H40" i="29"/>
  <c r="P40" i="29" s="1"/>
  <c r="H39" i="66"/>
  <c r="N39" i="66" s="1"/>
  <c r="H39" i="29"/>
  <c r="P39" i="29" s="1"/>
  <c r="N26" i="31"/>
  <c r="O26" i="31" s="1"/>
  <c r="N28" i="31"/>
  <c r="O28" i="31" s="1"/>
  <c r="N33" i="31"/>
  <c r="O33" i="31" s="1"/>
  <c r="N30" i="31"/>
  <c r="O30" i="31" s="1"/>
  <c r="H47" i="66"/>
  <c r="N47" i="66" s="1"/>
  <c r="H47" i="29"/>
  <c r="P47" i="29" s="1"/>
  <c r="H42" i="66"/>
  <c r="N42" i="66" s="1"/>
  <c r="H42" i="29"/>
  <c r="P42" i="29" s="1"/>
  <c r="H44" i="66"/>
  <c r="N44" i="66" s="1"/>
  <c r="H44" i="29"/>
  <c r="P44" i="29" s="1"/>
  <c r="H48" i="66"/>
  <c r="N48" i="66" s="1"/>
  <c r="H48" i="29"/>
  <c r="P48" i="29" s="1"/>
  <c r="H46" i="66"/>
  <c r="N46" i="66" s="1"/>
  <c r="H46" i="29"/>
  <c r="P46" i="29" s="1"/>
  <c r="H41" i="66"/>
  <c r="N41" i="66" s="1"/>
  <c r="H41" i="29"/>
  <c r="P41" i="29" s="1"/>
  <c r="N27" i="31"/>
  <c r="O27" i="31" s="1"/>
  <c r="N34" i="31"/>
  <c r="O34" i="31" s="1"/>
  <c r="N31" i="31"/>
  <c r="O31" i="31" s="1"/>
  <c r="N29" i="31"/>
  <c r="O29" i="31" s="1"/>
  <c r="N32" i="31"/>
  <c r="O32" i="31" s="1"/>
  <c r="H45" i="66"/>
  <c r="N45" i="66" s="1"/>
  <c r="H45" i="29"/>
  <c r="P45" i="29" s="1"/>
  <c r="N37" i="31"/>
  <c r="O37" i="31" s="1"/>
  <c r="N35" i="31"/>
  <c r="O35" i="31" s="1"/>
  <c r="N36" i="31"/>
  <c r="O36" i="31" s="1"/>
  <c r="Q121" i="9"/>
  <c r="Q122" i="9"/>
  <c r="R122" i="9"/>
  <c r="R121" i="9"/>
  <c r="E26" i="30"/>
  <c r="M14" i="30"/>
  <c r="E30" i="30"/>
  <c r="M18" i="30"/>
  <c r="E27" i="30"/>
  <c r="M15" i="30"/>
  <c r="E33" i="30"/>
  <c r="M21" i="30"/>
  <c r="E32" i="30"/>
  <c r="M20" i="30"/>
  <c r="E36" i="30"/>
  <c r="M24" i="30"/>
  <c r="E41" i="30"/>
  <c r="M29" i="30"/>
  <c r="E37" i="30"/>
  <c r="M25" i="30"/>
  <c r="E34" i="30"/>
  <c r="M22" i="30"/>
  <c r="E31" i="30"/>
  <c r="M19" i="30"/>
  <c r="E35" i="30"/>
  <c r="M23" i="30"/>
  <c r="E40" i="30"/>
  <c r="M28" i="30"/>
  <c r="J30" i="27"/>
  <c r="T30" i="27" s="1"/>
  <c r="J30" i="41"/>
  <c r="T30" i="41" s="1"/>
  <c r="J32" i="27"/>
  <c r="T32" i="27" s="1"/>
  <c r="J32" i="41"/>
  <c r="T32" i="41" s="1"/>
  <c r="J36" i="27"/>
  <c r="T36" i="27" s="1"/>
  <c r="J36" i="41"/>
  <c r="T36" i="41" s="1"/>
  <c r="J34" i="27"/>
  <c r="T34" i="27" s="1"/>
  <c r="J34" i="41"/>
  <c r="T34" i="41" s="1"/>
  <c r="J37" i="27"/>
  <c r="T37" i="27" s="1"/>
  <c r="J37" i="41"/>
  <c r="T37" i="41" s="1"/>
  <c r="J31" i="27"/>
  <c r="T31" i="27" s="1"/>
  <c r="J31" i="41"/>
  <c r="T31" i="41" s="1"/>
  <c r="J27" i="27"/>
  <c r="T27" i="27" s="1"/>
  <c r="J27" i="41"/>
  <c r="T27" i="41" s="1"/>
  <c r="J28" i="27"/>
  <c r="T28" i="27" s="1"/>
  <c r="J28" i="41"/>
  <c r="T28" i="41" s="1"/>
  <c r="J26" i="27"/>
  <c r="T26" i="27" s="1"/>
  <c r="J26" i="41"/>
  <c r="T26" i="41" s="1"/>
  <c r="J29" i="27"/>
  <c r="T29" i="27" s="1"/>
  <c r="J29" i="41"/>
  <c r="T29" i="41" s="1"/>
  <c r="J33" i="27"/>
  <c r="T33" i="27" s="1"/>
  <c r="J33" i="41"/>
  <c r="T33" i="41" s="1"/>
  <c r="J35" i="27"/>
  <c r="T35" i="27" s="1"/>
  <c r="J35" i="41"/>
  <c r="T35" i="41" s="1"/>
  <c r="O14" i="28"/>
  <c r="F34" i="28"/>
  <c r="L34" i="28" s="1"/>
  <c r="O22" i="28"/>
  <c r="E27" i="28"/>
  <c r="K27" i="28" s="1"/>
  <c r="E33" i="28"/>
  <c r="K33" i="28" s="1"/>
  <c r="F29" i="28"/>
  <c r="L29" i="28" s="1"/>
  <c r="E32" i="28"/>
  <c r="K32" i="28" s="1"/>
  <c r="E30" i="28"/>
  <c r="K30" i="28" s="1"/>
  <c r="F30" i="28"/>
  <c r="L30" i="28" s="1"/>
  <c r="F27" i="28"/>
  <c r="L27" i="28" s="1"/>
  <c r="F33" i="28"/>
  <c r="L33" i="28" s="1"/>
  <c r="E29" i="28"/>
  <c r="K29" i="28" s="1"/>
  <c r="E28" i="28"/>
  <c r="K28" i="28" s="1"/>
  <c r="E38" i="28"/>
  <c r="K38" i="28" s="1"/>
  <c r="F35" i="28"/>
  <c r="L35" i="28" s="1"/>
  <c r="E37" i="28"/>
  <c r="K37" i="28" s="1"/>
  <c r="F31" i="28"/>
  <c r="L31" i="28" s="1"/>
  <c r="E35" i="28"/>
  <c r="K35" i="28" s="1"/>
  <c r="F37" i="28"/>
  <c r="L37" i="28" s="1"/>
  <c r="F36" i="28"/>
  <c r="L36" i="28" s="1"/>
  <c r="E31" i="28"/>
  <c r="K31" i="28" s="1"/>
  <c r="F32" i="28"/>
  <c r="L32" i="28" s="1"/>
  <c r="F28" i="28"/>
  <c r="L28" i="28" s="1"/>
  <c r="E36" i="28"/>
  <c r="K36" i="28" s="1"/>
  <c r="E46" i="28"/>
  <c r="K46" i="28" s="1"/>
  <c r="F26" i="28"/>
  <c r="L26" i="28" s="1"/>
  <c r="F26" i="27"/>
  <c r="P26" i="27" s="1"/>
  <c r="F37" i="27"/>
  <c r="P37" i="27" s="1"/>
  <c r="F30" i="27"/>
  <c r="P30" i="27" s="1"/>
  <c r="F36" i="27"/>
  <c r="P36" i="27" s="1"/>
  <c r="F39" i="27"/>
  <c r="P39" i="27" s="1"/>
  <c r="F29" i="27"/>
  <c r="P29" i="27" s="1"/>
  <c r="F31" i="27"/>
  <c r="P31" i="27" s="1"/>
  <c r="E38" i="27"/>
  <c r="O38" i="27" s="1"/>
  <c r="F34" i="27"/>
  <c r="P34" i="27" s="1"/>
  <c r="F35" i="27"/>
  <c r="P35" i="27" s="1"/>
  <c r="F32" i="27"/>
  <c r="P32" i="27" s="1"/>
  <c r="F33" i="27"/>
  <c r="P33" i="27" s="1"/>
  <c r="F28" i="27"/>
  <c r="P28" i="27" s="1"/>
  <c r="H40" i="31"/>
  <c r="H46" i="31"/>
  <c r="H41" i="31"/>
  <c r="H39" i="31"/>
  <c r="H42" i="31"/>
  <c r="H44" i="31"/>
  <c r="H48" i="31"/>
  <c r="H45" i="31"/>
  <c r="H47" i="31"/>
  <c r="H49" i="31"/>
  <c r="H38" i="31"/>
  <c r="H43" i="31"/>
  <c r="CD47" i="39"/>
  <c r="CC59" i="39"/>
  <c r="CC51" i="39"/>
  <c r="CD39" i="39"/>
  <c r="E26" i="29"/>
  <c r="M26" i="29" s="1"/>
  <c r="CC61" i="39"/>
  <c r="H61" i="29" s="1"/>
  <c r="P61" i="29" s="1"/>
  <c r="CD49" i="39"/>
  <c r="CC55" i="39"/>
  <c r="H55" i="29" s="1"/>
  <c r="P55" i="29" s="1"/>
  <c r="CD43" i="39"/>
  <c r="CD38" i="39"/>
  <c r="CC50" i="39"/>
  <c r="H50" i="29" s="1"/>
  <c r="P50" i="29" s="1"/>
  <c r="CC53" i="39"/>
  <c r="H53" i="29" s="1"/>
  <c r="P53" i="29" s="1"/>
  <c r="CD41" i="39"/>
  <c r="CC57" i="39"/>
  <c r="H57" i="29" s="1"/>
  <c r="P57" i="29" s="1"/>
  <c r="CD45" i="39"/>
  <c r="CD48" i="39"/>
  <c r="CC60" i="39"/>
  <c r="H60" i="29" s="1"/>
  <c r="P60" i="29" s="1"/>
  <c r="CD46" i="39"/>
  <c r="CC58" i="39"/>
  <c r="H58" i="29" s="1"/>
  <c r="P58" i="29" s="1"/>
  <c r="CB77" i="39"/>
  <c r="CB91" i="39"/>
  <c r="CB103" i="39" s="1"/>
  <c r="CB115" i="39" s="1"/>
  <c r="CD40" i="39"/>
  <c r="CC52" i="39"/>
  <c r="H52" i="29" s="1"/>
  <c r="P52" i="29" s="1"/>
  <c r="CD42" i="39"/>
  <c r="CC54" i="39"/>
  <c r="H54" i="29" s="1"/>
  <c r="P54" i="29" s="1"/>
  <c r="CD44" i="39"/>
  <c r="CC56" i="39"/>
  <c r="H56" i="29" s="1"/>
  <c r="P56" i="29" s="1"/>
  <c r="E58" i="27" l="1"/>
  <c r="O58" i="27" s="1"/>
  <c r="E44" i="27"/>
  <c r="O44" i="27" s="1"/>
  <c r="E47" i="27"/>
  <c r="O47" i="27" s="1"/>
  <c r="E49" i="27"/>
  <c r="O49" i="27" s="1"/>
  <c r="E43" i="27"/>
  <c r="O43" i="27" s="1"/>
  <c r="E41" i="27"/>
  <c r="O41" i="27" s="1"/>
  <c r="E48" i="27"/>
  <c r="O48" i="27" s="1"/>
  <c r="E45" i="27"/>
  <c r="O45" i="27" s="1"/>
  <c r="E39" i="27"/>
  <c r="O39" i="27" s="1"/>
  <c r="E42" i="27"/>
  <c r="O42" i="27" s="1"/>
  <c r="E40" i="27"/>
  <c r="O40" i="27" s="1"/>
  <c r="H59" i="66"/>
  <c r="N59" i="66" s="1"/>
  <c r="H59" i="29"/>
  <c r="P59" i="29" s="1"/>
  <c r="N47" i="31"/>
  <c r="O47" i="31" s="1"/>
  <c r="N42" i="31"/>
  <c r="O42" i="31" s="1"/>
  <c r="N46" i="31"/>
  <c r="O46" i="31" s="1"/>
  <c r="N43" i="31"/>
  <c r="O43" i="31" s="1"/>
  <c r="N45" i="31"/>
  <c r="O45" i="31" s="1"/>
  <c r="N40" i="31"/>
  <c r="O40" i="31" s="1"/>
  <c r="N38" i="31"/>
  <c r="O38" i="31" s="1"/>
  <c r="N48" i="31"/>
  <c r="O48" i="31" s="1"/>
  <c r="N39" i="31"/>
  <c r="O39" i="31" s="1"/>
  <c r="H51" i="66"/>
  <c r="N51" i="66" s="1"/>
  <c r="H51" i="29"/>
  <c r="P51" i="29" s="1"/>
  <c r="N49" i="31"/>
  <c r="O49" i="31" s="1"/>
  <c r="N44" i="31"/>
  <c r="O44" i="31" s="1"/>
  <c r="N41" i="31"/>
  <c r="O41" i="31" s="1"/>
  <c r="E52" i="30"/>
  <c r="M40" i="30"/>
  <c r="E43" i="30"/>
  <c r="M31" i="30"/>
  <c r="E49" i="30"/>
  <c r="M37" i="30"/>
  <c r="E48" i="30"/>
  <c r="M36" i="30"/>
  <c r="E45" i="30"/>
  <c r="M33" i="30"/>
  <c r="E42" i="30"/>
  <c r="M30" i="30"/>
  <c r="E47" i="30"/>
  <c r="M35" i="30"/>
  <c r="E46" i="30"/>
  <c r="M34" i="30"/>
  <c r="E53" i="30"/>
  <c r="M41" i="30"/>
  <c r="E44" i="30"/>
  <c r="M32" i="30"/>
  <c r="E39" i="30"/>
  <c r="M27" i="30"/>
  <c r="E38" i="30"/>
  <c r="M26" i="30"/>
  <c r="O17" i="28"/>
  <c r="J41" i="27"/>
  <c r="T41" i="27" s="1"/>
  <c r="J41" i="41"/>
  <c r="T41" i="41" s="1"/>
  <c r="J42" i="27"/>
  <c r="T42" i="27" s="1"/>
  <c r="J42" i="41"/>
  <c r="T42" i="41" s="1"/>
  <c r="H56" i="31"/>
  <c r="H56" i="66"/>
  <c r="N56" i="66" s="1"/>
  <c r="J40" i="27"/>
  <c r="T40" i="27" s="1"/>
  <c r="J40" i="41"/>
  <c r="T40" i="41" s="1"/>
  <c r="J48" i="27"/>
  <c r="T48" i="27" s="1"/>
  <c r="J48" i="41"/>
  <c r="T48" i="41" s="1"/>
  <c r="J45" i="27"/>
  <c r="T45" i="27" s="1"/>
  <c r="J45" i="41"/>
  <c r="T45" i="41" s="1"/>
  <c r="H53" i="31"/>
  <c r="H53" i="66"/>
  <c r="N53" i="66" s="1"/>
  <c r="J43" i="27"/>
  <c r="T43" i="27" s="1"/>
  <c r="J43" i="41"/>
  <c r="T43" i="41" s="1"/>
  <c r="J49" i="27"/>
  <c r="T49" i="27" s="1"/>
  <c r="J49" i="41"/>
  <c r="T49" i="41" s="1"/>
  <c r="J47" i="27"/>
  <c r="T47" i="27" s="1"/>
  <c r="J47" i="41"/>
  <c r="T47" i="41" s="1"/>
  <c r="J46" i="27"/>
  <c r="T46" i="27" s="1"/>
  <c r="J46" i="41"/>
  <c r="T46" i="41" s="1"/>
  <c r="H52" i="31"/>
  <c r="H52" i="66"/>
  <c r="N52" i="66" s="1"/>
  <c r="H60" i="31"/>
  <c r="H60" i="66"/>
  <c r="N60" i="66" s="1"/>
  <c r="J44" i="27"/>
  <c r="T44" i="27" s="1"/>
  <c r="J44" i="41"/>
  <c r="T44" i="41" s="1"/>
  <c r="H54" i="31"/>
  <c r="H54" i="66"/>
  <c r="N54" i="66" s="1"/>
  <c r="H58" i="31"/>
  <c r="H58" i="66"/>
  <c r="N58" i="66" s="1"/>
  <c r="H57" i="31"/>
  <c r="H57" i="66"/>
  <c r="N57" i="66" s="1"/>
  <c r="H50" i="31"/>
  <c r="H50" i="66"/>
  <c r="N50" i="66" s="1"/>
  <c r="H55" i="31"/>
  <c r="H55" i="66"/>
  <c r="N55" i="66" s="1"/>
  <c r="H61" i="31"/>
  <c r="H61" i="66"/>
  <c r="N61" i="66" s="1"/>
  <c r="J39" i="27"/>
  <c r="T39" i="27" s="1"/>
  <c r="J39" i="41"/>
  <c r="T39" i="41" s="1"/>
  <c r="J38" i="27"/>
  <c r="T38" i="27" s="1"/>
  <c r="J38" i="41"/>
  <c r="T38" i="41" s="1"/>
  <c r="O24" i="28"/>
  <c r="O19" i="28"/>
  <c r="O20" i="28"/>
  <c r="O16" i="28"/>
  <c r="O21" i="28"/>
  <c r="O23" i="28"/>
  <c r="O25" i="28"/>
  <c r="O18" i="28"/>
  <c r="O15" i="28"/>
  <c r="F38" i="28"/>
  <c r="L38" i="28" s="1"/>
  <c r="O26" i="28"/>
  <c r="E48" i="28"/>
  <c r="K48" i="28" s="1"/>
  <c r="F44" i="28"/>
  <c r="L44" i="28" s="1"/>
  <c r="F48" i="28"/>
  <c r="L48" i="28" s="1"/>
  <c r="E47" i="28"/>
  <c r="K47" i="28" s="1"/>
  <c r="E49" i="28"/>
  <c r="K49" i="28" s="1"/>
  <c r="E50" i="28"/>
  <c r="K50" i="28" s="1"/>
  <c r="E41" i="28"/>
  <c r="K41" i="28" s="1"/>
  <c r="F39" i="28"/>
  <c r="L39" i="28" s="1"/>
  <c r="E42" i="28"/>
  <c r="K42" i="28" s="1"/>
  <c r="F41" i="28"/>
  <c r="L41" i="28" s="1"/>
  <c r="E39" i="28"/>
  <c r="K39" i="28" s="1"/>
  <c r="E58" i="28"/>
  <c r="K58" i="28" s="1"/>
  <c r="F40" i="28"/>
  <c r="L40" i="28" s="1"/>
  <c r="E43" i="28"/>
  <c r="K43" i="28" s="1"/>
  <c r="F49" i="28"/>
  <c r="L49" i="28" s="1"/>
  <c r="F43" i="28"/>
  <c r="L43" i="28" s="1"/>
  <c r="F47" i="28"/>
  <c r="L47" i="28" s="1"/>
  <c r="E40" i="28"/>
  <c r="K40" i="28" s="1"/>
  <c r="F45" i="28"/>
  <c r="L45" i="28" s="1"/>
  <c r="F42" i="28"/>
  <c r="L42" i="28" s="1"/>
  <c r="E44" i="28"/>
  <c r="K44" i="28" s="1"/>
  <c r="E45" i="28"/>
  <c r="K45" i="28" s="1"/>
  <c r="F46" i="28"/>
  <c r="L46" i="28" s="1"/>
  <c r="O34" i="28"/>
  <c r="F40" i="27"/>
  <c r="P40" i="27" s="1"/>
  <c r="F44" i="27"/>
  <c r="P44" i="27" s="1"/>
  <c r="F47" i="27"/>
  <c r="P47" i="27" s="1"/>
  <c r="E50" i="27"/>
  <c r="O50" i="27" s="1"/>
  <c r="F43" i="27"/>
  <c r="P43" i="27" s="1"/>
  <c r="E70" i="27"/>
  <c r="O70" i="27" s="1"/>
  <c r="E56" i="27"/>
  <c r="O56" i="27" s="1"/>
  <c r="F42" i="27"/>
  <c r="P42" i="27" s="1"/>
  <c r="F45" i="27"/>
  <c r="P45" i="27" s="1"/>
  <c r="F46" i="27"/>
  <c r="P46" i="27" s="1"/>
  <c r="F41" i="27"/>
  <c r="P41" i="27" s="1"/>
  <c r="F51" i="27"/>
  <c r="P51" i="27" s="1"/>
  <c r="F48" i="27"/>
  <c r="P48" i="27" s="1"/>
  <c r="F49" i="27"/>
  <c r="P49" i="27" s="1"/>
  <c r="F38" i="27"/>
  <c r="P38" i="27" s="1"/>
  <c r="H51" i="31"/>
  <c r="H59" i="31"/>
  <c r="E34" i="29"/>
  <c r="M34" i="29" s="1"/>
  <c r="CD59" i="39"/>
  <c r="CC71" i="39"/>
  <c r="CD51" i="39"/>
  <c r="CC63" i="39"/>
  <c r="F26" i="29"/>
  <c r="N26" i="29" s="1"/>
  <c r="F29" i="29"/>
  <c r="N29" i="29" s="1"/>
  <c r="F33" i="29"/>
  <c r="N33" i="29" s="1"/>
  <c r="E30" i="29"/>
  <c r="M30" i="29" s="1"/>
  <c r="F35" i="29"/>
  <c r="N35" i="29" s="1"/>
  <c r="F27" i="29"/>
  <c r="N27" i="29" s="1"/>
  <c r="E29" i="29"/>
  <c r="M29" i="29" s="1"/>
  <c r="F32" i="29"/>
  <c r="N32" i="29" s="1"/>
  <c r="E38" i="29"/>
  <c r="M38" i="29" s="1"/>
  <c r="E33" i="29"/>
  <c r="M33" i="29" s="1"/>
  <c r="F31" i="29"/>
  <c r="N31" i="29" s="1"/>
  <c r="F37" i="29"/>
  <c r="N37" i="29" s="1"/>
  <c r="E32" i="29"/>
  <c r="M32" i="29" s="1"/>
  <c r="F30" i="29"/>
  <c r="N30" i="29" s="1"/>
  <c r="E35" i="29"/>
  <c r="M35" i="29" s="1"/>
  <c r="E28" i="29"/>
  <c r="M28" i="29" s="1"/>
  <c r="F34" i="29"/>
  <c r="N34" i="29" s="1"/>
  <c r="E36" i="29"/>
  <c r="M36" i="29" s="1"/>
  <c r="E31" i="29"/>
  <c r="M31" i="29" s="1"/>
  <c r="F28" i="29"/>
  <c r="N28" i="29" s="1"/>
  <c r="E37" i="29"/>
  <c r="M37" i="29" s="1"/>
  <c r="F36" i="29"/>
  <c r="N36" i="29" s="1"/>
  <c r="E27" i="29"/>
  <c r="M27" i="29" s="1"/>
  <c r="CC62" i="39"/>
  <c r="H62" i="29" s="1"/>
  <c r="P62" i="29" s="1"/>
  <c r="CD50" i="39"/>
  <c r="CC69" i="39"/>
  <c r="H69" i="29" s="1"/>
  <c r="P69" i="29" s="1"/>
  <c r="CD57" i="39"/>
  <c r="CC67" i="39"/>
  <c r="H67" i="29" s="1"/>
  <c r="P67" i="29" s="1"/>
  <c r="CD55" i="39"/>
  <c r="CC65" i="39"/>
  <c r="H65" i="29" s="1"/>
  <c r="P65" i="29" s="1"/>
  <c r="CD53" i="39"/>
  <c r="CC73" i="39"/>
  <c r="H73" i="29" s="1"/>
  <c r="P73" i="29" s="1"/>
  <c r="CD61" i="39"/>
  <c r="CD60" i="39"/>
  <c r="CC72" i="39"/>
  <c r="H72" i="29" s="1"/>
  <c r="P72" i="29" s="1"/>
  <c r="CB89" i="39"/>
  <c r="CB101" i="39" s="1"/>
  <c r="CB113" i="39" s="1"/>
  <c r="CD58" i="39"/>
  <c r="CC70" i="39"/>
  <c r="H70" i="29" s="1"/>
  <c r="P70" i="29" s="1"/>
  <c r="CD54" i="39"/>
  <c r="CC66" i="39"/>
  <c r="H66" i="29" s="1"/>
  <c r="P66" i="29" s="1"/>
  <c r="CD56" i="39"/>
  <c r="CC68" i="39"/>
  <c r="H68" i="29" s="1"/>
  <c r="P68" i="29" s="1"/>
  <c r="CD52" i="39"/>
  <c r="CC64" i="39"/>
  <c r="H64" i="29" s="1"/>
  <c r="P64" i="29" s="1"/>
  <c r="E59" i="27" l="1"/>
  <c r="O59" i="27" s="1"/>
  <c r="E55" i="27"/>
  <c r="O55" i="27" s="1"/>
  <c r="E61" i="27"/>
  <c r="O61" i="27" s="1"/>
  <c r="E57" i="27"/>
  <c r="O57" i="27" s="1"/>
  <c r="E60" i="27"/>
  <c r="O60" i="27" s="1"/>
  <c r="E53" i="27"/>
  <c r="O53" i="27" s="1"/>
  <c r="E51" i="27"/>
  <c r="O51" i="27" s="1"/>
  <c r="E54" i="27"/>
  <c r="O54" i="27" s="1"/>
  <c r="E52" i="27"/>
  <c r="O52" i="27" s="1"/>
  <c r="H63" i="66"/>
  <c r="N63" i="66" s="1"/>
  <c r="H63" i="29"/>
  <c r="P63" i="29" s="1"/>
  <c r="N61" i="31"/>
  <c r="O61" i="31" s="1"/>
  <c r="N50" i="31"/>
  <c r="O50" i="31" s="1"/>
  <c r="N58" i="31"/>
  <c r="O58" i="31" s="1"/>
  <c r="N52" i="31"/>
  <c r="O52" i="31" s="1"/>
  <c r="H71" i="66"/>
  <c r="N71" i="66" s="1"/>
  <c r="H71" i="29"/>
  <c r="P71" i="29" s="1"/>
  <c r="N59" i="31"/>
  <c r="O59" i="31" s="1"/>
  <c r="N51" i="31"/>
  <c r="O51" i="31" s="1"/>
  <c r="N55" i="31"/>
  <c r="O55" i="31" s="1"/>
  <c r="N57" i="31"/>
  <c r="O57" i="31" s="1"/>
  <c r="N54" i="31"/>
  <c r="O54" i="31" s="1"/>
  <c r="N60" i="31"/>
  <c r="O60" i="31" s="1"/>
  <c r="N53" i="31"/>
  <c r="O53" i="31" s="1"/>
  <c r="N56" i="31"/>
  <c r="O56" i="31" s="1"/>
  <c r="E50" i="30"/>
  <c r="M38" i="30"/>
  <c r="E56" i="30"/>
  <c r="M44" i="30"/>
  <c r="E58" i="30"/>
  <c r="M46" i="30"/>
  <c r="E54" i="30"/>
  <c r="M42" i="30"/>
  <c r="E60" i="30"/>
  <c r="M48" i="30"/>
  <c r="E55" i="30"/>
  <c r="M43" i="30"/>
  <c r="E51" i="30"/>
  <c r="M39" i="30"/>
  <c r="E65" i="30"/>
  <c r="M53" i="30"/>
  <c r="E59" i="30"/>
  <c r="M47" i="30"/>
  <c r="E57" i="30"/>
  <c r="M45" i="30"/>
  <c r="E61" i="30"/>
  <c r="M49" i="30"/>
  <c r="E64" i="30"/>
  <c r="M52" i="30"/>
  <c r="H72" i="31"/>
  <c r="H72" i="66"/>
  <c r="N72" i="66" s="1"/>
  <c r="J60" i="27"/>
  <c r="T60" i="27" s="1"/>
  <c r="J60" i="41"/>
  <c r="T60" i="41" s="1"/>
  <c r="H64" i="31"/>
  <c r="H64" i="66"/>
  <c r="N64" i="66" s="1"/>
  <c r="H66" i="31"/>
  <c r="H66" i="66"/>
  <c r="N66" i="66" s="1"/>
  <c r="J58" i="27"/>
  <c r="T58" i="27" s="1"/>
  <c r="J58" i="41"/>
  <c r="T58" i="41" s="1"/>
  <c r="J61" i="27"/>
  <c r="T61" i="27" s="1"/>
  <c r="J61" i="41"/>
  <c r="T61" i="41" s="1"/>
  <c r="J55" i="27"/>
  <c r="T55" i="27" s="1"/>
  <c r="J55" i="41"/>
  <c r="T55" i="41" s="1"/>
  <c r="H69" i="31"/>
  <c r="H69" i="66"/>
  <c r="N69" i="66" s="1"/>
  <c r="J56" i="27"/>
  <c r="T56" i="27" s="1"/>
  <c r="J56" i="41"/>
  <c r="T56" i="41" s="1"/>
  <c r="H70" i="31"/>
  <c r="H70" i="66"/>
  <c r="N70" i="66" s="1"/>
  <c r="J52" i="27"/>
  <c r="T52" i="27" s="1"/>
  <c r="J52" i="41"/>
  <c r="T52" i="41" s="1"/>
  <c r="J54" i="27"/>
  <c r="T54" i="27" s="1"/>
  <c r="J54" i="41"/>
  <c r="T54" i="41" s="1"/>
  <c r="H73" i="31"/>
  <c r="H73" i="66"/>
  <c r="N73" i="66" s="1"/>
  <c r="H67" i="31"/>
  <c r="H67" i="66"/>
  <c r="N67" i="66" s="1"/>
  <c r="J59" i="27"/>
  <c r="T59" i="27" s="1"/>
  <c r="J59" i="41"/>
  <c r="T59" i="41" s="1"/>
  <c r="J53" i="27"/>
  <c r="T53" i="27" s="1"/>
  <c r="J53" i="41"/>
  <c r="T53" i="41" s="1"/>
  <c r="J50" i="27"/>
  <c r="T50" i="27" s="1"/>
  <c r="J50" i="41"/>
  <c r="T50" i="41" s="1"/>
  <c r="H68" i="31"/>
  <c r="H68" i="66"/>
  <c r="N68" i="66" s="1"/>
  <c r="H65" i="31"/>
  <c r="H65" i="66"/>
  <c r="N65" i="66" s="1"/>
  <c r="J57" i="27"/>
  <c r="T57" i="27" s="1"/>
  <c r="J57" i="41"/>
  <c r="T57" i="41" s="1"/>
  <c r="H62" i="31"/>
  <c r="H62" i="66"/>
  <c r="N62" i="66" s="1"/>
  <c r="J51" i="27"/>
  <c r="T51" i="27" s="1"/>
  <c r="J51" i="41"/>
  <c r="T51" i="41" s="1"/>
  <c r="O32" i="28"/>
  <c r="O27" i="28"/>
  <c r="O33" i="28"/>
  <c r="O28" i="28"/>
  <c r="O29" i="28"/>
  <c r="O30" i="28"/>
  <c r="O37" i="28"/>
  <c r="O36" i="28"/>
  <c r="O31" i="28"/>
  <c r="O35" i="28"/>
  <c r="F58" i="28"/>
  <c r="L58" i="28" s="1"/>
  <c r="O46" i="28"/>
  <c r="E56" i="28"/>
  <c r="K56" i="28" s="1"/>
  <c r="F57" i="28"/>
  <c r="L57" i="28" s="1"/>
  <c r="F59" i="28"/>
  <c r="L59" i="28" s="1"/>
  <c r="F61" i="28"/>
  <c r="L61" i="28" s="1"/>
  <c r="F52" i="28"/>
  <c r="L52" i="28" s="1"/>
  <c r="E51" i="28"/>
  <c r="K51" i="28" s="1"/>
  <c r="E54" i="28"/>
  <c r="K54" i="28" s="1"/>
  <c r="E53" i="28"/>
  <c r="K53" i="28" s="1"/>
  <c r="E61" i="28"/>
  <c r="K61" i="28" s="1"/>
  <c r="F60" i="28"/>
  <c r="L60" i="28" s="1"/>
  <c r="E60" i="28"/>
  <c r="K60" i="28" s="1"/>
  <c r="E57" i="28"/>
  <c r="K57" i="28" s="1"/>
  <c r="F54" i="28"/>
  <c r="L54" i="28" s="1"/>
  <c r="E52" i="28"/>
  <c r="K52" i="28" s="1"/>
  <c r="F55" i="28"/>
  <c r="L55" i="28" s="1"/>
  <c r="E55" i="28"/>
  <c r="K55" i="28" s="1"/>
  <c r="E70" i="28"/>
  <c r="K70" i="28" s="1"/>
  <c r="F53" i="28"/>
  <c r="L53" i="28" s="1"/>
  <c r="F51" i="28"/>
  <c r="L51" i="28" s="1"/>
  <c r="E62" i="28"/>
  <c r="K62" i="28" s="1"/>
  <c r="E59" i="28"/>
  <c r="K59" i="28" s="1"/>
  <c r="O47" i="28"/>
  <c r="F56" i="28"/>
  <c r="L56" i="28" s="1"/>
  <c r="F50" i="28"/>
  <c r="L50" i="28" s="1"/>
  <c r="O38" i="28"/>
  <c r="F50" i="27"/>
  <c r="P50" i="27" s="1"/>
  <c r="F61" i="27"/>
  <c r="P61" i="27" s="1"/>
  <c r="F63" i="27"/>
  <c r="P63" i="27" s="1"/>
  <c r="F58" i="27"/>
  <c r="P58" i="27" s="1"/>
  <c r="F54" i="27"/>
  <c r="P54" i="27" s="1"/>
  <c r="E82" i="27"/>
  <c r="O82" i="27" s="1"/>
  <c r="F59" i="27"/>
  <c r="P59" i="27" s="1"/>
  <c r="F56" i="27"/>
  <c r="P56" i="27" s="1"/>
  <c r="F60" i="27"/>
  <c r="P60" i="27" s="1"/>
  <c r="F53" i="27"/>
  <c r="P53" i="27" s="1"/>
  <c r="F57" i="27"/>
  <c r="P57" i="27" s="1"/>
  <c r="E68" i="27"/>
  <c r="O68" i="27" s="1"/>
  <c r="F55" i="27"/>
  <c r="P55" i="27" s="1"/>
  <c r="E62" i="27"/>
  <c r="O62" i="27" s="1"/>
  <c r="F52" i="27"/>
  <c r="P52" i="27" s="1"/>
  <c r="H63" i="31"/>
  <c r="H71" i="31"/>
  <c r="E46" i="29"/>
  <c r="M46" i="29" s="1"/>
  <c r="CC83" i="39"/>
  <c r="CD71" i="39"/>
  <c r="CD63" i="39"/>
  <c r="CC75" i="39"/>
  <c r="E47" i="29"/>
  <c r="M47" i="29" s="1"/>
  <c r="F42" i="29"/>
  <c r="N42" i="29" s="1"/>
  <c r="F46" i="29"/>
  <c r="N46" i="29" s="1"/>
  <c r="F48" i="29"/>
  <c r="N48" i="29" s="1"/>
  <c r="F40" i="29"/>
  <c r="N40" i="29" s="1"/>
  <c r="E48" i="29"/>
  <c r="M48" i="29" s="1"/>
  <c r="F49" i="29"/>
  <c r="N49" i="29" s="1"/>
  <c r="E45" i="29"/>
  <c r="M45" i="29" s="1"/>
  <c r="F44" i="29"/>
  <c r="N44" i="29" s="1"/>
  <c r="F39" i="29"/>
  <c r="N39" i="29" s="1"/>
  <c r="E42" i="29"/>
  <c r="M42" i="29" s="1"/>
  <c r="F41" i="29"/>
  <c r="N41" i="29" s="1"/>
  <c r="E40" i="29"/>
  <c r="M40" i="29" s="1"/>
  <c r="E44" i="29"/>
  <c r="M44" i="29" s="1"/>
  <c r="E39" i="29"/>
  <c r="M39" i="29" s="1"/>
  <c r="E49" i="29"/>
  <c r="M49" i="29" s="1"/>
  <c r="E43" i="29"/>
  <c r="M43" i="29" s="1"/>
  <c r="F43" i="29"/>
  <c r="N43" i="29" s="1"/>
  <c r="E50" i="29"/>
  <c r="M50" i="29" s="1"/>
  <c r="E41" i="29"/>
  <c r="M41" i="29" s="1"/>
  <c r="F47" i="29"/>
  <c r="N47" i="29" s="1"/>
  <c r="F45" i="29"/>
  <c r="N45" i="29" s="1"/>
  <c r="F38" i="29"/>
  <c r="N38" i="29" s="1"/>
  <c r="CC79" i="39"/>
  <c r="CD67" i="39"/>
  <c r="CC85" i="39"/>
  <c r="CD73" i="39"/>
  <c r="CC77" i="39"/>
  <c r="CD65" i="39"/>
  <c r="CC81" i="39"/>
  <c r="CD69" i="39"/>
  <c r="CD62" i="39"/>
  <c r="CC74" i="39"/>
  <c r="P7" i="58"/>
  <c r="S7" i="58" s="1"/>
  <c r="P13" i="58"/>
  <c r="S13" i="58" s="1"/>
  <c r="CD70" i="39"/>
  <c r="CC82" i="39"/>
  <c r="CD72" i="39"/>
  <c r="CC84" i="39"/>
  <c r="CD68" i="39"/>
  <c r="CC80" i="39"/>
  <c r="CD64" i="39"/>
  <c r="CC76" i="39"/>
  <c r="CD66" i="39"/>
  <c r="CC78" i="39"/>
  <c r="E65" i="27" l="1"/>
  <c r="O65" i="27" s="1"/>
  <c r="E71" i="27"/>
  <c r="O71" i="27" s="1"/>
  <c r="E67" i="27"/>
  <c r="O67" i="27" s="1"/>
  <c r="E72" i="27"/>
  <c r="O72" i="27" s="1"/>
  <c r="E73" i="27"/>
  <c r="O73" i="27" s="1"/>
  <c r="E63" i="27"/>
  <c r="O63" i="27" s="1"/>
  <c r="E69" i="27"/>
  <c r="O69" i="27" s="1"/>
  <c r="E66" i="27"/>
  <c r="O66" i="27" s="1"/>
  <c r="E64" i="27"/>
  <c r="O64" i="27" s="1"/>
  <c r="H76" i="66"/>
  <c r="N76" i="66" s="1"/>
  <c r="H76" i="29"/>
  <c r="P76" i="29" s="1"/>
  <c r="H82" i="66"/>
  <c r="N82" i="66" s="1"/>
  <c r="H82" i="29"/>
  <c r="P82" i="29" s="1"/>
  <c r="H81" i="66"/>
  <c r="N81" i="66" s="1"/>
  <c r="H81" i="29"/>
  <c r="P81" i="29" s="1"/>
  <c r="H83" i="66"/>
  <c r="N83" i="66" s="1"/>
  <c r="H83" i="29"/>
  <c r="P83" i="29" s="1"/>
  <c r="N62" i="31"/>
  <c r="O62" i="31" s="1"/>
  <c r="N65" i="31"/>
  <c r="O65" i="31" s="1"/>
  <c r="N73" i="31"/>
  <c r="O73" i="31" s="1"/>
  <c r="N64" i="31"/>
  <c r="O64" i="31" s="1"/>
  <c r="N72" i="31"/>
  <c r="O72" i="31" s="1"/>
  <c r="H84" i="66"/>
  <c r="N84" i="66" s="1"/>
  <c r="H84" i="29"/>
  <c r="P84" i="29" s="1"/>
  <c r="H74" i="66"/>
  <c r="N74" i="66" s="1"/>
  <c r="H74" i="29"/>
  <c r="P74" i="29" s="1"/>
  <c r="H85" i="66"/>
  <c r="N85" i="66" s="1"/>
  <c r="H85" i="29"/>
  <c r="P85" i="29" s="1"/>
  <c r="H79" i="66"/>
  <c r="N79" i="66" s="1"/>
  <c r="H79" i="29"/>
  <c r="P79" i="29" s="1"/>
  <c r="H75" i="66"/>
  <c r="N75" i="66" s="1"/>
  <c r="H75" i="29"/>
  <c r="P75" i="29" s="1"/>
  <c r="N71" i="31"/>
  <c r="O71" i="31" s="1"/>
  <c r="H78" i="66"/>
  <c r="N78" i="66" s="1"/>
  <c r="H78" i="29"/>
  <c r="P78" i="29" s="1"/>
  <c r="H80" i="66"/>
  <c r="N80" i="66" s="1"/>
  <c r="H80" i="29"/>
  <c r="P80" i="29" s="1"/>
  <c r="N63" i="31"/>
  <c r="O63" i="31" s="1"/>
  <c r="N68" i="31"/>
  <c r="O68" i="31" s="1"/>
  <c r="N67" i="31"/>
  <c r="O67" i="31" s="1"/>
  <c r="N70" i="31"/>
  <c r="O70" i="31" s="1"/>
  <c r="N69" i="31"/>
  <c r="O69" i="31" s="1"/>
  <c r="N66" i="31"/>
  <c r="O66" i="31" s="1"/>
  <c r="H77" i="66"/>
  <c r="N77" i="66" s="1"/>
  <c r="H77" i="29"/>
  <c r="P77" i="29" s="1"/>
  <c r="E76" i="30"/>
  <c r="M64" i="30"/>
  <c r="E69" i="30"/>
  <c r="M57" i="30"/>
  <c r="E77" i="30"/>
  <c r="M65" i="30"/>
  <c r="E67" i="30"/>
  <c r="M55" i="30"/>
  <c r="E66" i="30"/>
  <c r="M54" i="30"/>
  <c r="E68" i="30"/>
  <c r="M56" i="30"/>
  <c r="E73" i="30"/>
  <c r="M61" i="30"/>
  <c r="E71" i="30"/>
  <c r="M59" i="30"/>
  <c r="E63" i="30"/>
  <c r="M51" i="30"/>
  <c r="E72" i="30"/>
  <c r="M60" i="30"/>
  <c r="E70" i="30"/>
  <c r="M58" i="30"/>
  <c r="E62" i="30"/>
  <c r="M50" i="30"/>
  <c r="O45" i="28"/>
  <c r="J72" i="27"/>
  <c r="T72" i="27" s="1"/>
  <c r="J72" i="41"/>
  <c r="T72" i="41" s="1"/>
  <c r="J62" i="27"/>
  <c r="T62" i="27" s="1"/>
  <c r="J62" i="41"/>
  <c r="T62" i="41" s="1"/>
  <c r="J65" i="27"/>
  <c r="T65" i="27" s="1"/>
  <c r="J65" i="41"/>
  <c r="T65" i="41" s="1"/>
  <c r="J63" i="27"/>
  <c r="T63" i="27" s="1"/>
  <c r="J63" i="41"/>
  <c r="T63" i="41" s="1"/>
  <c r="J66" i="27"/>
  <c r="T66" i="27" s="1"/>
  <c r="J66" i="41"/>
  <c r="T66" i="41" s="1"/>
  <c r="J68" i="27"/>
  <c r="T68" i="27" s="1"/>
  <c r="J68" i="41"/>
  <c r="T68" i="41" s="1"/>
  <c r="J69" i="27"/>
  <c r="T69" i="27" s="1"/>
  <c r="J69" i="41"/>
  <c r="T69" i="41" s="1"/>
  <c r="J71" i="27"/>
  <c r="T71" i="27" s="1"/>
  <c r="J71" i="41"/>
  <c r="T71" i="41" s="1"/>
  <c r="J73" i="27"/>
  <c r="T73" i="27" s="1"/>
  <c r="J73" i="41"/>
  <c r="T73" i="41" s="1"/>
  <c r="J67" i="27"/>
  <c r="T67" i="27" s="1"/>
  <c r="J67" i="41"/>
  <c r="T67" i="41" s="1"/>
  <c r="J64" i="27"/>
  <c r="T64" i="27" s="1"/>
  <c r="J64" i="41"/>
  <c r="T64" i="41" s="1"/>
  <c r="J70" i="27"/>
  <c r="T70" i="27" s="1"/>
  <c r="J70" i="41"/>
  <c r="T70" i="41" s="1"/>
  <c r="E58" i="29"/>
  <c r="M58" i="29" s="1"/>
  <c r="O49" i="28"/>
  <c r="O40" i="28"/>
  <c r="O43" i="28"/>
  <c r="O48" i="28"/>
  <c r="O42" i="28"/>
  <c r="O44" i="28"/>
  <c r="O41" i="28"/>
  <c r="O39" i="28"/>
  <c r="F62" i="28"/>
  <c r="L62" i="28" s="1"/>
  <c r="O50" i="28"/>
  <c r="E71" i="28"/>
  <c r="K71" i="28" s="1"/>
  <c r="F63" i="28"/>
  <c r="L63" i="28" s="1"/>
  <c r="E82" i="28"/>
  <c r="K82" i="28" s="1"/>
  <c r="F67" i="28"/>
  <c r="L67" i="28" s="1"/>
  <c r="F66" i="28"/>
  <c r="L66" i="28" s="1"/>
  <c r="E72" i="28"/>
  <c r="K72" i="28" s="1"/>
  <c r="E73" i="28"/>
  <c r="K73" i="28" s="1"/>
  <c r="E66" i="28"/>
  <c r="K66" i="28" s="1"/>
  <c r="F64" i="28"/>
  <c r="L64" i="28" s="1"/>
  <c r="F71" i="28"/>
  <c r="L71" i="28" s="1"/>
  <c r="E68" i="28"/>
  <c r="K68" i="28" s="1"/>
  <c r="F68" i="28"/>
  <c r="L68" i="28" s="1"/>
  <c r="E74" i="28"/>
  <c r="K74" i="28" s="1"/>
  <c r="F65" i="28"/>
  <c r="L65" i="28" s="1"/>
  <c r="E67" i="28"/>
  <c r="K67" i="28" s="1"/>
  <c r="E64" i="28"/>
  <c r="K64" i="28" s="1"/>
  <c r="E69" i="28"/>
  <c r="K69" i="28" s="1"/>
  <c r="F72" i="28"/>
  <c r="L72" i="28" s="1"/>
  <c r="E65" i="28"/>
  <c r="K65" i="28" s="1"/>
  <c r="E63" i="28"/>
  <c r="K63" i="28" s="1"/>
  <c r="O51" i="28"/>
  <c r="F73" i="28"/>
  <c r="L73" i="28" s="1"/>
  <c r="F69" i="28"/>
  <c r="L69" i="28" s="1"/>
  <c r="F70" i="28"/>
  <c r="L70" i="28" s="1"/>
  <c r="O58" i="28"/>
  <c r="F64" i="27"/>
  <c r="P64" i="27" s="1"/>
  <c r="E74" i="27"/>
  <c r="O74" i="27" s="1"/>
  <c r="E80" i="27"/>
  <c r="O80" i="27" s="1"/>
  <c r="F69" i="27"/>
  <c r="P69" i="27" s="1"/>
  <c r="F72" i="27"/>
  <c r="P72" i="27" s="1"/>
  <c r="F68" i="27"/>
  <c r="P68" i="27" s="1"/>
  <c r="F66" i="27"/>
  <c r="P66" i="27" s="1"/>
  <c r="F73" i="27"/>
  <c r="P73" i="27" s="1"/>
  <c r="F67" i="27"/>
  <c r="P67" i="27" s="1"/>
  <c r="F65" i="27"/>
  <c r="P65" i="27" s="1"/>
  <c r="F71" i="27"/>
  <c r="P71" i="27" s="1"/>
  <c r="E94" i="27"/>
  <c r="O94" i="27" s="1"/>
  <c r="F70" i="27"/>
  <c r="P70" i="27" s="1"/>
  <c r="F75" i="27"/>
  <c r="P75" i="27" s="1"/>
  <c r="F62" i="27"/>
  <c r="P62" i="27" s="1"/>
  <c r="H77" i="31"/>
  <c r="N77" i="31" s="1"/>
  <c r="H83" i="31"/>
  <c r="N83" i="31" s="1"/>
  <c r="H84" i="31"/>
  <c r="N84" i="31" s="1"/>
  <c r="H81" i="31"/>
  <c r="N81" i="31" s="1"/>
  <c r="H75" i="31"/>
  <c r="N75" i="31" s="1"/>
  <c r="H76" i="31"/>
  <c r="N76" i="31" s="1"/>
  <c r="H78" i="31"/>
  <c r="N78" i="31" s="1"/>
  <c r="H80" i="31"/>
  <c r="N80" i="31" s="1"/>
  <c r="H82" i="31"/>
  <c r="N82" i="31" s="1"/>
  <c r="H74" i="31"/>
  <c r="N74" i="31" s="1"/>
  <c r="H85" i="31"/>
  <c r="N85" i="31" s="1"/>
  <c r="H79" i="31"/>
  <c r="N79" i="31" s="1"/>
  <c r="CD83" i="39"/>
  <c r="CC95" i="39"/>
  <c r="H95" i="29" s="1"/>
  <c r="P95" i="29" s="1"/>
  <c r="CD75" i="39"/>
  <c r="CC87" i="39"/>
  <c r="H87" i="29" s="1"/>
  <c r="P87" i="29" s="1"/>
  <c r="F50" i="29"/>
  <c r="N50" i="29" s="1"/>
  <c r="F59" i="29"/>
  <c r="N59" i="29" s="1"/>
  <c r="E62" i="29"/>
  <c r="M62" i="29" s="1"/>
  <c r="E55" i="29"/>
  <c r="M55" i="29" s="1"/>
  <c r="E51" i="29"/>
  <c r="M51" i="29" s="1"/>
  <c r="F53" i="29"/>
  <c r="N53" i="29" s="1"/>
  <c r="F51" i="29"/>
  <c r="N51" i="29" s="1"/>
  <c r="E57" i="29"/>
  <c r="M57" i="29" s="1"/>
  <c r="E60" i="29"/>
  <c r="M60" i="29" s="1"/>
  <c r="F60" i="29"/>
  <c r="N60" i="29" s="1"/>
  <c r="F54" i="29"/>
  <c r="N54" i="29" s="1"/>
  <c r="F57" i="29"/>
  <c r="N57" i="29" s="1"/>
  <c r="E53" i="29"/>
  <c r="M53" i="29" s="1"/>
  <c r="F55" i="29"/>
  <c r="N55" i="29" s="1"/>
  <c r="E61" i="29"/>
  <c r="M61" i="29" s="1"/>
  <c r="E56" i="29"/>
  <c r="M56" i="29" s="1"/>
  <c r="E52" i="29"/>
  <c r="M52" i="29" s="1"/>
  <c r="E54" i="29"/>
  <c r="M54" i="29" s="1"/>
  <c r="F56" i="29"/>
  <c r="N56" i="29" s="1"/>
  <c r="F61" i="29"/>
  <c r="N61" i="29" s="1"/>
  <c r="F52" i="29"/>
  <c r="N52" i="29" s="1"/>
  <c r="F58" i="29"/>
  <c r="N58" i="29" s="1"/>
  <c r="E59" i="29"/>
  <c r="M59" i="29" s="1"/>
  <c r="CC93" i="39"/>
  <c r="H93" i="29" s="1"/>
  <c r="P93" i="29" s="1"/>
  <c r="CD81" i="39"/>
  <c r="CC97" i="39"/>
  <c r="H97" i="29" s="1"/>
  <c r="P97" i="29" s="1"/>
  <c r="CD85" i="39"/>
  <c r="CC89" i="39"/>
  <c r="H89" i="29" s="1"/>
  <c r="P89" i="29" s="1"/>
  <c r="CD77" i="39"/>
  <c r="CC91" i="39"/>
  <c r="H91" i="29" s="1"/>
  <c r="P91" i="29" s="1"/>
  <c r="CD79" i="39"/>
  <c r="CC86" i="39"/>
  <c r="H86" i="29" s="1"/>
  <c r="P86" i="29" s="1"/>
  <c r="CD74" i="39"/>
  <c r="O7" i="66"/>
  <c r="O13" i="66"/>
  <c r="P3" i="58"/>
  <c r="S3" i="58" s="1"/>
  <c r="P9" i="58"/>
  <c r="S9" i="58" s="1"/>
  <c r="P11" i="58"/>
  <c r="S11" i="58" s="1"/>
  <c r="P25" i="58"/>
  <c r="S25" i="58" s="1"/>
  <c r="P2" i="58"/>
  <c r="S2" i="58" s="1"/>
  <c r="P10" i="58"/>
  <c r="S10" i="58" s="1"/>
  <c r="P5" i="58"/>
  <c r="S5" i="58" s="1"/>
  <c r="P12" i="58"/>
  <c r="S12" i="58" s="1"/>
  <c r="CD82" i="39"/>
  <c r="CC94" i="39"/>
  <c r="H94" i="29" s="1"/>
  <c r="P94" i="29" s="1"/>
  <c r="CD84" i="39"/>
  <c r="CC96" i="39"/>
  <c r="H96" i="29" s="1"/>
  <c r="P96" i="29" s="1"/>
  <c r="P19" i="58"/>
  <c r="S19" i="58" s="1"/>
  <c r="CD78" i="39"/>
  <c r="CC90" i="39"/>
  <c r="H90" i="29" s="1"/>
  <c r="P90" i="29" s="1"/>
  <c r="CD80" i="39"/>
  <c r="CC92" i="39"/>
  <c r="H92" i="29" s="1"/>
  <c r="P92" i="29" s="1"/>
  <c r="CD76" i="39"/>
  <c r="CC88" i="39"/>
  <c r="H88" i="29" s="1"/>
  <c r="P88" i="29" s="1"/>
  <c r="P6" i="58"/>
  <c r="S6" i="58" s="1"/>
  <c r="P8" i="58"/>
  <c r="S8" i="58" s="1"/>
  <c r="P4" i="58"/>
  <c r="S4" i="58" s="1"/>
  <c r="E77" i="27" l="1"/>
  <c r="O77" i="27" s="1"/>
  <c r="E84" i="27"/>
  <c r="O84" i="27" s="1"/>
  <c r="E83" i="27"/>
  <c r="O83" i="27" s="1"/>
  <c r="E79" i="27"/>
  <c r="O79" i="27" s="1"/>
  <c r="E81" i="27"/>
  <c r="O81" i="27" s="1"/>
  <c r="E76" i="27"/>
  <c r="O76" i="27" s="1"/>
  <c r="E78" i="27"/>
  <c r="O78" i="27" s="1"/>
  <c r="E75" i="27"/>
  <c r="O75" i="27" s="1"/>
  <c r="E85" i="27"/>
  <c r="O85" i="27" s="1"/>
  <c r="E74" i="30"/>
  <c r="M62" i="30"/>
  <c r="E84" i="30"/>
  <c r="M72" i="30"/>
  <c r="E83" i="30"/>
  <c r="M71" i="30"/>
  <c r="E80" i="30"/>
  <c r="M68" i="30"/>
  <c r="E79" i="30"/>
  <c r="M67" i="30"/>
  <c r="E81" i="30"/>
  <c r="M69" i="30"/>
  <c r="E82" i="30"/>
  <c r="M70" i="30"/>
  <c r="E75" i="30"/>
  <c r="M63" i="30"/>
  <c r="E85" i="30"/>
  <c r="M73" i="30"/>
  <c r="E78" i="30"/>
  <c r="M66" i="30"/>
  <c r="E89" i="30"/>
  <c r="M77" i="30"/>
  <c r="E88" i="30"/>
  <c r="M76" i="30"/>
  <c r="E70" i="29"/>
  <c r="M70" i="29" s="1"/>
  <c r="J80" i="27"/>
  <c r="T80" i="27" s="1"/>
  <c r="J80" i="41"/>
  <c r="T80" i="41" s="1"/>
  <c r="CC108" i="39"/>
  <c r="H108" i="31" s="1"/>
  <c r="H96" i="66"/>
  <c r="N96" i="66" s="1"/>
  <c r="J77" i="27"/>
  <c r="T77" i="27" s="1"/>
  <c r="J77" i="41"/>
  <c r="T77" i="41" s="1"/>
  <c r="J81" i="27"/>
  <c r="T81" i="27" s="1"/>
  <c r="J81" i="41"/>
  <c r="T81" i="41" s="1"/>
  <c r="H127" i="31"/>
  <c r="O79" i="31"/>
  <c r="H128" i="31"/>
  <c r="O80" i="31"/>
  <c r="H123" i="31"/>
  <c r="O75" i="31"/>
  <c r="H131" i="31"/>
  <c r="O83" i="31"/>
  <c r="CC106" i="39"/>
  <c r="H106" i="31" s="1"/>
  <c r="H94" i="66"/>
  <c r="N94" i="66" s="1"/>
  <c r="J82" i="27"/>
  <c r="T82" i="27" s="1"/>
  <c r="J82" i="41"/>
  <c r="T82" i="41" s="1"/>
  <c r="J76" i="27"/>
  <c r="T76" i="27" s="1"/>
  <c r="J76" i="41"/>
  <c r="T76" i="41" s="1"/>
  <c r="J78" i="27"/>
  <c r="T78" i="27" s="1"/>
  <c r="J78" i="41"/>
  <c r="T78" i="41" s="1"/>
  <c r="J84" i="27"/>
  <c r="T84" i="27" s="1"/>
  <c r="J84" i="41"/>
  <c r="T84" i="41" s="1"/>
  <c r="CC101" i="39"/>
  <c r="H101" i="31" s="1"/>
  <c r="H89" i="66"/>
  <c r="N89" i="66" s="1"/>
  <c r="CC105" i="39"/>
  <c r="CC117" i="39" s="1"/>
  <c r="H117" i="29" s="1"/>
  <c r="H93" i="66"/>
  <c r="N93" i="66" s="1"/>
  <c r="CC99" i="39"/>
  <c r="H99" i="31" s="1"/>
  <c r="H87" i="66"/>
  <c r="N87" i="66" s="1"/>
  <c r="CC107" i="39"/>
  <c r="CC119" i="39" s="1"/>
  <c r="H119" i="29" s="1"/>
  <c r="H95" i="66"/>
  <c r="N95" i="66" s="1"/>
  <c r="H133" i="31"/>
  <c r="O85" i="31"/>
  <c r="H126" i="31"/>
  <c r="O78" i="31"/>
  <c r="H129" i="31"/>
  <c r="O81" i="31"/>
  <c r="H125" i="31"/>
  <c r="O77" i="31"/>
  <c r="CC100" i="39"/>
  <c r="H100" i="31" s="1"/>
  <c r="H88" i="66"/>
  <c r="N88" i="66" s="1"/>
  <c r="CC102" i="39"/>
  <c r="H102" i="31" s="1"/>
  <c r="H90" i="66"/>
  <c r="N90" i="66" s="1"/>
  <c r="CC104" i="39"/>
  <c r="H104" i="31" s="1"/>
  <c r="H92" i="66"/>
  <c r="N92" i="66" s="1"/>
  <c r="J74" i="27"/>
  <c r="T74" i="27" s="1"/>
  <c r="J74" i="41"/>
  <c r="T74" i="41" s="1"/>
  <c r="J79" i="27"/>
  <c r="T79" i="27" s="1"/>
  <c r="J79" i="41"/>
  <c r="T79" i="41" s="1"/>
  <c r="J85" i="27"/>
  <c r="T85" i="27" s="1"/>
  <c r="J85" i="41"/>
  <c r="T85" i="41" s="1"/>
  <c r="J75" i="27"/>
  <c r="T75" i="27" s="1"/>
  <c r="J75" i="41"/>
  <c r="T75" i="41" s="1"/>
  <c r="J83" i="27"/>
  <c r="T83" i="27" s="1"/>
  <c r="J83" i="41"/>
  <c r="T83" i="41" s="1"/>
  <c r="H122" i="31"/>
  <c r="O74" i="31"/>
  <c r="H124" i="31"/>
  <c r="O76" i="31"/>
  <c r="CC98" i="39"/>
  <c r="H98" i="31" s="1"/>
  <c r="H86" i="66"/>
  <c r="N86" i="66" s="1"/>
  <c r="CC103" i="39"/>
  <c r="CC115" i="39" s="1"/>
  <c r="H115" i="29" s="1"/>
  <c r="H91" i="66"/>
  <c r="N91" i="66" s="1"/>
  <c r="CC109" i="39"/>
  <c r="H109" i="31" s="1"/>
  <c r="H97" i="66"/>
  <c r="N97" i="66" s="1"/>
  <c r="H130" i="31"/>
  <c r="O82" i="31"/>
  <c r="H132" i="31"/>
  <c r="O84" i="31"/>
  <c r="O53" i="28"/>
  <c r="O57" i="28"/>
  <c r="O55" i="28"/>
  <c r="O56" i="28"/>
  <c r="O61" i="28"/>
  <c r="O59" i="28"/>
  <c r="O52" i="28"/>
  <c r="O54" i="28"/>
  <c r="O60" i="28"/>
  <c r="F82" i="28"/>
  <c r="L82" i="28" s="1"/>
  <c r="O70" i="28"/>
  <c r="F85" i="28"/>
  <c r="L85" i="28" s="1"/>
  <c r="E77" i="28"/>
  <c r="K77" i="28" s="1"/>
  <c r="E81" i="28"/>
  <c r="K81" i="28" s="1"/>
  <c r="E79" i="28"/>
  <c r="K79" i="28" s="1"/>
  <c r="E86" i="28"/>
  <c r="K86" i="28" s="1"/>
  <c r="E80" i="28"/>
  <c r="K80" i="28" s="1"/>
  <c r="F76" i="28"/>
  <c r="L76" i="28" s="1"/>
  <c r="E85" i="28"/>
  <c r="K85" i="28" s="1"/>
  <c r="F78" i="28"/>
  <c r="L78" i="28" s="1"/>
  <c r="E94" i="28"/>
  <c r="K94" i="28" s="1"/>
  <c r="E83" i="28"/>
  <c r="K83" i="28" s="1"/>
  <c r="F81" i="28"/>
  <c r="L81" i="28" s="1"/>
  <c r="E75" i="28"/>
  <c r="K75" i="28" s="1"/>
  <c r="F84" i="28"/>
  <c r="L84" i="28" s="1"/>
  <c r="E76" i="28"/>
  <c r="K76" i="28" s="1"/>
  <c r="O64" i="28"/>
  <c r="F77" i="28"/>
  <c r="L77" i="28" s="1"/>
  <c r="F80" i="28"/>
  <c r="L80" i="28" s="1"/>
  <c r="F83" i="28"/>
  <c r="L83" i="28" s="1"/>
  <c r="E78" i="28"/>
  <c r="K78" i="28" s="1"/>
  <c r="E84" i="28"/>
  <c r="K84" i="28" s="1"/>
  <c r="F79" i="28"/>
  <c r="L79" i="28" s="1"/>
  <c r="F75" i="28"/>
  <c r="L75" i="28" s="1"/>
  <c r="F74" i="28"/>
  <c r="L74" i="28" s="1"/>
  <c r="O62" i="28"/>
  <c r="F74" i="27"/>
  <c r="P74" i="27" s="1"/>
  <c r="F82" i="27"/>
  <c r="P82" i="27" s="1"/>
  <c r="E106" i="27"/>
  <c r="O106" i="27" s="1"/>
  <c r="F79" i="27"/>
  <c r="P79" i="27" s="1"/>
  <c r="F85" i="27"/>
  <c r="P85" i="27" s="1"/>
  <c r="F84" i="27"/>
  <c r="P84" i="27" s="1"/>
  <c r="F81" i="27"/>
  <c r="P81" i="27" s="1"/>
  <c r="E86" i="27"/>
  <c r="O86" i="27" s="1"/>
  <c r="F87" i="27"/>
  <c r="P87" i="27" s="1"/>
  <c r="F83" i="27"/>
  <c r="P83" i="27" s="1"/>
  <c r="F77" i="27"/>
  <c r="P77" i="27" s="1"/>
  <c r="F78" i="27"/>
  <c r="P78" i="27" s="1"/>
  <c r="F80" i="27"/>
  <c r="P80" i="27" s="1"/>
  <c r="E92" i="27"/>
  <c r="O92" i="27" s="1"/>
  <c r="F76" i="27"/>
  <c r="P76" i="27" s="1"/>
  <c r="H103" i="31"/>
  <c r="CC118" i="39"/>
  <c r="H118" i="29" s="1"/>
  <c r="H107" i="31"/>
  <c r="CC114" i="39"/>
  <c r="H114" i="29" s="1"/>
  <c r="H105" i="31"/>
  <c r="H95" i="31"/>
  <c r="H87" i="31"/>
  <c r="H88" i="31"/>
  <c r="H90" i="31"/>
  <c r="H96" i="31"/>
  <c r="H93" i="31"/>
  <c r="H92" i="31"/>
  <c r="H89" i="31"/>
  <c r="H94" i="31"/>
  <c r="H91" i="31"/>
  <c r="H86" i="31"/>
  <c r="N86" i="31" s="1"/>
  <c r="H97" i="31"/>
  <c r="CD95" i="39"/>
  <c r="CD87" i="39"/>
  <c r="E71" i="29"/>
  <c r="M71" i="29" s="1"/>
  <c r="F64" i="29"/>
  <c r="N64" i="29" s="1"/>
  <c r="F68" i="29"/>
  <c r="N68" i="29" s="1"/>
  <c r="E64" i="29"/>
  <c r="M64" i="29" s="1"/>
  <c r="E73" i="29"/>
  <c r="M73" i="29" s="1"/>
  <c r="E65" i="29"/>
  <c r="M65" i="29" s="1"/>
  <c r="F66" i="29"/>
  <c r="N66" i="29" s="1"/>
  <c r="E72" i="29"/>
  <c r="M72" i="29" s="1"/>
  <c r="F63" i="29"/>
  <c r="N63" i="29" s="1"/>
  <c r="E67" i="29"/>
  <c r="M67" i="29" s="1"/>
  <c r="F71" i="29"/>
  <c r="N71" i="29" s="1"/>
  <c r="F70" i="29"/>
  <c r="N70" i="29" s="1"/>
  <c r="F73" i="29"/>
  <c r="N73" i="29" s="1"/>
  <c r="E66" i="29"/>
  <c r="M66" i="29" s="1"/>
  <c r="E68" i="29"/>
  <c r="M68" i="29" s="1"/>
  <c r="F67" i="29"/>
  <c r="N67" i="29" s="1"/>
  <c r="F69" i="29"/>
  <c r="N69" i="29" s="1"/>
  <c r="F72" i="29"/>
  <c r="N72" i="29" s="1"/>
  <c r="E69" i="29"/>
  <c r="M69" i="29" s="1"/>
  <c r="F65" i="29"/>
  <c r="N65" i="29" s="1"/>
  <c r="E63" i="29"/>
  <c r="M63" i="29" s="1"/>
  <c r="E74" i="29"/>
  <c r="M74" i="29" s="1"/>
  <c r="F62" i="29"/>
  <c r="N62" i="29" s="1"/>
  <c r="CD90" i="39"/>
  <c r="CD94" i="39"/>
  <c r="CD86" i="39"/>
  <c r="CD97" i="39"/>
  <c r="CD93" i="39"/>
  <c r="CD88" i="39"/>
  <c r="CD96" i="39"/>
  <c r="CD89" i="39"/>
  <c r="CD92" i="39"/>
  <c r="CD91" i="39"/>
  <c r="O5" i="66"/>
  <c r="O2" i="66"/>
  <c r="O8" i="66"/>
  <c r="O12" i="66"/>
  <c r="O10" i="66"/>
  <c r="O25" i="66"/>
  <c r="O3" i="66"/>
  <c r="O19" i="66"/>
  <c r="O9" i="66"/>
  <c r="O4" i="66"/>
  <c r="O6" i="66"/>
  <c r="O11" i="66"/>
  <c r="P37" i="58"/>
  <c r="S37" i="58" s="1"/>
  <c r="P21" i="58"/>
  <c r="S21" i="58" s="1"/>
  <c r="P15" i="58"/>
  <c r="S15" i="58" s="1"/>
  <c r="P23" i="58"/>
  <c r="S23" i="58" s="1"/>
  <c r="P22" i="58"/>
  <c r="S22" i="58" s="1"/>
  <c r="P24" i="58"/>
  <c r="S24" i="58" s="1"/>
  <c r="P17" i="58"/>
  <c r="S17" i="58" s="1"/>
  <c r="P31" i="58"/>
  <c r="S31" i="58" s="1"/>
  <c r="P14" i="58"/>
  <c r="S14" i="58" s="1"/>
  <c r="P20" i="58"/>
  <c r="S20" i="58" s="1"/>
  <c r="P16" i="58"/>
  <c r="S16" i="58" s="1"/>
  <c r="P18" i="58"/>
  <c r="S18" i="58" s="1"/>
  <c r="E89" i="27" l="1"/>
  <c r="O89" i="27" s="1"/>
  <c r="E95" i="27"/>
  <c r="O95" i="27" s="1"/>
  <c r="E91" i="27"/>
  <c r="O91" i="27" s="1"/>
  <c r="E96" i="27"/>
  <c r="O96" i="27" s="1"/>
  <c r="E93" i="27"/>
  <c r="O93" i="27" s="1"/>
  <c r="E87" i="27"/>
  <c r="O87" i="27" s="1"/>
  <c r="E90" i="27"/>
  <c r="O90" i="27" s="1"/>
  <c r="E88" i="27"/>
  <c r="O88" i="27" s="1"/>
  <c r="E97" i="27"/>
  <c r="O97" i="27" s="1"/>
  <c r="CC120" i="39"/>
  <c r="H120" i="29" s="1"/>
  <c r="H132" i="29" s="1"/>
  <c r="CC112" i="39"/>
  <c r="H112" i="29" s="1"/>
  <c r="H124" i="29" s="1"/>
  <c r="CC111" i="39"/>
  <c r="H111" i="29" s="1"/>
  <c r="H123" i="29" s="1"/>
  <c r="CC121" i="39"/>
  <c r="H121" i="29" s="1"/>
  <c r="H133" i="29" s="1"/>
  <c r="CC110" i="39"/>
  <c r="H110" i="29" s="1"/>
  <c r="H122" i="29" s="1"/>
  <c r="CC113" i="39"/>
  <c r="H113" i="29" s="1"/>
  <c r="CC116" i="39"/>
  <c r="H116" i="29" s="1"/>
  <c r="P116" i="29" s="1"/>
  <c r="N92" i="31"/>
  <c r="O92" i="31" s="1"/>
  <c r="N88" i="31"/>
  <c r="O88" i="31" s="1"/>
  <c r="H129" i="29"/>
  <c r="P117" i="29"/>
  <c r="P112" i="29"/>
  <c r="N91" i="31"/>
  <c r="O91" i="31" s="1"/>
  <c r="N93" i="31"/>
  <c r="O93" i="31" s="1"/>
  <c r="N87" i="31"/>
  <c r="O87" i="31" s="1"/>
  <c r="N105" i="31"/>
  <c r="O105" i="31" s="1"/>
  <c r="N108" i="31"/>
  <c r="O108" i="31" s="1"/>
  <c r="N100" i="31"/>
  <c r="O100" i="31" s="1"/>
  <c r="N99" i="31"/>
  <c r="O99" i="31" s="1"/>
  <c r="N109" i="31"/>
  <c r="O109" i="31" s="1"/>
  <c r="N98" i="31"/>
  <c r="O98" i="31" s="1"/>
  <c r="N132" i="31"/>
  <c r="O132" i="31" s="1"/>
  <c r="H109" i="66"/>
  <c r="N109" i="66" s="1"/>
  <c r="H109" i="29"/>
  <c r="P109" i="29" s="1"/>
  <c r="H98" i="66"/>
  <c r="N98" i="66" s="1"/>
  <c r="H98" i="29"/>
  <c r="P98" i="29" s="1"/>
  <c r="N122" i="31"/>
  <c r="O122" i="31" s="1"/>
  <c r="H104" i="66"/>
  <c r="N104" i="66" s="1"/>
  <c r="H104" i="29"/>
  <c r="P104" i="29" s="1"/>
  <c r="H100" i="66"/>
  <c r="N100" i="66" s="1"/>
  <c r="H100" i="29"/>
  <c r="P100" i="29" s="1"/>
  <c r="N129" i="31"/>
  <c r="O129" i="31" s="1"/>
  <c r="N133" i="31"/>
  <c r="O133" i="31" s="1"/>
  <c r="H99" i="66"/>
  <c r="N99" i="66" s="1"/>
  <c r="H99" i="29"/>
  <c r="P99" i="29" s="1"/>
  <c r="H101" i="66"/>
  <c r="N101" i="66" s="1"/>
  <c r="H101" i="29"/>
  <c r="P101" i="29" s="1"/>
  <c r="N131" i="31"/>
  <c r="O131" i="31" s="1"/>
  <c r="N128" i="31"/>
  <c r="O128" i="31" s="1"/>
  <c r="H108" i="66"/>
  <c r="N108" i="66" s="1"/>
  <c r="H108" i="29"/>
  <c r="P108" i="29" s="1"/>
  <c r="N97" i="31"/>
  <c r="O97" i="31" s="1"/>
  <c r="N94" i="31"/>
  <c r="O94" i="31" s="1"/>
  <c r="N96" i="31"/>
  <c r="O96" i="31" s="1"/>
  <c r="N95" i="31"/>
  <c r="O95" i="31" s="1"/>
  <c r="H125" i="29"/>
  <c r="P113" i="29"/>
  <c r="H126" i="29"/>
  <c r="P114" i="29"/>
  <c r="H131" i="29"/>
  <c r="P119" i="29"/>
  <c r="P118" i="29"/>
  <c r="H130" i="29"/>
  <c r="H127" i="29"/>
  <c r="P115" i="29"/>
  <c r="H128" i="29"/>
  <c r="N89" i="31"/>
  <c r="O89" i="31" s="1"/>
  <c r="N90" i="31"/>
  <c r="O90" i="31" s="1"/>
  <c r="N101" i="31"/>
  <c r="O101" i="31" s="1"/>
  <c r="N102" i="31"/>
  <c r="O102" i="31" s="1"/>
  <c r="N107" i="31"/>
  <c r="O107" i="31" s="1"/>
  <c r="N106" i="31"/>
  <c r="O106" i="31" s="1"/>
  <c r="N103" i="31"/>
  <c r="O103" i="31" s="1"/>
  <c r="N104" i="31"/>
  <c r="O104" i="31" s="1"/>
  <c r="N130" i="31"/>
  <c r="O130" i="31" s="1"/>
  <c r="H103" i="66"/>
  <c r="N103" i="66" s="1"/>
  <c r="H103" i="29"/>
  <c r="P103" i="29" s="1"/>
  <c r="N124" i="31"/>
  <c r="O124" i="31" s="1"/>
  <c r="H102" i="66"/>
  <c r="N102" i="66" s="1"/>
  <c r="H102" i="29"/>
  <c r="P102" i="29" s="1"/>
  <c r="N125" i="31"/>
  <c r="O125" i="31" s="1"/>
  <c r="N126" i="31"/>
  <c r="O126" i="31" s="1"/>
  <c r="H107" i="66"/>
  <c r="N107" i="66" s="1"/>
  <c r="H107" i="29"/>
  <c r="P107" i="29" s="1"/>
  <c r="H105" i="66"/>
  <c r="N105" i="66" s="1"/>
  <c r="H105" i="29"/>
  <c r="P105" i="29" s="1"/>
  <c r="H106" i="66"/>
  <c r="N106" i="66" s="1"/>
  <c r="H106" i="29"/>
  <c r="P106" i="29" s="1"/>
  <c r="N123" i="31"/>
  <c r="O123" i="31" s="1"/>
  <c r="N127" i="31"/>
  <c r="O127" i="31" s="1"/>
  <c r="E100" i="30"/>
  <c r="M88" i="30"/>
  <c r="E90" i="30"/>
  <c r="M78" i="30"/>
  <c r="E87" i="30"/>
  <c r="M75" i="30"/>
  <c r="E93" i="30"/>
  <c r="M81" i="30"/>
  <c r="E92" i="30"/>
  <c r="M80" i="30"/>
  <c r="E96" i="30"/>
  <c r="M84" i="30"/>
  <c r="E101" i="30"/>
  <c r="M89" i="30"/>
  <c r="E97" i="30"/>
  <c r="M85" i="30"/>
  <c r="E94" i="30"/>
  <c r="M82" i="30"/>
  <c r="E91" i="30"/>
  <c r="M79" i="30"/>
  <c r="E95" i="30"/>
  <c r="M83" i="30"/>
  <c r="E86" i="30"/>
  <c r="M74" i="30"/>
  <c r="K106" i="27"/>
  <c r="U106" i="27" s="1"/>
  <c r="E82" i="29"/>
  <c r="M82" i="29" s="1"/>
  <c r="J92" i="27"/>
  <c r="T92" i="27" s="1"/>
  <c r="J92" i="41"/>
  <c r="T92" i="41" s="1"/>
  <c r="J96" i="27"/>
  <c r="T96" i="27" s="1"/>
  <c r="J96" i="41"/>
  <c r="T96" i="41" s="1"/>
  <c r="J87" i="27"/>
  <c r="T87" i="27" s="1"/>
  <c r="J87" i="41"/>
  <c r="T87" i="41" s="1"/>
  <c r="J91" i="27"/>
  <c r="T91" i="27" s="1"/>
  <c r="J91" i="41"/>
  <c r="T91" i="41" s="1"/>
  <c r="J88" i="27"/>
  <c r="T88" i="27" s="1"/>
  <c r="J88" i="41"/>
  <c r="T88" i="41" s="1"/>
  <c r="J86" i="27"/>
  <c r="T86" i="27" s="1"/>
  <c r="J86" i="41"/>
  <c r="T86" i="41" s="1"/>
  <c r="J95" i="27"/>
  <c r="T95" i="27" s="1"/>
  <c r="J95" i="41"/>
  <c r="T95" i="41" s="1"/>
  <c r="H113" i="31"/>
  <c r="H114" i="31"/>
  <c r="H114" i="66"/>
  <c r="N114" i="66" s="1"/>
  <c r="H119" i="31"/>
  <c r="H119" i="66"/>
  <c r="N119" i="66" s="1"/>
  <c r="H118" i="31"/>
  <c r="H118" i="66"/>
  <c r="N118" i="66" s="1"/>
  <c r="H115" i="31"/>
  <c r="H115" i="66"/>
  <c r="N115" i="66" s="1"/>
  <c r="J89" i="27"/>
  <c r="T89" i="27" s="1"/>
  <c r="J89" i="41"/>
  <c r="T89" i="41" s="1"/>
  <c r="J93" i="27"/>
  <c r="T93" i="27" s="1"/>
  <c r="J93" i="41"/>
  <c r="T93" i="41" s="1"/>
  <c r="J94" i="27"/>
  <c r="T94" i="27" s="1"/>
  <c r="J94" i="41"/>
  <c r="T94" i="41" s="1"/>
  <c r="H134" i="31"/>
  <c r="O86" i="31"/>
  <c r="J97" i="27"/>
  <c r="T97" i="27" s="1"/>
  <c r="J97" i="41"/>
  <c r="T97" i="41" s="1"/>
  <c r="J90" i="27"/>
  <c r="T90" i="27" s="1"/>
  <c r="J90" i="41"/>
  <c r="T90" i="41" s="1"/>
  <c r="H117" i="31"/>
  <c r="H117" i="66"/>
  <c r="N117" i="66" s="1"/>
  <c r="H120" i="31"/>
  <c r="H120" i="66"/>
  <c r="N120" i="66" s="1"/>
  <c r="H112" i="31"/>
  <c r="H112" i="66"/>
  <c r="N112" i="66" s="1"/>
  <c r="H110" i="31"/>
  <c r="H110" i="66"/>
  <c r="N110" i="66" s="1"/>
  <c r="O72" i="28"/>
  <c r="O66" i="28"/>
  <c r="O73" i="28"/>
  <c r="O63" i="28"/>
  <c r="O71" i="28"/>
  <c r="O69" i="28"/>
  <c r="O68" i="28"/>
  <c r="O67" i="28"/>
  <c r="O65" i="28"/>
  <c r="F86" i="28"/>
  <c r="L86" i="28" s="1"/>
  <c r="O74" i="28"/>
  <c r="F91" i="28"/>
  <c r="L91" i="28" s="1"/>
  <c r="E90" i="28"/>
  <c r="K90" i="28" s="1"/>
  <c r="F92" i="28"/>
  <c r="L92" i="28" s="1"/>
  <c r="E88" i="28"/>
  <c r="K88" i="28" s="1"/>
  <c r="E87" i="28"/>
  <c r="K87" i="28" s="1"/>
  <c r="E95" i="28"/>
  <c r="K95" i="28" s="1"/>
  <c r="F90" i="28"/>
  <c r="L90" i="28" s="1"/>
  <c r="F88" i="28"/>
  <c r="L88" i="28" s="1"/>
  <c r="E98" i="28"/>
  <c r="K98" i="28" s="1"/>
  <c r="E93" i="28"/>
  <c r="K93" i="28" s="1"/>
  <c r="F97" i="28"/>
  <c r="L97" i="28" s="1"/>
  <c r="F87" i="28"/>
  <c r="L87" i="28" s="1"/>
  <c r="E96" i="28"/>
  <c r="K96" i="28" s="1"/>
  <c r="F95" i="28"/>
  <c r="L95" i="28" s="1"/>
  <c r="F89" i="28"/>
  <c r="L89" i="28" s="1"/>
  <c r="F96" i="28"/>
  <c r="L96" i="28" s="1"/>
  <c r="F93" i="28"/>
  <c r="L93" i="28" s="1"/>
  <c r="E106" i="28"/>
  <c r="K106" i="28" s="1"/>
  <c r="E97" i="28"/>
  <c r="K97" i="28" s="1"/>
  <c r="O85" i="28"/>
  <c r="E92" i="28"/>
  <c r="K92" i="28" s="1"/>
  <c r="E91" i="28"/>
  <c r="K91" i="28" s="1"/>
  <c r="E89" i="28"/>
  <c r="K89" i="28" s="1"/>
  <c r="F94" i="28"/>
  <c r="L94" i="28" s="1"/>
  <c r="O82" i="28"/>
  <c r="F88" i="27"/>
  <c r="P88" i="27" s="1"/>
  <c r="F90" i="27"/>
  <c r="P90" i="27" s="1"/>
  <c r="F89" i="27"/>
  <c r="P89" i="27" s="1"/>
  <c r="E98" i="27"/>
  <c r="O98" i="27" s="1"/>
  <c r="F96" i="27"/>
  <c r="P96" i="27" s="1"/>
  <c r="F91" i="27"/>
  <c r="P91" i="27" s="1"/>
  <c r="F94" i="27"/>
  <c r="P94" i="27" s="1"/>
  <c r="E104" i="27"/>
  <c r="O104" i="27" s="1"/>
  <c r="F92" i="27"/>
  <c r="P92" i="27" s="1"/>
  <c r="F95" i="27"/>
  <c r="P95" i="27" s="1"/>
  <c r="F99" i="27"/>
  <c r="P99" i="27" s="1"/>
  <c r="F93" i="27"/>
  <c r="P93" i="27" s="1"/>
  <c r="F97" i="27"/>
  <c r="P97" i="27" s="1"/>
  <c r="E118" i="27"/>
  <c r="O118" i="27" s="1"/>
  <c r="F86" i="27"/>
  <c r="P86" i="27" s="1"/>
  <c r="CD104" i="39"/>
  <c r="CD109" i="39"/>
  <c r="CD102" i="39"/>
  <c r="H145" i="31"/>
  <c r="H137" i="31"/>
  <c r="H144" i="31"/>
  <c r="H140" i="31"/>
  <c r="H138" i="31"/>
  <c r="H135" i="31"/>
  <c r="CD103" i="39"/>
  <c r="CD100" i="39"/>
  <c r="CD98" i="39"/>
  <c r="CD107" i="39"/>
  <c r="H139" i="31"/>
  <c r="H136" i="31"/>
  <c r="H143" i="31"/>
  <c r="CD108" i="39"/>
  <c r="CD99" i="39"/>
  <c r="CD101" i="39"/>
  <c r="CD105" i="39"/>
  <c r="CD106" i="39"/>
  <c r="H142" i="31"/>
  <c r="H141" i="31"/>
  <c r="F74" i="29"/>
  <c r="N74" i="29" s="1"/>
  <c r="E75" i="29"/>
  <c r="M75" i="29" s="1"/>
  <c r="E81" i="29"/>
  <c r="M81" i="29" s="1"/>
  <c r="F81" i="29"/>
  <c r="N81" i="29" s="1"/>
  <c r="E80" i="29"/>
  <c r="M80" i="29" s="1"/>
  <c r="F85" i="29"/>
  <c r="N85" i="29" s="1"/>
  <c r="F83" i="29"/>
  <c r="N83" i="29" s="1"/>
  <c r="E84" i="29"/>
  <c r="M84" i="29" s="1"/>
  <c r="E77" i="29"/>
  <c r="M77" i="29" s="1"/>
  <c r="E76" i="29"/>
  <c r="M76" i="29" s="1"/>
  <c r="F76" i="29"/>
  <c r="N76" i="29" s="1"/>
  <c r="E86" i="29"/>
  <c r="M86" i="29" s="1"/>
  <c r="F77" i="29"/>
  <c r="N77" i="29" s="1"/>
  <c r="F84" i="29"/>
  <c r="N84" i="29" s="1"/>
  <c r="F79" i="29"/>
  <c r="N79" i="29" s="1"/>
  <c r="E78" i="29"/>
  <c r="M78" i="29" s="1"/>
  <c r="F82" i="29"/>
  <c r="N82" i="29" s="1"/>
  <c r="E79" i="29"/>
  <c r="M79" i="29" s="1"/>
  <c r="F75" i="29"/>
  <c r="N75" i="29" s="1"/>
  <c r="F78" i="29"/>
  <c r="N78" i="29" s="1"/>
  <c r="E85" i="29"/>
  <c r="M85" i="29" s="1"/>
  <c r="F80" i="29"/>
  <c r="N80" i="29" s="1"/>
  <c r="E83" i="29"/>
  <c r="M83" i="29" s="1"/>
  <c r="O18" i="66"/>
  <c r="O16" i="66"/>
  <c r="O17" i="66"/>
  <c r="O15" i="66"/>
  <c r="O23" i="66"/>
  <c r="O37" i="66"/>
  <c r="O14" i="66"/>
  <c r="O31" i="66"/>
  <c r="O24" i="66"/>
  <c r="O22" i="66"/>
  <c r="O20" i="66"/>
  <c r="O21" i="66"/>
  <c r="P33" i="58"/>
  <c r="S33" i="58" s="1"/>
  <c r="P27" i="58"/>
  <c r="S27" i="58" s="1"/>
  <c r="P35" i="58"/>
  <c r="S35" i="58" s="1"/>
  <c r="P49" i="58"/>
  <c r="S49" i="58" s="1"/>
  <c r="P26" i="58"/>
  <c r="S26" i="58" s="1"/>
  <c r="P43" i="58"/>
  <c r="S43" i="58" s="1"/>
  <c r="P34" i="58"/>
  <c r="S34" i="58" s="1"/>
  <c r="P36" i="58"/>
  <c r="S36" i="58" s="1"/>
  <c r="P29" i="58"/>
  <c r="S29" i="58" s="1"/>
  <c r="P28" i="58"/>
  <c r="S28" i="58" s="1"/>
  <c r="P30" i="58"/>
  <c r="S30" i="58" s="1"/>
  <c r="P32" i="58"/>
  <c r="S32" i="58" s="1"/>
  <c r="E107" i="27" l="1"/>
  <c r="O107" i="27" s="1"/>
  <c r="E101" i="27"/>
  <c r="O101" i="27" s="1"/>
  <c r="E103" i="27"/>
  <c r="O103" i="27" s="1"/>
  <c r="E108" i="27"/>
  <c r="O108" i="27" s="1"/>
  <c r="E102" i="27"/>
  <c r="O102" i="27" s="1"/>
  <c r="E105" i="27"/>
  <c r="O105" i="27" s="1"/>
  <c r="E99" i="27"/>
  <c r="O99" i="27" s="1"/>
  <c r="E100" i="27"/>
  <c r="O100" i="27" s="1"/>
  <c r="E109" i="27"/>
  <c r="O109" i="27" s="1"/>
  <c r="H113" i="66"/>
  <c r="N113" i="66" s="1"/>
  <c r="P120" i="29"/>
  <c r="P110" i="29"/>
  <c r="H111" i="66"/>
  <c r="N111" i="66" s="1"/>
  <c r="H116" i="66"/>
  <c r="N116" i="66" s="1"/>
  <c r="P111" i="29"/>
  <c r="H111" i="31"/>
  <c r="N111" i="31" s="1"/>
  <c r="O111" i="31" s="1"/>
  <c r="H116" i="31"/>
  <c r="N116" i="31" s="1"/>
  <c r="O116" i="31" s="1"/>
  <c r="H121" i="66"/>
  <c r="N121" i="66" s="1"/>
  <c r="P121" i="29"/>
  <c r="H121" i="31"/>
  <c r="N121" i="31" s="1"/>
  <c r="O121" i="31" s="1"/>
  <c r="N141" i="31"/>
  <c r="O141" i="31" s="1"/>
  <c r="N136" i="31"/>
  <c r="O136" i="31" s="1"/>
  <c r="N140" i="31"/>
  <c r="O140" i="31" s="1"/>
  <c r="N110" i="31"/>
  <c r="O110" i="31" s="1"/>
  <c r="N120" i="31"/>
  <c r="O120" i="31" s="1"/>
  <c r="N134" i="31"/>
  <c r="O134" i="31" s="1"/>
  <c r="N118" i="31"/>
  <c r="O118" i="31" s="1"/>
  <c r="N114" i="31"/>
  <c r="O114" i="31" s="1"/>
  <c r="H142" i="29"/>
  <c r="P142" i="29" s="1"/>
  <c r="P130" i="29"/>
  <c r="N142" i="31"/>
  <c r="O142" i="31" s="1"/>
  <c r="N139" i="31"/>
  <c r="O139" i="31" s="1"/>
  <c r="N144" i="31"/>
  <c r="O144" i="31" s="1"/>
  <c r="H140" i="29"/>
  <c r="P140" i="29" s="1"/>
  <c r="P128" i="29"/>
  <c r="H138" i="29"/>
  <c r="P138" i="29" s="1"/>
  <c r="P126" i="29"/>
  <c r="H134" i="29"/>
  <c r="P134" i="29" s="1"/>
  <c r="P122" i="29"/>
  <c r="H135" i="29"/>
  <c r="P135" i="29" s="1"/>
  <c r="P123" i="29"/>
  <c r="H144" i="29"/>
  <c r="P144" i="29" s="1"/>
  <c r="P132" i="29"/>
  <c r="N135" i="31"/>
  <c r="O135" i="31" s="1"/>
  <c r="N137" i="31"/>
  <c r="O137" i="31" s="1"/>
  <c r="N112" i="31"/>
  <c r="O112" i="31" s="1"/>
  <c r="N117" i="31"/>
  <c r="O117" i="31" s="1"/>
  <c r="N115" i="31"/>
  <c r="O115" i="31" s="1"/>
  <c r="N119" i="31"/>
  <c r="O119" i="31" s="1"/>
  <c r="N113" i="31"/>
  <c r="O113" i="31" s="1"/>
  <c r="N143" i="31"/>
  <c r="O143" i="31" s="1"/>
  <c r="N138" i="31"/>
  <c r="O138" i="31" s="1"/>
  <c r="N145" i="31"/>
  <c r="O145" i="31" s="1"/>
  <c r="H139" i="29"/>
  <c r="P139" i="29" s="1"/>
  <c r="P127" i="29"/>
  <c r="H143" i="29"/>
  <c r="P143" i="29" s="1"/>
  <c r="P131" i="29"/>
  <c r="H137" i="29"/>
  <c r="P137" i="29" s="1"/>
  <c r="P125" i="29"/>
  <c r="H145" i="29"/>
  <c r="P145" i="29" s="1"/>
  <c r="P133" i="29"/>
  <c r="H136" i="29"/>
  <c r="P136" i="29" s="1"/>
  <c r="P124" i="29"/>
  <c r="H141" i="29"/>
  <c r="P141" i="29" s="1"/>
  <c r="P129" i="29"/>
  <c r="E94" i="29"/>
  <c r="M94" i="29" s="1"/>
  <c r="E98" i="30"/>
  <c r="M86" i="30"/>
  <c r="E103" i="30"/>
  <c r="M91" i="30"/>
  <c r="E109" i="30"/>
  <c r="M97" i="30"/>
  <c r="E108" i="30"/>
  <c r="M96" i="30"/>
  <c r="E105" i="30"/>
  <c r="M93" i="30"/>
  <c r="E102" i="30"/>
  <c r="M90" i="30"/>
  <c r="E107" i="30"/>
  <c r="M95" i="30"/>
  <c r="E106" i="30"/>
  <c r="M94" i="30"/>
  <c r="E113" i="30"/>
  <c r="M101" i="30"/>
  <c r="E104" i="30"/>
  <c r="M92" i="30"/>
  <c r="E99" i="30"/>
  <c r="M87" i="30"/>
  <c r="E112" i="30"/>
  <c r="M100" i="30"/>
  <c r="K103" i="27"/>
  <c r="U103" i="27" s="1"/>
  <c r="K104" i="27"/>
  <c r="U104" i="27" s="1"/>
  <c r="K107" i="27"/>
  <c r="U107" i="27" s="1"/>
  <c r="K118" i="27"/>
  <c r="U118" i="27" s="1"/>
  <c r="J106" i="27"/>
  <c r="T106" i="27" s="1"/>
  <c r="J106" i="41"/>
  <c r="T106" i="41" s="1"/>
  <c r="J108" i="27"/>
  <c r="T108" i="27" s="1"/>
  <c r="J108" i="41"/>
  <c r="T108" i="41" s="1"/>
  <c r="J107" i="27"/>
  <c r="T107" i="27" s="1"/>
  <c r="J107" i="41"/>
  <c r="T107" i="41" s="1"/>
  <c r="J104" i="27"/>
  <c r="T104" i="27" s="1"/>
  <c r="J104" i="41"/>
  <c r="T104" i="41" s="1"/>
  <c r="J105" i="27"/>
  <c r="T105" i="27" s="1"/>
  <c r="J105" i="41"/>
  <c r="T105" i="41" s="1"/>
  <c r="J98" i="27"/>
  <c r="T98" i="27" s="1"/>
  <c r="J98" i="41"/>
  <c r="T98" i="41" s="1"/>
  <c r="J101" i="27"/>
  <c r="T101" i="27" s="1"/>
  <c r="J101" i="41"/>
  <c r="T101" i="41" s="1"/>
  <c r="J100" i="27"/>
  <c r="T100" i="27" s="1"/>
  <c r="J100" i="41"/>
  <c r="T100" i="41" s="1"/>
  <c r="J102" i="27"/>
  <c r="T102" i="27" s="1"/>
  <c r="J102" i="41"/>
  <c r="T102" i="41" s="1"/>
  <c r="J99" i="27"/>
  <c r="T99" i="27" s="1"/>
  <c r="J99" i="41"/>
  <c r="T99" i="41" s="1"/>
  <c r="J103" i="27"/>
  <c r="T103" i="27" s="1"/>
  <c r="J103" i="41"/>
  <c r="T103" i="41" s="1"/>
  <c r="J109" i="27"/>
  <c r="T109" i="27" s="1"/>
  <c r="J109" i="41"/>
  <c r="T109" i="41" s="1"/>
  <c r="O79" i="28"/>
  <c r="F96" i="29"/>
  <c r="N96" i="29" s="1"/>
  <c r="E97" i="29"/>
  <c r="M97" i="29" s="1"/>
  <c r="F97" i="29"/>
  <c r="N97" i="29" s="1"/>
  <c r="E98" i="29"/>
  <c r="M98" i="29" s="1"/>
  <c r="E96" i="29"/>
  <c r="M96" i="29" s="1"/>
  <c r="O80" i="28"/>
  <c r="O84" i="28"/>
  <c r="O75" i="28"/>
  <c r="O77" i="28"/>
  <c r="O81" i="28"/>
  <c r="O83" i="28"/>
  <c r="O76" i="28"/>
  <c r="O78" i="28"/>
  <c r="F106" i="28"/>
  <c r="L106" i="28" s="1"/>
  <c r="O94" i="28"/>
  <c r="E103" i="28"/>
  <c r="K103" i="28" s="1"/>
  <c r="E109" i="28"/>
  <c r="K109" i="28" s="1"/>
  <c r="F105" i="28"/>
  <c r="L105" i="28" s="1"/>
  <c r="F101" i="28"/>
  <c r="L101" i="28" s="1"/>
  <c r="E108" i="28"/>
  <c r="K108" i="28" s="1"/>
  <c r="F109" i="28"/>
  <c r="L109" i="28" s="1"/>
  <c r="E110" i="28"/>
  <c r="K110" i="28" s="1"/>
  <c r="F102" i="28"/>
  <c r="L102" i="28" s="1"/>
  <c r="E99" i="28"/>
  <c r="K99" i="28" s="1"/>
  <c r="F104" i="28"/>
  <c r="L104" i="28" s="1"/>
  <c r="F103" i="28"/>
  <c r="L103" i="28" s="1"/>
  <c r="E101" i="28"/>
  <c r="K101" i="28" s="1"/>
  <c r="O89" i="28"/>
  <c r="E104" i="28"/>
  <c r="K104" i="28" s="1"/>
  <c r="E118" i="28"/>
  <c r="K118" i="28" s="1"/>
  <c r="F108" i="28"/>
  <c r="L108" i="28" s="1"/>
  <c r="F107" i="28"/>
  <c r="L107" i="28" s="1"/>
  <c r="F99" i="28"/>
  <c r="L99" i="28" s="1"/>
  <c r="E105" i="28"/>
  <c r="K105" i="28" s="1"/>
  <c r="F100" i="28"/>
  <c r="L100" i="28" s="1"/>
  <c r="E107" i="28"/>
  <c r="K107" i="28" s="1"/>
  <c r="O95" i="28"/>
  <c r="E100" i="28"/>
  <c r="K100" i="28" s="1"/>
  <c r="O88" i="28"/>
  <c r="E102" i="28"/>
  <c r="K102" i="28" s="1"/>
  <c r="O90" i="28"/>
  <c r="F98" i="28"/>
  <c r="L98" i="28" s="1"/>
  <c r="O86" i="28"/>
  <c r="F98" i="27"/>
  <c r="P98" i="27" s="1"/>
  <c r="E119" i="27"/>
  <c r="O119" i="27" s="1"/>
  <c r="F111" i="27"/>
  <c r="P111" i="27" s="1"/>
  <c r="F104" i="27"/>
  <c r="P104" i="27" s="1"/>
  <c r="F106" i="27"/>
  <c r="P106" i="27" s="1"/>
  <c r="F103" i="27"/>
  <c r="P103" i="27" s="1"/>
  <c r="F108" i="27"/>
  <c r="P108" i="27" s="1"/>
  <c r="E130" i="27"/>
  <c r="O130" i="27" s="1"/>
  <c r="F109" i="27"/>
  <c r="P109" i="27" s="1"/>
  <c r="F105" i="27"/>
  <c r="P105" i="27" s="1"/>
  <c r="F107" i="27"/>
  <c r="P107" i="27" s="1"/>
  <c r="E116" i="27"/>
  <c r="O116" i="27" s="1"/>
  <c r="E110" i="27"/>
  <c r="O110" i="27" s="1"/>
  <c r="F101" i="27"/>
  <c r="P101" i="27" s="1"/>
  <c r="F102" i="27"/>
  <c r="P102" i="27" s="1"/>
  <c r="F100" i="27"/>
  <c r="P100" i="27" s="1"/>
  <c r="CD110" i="39"/>
  <c r="CD115" i="39"/>
  <c r="CD121" i="39"/>
  <c r="CD118" i="39"/>
  <c r="CD113" i="39"/>
  <c r="CD120" i="39"/>
  <c r="CD119" i="39"/>
  <c r="CD112" i="39"/>
  <c r="CD114" i="39"/>
  <c r="CD116" i="39"/>
  <c r="CD117" i="39"/>
  <c r="CD111" i="39"/>
  <c r="E95" i="29"/>
  <c r="M95" i="29" s="1"/>
  <c r="F87" i="29"/>
  <c r="N87" i="29" s="1"/>
  <c r="F94" i="29"/>
  <c r="N94" i="29" s="1"/>
  <c r="F91" i="29"/>
  <c r="N91" i="29" s="1"/>
  <c r="F89" i="29"/>
  <c r="N89" i="29" s="1"/>
  <c r="F88" i="29"/>
  <c r="N88" i="29" s="1"/>
  <c r="E89" i="29"/>
  <c r="M89" i="29" s="1"/>
  <c r="F93" i="29"/>
  <c r="N93" i="29" s="1"/>
  <c r="E87" i="29"/>
  <c r="M87" i="29" s="1"/>
  <c r="F92" i="29"/>
  <c r="N92" i="29" s="1"/>
  <c r="F90" i="29"/>
  <c r="N90" i="29" s="1"/>
  <c r="E91" i="29"/>
  <c r="M91" i="29" s="1"/>
  <c r="E90" i="29"/>
  <c r="M90" i="29" s="1"/>
  <c r="E88" i="29"/>
  <c r="M88" i="29" s="1"/>
  <c r="F95" i="29"/>
  <c r="N95" i="29" s="1"/>
  <c r="E92" i="29"/>
  <c r="M92" i="29" s="1"/>
  <c r="E93" i="29"/>
  <c r="M93" i="29" s="1"/>
  <c r="F86" i="29"/>
  <c r="N86" i="29" s="1"/>
  <c r="X4" i="26"/>
  <c r="O32" i="66"/>
  <c r="O28" i="66"/>
  <c r="O34" i="66"/>
  <c r="O26" i="66"/>
  <c r="O49" i="66"/>
  <c r="O33" i="66"/>
  <c r="O29" i="66"/>
  <c r="O36" i="66"/>
  <c r="O27" i="66"/>
  <c r="O30" i="66"/>
  <c r="O35" i="66"/>
  <c r="O43" i="66"/>
  <c r="P61" i="58"/>
  <c r="S61" i="58" s="1"/>
  <c r="P45" i="58"/>
  <c r="S45" i="58" s="1"/>
  <c r="P39" i="58"/>
  <c r="S39" i="58" s="1"/>
  <c r="P47" i="58"/>
  <c r="S47" i="58" s="1"/>
  <c r="P41" i="58"/>
  <c r="S41" i="58" s="1"/>
  <c r="P48" i="58"/>
  <c r="S48" i="58" s="1"/>
  <c r="P55" i="58"/>
  <c r="S55" i="58" s="1"/>
  <c r="P38" i="58"/>
  <c r="S38" i="58" s="1"/>
  <c r="P46" i="58"/>
  <c r="S46" i="58" s="1"/>
  <c r="P42" i="58"/>
  <c r="S42" i="58" s="1"/>
  <c r="P44" i="58"/>
  <c r="S44" i="58" s="1"/>
  <c r="P40" i="58"/>
  <c r="S40" i="58" s="1"/>
  <c r="E115" i="27" l="1"/>
  <c r="O115" i="27" s="1"/>
  <c r="E113" i="27"/>
  <c r="O113" i="27" s="1"/>
  <c r="E120" i="27"/>
  <c r="O120" i="27" s="1"/>
  <c r="K101" i="27"/>
  <c r="U101" i="27" s="1"/>
  <c r="E114" i="27"/>
  <c r="O114" i="27" s="1"/>
  <c r="E117" i="27"/>
  <c r="O117" i="27" s="1"/>
  <c r="K108" i="27"/>
  <c r="U108" i="27" s="1"/>
  <c r="K102" i="27"/>
  <c r="U102" i="27" s="1"/>
  <c r="K105" i="27"/>
  <c r="U105" i="27" s="1"/>
  <c r="E111" i="27"/>
  <c r="O111" i="27" s="1"/>
  <c r="E112" i="27"/>
  <c r="O112" i="27" s="1"/>
  <c r="K100" i="27"/>
  <c r="U100" i="27" s="1"/>
  <c r="K109" i="27"/>
  <c r="U109" i="27" s="1"/>
  <c r="E121" i="27"/>
  <c r="O121" i="27" s="1"/>
  <c r="E106" i="29"/>
  <c r="M106" i="29" s="1"/>
  <c r="E124" i="30"/>
  <c r="M112" i="30"/>
  <c r="E116" i="30"/>
  <c r="M104" i="30"/>
  <c r="E118" i="30"/>
  <c r="M106" i="30"/>
  <c r="E114" i="30"/>
  <c r="M102" i="30"/>
  <c r="E120" i="30"/>
  <c r="M108" i="30"/>
  <c r="E115" i="30"/>
  <c r="M103" i="30"/>
  <c r="E111" i="30"/>
  <c r="M99" i="30"/>
  <c r="E125" i="30"/>
  <c r="M113" i="30"/>
  <c r="E119" i="30"/>
  <c r="M107" i="30"/>
  <c r="E117" i="30"/>
  <c r="M105" i="30"/>
  <c r="E121" i="30"/>
  <c r="M109" i="30"/>
  <c r="E110" i="30"/>
  <c r="M98" i="30"/>
  <c r="L102" i="27"/>
  <c r="V102" i="27" s="1"/>
  <c r="L105" i="27"/>
  <c r="V105" i="27" s="1"/>
  <c r="L106" i="27"/>
  <c r="V106" i="27" s="1"/>
  <c r="K119" i="27"/>
  <c r="U119" i="27" s="1"/>
  <c r="L101" i="27"/>
  <c r="V101" i="27" s="1"/>
  <c r="K116" i="27"/>
  <c r="U116" i="27" s="1"/>
  <c r="L109" i="27"/>
  <c r="V109" i="27" s="1"/>
  <c r="K115" i="27"/>
  <c r="U115" i="27" s="1"/>
  <c r="L104" i="27"/>
  <c r="V104" i="27" s="1"/>
  <c r="K110" i="27"/>
  <c r="U110" i="27" s="1"/>
  <c r="K130" i="27"/>
  <c r="U130" i="27" s="1"/>
  <c r="L108" i="27"/>
  <c r="V108" i="27" s="1"/>
  <c r="L100" i="27"/>
  <c r="V100" i="27" s="1"/>
  <c r="L107" i="27"/>
  <c r="V107" i="27" s="1"/>
  <c r="L103" i="27"/>
  <c r="V103" i="27" s="1"/>
  <c r="L111" i="27"/>
  <c r="V111" i="27" s="1"/>
  <c r="J117" i="27"/>
  <c r="J117" i="41"/>
  <c r="T117" i="41" s="1"/>
  <c r="J119" i="27"/>
  <c r="J119" i="41"/>
  <c r="T119" i="41" s="1"/>
  <c r="J121" i="27"/>
  <c r="J121" i="41"/>
  <c r="T121" i="41" s="1"/>
  <c r="J116" i="27"/>
  <c r="J116" i="41"/>
  <c r="T116" i="41" s="1"/>
  <c r="J120" i="27"/>
  <c r="J120" i="41"/>
  <c r="T120" i="41" s="1"/>
  <c r="J115" i="27"/>
  <c r="J115" i="41"/>
  <c r="T115" i="41" s="1"/>
  <c r="J114" i="27"/>
  <c r="J114" i="41"/>
  <c r="T114" i="41" s="1"/>
  <c r="J113" i="27"/>
  <c r="J113" i="41"/>
  <c r="T113" i="41" s="1"/>
  <c r="J110" i="27"/>
  <c r="J110" i="41"/>
  <c r="T110" i="41" s="1"/>
  <c r="J111" i="27"/>
  <c r="J111" i="41"/>
  <c r="T111" i="41" s="1"/>
  <c r="J112" i="27"/>
  <c r="J112" i="41"/>
  <c r="T112" i="41" s="1"/>
  <c r="J118" i="27"/>
  <c r="J118" i="41"/>
  <c r="T118" i="41" s="1"/>
  <c r="F108" i="29"/>
  <c r="N108" i="29" s="1"/>
  <c r="E110" i="29"/>
  <c r="M110" i="29" s="1"/>
  <c r="F109" i="29"/>
  <c r="N109" i="29" s="1"/>
  <c r="E109" i="29"/>
  <c r="M109" i="29" s="1"/>
  <c r="E108" i="29"/>
  <c r="M108" i="29" s="1"/>
  <c r="E105" i="29"/>
  <c r="M105" i="29" s="1"/>
  <c r="E102" i="29"/>
  <c r="M102" i="29" s="1"/>
  <c r="E99" i="29"/>
  <c r="M99" i="29" s="1"/>
  <c r="F101" i="29"/>
  <c r="N101" i="29" s="1"/>
  <c r="E107" i="29"/>
  <c r="M107" i="29" s="1"/>
  <c r="E104" i="29"/>
  <c r="M104" i="29" s="1"/>
  <c r="E103" i="29"/>
  <c r="M103" i="29" s="1"/>
  <c r="F105" i="29"/>
  <c r="N105" i="29" s="1"/>
  <c r="F103" i="29"/>
  <c r="N103" i="29" s="1"/>
  <c r="F107" i="29"/>
  <c r="N107" i="29" s="1"/>
  <c r="F102" i="29"/>
  <c r="N102" i="29" s="1"/>
  <c r="E101" i="29"/>
  <c r="M101" i="29" s="1"/>
  <c r="F106" i="29"/>
  <c r="N106" i="29" s="1"/>
  <c r="F98" i="29"/>
  <c r="N98" i="29" s="1"/>
  <c r="E100" i="29"/>
  <c r="M100" i="29" s="1"/>
  <c r="F104" i="29"/>
  <c r="N104" i="29" s="1"/>
  <c r="F100" i="29"/>
  <c r="N100" i="29" s="1"/>
  <c r="F99" i="29"/>
  <c r="N99" i="29" s="1"/>
  <c r="O92" i="28"/>
  <c r="O87" i="28"/>
  <c r="O96" i="28"/>
  <c r="O91" i="28"/>
  <c r="O93" i="28"/>
  <c r="O97" i="28"/>
  <c r="F110" i="28"/>
  <c r="L110" i="28" s="1"/>
  <c r="O98" i="28"/>
  <c r="E112" i="28"/>
  <c r="K112" i="28" s="1"/>
  <c r="F112" i="28"/>
  <c r="L112" i="28" s="1"/>
  <c r="F111" i="28"/>
  <c r="L111" i="28" s="1"/>
  <c r="F120" i="28"/>
  <c r="L120" i="28" s="1"/>
  <c r="E116" i="28"/>
  <c r="K116" i="28" s="1"/>
  <c r="F115" i="28"/>
  <c r="L115" i="28" s="1"/>
  <c r="E111" i="28"/>
  <c r="K111" i="28" s="1"/>
  <c r="O99" i="28"/>
  <c r="E122" i="28"/>
  <c r="K122" i="28" s="1"/>
  <c r="E120" i="28"/>
  <c r="K120" i="28" s="1"/>
  <c r="F117" i="28"/>
  <c r="L117" i="28" s="1"/>
  <c r="E115" i="28"/>
  <c r="K115" i="28" s="1"/>
  <c r="E114" i="28"/>
  <c r="K114" i="28" s="1"/>
  <c r="E119" i="28"/>
  <c r="K119" i="28" s="1"/>
  <c r="E117" i="28"/>
  <c r="K117" i="28" s="1"/>
  <c r="O105" i="28"/>
  <c r="F119" i="28"/>
  <c r="L119" i="28" s="1"/>
  <c r="E130" i="28"/>
  <c r="K130" i="28" s="1"/>
  <c r="E113" i="28"/>
  <c r="K113" i="28" s="1"/>
  <c r="F116" i="28"/>
  <c r="L116" i="28" s="1"/>
  <c r="F114" i="28"/>
  <c r="L114" i="28" s="1"/>
  <c r="F121" i="28"/>
  <c r="L121" i="28" s="1"/>
  <c r="F113" i="28"/>
  <c r="L113" i="28" s="1"/>
  <c r="E121" i="28"/>
  <c r="K121" i="28" s="1"/>
  <c r="F118" i="28"/>
  <c r="L118" i="28" s="1"/>
  <c r="O106" i="28"/>
  <c r="F112" i="27"/>
  <c r="P112" i="27" s="1"/>
  <c r="F113" i="27"/>
  <c r="P113" i="27" s="1"/>
  <c r="E128" i="27"/>
  <c r="O128" i="27" s="1"/>
  <c r="F119" i="27"/>
  <c r="P119" i="27" s="1"/>
  <c r="F121" i="27"/>
  <c r="P121" i="27" s="1"/>
  <c r="E127" i="27"/>
  <c r="O127" i="27" s="1"/>
  <c r="F115" i="27"/>
  <c r="P115" i="27" s="1"/>
  <c r="F116" i="27"/>
  <c r="P116" i="27" s="1"/>
  <c r="F123" i="27"/>
  <c r="P123" i="27" s="1"/>
  <c r="F114" i="27"/>
  <c r="P114" i="27" s="1"/>
  <c r="E122" i="27"/>
  <c r="O122" i="27" s="1"/>
  <c r="F117" i="27"/>
  <c r="P117" i="27" s="1"/>
  <c r="E142" i="27"/>
  <c r="O142" i="27" s="1"/>
  <c r="F120" i="27"/>
  <c r="P120" i="27" s="1"/>
  <c r="F118" i="27"/>
  <c r="P118" i="27" s="1"/>
  <c r="E131" i="27"/>
  <c r="O131" i="27" s="1"/>
  <c r="F110" i="27"/>
  <c r="P110" i="27" s="1"/>
  <c r="X5" i="26"/>
  <c r="O40" i="66"/>
  <c r="O42" i="66"/>
  <c r="O55" i="66"/>
  <c r="O48" i="66"/>
  <c r="O41" i="66"/>
  <c r="O47" i="66"/>
  <c r="O39" i="66"/>
  <c r="O45" i="66"/>
  <c r="O61" i="66"/>
  <c r="O46" i="66"/>
  <c r="O44" i="66"/>
  <c r="O38" i="66"/>
  <c r="P59" i="58"/>
  <c r="S59" i="58" s="1"/>
  <c r="P51" i="58"/>
  <c r="S51" i="58" s="1"/>
  <c r="P57" i="58"/>
  <c r="S57" i="58" s="1"/>
  <c r="P73" i="58"/>
  <c r="S73" i="58" s="1"/>
  <c r="P60" i="58"/>
  <c r="S60" i="58" s="1"/>
  <c r="P53" i="58"/>
  <c r="S53" i="58" s="1"/>
  <c r="P58" i="58"/>
  <c r="S58" i="58" s="1"/>
  <c r="P50" i="58"/>
  <c r="S50" i="58" s="1"/>
  <c r="P67" i="58"/>
  <c r="S67" i="58" s="1"/>
  <c r="P56" i="58"/>
  <c r="S56" i="58" s="1"/>
  <c r="P52" i="58"/>
  <c r="S52" i="58" s="1"/>
  <c r="P54" i="58"/>
  <c r="S54" i="58" s="1"/>
  <c r="K113" i="27" l="1"/>
  <c r="U113" i="27" s="1"/>
  <c r="E125" i="27"/>
  <c r="O125" i="27" s="1"/>
  <c r="E132" i="27"/>
  <c r="O132" i="27" s="1"/>
  <c r="E126" i="27"/>
  <c r="O126" i="27" s="1"/>
  <c r="K114" i="27"/>
  <c r="U114" i="27" s="1"/>
  <c r="E129" i="27"/>
  <c r="O129" i="27" s="1"/>
  <c r="K120" i="27"/>
  <c r="U120" i="27" s="1"/>
  <c r="E123" i="27"/>
  <c r="O123" i="27" s="1"/>
  <c r="K117" i="27"/>
  <c r="U117" i="27" s="1"/>
  <c r="K111" i="27"/>
  <c r="U111" i="27" s="1"/>
  <c r="E124" i="27"/>
  <c r="O124" i="27" s="1"/>
  <c r="K112" i="27"/>
  <c r="U112" i="27" s="1"/>
  <c r="E133" i="27"/>
  <c r="O133" i="27" s="1"/>
  <c r="K121" i="27"/>
  <c r="U121" i="27" s="1"/>
  <c r="J124" i="27"/>
  <c r="T112" i="27"/>
  <c r="J122" i="27"/>
  <c r="T110" i="27"/>
  <c r="J126" i="27"/>
  <c r="T114" i="27"/>
  <c r="J132" i="27"/>
  <c r="T120" i="27"/>
  <c r="J133" i="27"/>
  <c r="T121" i="27"/>
  <c r="J129" i="27"/>
  <c r="T117" i="27"/>
  <c r="J130" i="27"/>
  <c r="T118" i="27"/>
  <c r="J123" i="27"/>
  <c r="T111" i="27"/>
  <c r="J125" i="27"/>
  <c r="T113" i="27"/>
  <c r="J127" i="27"/>
  <c r="T115" i="27"/>
  <c r="J128" i="27"/>
  <c r="T116" i="27"/>
  <c r="J131" i="27"/>
  <c r="T119" i="27"/>
  <c r="E118" i="29"/>
  <c r="M118" i="29" s="1"/>
  <c r="E122" i="30"/>
  <c r="M110" i="30"/>
  <c r="E129" i="30"/>
  <c r="M117" i="30"/>
  <c r="E137" i="30"/>
  <c r="M137" i="30" s="1"/>
  <c r="M125" i="30"/>
  <c r="E127" i="30"/>
  <c r="M115" i="30"/>
  <c r="E126" i="30"/>
  <c r="M114" i="30"/>
  <c r="E128" i="30"/>
  <c r="M116" i="30"/>
  <c r="E133" i="30"/>
  <c r="M121" i="30"/>
  <c r="E131" i="30"/>
  <c r="M119" i="30"/>
  <c r="E123" i="30"/>
  <c r="M111" i="30"/>
  <c r="E132" i="30"/>
  <c r="M120" i="30"/>
  <c r="E130" i="30"/>
  <c r="M118" i="30"/>
  <c r="E136" i="30"/>
  <c r="M136" i="30" s="1"/>
  <c r="M124" i="30"/>
  <c r="F118" i="29"/>
  <c r="N118" i="29" s="1"/>
  <c r="K142" i="27"/>
  <c r="U142" i="27" s="1"/>
  <c r="K122" i="27"/>
  <c r="U122" i="27" s="1"/>
  <c r="L116" i="27"/>
  <c r="V116" i="27" s="1"/>
  <c r="L121" i="27"/>
  <c r="V121" i="27" s="1"/>
  <c r="L113" i="27"/>
  <c r="V113" i="27" s="1"/>
  <c r="L118" i="27"/>
  <c r="V118" i="27" s="1"/>
  <c r="L117" i="27"/>
  <c r="V117" i="27" s="1"/>
  <c r="L114" i="27"/>
  <c r="V114" i="27" s="1"/>
  <c r="L115" i="27"/>
  <c r="V115" i="27" s="1"/>
  <c r="L119" i="27"/>
  <c r="V119" i="27" s="1"/>
  <c r="L112" i="27"/>
  <c r="V112" i="27" s="1"/>
  <c r="L110" i="27"/>
  <c r="V110" i="27" s="1"/>
  <c r="L120" i="27"/>
  <c r="V120" i="27" s="1"/>
  <c r="K127" i="27"/>
  <c r="U127" i="27" s="1"/>
  <c r="K128" i="27"/>
  <c r="U128" i="27" s="1"/>
  <c r="K131" i="27"/>
  <c r="U131" i="27" s="1"/>
  <c r="L123" i="27"/>
  <c r="V123" i="27" s="1"/>
  <c r="K125" i="27"/>
  <c r="U125" i="27" s="1"/>
  <c r="F121" i="29"/>
  <c r="N121" i="29" s="1"/>
  <c r="E120" i="29"/>
  <c r="M120" i="29" s="1"/>
  <c r="F120" i="29"/>
  <c r="N120" i="29" s="1"/>
  <c r="O109" i="28"/>
  <c r="E121" i="29"/>
  <c r="M121" i="29" s="1"/>
  <c r="F115" i="29"/>
  <c r="N115" i="29" s="1"/>
  <c r="E115" i="29"/>
  <c r="M115" i="29" s="1"/>
  <c r="E111" i="29"/>
  <c r="M111" i="29" s="1"/>
  <c r="E117" i="29"/>
  <c r="M117" i="29" s="1"/>
  <c r="F114" i="29"/>
  <c r="N114" i="29" s="1"/>
  <c r="F116" i="29"/>
  <c r="N116" i="29" s="1"/>
  <c r="E113" i="29"/>
  <c r="M113" i="29" s="1"/>
  <c r="F113" i="29"/>
  <c r="N113" i="29" s="1"/>
  <c r="F119" i="29"/>
  <c r="N119" i="29" s="1"/>
  <c r="F117" i="29"/>
  <c r="N117" i="29" s="1"/>
  <c r="E116" i="29"/>
  <c r="M116" i="29" s="1"/>
  <c r="F111" i="29"/>
  <c r="N111" i="29" s="1"/>
  <c r="E114" i="29"/>
  <c r="M114" i="29" s="1"/>
  <c r="F110" i="29"/>
  <c r="N110" i="29" s="1"/>
  <c r="E119" i="29"/>
  <c r="M119" i="29" s="1"/>
  <c r="F112" i="29"/>
  <c r="N112" i="29" s="1"/>
  <c r="E112" i="29"/>
  <c r="M112" i="29" s="1"/>
  <c r="O103" i="28"/>
  <c r="O108" i="28"/>
  <c r="O101" i="28"/>
  <c r="O107" i="28"/>
  <c r="O104" i="28"/>
  <c r="O100" i="28"/>
  <c r="O102" i="28"/>
  <c r="F130" i="28"/>
  <c r="L130" i="28" s="1"/>
  <c r="O118" i="28"/>
  <c r="F125" i="28"/>
  <c r="L125" i="28" s="1"/>
  <c r="F126" i="28"/>
  <c r="L126" i="28" s="1"/>
  <c r="E125" i="28"/>
  <c r="K125" i="28" s="1"/>
  <c r="O113" i="28"/>
  <c r="F131" i="28"/>
  <c r="L131" i="28" s="1"/>
  <c r="E131" i="28"/>
  <c r="K131" i="28" s="1"/>
  <c r="E127" i="28"/>
  <c r="K127" i="28" s="1"/>
  <c r="E132" i="28"/>
  <c r="K132" i="28" s="1"/>
  <c r="E123" i="28"/>
  <c r="K123" i="28" s="1"/>
  <c r="E128" i="28"/>
  <c r="K128" i="28" s="1"/>
  <c r="F123" i="28"/>
  <c r="L123" i="28" s="1"/>
  <c r="E124" i="28"/>
  <c r="K124" i="28" s="1"/>
  <c r="E133" i="28"/>
  <c r="K133" i="28" s="1"/>
  <c r="F133" i="28"/>
  <c r="L133" i="28" s="1"/>
  <c r="F128" i="28"/>
  <c r="L128" i="28" s="1"/>
  <c r="E142" i="28"/>
  <c r="K142" i="28" s="1"/>
  <c r="E129" i="28"/>
  <c r="K129" i="28" s="1"/>
  <c r="E126" i="28"/>
  <c r="K126" i="28" s="1"/>
  <c r="F129" i="28"/>
  <c r="L129" i="28" s="1"/>
  <c r="E134" i="28"/>
  <c r="K134" i="28" s="1"/>
  <c r="F127" i="28"/>
  <c r="L127" i="28" s="1"/>
  <c r="F132" i="28"/>
  <c r="L132" i="28" s="1"/>
  <c r="F124" i="28"/>
  <c r="L124" i="28" s="1"/>
  <c r="F122" i="28"/>
  <c r="L122" i="28" s="1"/>
  <c r="O110" i="28"/>
  <c r="F122" i="27"/>
  <c r="P122" i="27" s="1"/>
  <c r="F132" i="27"/>
  <c r="P132" i="27" s="1"/>
  <c r="E134" i="27"/>
  <c r="O134" i="27" s="1"/>
  <c r="F128" i="27"/>
  <c r="P128" i="27" s="1"/>
  <c r="E139" i="27"/>
  <c r="O139" i="27" s="1"/>
  <c r="F133" i="27"/>
  <c r="P133" i="27" s="1"/>
  <c r="E140" i="27"/>
  <c r="O140" i="27" s="1"/>
  <c r="F125" i="27"/>
  <c r="P125" i="27" s="1"/>
  <c r="E143" i="27"/>
  <c r="O143" i="27" s="1"/>
  <c r="F130" i="27"/>
  <c r="P130" i="27" s="1"/>
  <c r="F129" i="27"/>
  <c r="P129" i="27" s="1"/>
  <c r="F126" i="27"/>
  <c r="P126" i="27" s="1"/>
  <c r="F135" i="27"/>
  <c r="P135" i="27" s="1"/>
  <c r="F127" i="27"/>
  <c r="P127" i="27" s="1"/>
  <c r="F131" i="27"/>
  <c r="P131" i="27" s="1"/>
  <c r="E137" i="27"/>
  <c r="O137" i="27" s="1"/>
  <c r="F124" i="27"/>
  <c r="P124" i="27" s="1"/>
  <c r="E122" i="29"/>
  <c r="M122" i="29" s="1"/>
  <c r="X6" i="26"/>
  <c r="O56" i="66"/>
  <c r="O52" i="66"/>
  <c r="O50" i="66"/>
  <c r="O53" i="66"/>
  <c r="O59" i="66"/>
  <c r="O51" i="66"/>
  <c r="O54" i="66"/>
  <c r="O67" i="66"/>
  <c r="O58" i="66"/>
  <c r="O60" i="66"/>
  <c r="O57" i="66"/>
  <c r="O73" i="66"/>
  <c r="P69" i="58"/>
  <c r="S69" i="58" s="1"/>
  <c r="P71" i="58"/>
  <c r="S71" i="58" s="1"/>
  <c r="P63" i="58"/>
  <c r="S63" i="58" s="1"/>
  <c r="P79" i="58"/>
  <c r="S79" i="58" s="1"/>
  <c r="P70" i="58"/>
  <c r="S70" i="58" s="1"/>
  <c r="P72" i="58"/>
  <c r="S72" i="58" s="1"/>
  <c r="P62" i="58"/>
  <c r="S62" i="58" s="1"/>
  <c r="P65" i="58"/>
  <c r="S65" i="58" s="1"/>
  <c r="P64" i="58"/>
  <c r="S64" i="58" s="1"/>
  <c r="P66" i="58"/>
  <c r="S66" i="58" s="1"/>
  <c r="P68" i="58"/>
  <c r="S68" i="58" s="1"/>
  <c r="K132" i="27" l="1"/>
  <c r="U132" i="27" s="1"/>
  <c r="E144" i="27"/>
  <c r="O144" i="27" s="1"/>
  <c r="E138" i="27"/>
  <c r="O138" i="27" s="1"/>
  <c r="E141" i="27"/>
  <c r="O141" i="27" s="1"/>
  <c r="E135" i="27"/>
  <c r="O135" i="27" s="1"/>
  <c r="K126" i="27"/>
  <c r="U126" i="27" s="1"/>
  <c r="K129" i="27"/>
  <c r="U129" i="27" s="1"/>
  <c r="K123" i="27"/>
  <c r="U123" i="27" s="1"/>
  <c r="K124" i="27"/>
  <c r="U124" i="27" s="1"/>
  <c r="E145" i="27"/>
  <c r="O145" i="27" s="1"/>
  <c r="K133" i="27"/>
  <c r="U133" i="27" s="1"/>
  <c r="E130" i="29"/>
  <c r="M130" i="29" s="1"/>
  <c r="E136" i="27"/>
  <c r="O136" i="27" s="1"/>
  <c r="O85" i="66"/>
  <c r="P85" i="58"/>
  <c r="S85" i="58" s="1"/>
  <c r="J143" i="27"/>
  <c r="T143" i="27" s="1"/>
  <c r="T131" i="27"/>
  <c r="J139" i="27"/>
  <c r="T139" i="27" s="1"/>
  <c r="T127" i="27"/>
  <c r="J135" i="27"/>
  <c r="T135" i="27" s="1"/>
  <c r="T123" i="27"/>
  <c r="J141" i="27"/>
  <c r="T141" i="27" s="1"/>
  <c r="T129" i="27"/>
  <c r="J144" i="27"/>
  <c r="T144" i="27" s="1"/>
  <c r="T132" i="27"/>
  <c r="J134" i="27"/>
  <c r="T134" i="27" s="1"/>
  <c r="T122" i="27"/>
  <c r="J140" i="27"/>
  <c r="T140" i="27" s="1"/>
  <c r="T128" i="27"/>
  <c r="J137" i="27"/>
  <c r="T137" i="27" s="1"/>
  <c r="T125" i="27"/>
  <c r="J142" i="27"/>
  <c r="T142" i="27" s="1"/>
  <c r="T130" i="27"/>
  <c r="J145" i="27"/>
  <c r="T145" i="27" s="1"/>
  <c r="T133" i="27"/>
  <c r="J138" i="27"/>
  <c r="T138" i="27" s="1"/>
  <c r="T126" i="27"/>
  <c r="J136" i="27"/>
  <c r="T136" i="27" s="1"/>
  <c r="T124" i="27"/>
  <c r="E144" i="30"/>
  <c r="M144" i="30" s="1"/>
  <c r="M132" i="30"/>
  <c r="E143" i="30"/>
  <c r="M143" i="30" s="1"/>
  <c r="M131" i="30"/>
  <c r="E140" i="30"/>
  <c r="M140" i="30" s="1"/>
  <c r="M128" i="30"/>
  <c r="E139" i="30"/>
  <c r="M139" i="30" s="1"/>
  <c r="M127" i="30"/>
  <c r="E141" i="30"/>
  <c r="M141" i="30" s="1"/>
  <c r="M129" i="30"/>
  <c r="E142" i="30"/>
  <c r="M142" i="30" s="1"/>
  <c r="M130" i="30"/>
  <c r="E135" i="30"/>
  <c r="M135" i="30" s="1"/>
  <c r="M123" i="30"/>
  <c r="E145" i="30"/>
  <c r="M145" i="30" s="1"/>
  <c r="M133" i="30"/>
  <c r="E138" i="30"/>
  <c r="M138" i="30" s="1"/>
  <c r="M126" i="30"/>
  <c r="E134" i="30"/>
  <c r="M134" i="30" s="1"/>
  <c r="M122" i="30"/>
  <c r="L124" i="27"/>
  <c r="V124" i="27" s="1"/>
  <c r="L127" i="27"/>
  <c r="V127" i="27" s="1"/>
  <c r="L129" i="27"/>
  <c r="V129" i="27" s="1"/>
  <c r="L125" i="27"/>
  <c r="V125" i="27" s="1"/>
  <c r="L128" i="27"/>
  <c r="V128" i="27" s="1"/>
  <c r="L132" i="27"/>
  <c r="V132" i="27" s="1"/>
  <c r="K137" i="27"/>
  <c r="U137" i="27" s="1"/>
  <c r="L135" i="27"/>
  <c r="V135" i="27" s="1"/>
  <c r="K144" i="27"/>
  <c r="U144" i="27" s="1"/>
  <c r="K140" i="27"/>
  <c r="U140" i="27" s="1"/>
  <c r="L131" i="27"/>
  <c r="V131" i="27" s="1"/>
  <c r="L126" i="27"/>
  <c r="V126" i="27" s="1"/>
  <c r="L130" i="27"/>
  <c r="V130" i="27" s="1"/>
  <c r="L133" i="27"/>
  <c r="V133" i="27" s="1"/>
  <c r="K134" i="27"/>
  <c r="U134" i="27" s="1"/>
  <c r="L122" i="27"/>
  <c r="V122" i="27" s="1"/>
  <c r="K143" i="27"/>
  <c r="U143" i="27" s="1"/>
  <c r="K139" i="27"/>
  <c r="U139" i="27" s="1"/>
  <c r="O114" i="28"/>
  <c r="O112" i="28"/>
  <c r="O116" i="28"/>
  <c r="O119" i="28"/>
  <c r="O120" i="28"/>
  <c r="O117" i="28"/>
  <c r="O121" i="28"/>
  <c r="O111" i="28"/>
  <c r="O115" i="28"/>
  <c r="F134" i="28"/>
  <c r="O122" i="28"/>
  <c r="F144" i="28"/>
  <c r="L144" i="28" s="1"/>
  <c r="E138" i="28"/>
  <c r="K138" i="28" s="1"/>
  <c r="F145" i="28"/>
  <c r="L145" i="28" s="1"/>
  <c r="E136" i="28"/>
  <c r="K136" i="28" s="1"/>
  <c r="E140" i="28"/>
  <c r="K140" i="28" s="1"/>
  <c r="E144" i="28"/>
  <c r="K144" i="28" s="1"/>
  <c r="E143" i="28"/>
  <c r="K143" i="28" s="1"/>
  <c r="E137" i="28"/>
  <c r="K137" i="28" s="1"/>
  <c r="F137" i="28"/>
  <c r="L137" i="28" s="1"/>
  <c r="F136" i="28"/>
  <c r="L136" i="28" s="1"/>
  <c r="F139" i="28"/>
  <c r="L139" i="28" s="1"/>
  <c r="F141" i="28"/>
  <c r="L141" i="28" s="1"/>
  <c r="E141" i="28"/>
  <c r="K141" i="28" s="1"/>
  <c r="F140" i="28"/>
  <c r="L140" i="28" s="1"/>
  <c r="E145" i="28"/>
  <c r="O133" i="28"/>
  <c r="F135" i="28"/>
  <c r="L135" i="28" s="1"/>
  <c r="E135" i="28"/>
  <c r="K135" i="28" s="1"/>
  <c r="E139" i="28"/>
  <c r="K139" i="28" s="1"/>
  <c r="F143" i="28"/>
  <c r="L143" i="28" s="1"/>
  <c r="F138" i="28"/>
  <c r="L138" i="28" s="1"/>
  <c r="F142" i="28"/>
  <c r="O130" i="28"/>
  <c r="F136" i="27"/>
  <c r="P136" i="27" s="1"/>
  <c r="F143" i="27"/>
  <c r="P143" i="27" s="1"/>
  <c r="F139" i="27"/>
  <c r="P139" i="27" s="1"/>
  <c r="F138" i="27"/>
  <c r="P138" i="27" s="1"/>
  <c r="F141" i="27"/>
  <c r="P141" i="27" s="1"/>
  <c r="F142" i="27"/>
  <c r="P142" i="27" s="1"/>
  <c r="F137" i="27"/>
  <c r="P137" i="27" s="1"/>
  <c r="F145" i="27"/>
  <c r="P145" i="27" s="1"/>
  <c r="F140" i="27"/>
  <c r="P140" i="27" s="1"/>
  <c r="F144" i="27"/>
  <c r="P144" i="27" s="1"/>
  <c r="F134" i="27"/>
  <c r="P134" i="27" s="1"/>
  <c r="E134" i="29"/>
  <c r="M134" i="29" s="1"/>
  <c r="F133" i="29"/>
  <c r="N133" i="29" s="1"/>
  <c r="E133" i="29"/>
  <c r="M133" i="29" s="1"/>
  <c r="F122" i="29"/>
  <c r="N122" i="29" s="1"/>
  <c r="E128" i="29"/>
  <c r="M128" i="29" s="1"/>
  <c r="E125" i="29"/>
  <c r="M125" i="29" s="1"/>
  <c r="E127" i="29"/>
  <c r="M127" i="29" s="1"/>
  <c r="F132" i="29"/>
  <c r="N132" i="29" s="1"/>
  <c r="E132" i="29"/>
  <c r="M132" i="29" s="1"/>
  <c r="F130" i="29"/>
  <c r="N130" i="29" s="1"/>
  <c r="E124" i="29"/>
  <c r="M124" i="29" s="1"/>
  <c r="F125" i="29"/>
  <c r="N125" i="29" s="1"/>
  <c r="F128" i="29"/>
  <c r="N128" i="29" s="1"/>
  <c r="E126" i="29"/>
  <c r="M126" i="29" s="1"/>
  <c r="E129" i="29"/>
  <c r="M129" i="29" s="1"/>
  <c r="F124" i="29"/>
  <c r="N124" i="29" s="1"/>
  <c r="F127" i="29"/>
  <c r="N127" i="29" s="1"/>
  <c r="F129" i="29"/>
  <c r="N129" i="29" s="1"/>
  <c r="F126" i="29"/>
  <c r="N126" i="29" s="1"/>
  <c r="E123" i="29"/>
  <c r="M123" i="29" s="1"/>
  <c r="F123" i="29"/>
  <c r="N123" i="29" s="1"/>
  <c r="F131" i="29"/>
  <c r="N131" i="29" s="1"/>
  <c r="E131" i="29"/>
  <c r="M131" i="29" s="1"/>
  <c r="X7" i="26"/>
  <c r="O70" i="66"/>
  <c r="O71" i="66"/>
  <c r="O72" i="66"/>
  <c r="O63" i="66"/>
  <c r="O68" i="66"/>
  <c r="O65" i="66"/>
  <c r="O62" i="66"/>
  <c r="O69" i="66"/>
  <c r="O64" i="66"/>
  <c r="O66" i="66"/>
  <c r="O79" i="66"/>
  <c r="P83" i="58"/>
  <c r="S83" i="58" s="1"/>
  <c r="P75" i="58"/>
  <c r="S75" i="58" s="1"/>
  <c r="P81" i="58"/>
  <c r="S81" i="58" s="1"/>
  <c r="P77" i="58"/>
  <c r="S77" i="58" s="1"/>
  <c r="P74" i="58"/>
  <c r="S74" i="58" s="1"/>
  <c r="P82" i="58"/>
  <c r="S82" i="58" s="1"/>
  <c r="P84" i="58"/>
  <c r="S84" i="58" s="1"/>
  <c r="P78" i="58"/>
  <c r="S78" i="58" s="1"/>
  <c r="P80" i="58"/>
  <c r="S80" i="58" s="1"/>
  <c r="P76" i="58"/>
  <c r="S76" i="58" s="1"/>
  <c r="K135" i="27" l="1"/>
  <c r="U135" i="27" s="1"/>
  <c r="K138" i="27"/>
  <c r="U138" i="27" s="1"/>
  <c r="K145" i="27"/>
  <c r="U145" i="27" s="1"/>
  <c r="K141" i="27"/>
  <c r="U141" i="27" s="1"/>
  <c r="K136" i="27"/>
  <c r="U136" i="27" s="1"/>
  <c r="E142" i="29"/>
  <c r="M142" i="29" s="1"/>
  <c r="P97" i="58"/>
  <c r="S97" i="58" s="1"/>
  <c r="P91" i="58"/>
  <c r="S91" i="58" s="1"/>
  <c r="L142" i="28"/>
  <c r="O142" i="28" s="1"/>
  <c r="K145" i="28"/>
  <c r="O145" i="28" s="1"/>
  <c r="L134" i="28"/>
  <c r="O134" i="28" s="1"/>
  <c r="L140" i="27"/>
  <c r="V140" i="27" s="1"/>
  <c r="L141" i="27"/>
  <c r="V141" i="27" s="1"/>
  <c r="L136" i="27"/>
  <c r="V136" i="27" s="1"/>
  <c r="L145" i="27"/>
  <c r="V145" i="27" s="1"/>
  <c r="L138" i="27"/>
  <c r="V138" i="27" s="1"/>
  <c r="L134" i="27"/>
  <c r="V134" i="27" s="1"/>
  <c r="L137" i="27"/>
  <c r="V137" i="27" s="1"/>
  <c r="L139" i="27"/>
  <c r="V139" i="27" s="1"/>
  <c r="L144" i="27"/>
  <c r="V144" i="27" s="1"/>
  <c r="L142" i="27"/>
  <c r="V142" i="27" s="1"/>
  <c r="L143" i="27"/>
  <c r="V143" i="27" s="1"/>
  <c r="O127" i="28"/>
  <c r="O132" i="28"/>
  <c r="O139" i="28"/>
  <c r="O144" i="28"/>
  <c r="O135" i="28"/>
  <c r="O141" i="28"/>
  <c r="O125" i="28"/>
  <c r="O143" i="28"/>
  <c r="O140" i="28"/>
  <c r="O124" i="28"/>
  <c r="O126" i="28"/>
  <c r="O137" i="28"/>
  <c r="O136" i="28"/>
  <c r="O138" i="28"/>
  <c r="O123" i="28"/>
  <c r="O129" i="28"/>
  <c r="O131" i="28"/>
  <c r="O128" i="28"/>
  <c r="E143" i="29"/>
  <c r="M143" i="29" s="1"/>
  <c r="F138" i="29"/>
  <c r="N138" i="29" s="1"/>
  <c r="E141" i="29"/>
  <c r="M141" i="29" s="1"/>
  <c r="E136" i="29"/>
  <c r="M136" i="29" s="1"/>
  <c r="E139" i="29"/>
  <c r="M139" i="29" s="1"/>
  <c r="E145" i="29"/>
  <c r="M145" i="29" s="1"/>
  <c r="F143" i="29"/>
  <c r="N143" i="29" s="1"/>
  <c r="F141" i="29"/>
  <c r="N141" i="29" s="1"/>
  <c r="E138" i="29"/>
  <c r="M138" i="29" s="1"/>
  <c r="F142" i="29"/>
  <c r="N142" i="29" s="1"/>
  <c r="E137" i="29"/>
  <c r="M137" i="29" s="1"/>
  <c r="F145" i="29"/>
  <c r="N145" i="29" s="1"/>
  <c r="F135" i="29"/>
  <c r="N135" i="29" s="1"/>
  <c r="F139" i="29"/>
  <c r="N139" i="29" s="1"/>
  <c r="F140" i="29"/>
  <c r="N140" i="29" s="1"/>
  <c r="E144" i="29"/>
  <c r="M144" i="29" s="1"/>
  <c r="E140" i="29"/>
  <c r="M140" i="29" s="1"/>
  <c r="E135" i="29"/>
  <c r="M135" i="29" s="1"/>
  <c r="F136" i="29"/>
  <c r="N136" i="29" s="1"/>
  <c r="F137" i="29"/>
  <c r="N137" i="29" s="1"/>
  <c r="F144" i="29"/>
  <c r="N144" i="29" s="1"/>
  <c r="F134" i="29"/>
  <c r="N134" i="29" s="1"/>
  <c r="X8" i="26"/>
  <c r="O84" i="66"/>
  <c r="O91" i="66"/>
  <c r="O74" i="66"/>
  <c r="O76" i="66"/>
  <c r="O78" i="66"/>
  <c r="O82" i="66"/>
  <c r="O81" i="66"/>
  <c r="O75" i="66"/>
  <c r="O83" i="66"/>
  <c r="O80" i="66"/>
  <c r="O77" i="66"/>
  <c r="O97" i="66"/>
  <c r="P88" i="58" l="1"/>
  <c r="S88" i="58" s="1"/>
  <c r="P89" i="58"/>
  <c r="S89" i="58" s="1"/>
  <c r="P86" i="58"/>
  <c r="S86" i="58" s="1"/>
  <c r="P95" i="58"/>
  <c r="S95" i="58" s="1"/>
  <c r="P93" i="58"/>
  <c r="S93" i="58" s="1"/>
  <c r="P90" i="58"/>
  <c r="S90" i="58" s="1"/>
  <c r="P92" i="58"/>
  <c r="S92" i="58" s="1"/>
  <c r="P96" i="58"/>
  <c r="S96" i="58" s="1"/>
  <c r="P94" i="58"/>
  <c r="S94" i="58" s="1"/>
  <c r="P87" i="58"/>
  <c r="S87" i="58" s="1"/>
  <c r="P115" i="58"/>
  <c r="S115" i="58" s="1"/>
  <c r="P103" i="58"/>
  <c r="S103" i="58" s="1"/>
  <c r="P121" i="58"/>
  <c r="S121" i="58" s="1"/>
  <c r="P109" i="58"/>
  <c r="S109" i="58" s="1"/>
  <c r="X9" i="26"/>
  <c r="O88" i="66"/>
  <c r="O96" i="66"/>
  <c r="O86" i="66"/>
  <c r="O95" i="66"/>
  <c r="O90" i="66"/>
  <c r="O92" i="66"/>
  <c r="O89" i="66"/>
  <c r="O94" i="66"/>
  <c r="O93" i="66"/>
  <c r="O87" i="66"/>
  <c r="DQ247" i="6"/>
  <c r="DQ248" i="6"/>
  <c r="DQ252" i="6"/>
  <c r="DQ243" i="6"/>
  <c r="DQ251" i="6"/>
  <c r="DQ242" i="6"/>
  <c r="DQ250" i="6"/>
  <c r="DQ246" i="6"/>
  <c r="DQ244" i="6"/>
  <c r="DQ249" i="6"/>
  <c r="DQ253" i="6"/>
  <c r="DQ245" i="6"/>
  <c r="P118" i="58" l="1"/>
  <c r="S118" i="58" s="1"/>
  <c r="P106" i="58"/>
  <c r="S106" i="58" s="1"/>
  <c r="P116" i="58"/>
  <c r="S116" i="58" s="1"/>
  <c r="P104" i="58"/>
  <c r="S104" i="58" s="1"/>
  <c r="P107" i="58"/>
  <c r="S107" i="58" s="1"/>
  <c r="P113" i="58"/>
  <c r="S113" i="58" s="1"/>
  <c r="P101" i="58"/>
  <c r="S101" i="58" s="1"/>
  <c r="P111" i="58"/>
  <c r="S111" i="58" s="1"/>
  <c r="P99" i="58"/>
  <c r="S99" i="58" s="1"/>
  <c r="P108" i="58"/>
  <c r="S108" i="58" s="1"/>
  <c r="P114" i="58"/>
  <c r="S114" i="58" s="1"/>
  <c r="P102" i="58"/>
  <c r="S102" i="58" s="1"/>
  <c r="P117" i="58"/>
  <c r="S117" i="58" s="1"/>
  <c r="P105" i="58"/>
  <c r="S105" i="58" s="1"/>
  <c r="P110" i="58"/>
  <c r="S110" i="58" s="1"/>
  <c r="P98" i="58"/>
  <c r="S98" i="58" s="1"/>
  <c r="P112" i="58"/>
  <c r="S112" i="58" s="1"/>
  <c r="P100" i="58"/>
  <c r="S100" i="58" s="1"/>
  <c r="D97" i="28"/>
  <c r="P16" i="33"/>
  <c r="D93" i="28"/>
  <c r="CY93" i="39"/>
  <c r="CY97" i="39"/>
  <c r="D90" i="28"/>
  <c r="CY90" i="39"/>
  <c r="D95" i="28"/>
  <c r="CY95" i="39"/>
  <c r="D86" i="28"/>
  <c r="CY86" i="39"/>
  <c r="D88" i="28"/>
  <c r="CY88" i="39"/>
  <c r="D89" i="28"/>
  <c r="CY89" i="39"/>
  <c r="DP253" i="6"/>
  <c r="D94" i="28"/>
  <c r="CY94" i="39"/>
  <c r="D87" i="28"/>
  <c r="CY87" i="39"/>
  <c r="D92" i="28"/>
  <c r="CY92" i="39"/>
  <c r="D96" i="28"/>
  <c r="CY96" i="39"/>
  <c r="D91" i="28"/>
  <c r="CY91" i="39"/>
  <c r="X10" i="26"/>
  <c r="Q91" i="47"/>
  <c r="Q97" i="47"/>
  <c r="Q94" i="47"/>
  <c r="Q89" i="47"/>
  <c r="Q93" i="47"/>
  <c r="Q88" i="47"/>
  <c r="Q96" i="47"/>
  <c r="Q92" i="47"/>
  <c r="CX94" i="39" l="1"/>
  <c r="DP250" i="6"/>
  <c r="CX93" i="39"/>
  <c r="DP249" i="6"/>
  <c r="CX89" i="39"/>
  <c r="DP245" i="6"/>
  <c r="CX92" i="39"/>
  <c r="DP248" i="6"/>
  <c r="CX96" i="39"/>
  <c r="DP252" i="6"/>
  <c r="CX91" i="39"/>
  <c r="DP247" i="6"/>
  <c r="CX88" i="39"/>
  <c r="DP244" i="6"/>
  <c r="CX87" i="39"/>
  <c r="DP243" i="6"/>
  <c r="CX90" i="39"/>
  <c r="DP246" i="6"/>
  <c r="CX95" i="39"/>
  <c r="DP251" i="6"/>
  <c r="CX86" i="39"/>
  <c r="DP242" i="6"/>
  <c r="N12" i="26"/>
  <c r="P120" i="58"/>
  <c r="S120" i="58" s="1"/>
  <c r="P119" i="58"/>
  <c r="S119" i="58" s="1"/>
  <c r="Q90" i="47"/>
  <c r="Q95" i="47"/>
  <c r="Q87" i="47"/>
  <c r="Q86" i="47"/>
  <c r="CX97" i="39"/>
  <c r="R16" i="33"/>
  <c r="H11" i="26"/>
  <c r="I11" i="26"/>
  <c r="P91" i="47"/>
  <c r="P97" i="47"/>
  <c r="P96" i="47"/>
  <c r="P92" i="47"/>
  <c r="P95" i="47"/>
  <c r="P87" i="47"/>
  <c r="P90" i="47"/>
  <c r="C11" i="26"/>
  <c r="H83" i="26"/>
  <c r="P88" i="47"/>
  <c r="P93" i="47"/>
  <c r="P86" i="47"/>
  <c r="I83" i="26"/>
  <c r="P89" i="47"/>
  <c r="P94" i="47"/>
  <c r="N13" i="26" l="1"/>
  <c r="M4" i="68"/>
  <c r="M4" i="36"/>
  <c r="R145" i="47"/>
  <c r="J83" i="26"/>
  <c r="S145" i="47"/>
  <c r="C32" i="68" l="1"/>
  <c r="C53" i="68"/>
  <c r="C11" i="68"/>
  <c r="B52" i="36"/>
  <c r="B51" i="36"/>
  <c r="B50" i="36"/>
  <c r="B49" i="36"/>
  <c r="B48" i="36"/>
  <c r="B47" i="36"/>
  <c r="B46" i="36"/>
  <c r="B45" i="36"/>
  <c r="B40" i="36"/>
  <c r="B39" i="36"/>
  <c r="B19" i="36"/>
  <c r="B29" i="36" s="1"/>
  <c r="B38" i="36" s="1"/>
  <c r="B18" i="36"/>
  <c r="B28" i="36" s="1"/>
  <c r="B37" i="36" s="1"/>
  <c r="B36" i="36"/>
  <c r="B22" i="36"/>
  <c r="B21" i="36"/>
  <c r="B20" i="36"/>
  <c r="B17" i="36"/>
  <c r="B16" i="36"/>
  <c r="B15" i="36"/>
  <c r="AD5" i="32"/>
  <c r="AD6" i="32" s="1"/>
  <c r="AD7" i="32" s="1"/>
  <c r="AD8" i="32" s="1"/>
  <c r="AD9" i="32" s="1"/>
  <c r="AD10" i="32" s="1"/>
  <c r="AD11" i="32" s="1"/>
  <c r="AD12" i="32" s="1"/>
  <c r="AD13" i="32" s="1"/>
  <c r="AD14" i="32" s="1"/>
  <c r="AD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B5" i="32"/>
  <c r="J106" i="9"/>
  <c r="D106" i="9"/>
  <c r="E106" i="9"/>
  <c r="F106" i="9"/>
  <c r="G106" i="9"/>
  <c r="H106" i="9"/>
  <c r="I106" i="9"/>
  <c r="C106" i="9"/>
  <c r="J27" i="36" l="1"/>
  <c r="J31" i="36"/>
  <c r="K29" i="36"/>
  <c r="J30" i="36"/>
  <c r="J28" i="36"/>
  <c r="K28" i="36"/>
  <c r="K31" i="36"/>
  <c r="J29" i="36"/>
  <c r="K27" i="36"/>
  <c r="K30" i="36"/>
  <c r="B6" i="32"/>
  <c r="B7" i="32" s="1"/>
  <c r="I28" i="36"/>
  <c r="I31" i="36"/>
  <c r="I29" i="36"/>
  <c r="I27" i="36"/>
  <c r="I30" i="36"/>
  <c r="V33" i="35"/>
  <c r="D31" i="36"/>
  <c r="F31" i="36"/>
  <c r="H30" i="36"/>
  <c r="C30" i="36"/>
  <c r="E30" i="36"/>
  <c r="C31" i="36"/>
  <c r="E31" i="36"/>
  <c r="D30" i="36"/>
  <c r="F30" i="36"/>
  <c r="H31" i="36"/>
  <c r="N16" i="32"/>
  <c r="N17" i="32" s="1"/>
  <c r="AD16" i="32"/>
  <c r="AD17" i="32" s="1"/>
  <c r="R16" i="32"/>
  <c r="R17" i="32" s="1"/>
  <c r="F16" i="32"/>
  <c r="F17" i="32" s="1"/>
  <c r="V16" i="32"/>
  <c r="V17" i="32" s="1"/>
  <c r="J16" i="32"/>
  <c r="J17" i="32" s="1"/>
  <c r="Z16" i="32"/>
  <c r="Z17" i="32" s="1"/>
  <c r="DQ179" i="6"/>
  <c r="DQ174" i="6"/>
  <c r="DQ191" i="6"/>
  <c r="DQ186" i="6"/>
  <c r="DQ205" i="6"/>
  <c r="DQ165" i="6"/>
  <c r="DQ201" i="6"/>
  <c r="DQ193" i="6"/>
  <c r="DQ182" i="6"/>
  <c r="DQ178" i="6"/>
  <c r="DQ173" i="6"/>
  <c r="DQ213" i="6"/>
  <c r="DQ198" i="6"/>
  <c r="DQ177" i="6"/>
  <c r="DQ171" i="6"/>
  <c r="DQ160" i="6"/>
  <c r="DQ197" i="6"/>
  <c r="DQ187" i="6"/>
  <c r="DQ181" i="6"/>
  <c r="DQ175" i="6"/>
  <c r="DQ170" i="6"/>
  <c r="DQ227" i="6"/>
  <c r="DQ223" i="6"/>
  <c r="DQ219" i="6"/>
  <c r="DQ190" i="6"/>
  <c r="DQ185" i="6"/>
  <c r="DQ229" i="6"/>
  <c r="DQ225" i="6"/>
  <c r="DQ221" i="6"/>
  <c r="DQ228" i="6"/>
  <c r="DQ224" i="6"/>
  <c r="DQ220" i="6"/>
  <c r="DQ226" i="6"/>
  <c r="DQ222" i="6"/>
  <c r="DQ189" i="6"/>
  <c r="DQ183" i="6"/>
  <c r="DQ180" i="6"/>
  <c r="DQ176" i="6"/>
  <c r="DQ184" i="6"/>
  <c r="DQ172" i="6"/>
  <c r="DQ218" i="6"/>
  <c r="DQ212" i="6"/>
  <c r="DQ194" i="6"/>
  <c r="DQ168" i="6"/>
  <c r="DQ231" i="6"/>
  <c r="DQ237" i="6"/>
  <c r="DQ241" i="6"/>
  <c r="DQ232" i="6"/>
  <c r="DQ234" i="6"/>
  <c r="DQ238" i="6"/>
  <c r="DQ236" i="6"/>
  <c r="DQ239" i="6"/>
  <c r="DQ230" i="6"/>
  <c r="DQ235" i="6"/>
  <c r="DQ233" i="6"/>
  <c r="DQ240" i="6"/>
  <c r="BB5" i="33"/>
  <c r="BH5" i="33"/>
  <c r="DQ206" i="6"/>
  <c r="DQ210" i="6"/>
  <c r="DQ214" i="6"/>
  <c r="DQ207" i="6"/>
  <c r="DQ211" i="6"/>
  <c r="DQ215" i="6"/>
  <c r="DQ208" i="6"/>
  <c r="DQ216" i="6"/>
  <c r="DQ209" i="6"/>
  <c r="DQ217" i="6"/>
  <c r="DQ158" i="6"/>
  <c r="DQ162" i="6"/>
  <c r="DQ166" i="6"/>
  <c r="DQ159" i="6"/>
  <c r="DQ163" i="6"/>
  <c r="DQ167" i="6"/>
  <c r="DQ161" i="6"/>
  <c r="DQ169" i="6"/>
  <c r="DQ164" i="6"/>
  <c r="DQ202" i="6"/>
  <c r="DQ195" i="6"/>
  <c r="DQ199" i="6"/>
  <c r="DQ203" i="6"/>
  <c r="DQ196" i="6"/>
  <c r="DQ200" i="6"/>
  <c r="DQ204" i="6"/>
  <c r="DQ192" i="6"/>
  <c r="DQ188" i="6"/>
  <c r="W28" i="6"/>
  <c r="AF53" i="6"/>
  <c r="AD25" i="6"/>
  <c r="AC25" i="6"/>
  <c r="AA25" i="6"/>
  <c r="X28" i="6"/>
  <c r="W25" i="6"/>
  <c r="AG26" i="6"/>
  <c r="Y53" i="6"/>
  <c r="AG53" i="6"/>
  <c r="AE53" i="6"/>
  <c r="AE25" i="6"/>
  <c r="AG25" i="6"/>
  <c r="AF52" i="6"/>
  <c r="AF28" i="6"/>
  <c r="AF26" i="6"/>
  <c r="AE52" i="6"/>
  <c r="AE28" i="6"/>
  <c r="AG28" i="6"/>
  <c r="AC53" i="6"/>
  <c r="AA53" i="6"/>
  <c r="AA28" i="6"/>
  <c r="Y28" i="6"/>
  <c r="Y26" i="6"/>
  <c r="X26" i="6"/>
  <c r="AD53" i="6"/>
  <c r="Z53" i="6"/>
  <c r="V26" i="6"/>
  <c r="AD55" i="6"/>
  <c r="AD28" i="6"/>
  <c r="AC28" i="6"/>
  <c r="AB53" i="6"/>
  <c r="AB28" i="6"/>
  <c r="Z28" i="6"/>
  <c r="Z25" i="6"/>
  <c r="Y25" i="6"/>
  <c r="X53" i="6"/>
  <c r="AD26" i="6"/>
  <c r="AC26" i="6"/>
  <c r="AB26" i="6"/>
  <c r="AB25" i="6"/>
  <c r="AG52" i="6"/>
  <c r="V53" i="6"/>
  <c r="X25" i="6"/>
  <c r="AD52" i="6"/>
  <c r="W53" i="6"/>
  <c r="AF25" i="6"/>
  <c r="AG55" i="6"/>
  <c r="AE55" i="6"/>
  <c r="AF55" i="6"/>
  <c r="AC55" i="6"/>
  <c r="Z55" i="6"/>
  <c r="AE26" i="6"/>
  <c r="W26" i="6"/>
  <c r="AA55" i="6"/>
  <c r="Z26" i="6"/>
  <c r="AB55" i="6"/>
  <c r="AA26" i="6"/>
  <c r="Y55" i="6"/>
  <c r="AB33" i="35" l="1"/>
  <c r="K32" i="36"/>
  <c r="J32" i="36"/>
  <c r="G30" i="36"/>
  <c r="V32" i="35"/>
  <c r="G31" i="36"/>
  <c r="AB32" i="35"/>
  <c r="I7" i="26"/>
  <c r="C52" i="36"/>
  <c r="C50" i="36"/>
  <c r="C48" i="36"/>
  <c r="C51" i="36"/>
  <c r="C49" i="36"/>
  <c r="C47" i="36"/>
  <c r="C45" i="36"/>
  <c r="C46" i="36"/>
  <c r="X6" i="32"/>
  <c r="AB6" i="32"/>
  <c r="T6" i="32"/>
  <c r="L6" i="32"/>
  <c r="D6" i="32"/>
  <c r="H6" i="32"/>
  <c r="BI5" i="33"/>
  <c r="P6" i="32"/>
  <c r="D48" i="28"/>
  <c r="CY48" i="39"/>
  <c r="D43" i="28"/>
  <c r="CY43" i="39"/>
  <c r="D46" i="28"/>
  <c r="CY46" i="39"/>
  <c r="D11" i="28"/>
  <c r="CY11" i="39"/>
  <c r="D6" i="28"/>
  <c r="CY6" i="39"/>
  <c r="D60" i="28"/>
  <c r="CY60" i="39"/>
  <c r="D51" i="28"/>
  <c r="CY51" i="39"/>
  <c r="DP218" i="6"/>
  <c r="D74" i="28"/>
  <c r="CY74" i="39"/>
  <c r="D78" i="28"/>
  <c r="CY78" i="39"/>
  <c r="D75" i="28"/>
  <c r="CY75" i="39"/>
  <c r="D12" i="28"/>
  <c r="CY12" i="39"/>
  <c r="D56" i="28"/>
  <c r="CY56" i="39"/>
  <c r="D28" i="28"/>
  <c r="CY28" i="39"/>
  <c r="D20" i="28"/>
  <c r="CY20" i="39"/>
  <c r="D66" i="28"/>
  <c r="CY66" i="39"/>
  <c r="D72" i="28"/>
  <c r="CY72" i="39"/>
  <c r="D29" i="28"/>
  <c r="CY29" i="39"/>
  <c r="D71" i="28"/>
  <c r="CY71" i="39"/>
  <c r="D31" i="28"/>
  <c r="CY31" i="39"/>
  <c r="D21" i="28"/>
  <c r="CY21" i="39"/>
  <c r="D22" i="28"/>
  <c r="CY22" i="39"/>
  <c r="D35" i="28"/>
  <c r="CY35" i="39"/>
  <c r="D23" i="28"/>
  <c r="CY23" i="39"/>
  <c r="D44" i="28"/>
  <c r="CY44" i="39"/>
  <c r="D39" i="28"/>
  <c r="CY39" i="39"/>
  <c r="D8" i="28"/>
  <c r="CY8" i="39"/>
  <c r="D7" i="28"/>
  <c r="CY7" i="39"/>
  <c r="D2" i="28"/>
  <c r="CY2" i="39"/>
  <c r="D52" i="28"/>
  <c r="CY52" i="39"/>
  <c r="D58" i="28"/>
  <c r="CY58" i="39"/>
  <c r="D84" i="28"/>
  <c r="CY84" i="39"/>
  <c r="D83" i="28"/>
  <c r="CY83" i="39"/>
  <c r="D76" i="28"/>
  <c r="CY76" i="39"/>
  <c r="D38" i="28"/>
  <c r="CY38" i="39"/>
  <c r="D62" i="28"/>
  <c r="CY62" i="39"/>
  <c r="D24" i="28"/>
  <c r="CY24" i="39"/>
  <c r="D70" i="28"/>
  <c r="CY70" i="39"/>
  <c r="D65" i="28"/>
  <c r="CY65" i="39"/>
  <c r="D34" i="28"/>
  <c r="CY34" i="39"/>
  <c r="D14" i="28"/>
  <c r="CY14" i="39"/>
  <c r="D41" i="28"/>
  <c r="CY41" i="39"/>
  <c r="D42" i="28"/>
  <c r="CY42" i="39"/>
  <c r="D26" i="28"/>
  <c r="CY26" i="39"/>
  <c r="D9" i="28"/>
  <c r="CY9" i="39"/>
  <c r="D18" i="28"/>
  <c r="CY18" i="39"/>
  <c r="D32" i="28"/>
  <c r="CY32" i="39"/>
  <c r="D40" i="28"/>
  <c r="CY40" i="39"/>
  <c r="D13" i="28"/>
  <c r="CY13" i="39"/>
  <c r="D3" i="28"/>
  <c r="CY3" i="39"/>
  <c r="D61" i="28"/>
  <c r="CY61" i="39"/>
  <c r="D59" i="28"/>
  <c r="CY59" i="39"/>
  <c r="D54" i="28"/>
  <c r="CY54" i="39"/>
  <c r="D77" i="28"/>
  <c r="CY77" i="39"/>
  <c r="D80" i="28"/>
  <c r="CY80" i="39"/>
  <c r="D85" i="28"/>
  <c r="CY85" i="39"/>
  <c r="D27" i="28"/>
  <c r="CY27" i="39"/>
  <c r="D64" i="28"/>
  <c r="CY64" i="39"/>
  <c r="D69" i="28"/>
  <c r="CY69" i="39"/>
  <c r="D63" i="28"/>
  <c r="CY63" i="39"/>
  <c r="D19" i="28"/>
  <c r="CY19" i="39"/>
  <c r="D4" i="28"/>
  <c r="CY4" i="39"/>
  <c r="D57" i="28"/>
  <c r="CY57" i="39"/>
  <c r="D37" i="28"/>
  <c r="CY37" i="39"/>
  <c r="D49" i="28"/>
  <c r="CY49" i="39"/>
  <c r="D36" i="28"/>
  <c r="CY36" i="39"/>
  <c r="D47" i="28"/>
  <c r="CY47" i="39"/>
  <c r="D5" i="28"/>
  <c r="CY5" i="39"/>
  <c r="D10" i="28"/>
  <c r="CY10" i="39"/>
  <c r="D53" i="28"/>
  <c r="CY53" i="39"/>
  <c r="D55" i="28"/>
  <c r="CY55" i="39"/>
  <c r="D50" i="28"/>
  <c r="CY50" i="39"/>
  <c r="D79" i="28"/>
  <c r="CY79" i="39"/>
  <c r="D82" i="28"/>
  <c r="CY82" i="39"/>
  <c r="D81" i="28"/>
  <c r="CY81" i="39"/>
  <c r="D16" i="28"/>
  <c r="CY16" i="39"/>
  <c r="D33" i="28"/>
  <c r="CY33" i="39"/>
  <c r="D68" i="28"/>
  <c r="CY68" i="39"/>
  <c r="D73" i="28"/>
  <c r="CY73" i="39"/>
  <c r="D67" i="28"/>
  <c r="CY67" i="39"/>
  <c r="D25" i="28"/>
  <c r="CY25" i="39"/>
  <c r="D15" i="28"/>
  <c r="CY15" i="39"/>
  <c r="D17" i="28"/>
  <c r="CY17" i="39"/>
  <c r="D45" i="28"/>
  <c r="CY45" i="39"/>
  <c r="D30" i="28"/>
  <c r="CY30" i="39"/>
  <c r="I6" i="26"/>
  <c r="I10" i="26"/>
  <c r="I5" i="26"/>
  <c r="I9" i="26"/>
  <c r="I4" i="26"/>
  <c r="I8" i="26"/>
  <c r="V108" i="9"/>
  <c r="AC6" i="33"/>
  <c r="AC7" i="33" s="1"/>
  <c r="AD5" i="33"/>
  <c r="I5" i="35" s="1"/>
  <c r="L5" i="33"/>
  <c r="N5" i="33"/>
  <c r="M5" i="33"/>
  <c r="Q5" i="33" s="1"/>
  <c r="B6" i="33"/>
  <c r="AU6" i="33"/>
  <c r="AV5" i="33"/>
  <c r="U5" i="35" s="1"/>
  <c r="P33" i="35"/>
  <c r="J33" i="35"/>
  <c r="D33" i="35"/>
  <c r="Q5" i="47"/>
  <c r="Q50" i="47"/>
  <c r="Q74" i="47"/>
  <c r="Q75" i="47"/>
  <c r="Q72" i="47"/>
  <c r="Q71" i="47"/>
  <c r="Q22" i="47"/>
  <c r="Q35" i="47"/>
  <c r="BA91" i="39"/>
  <c r="BA94" i="39"/>
  <c r="BA89" i="39"/>
  <c r="I75" i="26"/>
  <c r="I77" i="26"/>
  <c r="I79" i="26"/>
  <c r="I81" i="26"/>
  <c r="Q36" i="47"/>
  <c r="Q6" i="47"/>
  <c r="Q60" i="47"/>
  <c r="Q51" i="47"/>
  <c r="X2" i="41"/>
  <c r="Q84" i="47"/>
  <c r="Q83" i="47"/>
  <c r="Q12" i="47"/>
  <c r="Q56" i="47"/>
  <c r="Q66" i="47"/>
  <c r="Q65" i="47"/>
  <c r="Q14" i="47"/>
  <c r="Q26" i="47"/>
  <c r="Q9" i="47"/>
  <c r="Q18" i="47"/>
  <c r="BA96" i="39"/>
  <c r="BA87" i="39"/>
  <c r="BA90" i="39"/>
  <c r="Q8" i="47"/>
  <c r="Q2" i="47"/>
  <c r="Q52" i="47"/>
  <c r="Q77" i="47"/>
  <c r="Q80" i="47"/>
  <c r="Q85" i="47"/>
  <c r="Q38" i="47"/>
  <c r="Q62" i="47"/>
  <c r="Q16" i="47"/>
  <c r="Q24" i="47"/>
  <c r="Q19" i="47"/>
  <c r="Q4" i="47"/>
  <c r="Q37" i="47"/>
  <c r="Q49" i="47"/>
  <c r="BA92" i="39"/>
  <c r="BA88" i="39"/>
  <c r="BA97" i="39"/>
  <c r="I76" i="26"/>
  <c r="I78" i="26"/>
  <c r="I80" i="26"/>
  <c r="I82" i="26"/>
  <c r="Q39" i="47"/>
  <c r="Q13" i="47"/>
  <c r="Q61" i="47"/>
  <c r="Q59" i="47"/>
  <c r="Q54" i="47"/>
  <c r="Q79" i="47"/>
  <c r="Q82" i="47"/>
  <c r="Q29" i="47"/>
  <c r="Q68" i="47"/>
  <c r="Q73" i="47"/>
  <c r="Q67" i="47"/>
  <c r="Q25" i="47"/>
  <c r="BA95" i="39"/>
  <c r="BA86" i="39"/>
  <c r="BA93" i="39"/>
  <c r="I74" i="26"/>
  <c r="Z70" i="6"/>
  <c r="BC85" i="6" s="1"/>
  <c r="AE63" i="6"/>
  <c r="Y67" i="6"/>
  <c r="BB82" i="6" s="1"/>
  <c r="Z69" i="6"/>
  <c r="BC84" i="6" s="1"/>
  <c r="Z64" i="6"/>
  <c r="BC79" i="6" s="1"/>
  <c r="Z66" i="6"/>
  <c r="BC81" i="6" s="1"/>
  <c r="Z65" i="6"/>
  <c r="BC80" i="6" s="1"/>
  <c r="Z72" i="6"/>
  <c r="BC87" i="6" s="1"/>
  <c r="AE67" i="6"/>
  <c r="AD61" i="6"/>
  <c r="AE68" i="6"/>
  <c r="AE64" i="6"/>
  <c r="Y63" i="6"/>
  <c r="BB78" i="6" s="1"/>
  <c r="AE71" i="6"/>
  <c r="AE72" i="6"/>
  <c r="AE65" i="6"/>
  <c r="Y64" i="6"/>
  <c r="BB79" i="6" s="1"/>
  <c r="Y72" i="6"/>
  <c r="BB87" i="6" s="1"/>
  <c r="AE70" i="6"/>
  <c r="AE66" i="6"/>
  <c r="Y70" i="6"/>
  <c r="BB85" i="6" s="1"/>
  <c r="Y61" i="6"/>
  <c r="BB76" i="6" s="1"/>
  <c r="Z68" i="6"/>
  <c r="BC83" i="6" s="1"/>
  <c r="AE61" i="6"/>
  <c r="Y68" i="6"/>
  <c r="BB83" i="6" s="1"/>
  <c r="Z67" i="6"/>
  <c r="BC82" i="6" s="1"/>
  <c r="Z71" i="6"/>
  <c r="BC86" i="6" s="1"/>
  <c r="AE62" i="6"/>
  <c r="Y65" i="6"/>
  <c r="BB80" i="6" s="1"/>
  <c r="Y69" i="6"/>
  <c r="BB84" i="6" s="1"/>
  <c r="AE69" i="6"/>
  <c r="Y66" i="6"/>
  <c r="BB81" i="6" s="1"/>
  <c r="Y71" i="6"/>
  <c r="BB86" i="6" s="1"/>
  <c r="Y62" i="6"/>
  <c r="BB77" i="6" s="1"/>
  <c r="P5" i="32"/>
  <c r="AB5" i="32"/>
  <c r="K6" i="33"/>
  <c r="L5" i="32"/>
  <c r="B8" i="32"/>
  <c r="C27" i="36"/>
  <c r="C29" i="36"/>
  <c r="C28" i="36"/>
  <c r="AA5" i="35"/>
  <c r="BA6" i="33"/>
  <c r="BB6" i="33" s="1"/>
  <c r="C9" i="36" s="1"/>
  <c r="H5" i="32"/>
  <c r="T5" i="32"/>
  <c r="BG6" i="33"/>
  <c r="BH6" i="33" s="1"/>
  <c r="C10" i="36" s="1"/>
  <c r="AF5" i="32"/>
  <c r="X5" i="32"/>
  <c r="AD71" i="6"/>
  <c r="AD63" i="6"/>
  <c r="AD72" i="6"/>
  <c r="AD64" i="6"/>
  <c r="AD67" i="6"/>
  <c r="AD68" i="6"/>
  <c r="AD69" i="6"/>
  <c r="AD65" i="6"/>
  <c r="AD70" i="6"/>
  <c r="AD66" i="6"/>
  <c r="AD62" i="6"/>
  <c r="CX83" i="39" l="1"/>
  <c r="DP239" i="6"/>
  <c r="CX66" i="39"/>
  <c r="DP222" i="6"/>
  <c r="CX64" i="39"/>
  <c r="DP220" i="6"/>
  <c r="CX23" i="39"/>
  <c r="DP179" i="6"/>
  <c r="CX34" i="39"/>
  <c r="DP190" i="6"/>
  <c r="CX32" i="39"/>
  <c r="DP188" i="6"/>
  <c r="CX44" i="39"/>
  <c r="DP200" i="6"/>
  <c r="CX58" i="39"/>
  <c r="DP214" i="6"/>
  <c r="CX57" i="39"/>
  <c r="DP213" i="6"/>
  <c r="CX4" i="39"/>
  <c r="DP160" i="6"/>
  <c r="CX8" i="39"/>
  <c r="DP164" i="6"/>
  <c r="CX54" i="39"/>
  <c r="DP210" i="6"/>
  <c r="CX76" i="39"/>
  <c r="DP232" i="6"/>
  <c r="CX70" i="39"/>
  <c r="DP226" i="6"/>
  <c r="CX65" i="39"/>
  <c r="DP221" i="6"/>
  <c r="CX20" i="39"/>
  <c r="DP176" i="6"/>
  <c r="CX27" i="39"/>
  <c r="DP183" i="6"/>
  <c r="CX33" i="39"/>
  <c r="DP189" i="6"/>
  <c r="CX45" i="39"/>
  <c r="DP201" i="6"/>
  <c r="CX51" i="39"/>
  <c r="DP207" i="6"/>
  <c r="CX56" i="39"/>
  <c r="DP212" i="6"/>
  <c r="CX12" i="39"/>
  <c r="DP168" i="6"/>
  <c r="CX75" i="39"/>
  <c r="DP231" i="6"/>
  <c r="CX81" i="39"/>
  <c r="DP237" i="6"/>
  <c r="CX69" i="39"/>
  <c r="DP225" i="6"/>
  <c r="CX15" i="39"/>
  <c r="DP171" i="6"/>
  <c r="CX24" i="39"/>
  <c r="DP180" i="6"/>
  <c r="CX31" i="39"/>
  <c r="DP187" i="6"/>
  <c r="CX38" i="39"/>
  <c r="DP194" i="6"/>
  <c r="CX41" i="39"/>
  <c r="DP197" i="6"/>
  <c r="CX55" i="39"/>
  <c r="DP211" i="6"/>
  <c r="CX5" i="39"/>
  <c r="DP161" i="6"/>
  <c r="CX13" i="39"/>
  <c r="DP169" i="6"/>
  <c r="CX74" i="39"/>
  <c r="DP230" i="6"/>
  <c r="CX77" i="39"/>
  <c r="DP233" i="6"/>
  <c r="CX67" i="39"/>
  <c r="DP223" i="6"/>
  <c r="CX14" i="39"/>
  <c r="DP170" i="6"/>
  <c r="CX25" i="39"/>
  <c r="DP181" i="6"/>
  <c r="CX35" i="39"/>
  <c r="DP191" i="6"/>
  <c r="CX42" i="39"/>
  <c r="DP198" i="6"/>
  <c r="CX48" i="39"/>
  <c r="DP204" i="6"/>
  <c r="CX59" i="39"/>
  <c r="DP215" i="6"/>
  <c r="CX6" i="39"/>
  <c r="DP162" i="6"/>
  <c r="CX9" i="39"/>
  <c r="DP165" i="6"/>
  <c r="CX78" i="39"/>
  <c r="DP234" i="6"/>
  <c r="CX85" i="39"/>
  <c r="DP241" i="6"/>
  <c r="CX71" i="39"/>
  <c r="DP227" i="6"/>
  <c r="CX18" i="39"/>
  <c r="DP174" i="6"/>
  <c r="CX16" i="39"/>
  <c r="DP172" i="6"/>
  <c r="CX28" i="39"/>
  <c r="DP184" i="6"/>
  <c r="CX46" i="39"/>
  <c r="DP202" i="6"/>
  <c r="CX49" i="39"/>
  <c r="DP205" i="6"/>
  <c r="CX52" i="39"/>
  <c r="DP208" i="6"/>
  <c r="CX10" i="39"/>
  <c r="DP166" i="6"/>
  <c r="CX3" i="39"/>
  <c r="DP159" i="6"/>
  <c r="CX82" i="39"/>
  <c r="DP238" i="6"/>
  <c r="CX80" i="39"/>
  <c r="DP236" i="6"/>
  <c r="CX68" i="39"/>
  <c r="DP224" i="6"/>
  <c r="CX22" i="39"/>
  <c r="DP178" i="6"/>
  <c r="CX17" i="39"/>
  <c r="DP173" i="6"/>
  <c r="CX36" i="39"/>
  <c r="DP192" i="6"/>
  <c r="CX39" i="39"/>
  <c r="DP195" i="6"/>
  <c r="CX40" i="39"/>
  <c r="DP196" i="6"/>
  <c r="CX60" i="39"/>
  <c r="DP216" i="6"/>
  <c r="CX2" i="39"/>
  <c r="DP158" i="6"/>
  <c r="CX84" i="39"/>
  <c r="DP240" i="6"/>
  <c r="CX63" i="39"/>
  <c r="DP219" i="6"/>
  <c r="CX72" i="39"/>
  <c r="DP228" i="6"/>
  <c r="CX21" i="39"/>
  <c r="DP177" i="6"/>
  <c r="CX26" i="39"/>
  <c r="DP182" i="6"/>
  <c r="CX29" i="39"/>
  <c r="DP185" i="6"/>
  <c r="CX43" i="39"/>
  <c r="DP199" i="6"/>
  <c r="CX50" i="39"/>
  <c r="DP206" i="6"/>
  <c r="CX53" i="39"/>
  <c r="DP209" i="6"/>
  <c r="CX7" i="39"/>
  <c r="DP163" i="6"/>
  <c r="CX79" i="39"/>
  <c r="DP235" i="6"/>
  <c r="CX73" i="39"/>
  <c r="DP229" i="6"/>
  <c r="CX19" i="39"/>
  <c r="DP175" i="6"/>
  <c r="CX30" i="39"/>
  <c r="DP186" i="6"/>
  <c r="CX37" i="39"/>
  <c r="DP193" i="6"/>
  <c r="CX47" i="39"/>
  <c r="DP203" i="6"/>
  <c r="CX61" i="39"/>
  <c r="DP217" i="6"/>
  <c r="CX11" i="39"/>
  <c r="DP167" i="6"/>
  <c r="V120" i="9"/>
  <c r="V117" i="9"/>
  <c r="C53" i="36"/>
  <c r="W5" i="35"/>
  <c r="X5" i="35" s="1"/>
  <c r="AC5" i="35"/>
  <c r="P15" i="47"/>
  <c r="Q15" i="47"/>
  <c r="P27" i="47"/>
  <c r="Q27" i="47"/>
  <c r="P63" i="47"/>
  <c r="Q63" i="47"/>
  <c r="P7" i="47"/>
  <c r="Q7" i="47"/>
  <c r="P41" i="47"/>
  <c r="Q41" i="47"/>
  <c r="P28" i="47"/>
  <c r="Q28" i="47"/>
  <c r="P31" i="47"/>
  <c r="Q31" i="47"/>
  <c r="CX62" i="39"/>
  <c r="P17" i="47"/>
  <c r="Q17" i="47"/>
  <c r="P3" i="47"/>
  <c r="Q3" i="47"/>
  <c r="P57" i="47"/>
  <c r="Q57" i="47"/>
  <c r="P45" i="47"/>
  <c r="Q45" i="47"/>
  <c r="P44" i="47"/>
  <c r="Q44" i="47"/>
  <c r="P64" i="47"/>
  <c r="Q64" i="47"/>
  <c r="P46" i="47"/>
  <c r="Q46" i="47"/>
  <c r="P48" i="47"/>
  <c r="Q48" i="47"/>
  <c r="P42" i="47"/>
  <c r="Q42" i="47"/>
  <c r="P76" i="47"/>
  <c r="Q76" i="47"/>
  <c r="P47" i="47"/>
  <c r="Q47" i="47"/>
  <c r="P78" i="47"/>
  <c r="Q78" i="47"/>
  <c r="P53" i="47"/>
  <c r="Q53" i="47"/>
  <c r="P32" i="47"/>
  <c r="Q32" i="47"/>
  <c r="P81" i="47"/>
  <c r="Q81" i="47"/>
  <c r="P69" i="47"/>
  <c r="Q69" i="47"/>
  <c r="P70" i="47"/>
  <c r="Q70" i="47"/>
  <c r="P58" i="47"/>
  <c r="Q58" i="47"/>
  <c r="P23" i="47"/>
  <c r="Q23" i="47"/>
  <c r="P20" i="47"/>
  <c r="Q20" i="47"/>
  <c r="P21" i="47"/>
  <c r="Q21" i="47"/>
  <c r="P33" i="47"/>
  <c r="Q33" i="47"/>
  <c r="P10" i="47"/>
  <c r="Q10" i="47"/>
  <c r="P30" i="47"/>
  <c r="Q30" i="47"/>
  <c r="P43" i="47"/>
  <c r="Q43" i="47"/>
  <c r="P34" i="47"/>
  <c r="Q34" i="47"/>
  <c r="P11" i="47"/>
  <c r="Q11" i="47"/>
  <c r="P55" i="47"/>
  <c r="Q55" i="47"/>
  <c r="P40" i="47"/>
  <c r="Q40" i="47"/>
  <c r="V115" i="9"/>
  <c r="V116" i="9"/>
  <c r="AF6" i="32"/>
  <c r="H133" i="27"/>
  <c r="R133" i="27" s="1"/>
  <c r="H126" i="27"/>
  <c r="R126" i="27" s="1"/>
  <c r="H132" i="27"/>
  <c r="R132" i="27" s="1"/>
  <c r="H122" i="27"/>
  <c r="R122" i="27" s="1"/>
  <c r="AR16" i="33"/>
  <c r="AR15" i="33"/>
  <c r="C32" i="36"/>
  <c r="G124" i="27"/>
  <c r="Q124" i="27" s="1"/>
  <c r="G132" i="27"/>
  <c r="Q132" i="27" s="1"/>
  <c r="G129" i="27"/>
  <c r="Q129" i="27" s="1"/>
  <c r="G126" i="27"/>
  <c r="Q126" i="27" s="1"/>
  <c r="G123" i="27"/>
  <c r="Q123" i="27" s="1"/>
  <c r="G131" i="27"/>
  <c r="Q131" i="27" s="1"/>
  <c r="G122" i="27"/>
  <c r="Q122" i="27" s="1"/>
  <c r="G128" i="27"/>
  <c r="Q128" i="27" s="1"/>
  <c r="G125" i="27"/>
  <c r="Q125" i="27" s="1"/>
  <c r="G133" i="27"/>
  <c r="Q133" i="27" s="1"/>
  <c r="G130" i="27"/>
  <c r="Q130" i="27" s="1"/>
  <c r="G127" i="27"/>
  <c r="Q127" i="27" s="1"/>
  <c r="D46" i="36"/>
  <c r="D51" i="36"/>
  <c r="D52" i="36"/>
  <c r="D50" i="36"/>
  <c r="D48" i="36"/>
  <c r="D49" i="36"/>
  <c r="D47" i="36"/>
  <c r="D45" i="36"/>
  <c r="P14" i="47"/>
  <c r="H5" i="26"/>
  <c r="H6" i="26"/>
  <c r="H10" i="26"/>
  <c r="P62" i="47"/>
  <c r="H9" i="26"/>
  <c r="P38" i="47"/>
  <c r="H7" i="26"/>
  <c r="H4" i="26"/>
  <c r="P50" i="47"/>
  <c r="H8" i="26"/>
  <c r="V110" i="9"/>
  <c r="V114" i="9"/>
  <c r="V111" i="9"/>
  <c r="V113" i="9"/>
  <c r="V112" i="9"/>
  <c r="V109" i="9"/>
  <c r="Q109" i="9"/>
  <c r="Q108" i="9"/>
  <c r="R108" i="9"/>
  <c r="BC5" i="33"/>
  <c r="BD5" i="33" s="1"/>
  <c r="BE5" i="33" s="1"/>
  <c r="AD7" i="33"/>
  <c r="D6" i="36" s="1"/>
  <c r="AQ5" i="33"/>
  <c r="AM5" i="33"/>
  <c r="O5" i="35" s="1"/>
  <c r="D6" i="33"/>
  <c r="H6" i="33" s="1"/>
  <c r="E6" i="33"/>
  <c r="C6" i="33"/>
  <c r="U5" i="33"/>
  <c r="C5" i="35" s="1"/>
  <c r="AU7" i="33"/>
  <c r="AV6" i="33"/>
  <c r="D5" i="33"/>
  <c r="H5" i="33" s="1"/>
  <c r="E5" i="33"/>
  <c r="C5" i="33"/>
  <c r="N6" i="33"/>
  <c r="L6" i="33"/>
  <c r="C4" i="36" s="1"/>
  <c r="M6" i="33"/>
  <c r="Q6" i="33" s="1"/>
  <c r="AD6" i="33"/>
  <c r="AW5" i="33"/>
  <c r="AX5" i="33" s="1"/>
  <c r="AY5" i="33" s="1"/>
  <c r="I32" i="68"/>
  <c r="I32" i="36"/>
  <c r="AD5" i="35"/>
  <c r="K5" i="35"/>
  <c r="G2" i="30"/>
  <c r="W2" i="27"/>
  <c r="BO2" i="39"/>
  <c r="BN2" i="39"/>
  <c r="P74" i="47"/>
  <c r="P5" i="47"/>
  <c r="P66" i="47"/>
  <c r="P35" i="47"/>
  <c r="P75" i="47"/>
  <c r="P84" i="47"/>
  <c r="P36" i="47"/>
  <c r="P12" i="47"/>
  <c r="P52" i="47"/>
  <c r="P26" i="47"/>
  <c r="P51" i="47"/>
  <c r="P71" i="47"/>
  <c r="P19" i="47"/>
  <c r="P4" i="47"/>
  <c r="P72" i="47"/>
  <c r="P67" i="47"/>
  <c r="P2" i="47"/>
  <c r="P85" i="47"/>
  <c r="P59" i="47"/>
  <c r="I84" i="26"/>
  <c r="P60" i="47"/>
  <c r="P83" i="47"/>
  <c r="P18" i="47"/>
  <c r="C5" i="26"/>
  <c r="P77" i="47"/>
  <c r="P61" i="47"/>
  <c r="P37" i="47"/>
  <c r="C9" i="26"/>
  <c r="P68" i="47"/>
  <c r="S136" i="47"/>
  <c r="BM3" i="39"/>
  <c r="G3" i="64" s="1"/>
  <c r="O3" i="64" s="1"/>
  <c r="P13" i="47"/>
  <c r="P39" i="47"/>
  <c r="P73" i="47"/>
  <c r="H78" i="26"/>
  <c r="J78" i="26" s="1"/>
  <c r="P56" i="47"/>
  <c r="P24" i="47"/>
  <c r="P8" i="47"/>
  <c r="P6" i="47"/>
  <c r="P65" i="47"/>
  <c r="P49" i="47"/>
  <c r="P25" i="47"/>
  <c r="P9" i="47"/>
  <c r="C10" i="26"/>
  <c r="C7" i="26"/>
  <c r="C8" i="26"/>
  <c r="H80" i="26"/>
  <c r="J80" i="26" s="1"/>
  <c r="P29" i="47"/>
  <c r="H76" i="26"/>
  <c r="J76" i="26" s="1"/>
  <c r="P80" i="47"/>
  <c r="P16" i="47"/>
  <c r="P54" i="47"/>
  <c r="P82" i="47"/>
  <c r="H77" i="26"/>
  <c r="J77" i="26" s="1"/>
  <c r="P79" i="47"/>
  <c r="P22" i="47"/>
  <c r="H82" i="26"/>
  <c r="J82" i="26" s="1"/>
  <c r="H75" i="26"/>
  <c r="J75" i="26" s="1"/>
  <c r="H81" i="26"/>
  <c r="J81" i="26" s="1"/>
  <c r="H79" i="26"/>
  <c r="J79" i="26" s="1"/>
  <c r="C6" i="26"/>
  <c r="C4" i="26"/>
  <c r="H74" i="26"/>
  <c r="BJ5" i="33"/>
  <c r="BK5" i="33" s="1"/>
  <c r="BG7" i="33"/>
  <c r="BH7" i="33" s="1"/>
  <c r="D10" i="36" s="1"/>
  <c r="D28" i="36"/>
  <c r="D27" i="36"/>
  <c r="D29" i="36"/>
  <c r="L7" i="32"/>
  <c r="H7" i="32"/>
  <c r="T6" i="33"/>
  <c r="AC8" i="33"/>
  <c r="BA7" i="33"/>
  <c r="BB7" i="33" s="1"/>
  <c r="D9" i="36" s="1"/>
  <c r="AA6" i="35"/>
  <c r="AC6" i="35" s="1"/>
  <c r="AD6" i="35" s="1"/>
  <c r="P7" i="32"/>
  <c r="AF7" i="32"/>
  <c r="BI6" i="33"/>
  <c r="BC6" i="33"/>
  <c r="AB7" i="32"/>
  <c r="AW6" i="33"/>
  <c r="X7" i="32"/>
  <c r="B9" i="32"/>
  <c r="B7" i="33"/>
  <c r="D7" i="32"/>
  <c r="T7" i="32"/>
  <c r="AL6" i="33"/>
  <c r="K7" i="33"/>
  <c r="C3" i="36" l="1"/>
  <c r="O2" i="30"/>
  <c r="S2" i="30" s="1"/>
  <c r="Q122" i="47"/>
  <c r="J17" i="26" s="1"/>
  <c r="H134" i="27"/>
  <c r="R134" i="27" s="1"/>
  <c r="H138" i="27"/>
  <c r="R138" i="27" s="1"/>
  <c r="H144" i="27"/>
  <c r="R144" i="27" s="1"/>
  <c r="H145" i="27"/>
  <c r="R145" i="27" s="1"/>
  <c r="R140" i="47"/>
  <c r="R141" i="47"/>
  <c r="R138" i="47"/>
  <c r="R144" i="47"/>
  <c r="R142" i="47"/>
  <c r="R139" i="47"/>
  <c r="R143" i="47"/>
  <c r="H129" i="27"/>
  <c r="R129" i="27" s="1"/>
  <c r="H127" i="27"/>
  <c r="R127" i="27" s="1"/>
  <c r="H130" i="27"/>
  <c r="R130" i="27" s="1"/>
  <c r="H123" i="27"/>
  <c r="R123" i="27" s="1"/>
  <c r="H125" i="27"/>
  <c r="R125" i="27" s="1"/>
  <c r="H124" i="27"/>
  <c r="R124" i="27" s="1"/>
  <c r="H128" i="27"/>
  <c r="R128" i="27" s="1"/>
  <c r="H131" i="27"/>
  <c r="R131" i="27" s="1"/>
  <c r="R114" i="9"/>
  <c r="Q110" i="9"/>
  <c r="R109" i="9"/>
  <c r="U6" i="35"/>
  <c r="W6" i="35" s="1"/>
  <c r="C8" i="36"/>
  <c r="I6" i="35"/>
  <c r="K6" i="35" s="1"/>
  <c r="C6" i="36"/>
  <c r="E51" i="36"/>
  <c r="E49" i="36"/>
  <c r="E47" i="36"/>
  <c r="E45" i="36"/>
  <c r="E46" i="36"/>
  <c r="E52" i="36"/>
  <c r="E50" i="36"/>
  <c r="E48" i="36"/>
  <c r="R110" i="9"/>
  <c r="R111" i="9"/>
  <c r="R112" i="9"/>
  <c r="R113" i="9"/>
  <c r="Q111" i="9"/>
  <c r="Q112" i="9"/>
  <c r="R115" i="9"/>
  <c r="AI15" i="33"/>
  <c r="AI16" i="33"/>
  <c r="AX6" i="33"/>
  <c r="AY6" i="33" s="1"/>
  <c r="L7" i="33"/>
  <c r="D4" i="36" s="1"/>
  <c r="M7" i="33"/>
  <c r="Q7" i="33" s="1"/>
  <c r="N7" i="33"/>
  <c r="AQ6" i="33"/>
  <c r="AM6" i="33"/>
  <c r="C7" i="36" s="1"/>
  <c r="U6" i="33"/>
  <c r="C5" i="36" s="1"/>
  <c r="AD8" i="33"/>
  <c r="E6" i="36" s="1"/>
  <c r="D7" i="33"/>
  <c r="H7" i="33" s="1"/>
  <c r="E7" i="33"/>
  <c r="C7" i="33"/>
  <c r="AV7" i="33"/>
  <c r="D8" i="36" s="1"/>
  <c r="AU8" i="33"/>
  <c r="L5" i="35"/>
  <c r="G3" i="30"/>
  <c r="W3" i="27"/>
  <c r="X11" i="26"/>
  <c r="BN3" i="39"/>
  <c r="BO3" i="39"/>
  <c r="S134" i="47"/>
  <c r="R134" i="47"/>
  <c r="S131" i="47"/>
  <c r="R127" i="47"/>
  <c r="R126" i="47"/>
  <c r="S138" i="47"/>
  <c r="S130" i="47"/>
  <c r="S144" i="47"/>
  <c r="S142" i="47"/>
  <c r="S140" i="47"/>
  <c r="R135" i="47"/>
  <c r="R136" i="47"/>
  <c r="S126" i="47"/>
  <c r="H14" i="26"/>
  <c r="J74" i="26"/>
  <c r="J86" i="26" s="1"/>
  <c r="H84" i="26"/>
  <c r="J84" i="26" s="1"/>
  <c r="E74" i="26"/>
  <c r="R129" i="47"/>
  <c r="R132" i="47"/>
  <c r="S129" i="47"/>
  <c r="S135" i="47"/>
  <c r="S128" i="47"/>
  <c r="S143" i="47"/>
  <c r="BM4" i="39"/>
  <c r="G4" i="64" s="1"/>
  <c r="O4" i="64" s="1"/>
  <c r="W3" i="41"/>
  <c r="S125" i="47"/>
  <c r="R133" i="47"/>
  <c r="C14" i="26"/>
  <c r="R130" i="47"/>
  <c r="S139" i="47"/>
  <c r="R131" i="47"/>
  <c r="Y2" i="41"/>
  <c r="S127" i="47"/>
  <c r="S132" i="47"/>
  <c r="S133" i="47"/>
  <c r="R125" i="47"/>
  <c r="R128" i="47"/>
  <c r="S141" i="47"/>
  <c r="E75" i="26"/>
  <c r="P8" i="32"/>
  <c r="I7" i="35"/>
  <c r="K8" i="33"/>
  <c r="Q5" i="35"/>
  <c r="B8" i="33"/>
  <c r="B10" i="32"/>
  <c r="H8" i="32"/>
  <c r="BI7" i="33"/>
  <c r="AF8" i="32"/>
  <c r="E5" i="35"/>
  <c r="BG8" i="33"/>
  <c r="BH8" i="33" s="1"/>
  <c r="E10" i="36" s="1"/>
  <c r="E28" i="36"/>
  <c r="E29" i="36"/>
  <c r="E27" i="36"/>
  <c r="D8" i="32"/>
  <c r="AB8" i="32"/>
  <c r="BC7" i="33"/>
  <c r="BD6" i="33"/>
  <c r="BE6" i="33" s="1"/>
  <c r="BJ6" i="33"/>
  <c r="BK6" i="33" s="1"/>
  <c r="X8" i="32"/>
  <c r="AW7" i="33"/>
  <c r="T7" i="33"/>
  <c r="AL7" i="33"/>
  <c r="T8" i="32"/>
  <c r="L8" i="32"/>
  <c r="BA8" i="33"/>
  <c r="BB8" i="33" s="1"/>
  <c r="E9" i="36" s="1"/>
  <c r="AC9" i="33"/>
  <c r="AC10" i="33" s="1"/>
  <c r="D3" i="36" l="1"/>
  <c r="O3" i="30"/>
  <c r="S3" i="30" s="1"/>
  <c r="Q117" i="9"/>
  <c r="Q120" i="9"/>
  <c r="R120" i="9"/>
  <c r="R117" i="9"/>
  <c r="Q116" i="9"/>
  <c r="AC11" i="33"/>
  <c r="AD10" i="33"/>
  <c r="R5" i="35"/>
  <c r="H143" i="27"/>
  <c r="R143" i="27" s="1"/>
  <c r="H136" i="27"/>
  <c r="R136" i="27" s="1"/>
  <c r="H135" i="27"/>
  <c r="R135" i="27" s="1"/>
  <c r="H139" i="27"/>
  <c r="R139" i="27" s="1"/>
  <c r="H140" i="27"/>
  <c r="R140" i="27" s="1"/>
  <c r="H137" i="27"/>
  <c r="R137" i="27" s="1"/>
  <c r="H142" i="27"/>
  <c r="R142" i="27" s="1"/>
  <c r="H141" i="27"/>
  <c r="R141" i="27" s="1"/>
  <c r="Q115" i="9"/>
  <c r="R116" i="9"/>
  <c r="Q113" i="9"/>
  <c r="S3" i="29"/>
  <c r="W4" i="27"/>
  <c r="C11" i="36"/>
  <c r="V6" i="33"/>
  <c r="Z6" i="33" s="1"/>
  <c r="Q114" i="9"/>
  <c r="Z15" i="33"/>
  <c r="Z16" i="33"/>
  <c r="X6" i="35"/>
  <c r="F50" i="36"/>
  <c r="F51" i="36"/>
  <c r="F49" i="36"/>
  <c r="F47" i="36"/>
  <c r="F45" i="36"/>
  <c r="F46" i="36"/>
  <c r="F52" i="36"/>
  <c r="F48" i="36"/>
  <c r="AN5" i="33"/>
  <c r="AR5" i="33" s="1"/>
  <c r="AS5" i="33" s="1"/>
  <c r="O18" i="35" s="1"/>
  <c r="DT168" i="6"/>
  <c r="DT159" i="6"/>
  <c r="DT163" i="6"/>
  <c r="DT161" i="6"/>
  <c r="DT167" i="6"/>
  <c r="DT165" i="6"/>
  <c r="DT169" i="6"/>
  <c r="DT158" i="6"/>
  <c r="V5" i="33"/>
  <c r="Z5" i="33" s="1"/>
  <c r="DT164" i="6"/>
  <c r="DT166" i="6"/>
  <c r="DT160" i="6"/>
  <c r="DT162" i="6"/>
  <c r="J87" i="26"/>
  <c r="AX7" i="33"/>
  <c r="AY7" i="33" s="1"/>
  <c r="U7" i="33"/>
  <c r="D5" i="36" s="1"/>
  <c r="D8" i="33"/>
  <c r="H8" i="33" s="1"/>
  <c r="E8" i="33"/>
  <c r="C8" i="33"/>
  <c r="AD9" i="33"/>
  <c r="F6" i="36" s="1"/>
  <c r="N8" i="33"/>
  <c r="M8" i="33"/>
  <c r="Q8" i="33" s="1"/>
  <c r="L8" i="33"/>
  <c r="E4" i="36" s="1"/>
  <c r="AV8" i="33"/>
  <c r="E8" i="36" s="1"/>
  <c r="AU9" i="33"/>
  <c r="AU10" i="33" s="1"/>
  <c r="AQ7" i="33"/>
  <c r="AM7" i="33"/>
  <c r="D7" i="36" s="1"/>
  <c r="U7" i="35"/>
  <c r="W7" i="35" s="1"/>
  <c r="D53" i="68"/>
  <c r="D32" i="68"/>
  <c r="E32" i="68"/>
  <c r="D53" i="36"/>
  <c r="D32" i="36"/>
  <c r="AA7" i="35"/>
  <c r="AC7" i="35" s="1"/>
  <c r="L6" i="35"/>
  <c r="F5" i="35"/>
  <c r="G4" i="30"/>
  <c r="X14" i="26"/>
  <c r="S2" i="64"/>
  <c r="BN4" i="39"/>
  <c r="BO4" i="39"/>
  <c r="BM5" i="39"/>
  <c r="G5" i="64" s="1"/>
  <c r="O5" i="64" s="1"/>
  <c r="W4" i="41"/>
  <c r="C84" i="26"/>
  <c r="Y3" i="41"/>
  <c r="X3" i="41"/>
  <c r="K7" i="35"/>
  <c r="L9" i="32"/>
  <c r="F29" i="36"/>
  <c r="F28" i="36"/>
  <c r="F27" i="36"/>
  <c r="BI8" i="33"/>
  <c r="AF9" i="32"/>
  <c r="C6" i="35"/>
  <c r="O6" i="35"/>
  <c r="T8" i="33"/>
  <c r="BD7" i="33"/>
  <c r="BE7" i="33" s="1"/>
  <c r="AL8" i="33"/>
  <c r="T9" i="32"/>
  <c r="D9" i="32"/>
  <c r="BJ7" i="33"/>
  <c r="BK7" i="33" s="1"/>
  <c r="H9" i="32"/>
  <c r="AW8" i="33"/>
  <c r="X9" i="32"/>
  <c r="I8" i="35"/>
  <c r="BA9" i="33"/>
  <c r="BG9" i="33"/>
  <c r="B11" i="32"/>
  <c r="BC8" i="33"/>
  <c r="AB9" i="32"/>
  <c r="P9" i="32"/>
  <c r="B9" i="33"/>
  <c r="K9" i="33"/>
  <c r="K10" i="33" s="1"/>
  <c r="E3" i="36" l="1"/>
  <c r="O4" i="30"/>
  <c r="S4" i="30" s="1"/>
  <c r="BB9" i="33"/>
  <c r="F9" i="36" s="1"/>
  <c r="BA10" i="33"/>
  <c r="AU11" i="33"/>
  <c r="AV10" i="33"/>
  <c r="BH9" i="33"/>
  <c r="F10" i="36" s="1"/>
  <c r="BG10" i="33"/>
  <c r="AC12" i="33"/>
  <c r="AD11" i="33"/>
  <c r="K11" i="33"/>
  <c r="L10" i="33"/>
  <c r="M10" i="33"/>
  <c r="Q10" i="33" s="1"/>
  <c r="P10" i="33"/>
  <c r="N10" i="33"/>
  <c r="B10" i="33"/>
  <c r="Q112" i="66"/>
  <c r="P112" i="66"/>
  <c r="P116" i="66"/>
  <c r="Q116" i="66"/>
  <c r="Q100" i="66"/>
  <c r="P100" i="66"/>
  <c r="P106" i="66"/>
  <c r="Q106" i="66"/>
  <c r="Q115" i="66"/>
  <c r="P115" i="66"/>
  <c r="P121" i="66"/>
  <c r="Q121" i="66"/>
  <c r="Q104" i="66"/>
  <c r="P104" i="66"/>
  <c r="P114" i="66"/>
  <c r="Q114" i="66"/>
  <c r="P102" i="66"/>
  <c r="Q102" i="66"/>
  <c r="Q118" i="66"/>
  <c r="P118" i="66"/>
  <c r="Q103" i="66"/>
  <c r="P103" i="66"/>
  <c r="Q109" i="66"/>
  <c r="P109" i="66"/>
  <c r="Q113" i="66"/>
  <c r="P113" i="66"/>
  <c r="Q107" i="66"/>
  <c r="P107" i="66"/>
  <c r="W12" i="26"/>
  <c r="Y12" i="26" s="1"/>
  <c r="P98" i="66"/>
  <c r="Q98" i="66"/>
  <c r="Q111" i="66"/>
  <c r="P111" i="66"/>
  <c r="Q117" i="66"/>
  <c r="P117" i="66"/>
  <c r="Q101" i="66"/>
  <c r="P101" i="66"/>
  <c r="Q120" i="66"/>
  <c r="P120" i="66"/>
  <c r="Q99" i="66"/>
  <c r="P99" i="66"/>
  <c r="Q105" i="66"/>
  <c r="P105" i="66"/>
  <c r="P119" i="66"/>
  <c r="Q119" i="66"/>
  <c r="W13" i="26"/>
  <c r="Y13" i="26" s="1"/>
  <c r="P110" i="66"/>
  <c r="Q110" i="66"/>
  <c r="P108" i="66"/>
  <c r="Q108" i="66"/>
  <c r="DT254" i="6"/>
  <c r="DT248" i="6"/>
  <c r="DT247" i="6"/>
  <c r="DT242" i="6"/>
  <c r="DT245" i="6"/>
  <c r="DT266" i="6"/>
  <c r="DT244" i="6"/>
  <c r="DT250" i="6"/>
  <c r="DT243" i="6"/>
  <c r="DT253" i="6"/>
  <c r="DT252" i="6"/>
  <c r="DT251" i="6"/>
  <c r="DT246" i="6"/>
  <c r="DT249" i="6"/>
  <c r="DS238" i="6"/>
  <c r="DS239" i="6"/>
  <c r="DS173" i="6"/>
  <c r="V7" i="33"/>
  <c r="Z7" i="33" s="1"/>
  <c r="W5" i="27"/>
  <c r="S4" i="29"/>
  <c r="DS176" i="6"/>
  <c r="AN7" i="33"/>
  <c r="AR7" i="33" s="1"/>
  <c r="AS7" i="33" s="1"/>
  <c r="G48" i="36"/>
  <c r="G49" i="36"/>
  <c r="G47" i="36"/>
  <c r="G45" i="36"/>
  <c r="G46" i="36"/>
  <c r="AD7" i="35"/>
  <c r="DT175" i="6"/>
  <c r="DT212" i="6"/>
  <c r="DT206" i="6"/>
  <c r="DT199" i="6"/>
  <c r="DT231" i="6"/>
  <c r="DT233" i="6"/>
  <c r="DS161" i="6"/>
  <c r="DS163" i="6"/>
  <c r="DS171" i="6"/>
  <c r="DT226" i="6"/>
  <c r="DT184" i="6"/>
  <c r="DT182" i="6"/>
  <c r="D2" i="31"/>
  <c r="DB2" i="39"/>
  <c r="DE2" i="39"/>
  <c r="AO5" i="33"/>
  <c r="D9" i="31"/>
  <c r="DE9" i="39"/>
  <c r="DB9" i="39"/>
  <c r="D11" i="31"/>
  <c r="DB11" i="39"/>
  <c r="DE11" i="39"/>
  <c r="DT239" i="6"/>
  <c r="Q5" i="66"/>
  <c r="P5" i="66"/>
  <c r="D3" i="31"/>
  <c r="DB3" i="39"/>
  <c r="DE3" i="39"/>
  <c r="D6" i="31"/>
  <c r="DB6" i="39"/>
  <c r="DE6" i="39"/>
  <c r="D10" i="31"/>
  <c r="DB10" i="39"/>
  <c r="DE10" i="39"/>
  <c r="W4" i="26"/>
  <c r="Q2" i="66"/>
  <c r="P2" i="66"/>
  <c r="D13" i="31"/>
  <c r="DB13" i="39"/>
  <c r="DE13" i="39"/>
  <c r="DT171" i="6"/>
  <c r="DT208" i="6"/>
  <c r="DT217" i="6"/>
  <c r="DT195" i="6"/>
  <c r="DT240" i="6"/>
  <c r="DS164" i="6"/>
  <c r="DS172" i="6"/>
  <c r="DT227" i="6"/>
  <c r="DT221" i="6"/>
  <c r="DT183" i="6"/>
  <c r="P9" i="66"/>
  <c r="Q9" i="66"/>
  <c r="DT178" i="6"/>
  <c r="DT209" i="6"/>
  <c r="DT213" i="6"/>
  <c r="DT202" i="6"/>
  <c r="Q11" i="66"/>
  <c r="P11" i="66"/>
  <c r="DS169" i="6"/>
  <c r="DS160" i="6"/>
  <c r="DS236" i="6"/>
  <c r="DT223" i="6"/>
  <c r="DT192" i="6"/>
  <c r="DT190" i="6"/>
  <c r="DT180" i="6"/>
  <c r="DT174" i="6"/>
  <c r="DT215" i="6"/>
  <c r="DT204" i="6"/>
  <c r="DT198" i="6"/>
  <c r="DT235" i="6"/>
  <c r="DT237" i="6"/>
  <c r="T2" i="64"/>
  <c r="DS158" i="6"/>
  <c r="DS240" i="6"/>
  <c r="DT224" i="6"/>
  <c r="DT229" i="6"/>
  <c r="DT191" i="6"/>
  <c r="Q3" i="66"/>
  <c r="P3" i="66"/>
  <c r="D12" i="31"/>
  <c r="DB12" i="39"/>
  <c r="DE12" i="39"/>
  <c r="DT176" i="6"/>
  <c r="DT170" i="6"/>
  <c r="DT211" i="6"/>
  <c r="DT200" i="6"/>
  <c r="DT194" i="6"/>
  <c r="Q6" i="66"/>
  <c r="P6" i="66"/>
  <c r="D4" i="31"/>
  <c r="DB4" i="39"/>
  <c r="DE4" i="39"/>
  <c r="DT234" i="6"/>
  <c r="Q10" i="66"/>
  <c r="P10" i="66"/>
  <c r="D8" i="31"/>
  <c r="DE8" i="39"/>
  <c r="DB8" i="39"/>
  <c r="DS168" i="6"/>
  <c r="DS233" i="6"/>
  <c r="DS234" i="6"/>
  <c r="DT220" i="6"/>
  <c r="DT225" i="6"/>
  <c r="DT187" i="6"/>
  <c r="Q13" i="66"/>
  <c r="P13" i="66"/>
  <c r="DT232" i="6"/>
  <c r="DT241" i="6"/>
  <c r="D7" i="31"/>
  <c r="DE7" i="39"/>
  <c r="DB7" i="39"/>
  <c r="AE5" i="33"/>
  <c r="AI5" i="33" s="1"/>
  <c r="Q12" i="66"/>
  <c r="P12" i="66"/>
  <c r="AN6" i="33"/>
  <c r="AR6" i="33" s="1"/>
  <c r="AS6" i="33" s="1"/>
  <c r="Q4" i="66"/>
  <c r="P4" i="66"/>
  <c r="Q8" i="66"/>
  <c r="P8" i="66"/>
  <c r="DT172" i="6"/>
  <c r="DT181" i="6"/>
  <c r="DT207" i="6"/>
  <c r="DT196" i="6"/>
  <c r="DT201" i="6"/>
  <c r="DT236" i="6"/>
  <c r="DT230" i="6"/>
  <c r="DS166" i="6"/>
  <c r="DS159" i="6"/>
  <c r="DT222" i="6"/>
  <c r="DT193" i="6"/>
  <c r="DT189" i="6"/>
  <c r="DT177" i="6"/>
  <c r="DT173" i="6"/>
  <c r="DT214" i="6"/>
  <c r="DT205" i="6"/>
  <c r="DT197" i="6"/>
  <c r="D5" i="31"/>
  <c r="DB5" i="39"/>
  <c r="DE5" i="39"/>
  <c r="DS162" i="6"/>
  <c r="DS241" i="6"/>
  <c r="DS170" i="6"/>
  <c r="DT228" i="6"/>
  <c r="DT218" i="6"/>
  <c r="DT185" i="6"/>
  <c r="Q7" i="66"/>
  <c r="P7" i="66"/>
  <c r="DT179" i="6"/>
  <c r="DT216" i="6"/>
  <c r="DT210" i="6"/>
  <c r="DT203" i="6"/>
  <c r="DT238" i="6"/>
  <c r="DS165" i="6"/>
  <c r="DS167" i="6"/>
  <c r="DS177" i="6"/>
  <c r="DS175" i="6"/>
  <c r="DT219" i="6"/>
  <c r="DT188" i="6"/>
  <c r="DT186" i="6"/>
  <c r="AX8" i="33"/>
  <c r="AY8" i="33" s="1"/>
  <c r="C9" i="33"/>
  <c r="D9" i="33"/>
  <c r="H9" i="33" s="1"/>
  <c r="L9" i="33"/>
  <c r="F4" i="36" s="1"/>
  <c r="N9" i="33"/>
  <c r="M9" i="33"/>
  <c r="Q9" i="33" s="1"/>
  <c r="X7" i="35"/>
  <c r="AQ8" i="33"/>
  <c r="AN8" i="33"/>
  <c r="AR8" i="33" s="1"/>
  <c r="AM8" i="33"/>
  <c r="E7" i="36" s="1"/>
  <c r="G6" i="36"/>
  <c r="AV9" i="33"/>
  <c r="F8" i="36" s="1"/>
  <c r="V8" i="33"/>
  <c r="Z8" i="33" s="1"/>
  <c r="U8" i="33"/>
  <c r="E5" i="36" s="1"/>
  <c r="U8" i="35"/>
  <c r="W8" i="35" s="1"/>
  <c r="X8" i="35" s="1"/>
  <c r="E53" i="68"/>
  <c r="E53" i="36"/>
  <c r="E32" i="36"/>
  <c r="AA8" i="35"/>
  <c r="AC8" i="35" s="1"/>
  <c r="AD8" i="35" s="1"/>
  <c r="L7" i="35"/>
  <c r="S5" i="29"/>
  <c r="G5" i="30"/>
  <c r="S3" i="64"/>
  <c r="BN5" i="39"/>
  <c r="BO5" i="39"/>
  <c r="Y4" i="41"/>
  <c r="X4" i="41"/>
  <c r="BM6" i="39"/>
  <c r="G6" i="64" s="1"/>
  <c r="O6" i="64" s="1"/>
  <c r="W5" i="41"/>
  <c r="AW9" i="33"/>
  <c r="X10" i="32"/>
  <c r="L10" i="32"/>
  <c r="B12" i="32"/>
  <c r="T9" i="33"/>
  <c r="T10" i="33" s="1"/>
  <c r="Q6" i="35"/>
  <c r="K8" i="35"/>
  <c r="L8" i="35" s="1"/>
  <c r="H10" i="32"/>
  <c r="BC9" i="33"/>
  <c r="AB10" i="32"/>
  <c r="T10" i="32"/>
  <c r="BD8" i="33"/>
  <c r="O7" i="35"/>
  <c r="P10" i="32"/>
  <c r="AL9" i="33"/>
  <c r="AL10" i="33" s="1"/>
  <c r="D10" i="32"/>
  <c r="BI9" i="33"/>
  <c r="AF10" i="32"/>
  <c r="BJ8" i="33"/>
  <c r="BK8" i="33" s="1"/>
  <c r="C7" i="35"/>
  <c r="E6" i="35"/>
  <c r="I9" i="35"/>
  <c r="F3" i="36" l="1"/>
  <c r="D118" i="31"/>
  <c r="DT274" i="6"/>
  <c r="D121" i="31"/>
  <c r="DT277" i="6"/>
  <c r="D99" i="31"/>
  <c r="DT255" i="6"/>
  <c r="D103" i="31"/>
  <c r="DT259" i="6"/>
  <c r="D104" i="31"/>
  <c r="DT260" i="6"/>
  <c r="D106" i="31"/>
  <c r="DT262" i="6"/>
  <c r="D116" i="31"/>
  <c r="DT272" i="6"/>
  <c r="D119" i="31"/>
  <c r="DT275" i="6"/>
  <c r="O19" i="35"/>
  <c r="D109" i="31"/>
  <c r="DT265" i="6"/>
  <c r="D102" i="31"/>
  <c r="DT258" i="6"/>
  <c r="D100" i="31"/>
  <c r="DT256" i="6"/>
  <c r="D112" i="31"/>
  <c r="DT268" i="6"/>
  <c r="D105" i="31"/>
  <c r="DT261" i="6"/>
  <c r="O20" i="35"/>
  <c r="D115" i="31"/>
  <c r="DT271" i="6"/>
  <c r="D114" i="31"/>
  <c r="DT270" i="6"/>
  <c r="D108" i="31"/>
  <c r="DT264" i="6"/>
  <c r="D120" i="31"/>
  <c r="DT276" i="6"/>
  <c r="D101" i="31"/>
  <c r="DT257" i="6"/>
  <c r="D117" i="31"/>
  <c r="DT273" i="6"/>
  <c r="D111" i="31"/>
  <c r="DT267" i="6"/>
  <c r="D107" i="31"/>
  <c r="DT263" i="6"/>
  <c r="D113" i="31"/>
  <c r="DT269" i="6"/>
  <c r="O5" i="30"/>
  <c r="S5" i="30" s="1"/>
  <c r="DR258" i="6"/>
  <c r="R10" i="33"/>
  <c r="DR266" i="6"/>
  <c r="BI10" i="33"/>
  <c r="G52" i="36"/>
  <c r="AW10" i="33"/>
  <c r="G50" i="36"/>
  <c r="G51" i="36"/>
  <c r="BC10" i="33"/>
  <c r="AX10" i="33"/>
  <c r="AY10" i="33" s="1"/>
  <c r="G28" i="36"/>
  <c r="J32" i="35"/>
  <c r="G27" i="36"/>
  <c r="D32" i="35"/>
  <c r="G29" i="36"/>
  <c r="P32" i="35"/>
  <c r="U141" i="66"/>
  <c r="T149" i="66"/>
  <c r="U150" i="66"/>
  <c r="T141" i="66"/>
  <c r="T150" i="66"/>
  <c r="U149" i="66"/>
  <c r="AL11" i="33"/>
  <c r="AO11" i="33" s="1"/>
  <c r="AM10" i="33"/>
  <c r="AQ10" i="33"/>
  <c r="AN10" i="33"/>
  <c r="AR10" i="33" s="1"/>
  <c r="AC13" i="33"/>
  <c r="AD12" i="33"/>
  <c r="AU12" i="33"/>
  <c r="AV11" i="33"/>
  <c r="BG11" i="33"/>
  <c r="BH10" i="33"/>
  <c r="BA11" i="33"/>
  <c r="BB10" i="33"/>
  <c r="T11" i="33"/>
  <c r="U10" i="33"/>
  <c r="K12" i="33"/>
  <c r="L11" i="33"/>
  <c r="M11" i="33"/>
  <c r="Q11" i="33" s="1"/>
  <c r="P11" i="33"/>
  <c r="N11" i="33"/>
  <c r="B11" i="33"/>
  <c r="C10" i="33"/>
  <c r="D10" i="33"/>
  <c r="H10" i="33" s="1"/>
  <c r="E10" i="33"/>
  <c r="AE11" i="33"/>
  <c r="AI11" i="33" s="1"/>
  <c r="AO10" i="33"/>
  <c r="AE10" i="33"/>
  <c r="AI10" i="33" s="1"/>
  <c r="V10" i="33"/>
  <c r="Z10" i="33" s="1"/>
  <c r="AE12" i="33"/>
  <c r="AI12" i="33" s="1"/>
  <c r="D110" i="31"/>
  <c r="D98" i="31"/>
  <c r="DR273" i="6"/>
  <c r="DR267" i="6"/>
  <c r="Q93" i="66"/>
  <c r="P93" i="66"/>
  <c r="DE103" i="39"/>
  <c r="DB103" i="39"/>
  <c r="DS248" i="6"/>
  <c r="DS246" i="6"/>
  <c r="DB90" i="39"/>
  <c r="DE90" i="39"/>
  <c r="D90" i="31"/>
  <c r="DE104" i="39"/>
  <c r="DB104" i="39"/>
  <c r="DB114" i="39"/>
  <c r="DE114" i="39"/>
  <c r="DS242" i="6"/>
  <c r="DR277" i="6"/>
  <c r="D96" i="31"/>
  <c r="DE96" i="39"/>
  <c r="DB96" i="39"/>
  <c r="DR262" i="6"/>
  <c r="D97" i="31"/>
  <c r="DB97" i="39"/>
  <c r="DE97" i="39"/>
  <c r="DB112" i="39"/>
  <c r="DE112" i="39"/>
  <c r="DE110" i="39"/>
  <c r="DB110" i="39"/>
  <c r="DS245" i="6"/>
  <c r="DS247" i="6"/>
  <c r="D89" i="31"/>
  <c r="DB89" i="39"/>
  <c r="DE89" i="39"/>
  <c r="DE99" i="39"/>
  <c r="DB99" i="39"/>
  <c r="DR265" i="6"/>
  <c r="DR263" i="6"/>
  <c r="DR254" i="6"/>
  <c r="DB98" i="39"/>
  <c r="DE98" i="39"/>
  <c r="DB109" i="39"/>
  <c r="DE109" i="39"/>
  <c r="DR274" i="6"/>
  <c r="Q90" i="66"/>
  <c r="P90" i="66"/>
  <c r="DE95" i="39"/>
  <c r="DB95" i="39"/>
  <c r="D95" i="31"/>
  <c r="DR257" i="6"/>
  <c r="DR255" i="6"/>
  <c r="Q96" i="66"/>
  <c r="P96" i="66"/>
  <c r="DE106" i="39"/>
  <c r="DB106" i="39"/>
  <c r="DE116" i="39"/>
  <c r="DB116" i="39"/>
  <c r="P97" i="66"/>
  <c r="Q97" i="66"/>
  <c r="Q87" i="66"/>
  <c r="P87" i="66"/>
  <c r="D87" i="31"/>
  <c r="DB87" i="39"/>
  <c r="DE87" i="39"/>
  <c r="DB94" i="39"/>
  <c r="D94" i="31"/>
  <c r="DE94" i="39"/>
  <c r="DB108" i="39"/>
  <c r="DE108" i="39"/>
  <c r="P89" i="66"/>
  <c r="Q89" i="66"/>
  <c r="DS249" i="6"/>
  <c r="DR269" i="6"/>
  <c r="DE86" i="39"/>
  <c r="D86" i="31"/>
  <c r="DB86" i="39"/>
  <c r="DR260" i="6"/>
  <c r="D93" i="31"/>
  <c r="DB93" i="39"/>
  <c r="DE93" i="39"/>
  <c r="DS253" i="6"/>
  <c r="Q95" i="66"/>
  <c r="P95" i="66"/>
  <c r="DB115" i="39"/>
  <c r="DE115" i="39"/>
  <c r="DS252" i="6"/>
  <c r="DS250" i="6"/>
  <c r="DE100" i="39"/>
  <c r="DB100" i="39"/>
  <c r="DR261" i="6"/>
  <c r="DR259" i="6"/>
  <c r="D88" i="31"/>
  <c r="DB88" i="39"/>
  <c r="DE88" i="39"/>
  <c r="DS243" i="6"/>
  <c r="DE105" i="39"/>
  <c r="DB105" i="39"/>
  <c r="W11" i="26"/>
  <c r="Y11" i="26" s="1"/>
  <c r="Q86" i="66"/>
  <c r="P86" i="66"/>
  <c r="DB91" i="39"/>
  <c r="DE91" i="39"/>
  <c r="D91" i="31"/>
  <c r="DE92" i="39"/>
  <c r="D92" i="31"/>
  <c r="DB92" i="39"/>
  <c r="DB118" i="39"/>
  <c r="DE118" i="39"/>
  <c r="DB121" i="39"/>
  <c r="DE121" i="39"/>
  <c r="DE102" i="39"/>
  <c r="DB102" i="39"/>
  <c r="DR272" i="6"/>
  <c r="P94" i="66"/>
  <c r="Q94" i="66"/>
  <c r="Q88" i="66"/>
  <c r="P88" i="66"/>
  <c r="DB119" i="39"/>
  <c r="DE119" i="39"/>
  <c r="DE120" i="39"/>
  <c r="DB120" i="39"/>
  <c r="DR256" i="6"/>
  <c r="DS244" i="6"/>
  <c r="DS251" i="6"/>
  <c r="DR270" i="6"/>
  <c r="P91" i="66"/>
  <c r="Q91" i="66"/>
  <c r="DE101" i="39"/>
  <c r="DB101" i="39"/>
  <c r="DE117" i="39"/>
  <c r="DB117" i="39"/>
  <c r="DE111" i="39"/>
  <c r="DB111" i="39"/>
  <c r="DR264" i="6"/>
  <c r="Q92" i="66"/>
  <c r="P92" i="66"/>
  <c r="DE107" i="39"/>
  <c r="DB107" i="39"/>
  <c r="DB113" i="39"/>
  <c r="DE113" i="39"/>
  <c r="DS230" i="6"/>
  <c r="DS235" i="6"/>
  <c r="AE6" i="33"/>
  <c r="AI6" i="33" s="1"/>
  <c r="U2" i="64"/>
  <c r="BE8" i="33"/>
  <c r="AO8" i="33"/>
  <c r="H46" i="36"/>
  <c r="H45" i="36"/>
  <c r="H48" i="36"/>
  <c r="H49" i="36"/>
  <c r="H47" i="36"/>
  <c r="D30" i="31"/>
  <c r="DB30" i="39"/>
  <c r="DE30" i="39"/>
  <c r="D21" i="30"/>
  <c r="DD21" i="39"/>
  <c r="DA21" i="39"/>
  <c r="D82" i="31"/>
  <c r="DE82" i="39"/>
  <c r="DB82" i="39"/>
  <c r="Q60" i="66"/>
  <c r="P60" i="66"/>
  <c r="D23" i="31"/>
  <c r="DE23" i="39"/>
  <c r="DB23" i="39"/>
  <c r="DS224" i="6"/>
  <c r="DS205" i="6"/>
  <c r="DS203" i="6"/>
  <c r="Q29" i="66"/>
  <c r="P29" i="66"/>
  <c r="D62" i="31"/>
  <c r="DB62" i="39"/>
  <c r="DE62" i="39"/>
  <c r="D85" i="30"/>
  <c r="DA85" i="39"/>
  <c r="DD85" i="39"/>
  <c r="Q58" i="66"/>
  <c r="P58" i="66"/>
  <c r="D17" i="31"/>
  <c r="DB17" i="39"/>
  <c r="DE17" i="39"/>
  <c r="Q37" i="66"/>
  <c r="P37" i="66"/>
  <c r="D66" i="31"/>
  <c r="DB66" i="39"/>
  <c r="DE66" i="39"/>
  <c r="D3" i="30"/>
  <c r="DD3" i="39"/>
  <c r="DA3" i="39"/>
  <c r="Q80" i="66"/>
  <c r="P80" i="66"/>
  <c r="D45" i="31"/>
  <c r="DB45" i="39"/>
  <c r="DE45" i="39"/>
  <c r="Q25" i="66"/>
  <c r="P25" i="66"/>
  <c r="D16" i="31"/>
  <c r="DB16" i="39"/>
  <c r="DE16" i="39"/>
  <c r="Q85" i="66"/>
  <c r="P85" i="66"/>
  <c r="D76" i="31"/>
  <c r="DB76" i="39"/>
  <c r="DE76" i="39"/>
  <c r="DS211" i="6"/>
  <c r="DS190" i="6"/>
  <c r="DS186" i="6"/>
  <c r="P64" i="66"/>
  <c r="Q64" i="66"/>
  <c r="D20" i="30"/>
  <c r="DA20" i="39"/>
  <c r="DD20" i="39"/>
  <c r="Q38" i="66"/>
  <c r="W7" i="26"/>
  <c r="Y7" i="26" s="1"/>
  <c r="P38" i="66"/>
  <c r="D44" i="31"/>
  <c r="DB44" i="39"/>
  <c r="DE44" i="39"/>
  <c r="Q20" i="66"/>
  <c r="P20" i="66"/>
  <c r="Q68" i="66"/>
  <c r="P68" i="66"/>
  <c r="R4" i="26"/>
  <c r="D81" i="31"/>
  <c r="DB81" i="39"/>
  <c r="DE81" i="39"/>
  <c r="Q48" i="66"/>
  <c r="P48" i="66"/>
  <c r="D59" i="31"/>
  <c r="DB59" i="39"/>
  <c r="DE59" i="39"/>
  <c r="DS221" i="6"/>
  <c r="DS222" i="6"/>
  <c r="DS200" i="6"/>
  <c r="Q67" i="66"/>
  <c r="P67" i="66"/>
  <c r="D13" i="30"/>
  <c r="DA13" i="39"/>
  <c r="DD13" i="39"/>
  <c r="P46" i="66"/>
  <c r="Q46" i="66"/>
  <c r="D57" i="31"/>
  <c r="DB57" i="39"/>
  <c r="DE57" i="39"/>
  <c r="DS217" i="6"/>
  <c r="DS207" i="6"/>
  <c r="DS182" i="6"/>
  <c r="P71" i="66"/>
  <c r="Q71" i="66"/>
  <c r="D16" i="30"/>
  <c r="DA16" i="39"/>
  <c r="DD16" i="39"/>
  <c r="D84" i="31"/>
  <c r="DB84" i="39"/>
  <c r="DE84" i="39"/>
  <c r="Q52" i="66"/>
  <c r="P52" i="66"/>
  <c r="D15" i="31"/>
  <c r="DE15" i="39"/>
  <c r="DB15" i="39"/>
  <c r="AE8" i="33"/>
  <c r="AI8" i="33" s="1"/>
  <c r="Q83" i="66"/>
  <c r="P83" i="66"/>
  <c r="DS213" i="6"/>
  <c r="DS214" i="6"/>
  <c r="DS192" i="6"/>
  <c r="P28" i="66"/>
  <c r="Q28" i="66"/>
  <c r="D70" i="31"/>
  <c r="DB70" i="39"/>
  <c r="DE70" i="39"/>
  <c r="D7" i="30"/>
  <c r="DD7" i="39"/>
  <c r="DA7" i="39"/>
  <c r="D77" i="31"/>
  <c r="DB77" i="39"/>
  <c r="DE77" i="39"/>
  <c r="P50" i="66"/>
  <c r="Q50" i="66"/>
  <c r="W8" i="26"/>
  <c r="Y8" i="26" s="1"/>
  <c r="D56" i="31"/>
  <c r="DB56" i="39"/>
  <c r="DE56" i="39"/>
  <c r="P30" i="66"/>
  <c r="Q30" i="66"/>
  <c r="D32" i="31"/>
  <c r="DB32" i="39"/>
  <c r="DE32" i="39"/>
  <c r="P82" i="66"/>
  <c r="Q82" i="66"/>
  <c r="D47" i="31"/>
  <c r="DE47" i="39"/>
  <c r="DB47" i="39"/>
  <c r="Q23" i="66"/>
  <c r="P23" i="66"/>
  <c r="Q62" i="66"/>
  <c r="P62" i="66"/>
  <c r="W9" i="26"/>
  <c r="Y9" i="26" s="1"/>
  <c r="D72" i="31"/>
  <c r="DB72" i="39"/>
  <c r="DE72" i="39"/>
  <c r="D6" i="30"/>
  <c r="DA6" i="39"/>
  <c r="DD6" i="39"/>
  <c r="D41" i="31"/>
  <c r="DB41" i="39"/>
  <c r="DE41" i="39"/>
  <c r="Q17" i="66"/>
  <c r="P17" i="66"/>
  <c r="D21" i="31"/>
  <c r="DE21" i="39"/>
  <c r="DB21" i="39"/>
  <c r="DS215" i="6"/>
  <c r="DS185" i="6"/>
  <c r="DS183" i="6"/>
  <c r="Q66" i="66"/>
  <c r="P66" i="66"/>
  <c r="D10" i="30"/>
  <c r="DD10" i="39"/>
  <c r="DA10" i="39"/>
  <c r="Q45" i="66"/>
  <c r="P45" i="66"/>
  <c r="D40" i="31"/>
  <c r="DB40" i="39"/>
  <c r="DE40" i="39"/>
  <c r="Q16" i="66"/>
  <c r="P16" i="66"/>
  <c r="DS225" i="6"/>
  <c r="DS226" i="6"/>
  <c r="DS204" i="6"/>
  <c r="Q76" i="66"/>
  <c r="P76" i="66"/>
  <c r="D31" i="31"/>
  <c r="DB31" i="39"/>
  <c r="DE31" i="39"/>
  <c r="D78" i="30"/>
  <c r="DA78" i="39"/>
  <c r="DD78" i="39"/>
  <c r="D78" i="31"/>
  <c r="DB78" i="39"/>
  <c r="DE78" i="39"/>
  <c r="Q44" i="66"/>
  <c r="P44" i="66"/>
  <c r="D55" i="31"/>
  <c r="DB55" i="39"/>
  <c r="DE55" i="39"/>
  <c r="D35" i="31"/>
  <c r="DE35" i="39"/>
  <c r="DB35" i="39"/>
  <c r="D84" i="30"/>
  <c r="DA84" i="39"/>
  <c r="DD84" i="39"/>
  <c r="P81" i="66"/>
  <c r="Q81" i="66"/>
  <c r="D79" i="31"/>
  <c r="DB79" i="39"/>
  <c r="DE79" i="39"/>
  <c r="P59" i="66"/>
  <c r="Q59" i="66"/>
  <c r="D18" i="31"/>
  <c r="DE18" i="39"/>
  <c r="DB18" i="39"/>
  <c r="D34" i="31"/>
  <c r="DB34" i="39"/>
  <c r="DE34" i="39"/>
  <c r="Q57" i="66"/>
  <c r="P57" i="66"/>
  <c r="D53" i="31"/>
  <c r="DB53" i="39"/>
  <c r="DE53" i="39"/>
  <c r="AE7" i="33"/>
  <c r="AI7" i="33" s="1"/>
  <c r="D27" i="31"/>
  <c r="DE27" i="39"/>
  <c r="DB27" i="39"/>
  <c r="Q84" i="66"/>
  <c r="P84" i="66"/>
  <c r="D39" i="31"/>
  <c r="DB39" i="39"/>
  <c r="DE39" i="39"/>
  <c r="Q15" i="66"/>
  <c r="P15" i="66"/>
  <c r="DS228" i="6"/>
  <c r="DS218" i="6"/>
  <c r="DS196" i="6"/>
  <c r="P70" i="66"/>
  <c r="Q70" i="66"/>
  <c r="D15" i="30"/>
  <c r="DD15" i="39"/>
  <c r="DA15" i="39"/>
  <c r="D5" i="30"/>
  <c r="DD5" i="39"/>
  <c r="DA5" i="39"/>
  <c r="Q77" i="66"/>
  <c r="P77" i="66"/>
  <c r="D75" i="31"/>
  <c r="DB75" i="39"/>
  <c r="DE75" i="39"/>
  <c r="Q56" i="66"/>
  <c r="P56" i="66"/>
  <c r="D19" i="31"/>
  <c r="DE19" i="39"/>
  <c r="DB19" i="39"/>
  <c r="Q32" i="66"/>
  <c r="P32" i="66"/>
  <c r="D63" i="31"/>
  <c r="DB63" i="39"/>
  <c r="DE63" i="39"/>
  <c r="D11" i="30"/>
  <c r="DA11" i="39"/>
  <c r="DD11" i="39"/>
  <c r="P47" i="66"/>
  <c r="Q47" i="66"/>
  <c r="D54" i="31"/>
  <c r="DB54" i="39"/>
  <c r="DE54" i="39"/>
  <c r="DS229" i="6"/>
  <c r="DS219" i="6"/>
  <c r="DS198" i="6"/>
  <c r="Q72" i="66"/>
  <c r="P72" i="66"/>
  <c r="D14" i="30"/>
  <c r="DA14" i="39"/>
  <c r="DD14" i="39"/>
  <c r="Q41" i="66"/>
  <c r="P41" i="66"/>
  <c r="D49" i="31"/>
  <c r="DB49" i="39"/>
  <c r="DE49" i="39"/>
  <c r="P21" i="66"/>
  <c r="Q21" i="66"/>
  <c r="D33" i="31"/>
  <c r="DB33" i="39"/>
  <c r="DE33" i="39"/>
  <c r="D74" i="31"/>
  <c r="DB74" i="39"/>
  <c r="DE74" i="39"/>
  <c r="P40" i="66"/>
  <c r="Q40" i="66"/>
  <c r="D51" i="31"/>
  <c r="DB51" i="39"/>
  <c r="DE51" i="39"/>
  <c r="DS216" i="6"/>
  <c r="DS206" i="6"/>
  <c r="DS184" i="6"/>
  <c r="Q31" i="66"/>
  <c r="P31" i="66"/>
  <c r="D69" i="31"/>
  <c r="DB69" i="39"/>
  <c r="DE69" i="39"/>
  <c r="D77" i="30"/>
  <c r="DA77" i="39"/>
  <c r="DD77" i="39"/>
  <c r="Q78" i="66"/>
  <c r="P78" i="66"/>
  <c r="Q55" i="66"/>
  <c r="P55" i="66"/>
  <c r="D14" i="31"/>
  <c r="DE14" i="39"/>
  <c r="DB14" i="39"/>
  <c r="AO6" i="33"/>
  <c r="P35" i="66"/>
  <c r="Q35" i="66"/>
  <c r="D73" i="31"/>
  <c r="DB73" i="39"/>
  <c r="DE73" i="39"/>
  <c r="P79" i="66"/>
  <c r="Q79" i="66"/>
  <c r="D42" i="31"/>
  <c r="DB42" i="39"/>
  <c r="DE42" i="39"/>
  <c r="Q18" i="66"/>
  <c r="P18" i="66"/>
  <c r="D24" i="31"/>
  <c r="DB24" i="39"/>
  <c r="DE24" i="39"/>
  <c r="DS227" i="6"/>
  <c r="DS197" i="6"/>
  <c r="DS195" i="6"/>
  <c r="Q34" i="66"/>
  <c r="P34" i="66"/>
  <c r="D36" i="31"/>
  <c r="DB36" i="39"/>
  <c r="DE36" i="39"/>
  <c r="D80" i="30"/>
  <c r="DD80" i="39"/>
  <c r="DA80" i="39"/>
  <c r="Q53" i="66"/>
  <c r="P53" i="66"/>
  <c r="D22" i="31"/>
  <c r="DB22" i="39"/>
  <c r="DE22" i="39"/>
  <c r="DS212" i="6"/>
  <c r="DS193" i="6"/>
  <c r="DS191" i="6"/>
  <c r="Q27" i="66"/>
  <c r="P27" i="66"/>
  <c r="D65" i="31"/>
  <c r="DB65" i="39"/>
  <c r="DE65" i="39"/>
  <c r="D83" i="30"/>
  <c r="DA83" i="39"/>
  <c r="DD83" i="39"/>
  <c r="Q39" i="66"/>
  <c r="P39" i="66"/>
  <c r="D61" i="31"/>
  <c r="DB61" i="39"/>
  <c r="DE61" i="39"/>
  <c r="DS208" i="6"/>
  <c r="DS189" i="6"/>
  <c r="DS187" i="6"/>
  <c r="D26" i="31"/>
  <c r="DB26" i="39"/>
  <c r="DE26" i="39"/>
  <c r="AO7" i="33"/>
  <c r="D17" i="30"/>
  <c r="DA17" i="39"/>
  <c r="DD17" i="39"/>
  <c r="P75" i="66"/>
  <c r="Q75" i="66"/>
  <c r="D43" i="31"/>
  <c r="DB43" i="39"/>
  <c r="DE43" i="39"/>
  <c r="Q19" i="66"/>
  <c r="P19" i="66"/>
  <c r="Q63" i="66"/>
  <c r="P63" i="66"/>
  <c r="D19" i="30"/>
  <c r="DA19" i="39"/>
  <c r="DD19" i="39"/>
  <c r="D9" i="30"/>
  <c r="DD9" i="39"/>
  <c r="DA9" i="39"/>
  <c r="Q54" i="66"/>
  <c r="P54" i="66"/>
  <c r="D60" i="31"/>
  <c r="DE60" i="39"/>
  <c r="DB60" i="39"/>
  <c r="D29" i="31"/>
  <c r="DE29" i="39"/>
  <c r="DB29" i="39"/>
  <c r="Q49" i="66"/>
  <c r="P49" i="66"/>
  <c r="D58" i="31"/>
  <c r="DB58" i="39"/>
  <c r="DE58" i="39"/>
  <c r="DS209" i="6"/>
  <c r="DS210" i="6"/>
  <c r="DS188" i="6"/>
  <c r="Q33" i="66"/>
  <c r="P33" i="66"/>
  <c r="D37" i="31"/>
  <c r="DE37" i="39"/>
  <c r="DB37" i="39"/>
  <c r="P74" i="66"/>
  <c r="W10" i="26"/>
  <c r="Y10" i="26" s="1"/>
  <c r="Q74" i="66"/>
  <c r="D80" i="31"/>
  <c r="DB80" i="39"/>
  <c r="DE80" i="39"/>
  <c r="P51" i="66"/>
  <c r="Q51" i="66"/>
  <c r="D25" i="31"/>
  <c r="DB25" i="39"/>
  <c r="DE25" i="39"/>
  <c r="DS220" i="6"/>
  <c r="DS201" i="6"/>
  <c r="DS199" i="6"/>
  <c r="D85" i="31"/>
  <c r="DB85" i="39"/>
  <c r="DE85" i="39"/>
  <c r="AE9" i="33"/>
  <c r="AI9" i="33" s="1"/>
  <c r="Q69" i="66"/>
  <c r="P69" i="66"/>
  <c r="D64" i="31"/>
  <c r="DB64" i="39"/>
  <c r="DE64" i="39"/>
  <c r="D12" i="30"/>
  <c r="DA12" i="39"/>
  <c r="DD12" i="39"/>
  <c r="D38" i="31"/>
  <c r="DB38" i="39"/>
  <c r="DE38" i="39"/>
  <c r="Q14" i="66"/>
  <c r="P14" i="66"/>
  <c r="W5" i="26"/>
  <c r="Y5" i="26" s="1"/>
  <c r="D20" i="31"/>
  <c r="DB20" i="39"/>
  <c r="DE20" i="39"/>
  <c r="P73" i="66"/>
  <c r="Q73" i="66"/>
  <c r="D68" i="31"/>
  <c r="DB68" i="39"/>
  <c r="DE68" i="39"/>
  <c r="D2" i="30"/>
  <c r="DD2" i="39"/>
  <c r="DA2" i="39"/>
  <c r="AF5" i="33"/>
  <c r="Q42" i="66"/>
  <c r="P42" i="66"/>
  <c r="D48" i="31"/>
  <c r="DE48" i="39"/>
  <c r="DB48" i="39"/>
  <c r="P24" i="66"/>
  <c r="Q24" i="66"/>
  <c r="Q36" i="66"/>
  <c r="P36" i="66"/>
  <c r="D67" i="31"/>
  <c r="DB67" i="39"/>
  <c r="DE67" i="39"/>
  <c r="D4" i="30"/>
  <c r="DA4" i="39"/>
  <c r="DD4" i="39"/>
  <c r="D46" i="31"/>
  <c r="DB46" i="39"/>
  <c r="DE46" i="39"/>
  <c r="Q22" i="66"/>
  <c r="P22" i="66"/>
  <c r="P65" i="66"/>
  <c r="Q65" i="66"/>
  <c r="D71" i="31"/>
  <c r="DE71" i="39"/>
  <c r="DB71" i="39"/>
  <c r="D8" i="30"/>
  <c r="DA8" i="39"/>
  <c r="DD8" i="39"/>
  <c r="Q61" i="66"/>
  <c r="P61" i="66"/>
  <c r="D52" i="31"/>
  <c r="DE52" i="39"/>
  <c r="DB52" i="39"/>
  <c r="Y4" i="26"/>
  <c r="DS223" i="6"/>
  <c r="DS202" i="6"/>
  <c r="DS194" i="6"/>
  <c r="D83" i="31"/>
  <c r="DB83" i="39"/>
  <c r="DE83" i="39"/>
  <c r="Q26" i="66"/>
  <c r="P26" i="66"/>
  <c r="W6" i="26"/>
  <c r="Y6" i="26" s="1"/>
  <c r="D28" i="31"/>
  <c r="DB28" i="39"/>
  <c r="DE28" i="39"/>
  <c r="D82" i="30"/>
  <c r="DA82" i="39"/>
  <c r="DD82" i="39"/>
  <c r="Q43" i="66"/>
  <c r="P43" i="66"/>
  <c r="D50" i="31"/>
  <c r="DB50" i="39"/>
  <c r="DE50" i="39"/>
  <c r="AX9" i="33"/>
  <c r="AY9" i="33" s="1"/>
  <c r="G3" i="36"/>
  <c r="AQ9" i="33"/>
  <c r="AN9" i="33"/>
  <c r="AR9" i="33" s="1"/>
  <c r="AO9" i="33"/>
  <c r="AM9" i="33"/>
  <c r="F7" i="36" s="1"/>
  <c r="H6" i="36"/>
  <c r="V9" i="33"/>
  <c r="Z9" i="33" s="1"/>
  <c r="U9" i="33"/>
  <c r="F5" i="36" s="1"/>
  <c r="U9" i="35"/>
  <c r="W9" i="35" s="1"/>
  <c r="G4" i="36"/>
  <c r="G8" i="36"/>
  <c r="H8" i="36"/>
  <c r="B13" i="32"/>
  <c r="B14" i="32" s="1"/>
  <c r="F32" i="36"/>
  <c r="D11" i="36"/>
  <c r="F53" i="36"/>
  <c r="F53" i="68"/>
  <c r="F32" i="68"/>
  <c r="E11" i="68"/>
  <c r="D11" i="68"/>
  <c r="AA9" i="35"/>
  <c r="AC9" i="35" s="1"/>
  <c r="R6" i="35"/>
  <c r="F6" i="35"/>
  <c r="G6" i="30"/>
  <c r="W6" i="27"/>
  <c r="U3" i="64"/>
  <c r="T3" i="64"/>
  <c r="S4" i="64"/>
  <c r="BO6" i="39"/>
  <c r="BN6" i="39"/>
  <c r="Y5" i="41"/>
  <c r="X5" i="41"/>
  <c r="BM7" i="39"/>
  <c r="G7" i="64" s="1"/>
  <c r="O7" i="64" s="1"/>
  <c r="W6" i="41"/>
  <c r="K9" i="35"/>
  <c r="D11" i="32"/>
  <c r="O8" i="35"/>
  <c r="C8" i="35"/>
  <c r="BD9" i="33"/>
  <c r="BE9" i="33" s="1"/>
  <c r="L11" i="32"/>
  <c r="T11" i="32"/>
  <c r="AB11" i="32"/>
  <c r="P11" i="32"/>
  <c r="AF11" i="32"/>
  <c r="E7" i="35"/>
  <c r="I10" i="35"/>
  <c r="AS8" i="33"/>
  <c r="H28" i="36"/>
  <c r="H29" i="36"/>
  <c r="H27" i="36"/>
  <c r="Q7" i="35"/>
  <c r="R7" i="35" s="1"/>
  <c r="BJ9" i="33"/>
  <c r="BK9" i="33" s="1"/>
  <c r="X11" i="32"/>
  <c r="H11" i="32"/>
  <c r="D76" i="30" l="1"/>
  <c r="DS232" i="6"/>
  <c r="D25" i="30"/>
  <c r="DS181" i="6"/>
  <c r="D18" i="30"/>
  <c r="DS174" i="6"/>
  <c r="DD75" i="39"/>
  <c r="DS231" i="6"/>
  <c r="O21" i="35"/>
  <c r="D24" i="30"/>
  <c r="DS180" i="6"/>
  <c r="DA22" i="39"/>
  <c r="DS178" i="6"/>
  <c r="D23" i="30"/>
  <c r="DS179" i="6"/>
  <c r="D81" i="30"/>
  <c r="DS237" i="6"/>
  <c r="U5" i="30"/>
  <c r="V11" i="33"/>
  <c r="Z11" i="33" s="1"/>
  <c r="O6" i="30"/>
  <c r="S6" i="30" s="1"/>
  <c r="R11" i="33"/>
  <c r="U133" i="66"/>
  <c r="H51" i="36"/>
  <c r="BC11" i="33"/>
  <c r="H52" i="36"/>
  <c r="BI11" i="33"/>
  <c r="H50" i="36"/>
  <c r="AW11" i="33"/>
  <c r="AX11" i="33" s="1"/>
  <c r="AY11" i="33" s="1"/>
  <c r="U132" i="66"/>
  <c r="T127" i="66"/>
  <c r="U134" i="66"/>
  <c r="T131" i="66"/>
  <c r="T132" i="66"/>
  <c r="U126" i="66"/>
  <c r="U127" i="66"/>
  <c r="U128" i="66"/>
  <c r="U131" i="66"/>
  <c r="U143" i="66"/>
  <c r="U135" i="66"/>
  <c r="T142" i="66"/>
  <c r="T147" i="66"/>
  <c r="T130" i="66"/>
  <c r="T129" i="66"/>
  <c r="T136" i="66"/>
  <c r="U148" i="66"/>
  <c r="T126" i="66"/>
  <c r="T128" i="66"/>
  <c r="T133" i="66"/>
  <c r="T135" i="66"/>
  <c r="U130" i="66"/>
  <c r="U129" i="66"/>
  <c r="U136" i="66"/>
  <c r="U142" i="66"/>
  <c r="U146" i="66"/>
  <c r="T145" i="66"/>
  <c r="T144" i="66"/>
  <c r="U147" i="66"/>
  <c r="Q122" i="66"/>
  <c r="Y17" i="26" s="1"/>
  <c r="T143" i="66"/>
  <c r="U144" i="66"/>
  <c r="T148" i="66"/>
  <c r="T125" i="66"/>
  <c r="U125" i="66"/>
  <c r="T146" i="66"/>
  <c r="U145" i="66"/>
  <c r="BD10" i="33"/>
  <c r="BE10" i="33" s="1"/>
  <c r="G9" i="36"/>
  <c r="AS10" i="33"/>
  <c r="BA12" i="33"/>
  <c r="BB11" i="33"/>
  <c r="BD11" i="33" s="1"/>
  <c r="BE11" i="33" s="1"/>
  <c r="AU13" i="33"/>
  <c r="AV12" i="33"/>
  <c r="BJ10" i="33"/>
  <c r="BK10" i="33" s="1"/>
  <c r="G10" i="36"/>
  <c r="BG12" i="33"/>
  <c r="BH11" i="33"/>
  <c r="AC14" i="33"/>
  <c r="AD14" i="33" s="1"/>
  <c r="AD13" i="33"/>
  <c r="AL12" i="33"/>
  <c r="AM11" i="33"/>
  <c r="AQ11" i="33"/>
  <c r="AN11" i="33"/>
  <c r="AR11" i="33" s="1"/>
  <c r="T12" i="33"/>
  <c r="U11" i="33"/>
  <c r="K13" i="33"/>
  <c r="L12" i="33"/>
  <c r="M12" i="33"/>
  <c r="Q12" i="33" s="1"/>
  <c r="P12" i="33"/>
  <c r="N12" i="33"/>
  <c r="B12" i="33"/>
  <c r="C11" i="33"/>
  <c r="D11" i="33"/>
  <c r="H11" i="33" s="1"/>
  <c r="DA24" i="39"/>
  <c r="D114" i="29"/>
  <c r="D114" i="58"/>
  <c r="D116" i="29"/>
  <c r="D116" i="58"/>
  <c r="D104" i="29"/>
  <c r="D104" i="58"/>
  <c r="D113" i="29"/>
  <c r="D113" i="58"/>
  <c r="D99" i="29"/>
  <c r="D99" i="58"/>
  <c r="D107" i="29"/>
  <c r="D107" i="58"/>
  <c r="D121" i="29"/>
  <c r="D121" i="58"/>
  <c r="D108" i="29"/>
  <c r="D108" i="58"/>
  <c r="D102" i="29"/>
  <c r="D102" i="58"/>
  <c r="D98" i="29"/>
  <c r="D98" i="58"/>
  <c r="AF12" i="33"/>
  <c r="D117" i="29"/>
  <c r="D117" i="58"/>
  <c r="D103" i="29"/>
  <c r="D103" i="58"/>
  <c r="R13" i="26"/>
  <c r="R12" i="26"/>
  <c r="AF10" i="33"/>
  <c r="D74" i="30"/>
  <c r="AF11" i="33"/>
  <c r="D100" i="29"/>
  <c r="D100" i="58"/>
  <c r="D110" i="29"/>
  <c r="D110" i="58"/>
  <c r="D105" i="29"/>
  <c r="D105" i="58"/>
  <c r="D101" i="29"/>
  <c r="D101" i="58"/>
  <c r="D118" i="29"/>
  <c r="D118" i="58"/>
  <c r="AE13" i="33"/>
  <c r="AI13" i="33" s="1"/>
  <c r="D109" i="29"/>
  <c r="D109" i="58"/>
  <c r="D106" i="29"/>
  <c r="D106" i="58"/>
  <c r="D111" i="29"/>
  <c r="D111" i="58"/>
  <c r="J48" i="36"/>
  <c r="J45" i="36"/>
  <c r="B15" i="32"/>
  <c r="J49" i="36"/>
  <c r="J47" i="36"/>
  <c r="J46" i="36"/>
  <c r="DA81" i="39"/>
  <c r="DD81" i="39"/>
  <c r="DC114" i="39"/>
  <c r="CZ114" i="39"/>
  <c r="DC116" i="39"/>
  <c r="CZ116" i="39"/>
  <c r="D96" i="30"/>
  <c r="DA96" i="39"/>
  <c r="DD96" i="39"/>
  <c r="CZ104" i="39"/>
  <c r="DC104" i="39"/>
  <c r="DC113" i="39"/>
  <c r="CZ113" i="39"/>
  <c r="DC99" i="39"/>
  <c r="CZ99" i="39"/>
  <c r="DC109" i="39"/>
  <c r="CZ109" i="39"/>
  <c r="DC111" i="39"/>
  <c r="CZ111" i="39"/>
  <c r="D86" i="30"/>
  <c r="DA86" i="39"/>
  <c r="DD86" i="39"/>
  <c r="DC108" i="39"/>
  <c r="CZ108" i="39"/>
  <c r="D95" i="30"/>
  <c r="DD95" i="39"/>
  <c r="DA95" i="39"/>
  <c r="DC102" i="39"/>
  <c r="CZ102" i="39"/>
  <c r="D87" i="30"/>
  <c r="DA87" i="39"/>
  <c r="DD87" i="39"/>
  <c r="CZ103" i="39"/>
  <c r="DC103" i="39"/>
  <c r="DD93" i="39"/>
  <c r="DA93" i="39"/>
  <c r="D93" i="30"/>
  <c r="DC107" i="39"/>
  <c r="CZ107" i="39"/>
  <c r="DA91" i="39"/>
  <c r="D91" i="30"/>
  <c r="DD91" i="39"/>
  <c r="D88" i="30"/>
  <c r="DA88" i="39"/>
  <c r="DD88" i="39"/>
  <c r="DC110" i="39"/>
  <c r="CZ110" i="39"/>
  <c r="DC105" i="39"/>
  <c r="CZ105" i="39"/>
  <c r="CZ117" i="39"/>
  <c r="DC117" i="39"/>
  <c r="DS266" i="6"/>
  <c r="DS254" i="6"/>
  <c r="DC98" i="39"/>
  <c r="CZ98" i="39"/>
  <c r="D89" i="30"/>
  <c r="DA89" i="39"/>
  <c r="DD89" i="39"/>
  <c r="DC106" i="39"/>
  <c r="CZ106" i="39"/>
  <c r="R11" i="26"/>
  <c r="D90" i="30"/>
  <c r="DA90" i="39"/>
  <c r="DD90" i="39"/>
  <c r="CZ100" i="39"/>
  <c r="DC100" i="39"/>
  <c r="DD94" i="39"/>
  <c r="D94" i="30"/>
  <c r="DA94" i="39"/>
  <c r="D97" i="30"/>
  <c r="DA97" i="39"/>
  <c r="DD97" i="39"/>
  <c r="CZ101" i="39"/>
  <c r="DC101" i="39"/>
  <c r="CZ118" i="39"/>
  <c r="DC118" i="39"/>
  <c r="CZ121" i="39"/>
  <c r="DC121" i="39"/>
  <c r="DA92" i="39"/>
  <c r="DD92" i="39"/>
  <c r="D92" i="30"/>
  <c r="DA75" i="39"/>
  <c r="D75" i="30"/>
  <c r="R10" i="26"/>
  <c r="DA18" i="39"/>
  <c r="DD74" i="39"/>
  <c r="DD25" i="39"/>
  <c r="DA79" i="39"/>
  <c r="DD18" i="39"/>
  <c r="DA74" i="39"/>
  <c r="DA25" i="39"/>
  <c r="DD76" i="39"/>
  <c r="D22" i="30"/>
  <c r="DD23" i="39"/>
  <c r="DA76" i="39"/>
  <c r="R5" i="26"/>
  <c r="D79" i="30"/>
  <c r="DD79" i="39"/>
  <c r="DA23" i="39"/>
  <c r="DD22" i="39"/>
  <c r="DD24" i="39"/>
  <c r="S6" i="29"/>
  <c r="AF6" i="33"/>
  <c r="R7" i="26"/>
  <c r="T5" i="30"/>
  <c r="W14" i="26"/>
  <c r="Y14" i="26" s="1"/>
  <c r="X9" i="35"/>
  <c r="I49" i="36"/>
  <c r="I46" i="36"/>
  <c r="I48" i="36"/>
  <c r="I45" i="36"/>
  <c r="AD9" i="35"/>
  <c r="T134" i="66"/>
  <c r="D46" i="30"/>
  <c r="DD46" i="39"/>
  <c r="DA46" i="39"/>
  <c r="D43" i="30"/>
  <c r="DA43" i="39"/>
  <c r="DD43" i="39"/>
  <c r="D32" i="30"/>
  <c r="DD32" i="39"/>
  <c r="DA32" i="39"/>
  <c r="D37" i="30"/>
  <c r="DD37" i="39"/>
  <c r="DA37" i="39"/>
  <c r="D41" i="30"/>
  <c r="DA41" i="39"/>
  <c r="DD41" i="39"/>
  <c r="D50" i="30"/>
  <c r="DA50" i="39"/>
  <c r="DD50" i="39"/>
  <c r="AF9" i="33"/>
  <c r="D42" i="30"/>
  <c r="DA42" i="39"/>
  <c r="DD42" i="39"/>
  <c r="R9" i="26"/>
  <c r="D72" i="30"/>
  <c r="DA72" i="39"/>
  <c r="DD72" i="39"/>
  <c r="D48" i="30"/>
  <c r="DA48" i="39"/>
  <c r="DD48" i="39"/>
  <c r="D58" i="30"/>
  <c r="DA58" i="39"/>
  <c r="DD58" i="39"/>
  <c r="D26" i="30"/>
  <c r="DA26" i="39"/>
  <c r="DD26" i="39"/>
  <c r="AF7" i="33"/>
  <c r="D66" i="30"/>
  <c r="DA66" i="39"/>
  <c r="DD66" i="39"/>
  <c r="D55" i="30"/>
  <c r="DA55" i="39"/>
  <c r="DD55" i="39"/>
  <c r="D68" i="30"/>
  <c r="DA68" i="39"/>
  <c r="DD68" i="39"/>
  <c r="D67" i="30"/>
  <c r="DD67" i="39"/>
  <c r="DA67" i="39"/>
  <c r="U4" i="30"/>
  <c r="T4" i="30"/>
  <c r="D45" i="30"/>
  <c r="DA45" i="39"/>
  <c r="DD45" i="39"/>
  <c r="D54" i="30"/>
  <c r="DA54" i="39"/>
  <c r="DD54" i="39"/>
  <c r="D31" i="30"/>
  <c r="DD31" i="39"/>
  <c r="DA31" i="39"/>
  <c r="D56" i="30"/>
  <c r="DA56" i="39"/>
  <c r="DD56" i="39"/>
  <c r="D71" i="30"/>
  <c r="DD71" i="39"/>
  <c r="DA71" i="39"/>
  <c r="R8" i="26"/>
  <c r="D60" i="30"/>
  <c r="DA60" i="39"/>
  <c r="DD60" i="39"/>
  <c r="D63" i="30"/>
  <c r="DA63" i="39"/>
  <c r="DD63" i="39"/>
  <c r="D70" i="30"/>
  <c r="DA70" i="39"/>
  <c r="DD70" i="39"/>
  <c r="D27" i="30"/>
  <c r="DA27" i="39"/>
  <c r="DD27" i="39"/>
  <c r="D57" i="30"/>
  <c r="DA57" i="39"/>
  <c r="DD57" i="39"/>
  <c r="R6" i="26"/>
  <c r="D51" i="30"/>
  <c r="DA51" i="39"/>
  <c r="DD51" i="39"/>
  <c r="D65" i="30"/>
  <c r="DA65" i="39"/>
  <c r="DD65" i="39"/>
  <c r="D64" i="30"/>
  <c r="DA64" i="39"/>
  <c r="DD64" i="39"/>
  <c r="D53" i="30"/>
  <c r="DD53" i="39"/>
  <c r="DA53" i="39"/>
  <c r="D33" i="30"/>
  <c r="DA33" i="39"/>
  <c r="DD33" i="39"/>
  <c r="D73" i="30"/>
  <c r="DA73" i="39"/>
  <c r="DD73" i="39"/>
  <c r="D40" i="30"/>
  <c r="DA40" i="39"/>
  <c r="DD40" i="39"/>
  <c r="D69" i="30"/>
  <c r="DA69" i="39"/>
  <c r="DD69" i="39"/>
  <c r="D29" i="30"/>
  <c r="DD29" i="39"/>
  <c r="DA29" i="39"/>
  <c r="D61" i="30"/>
  <c r="DA61" i="39"/>
  <c r="DD61" i="39"/>
  <c r="D30" i="30"/>
  <c r="DD30" i="39"/>
  <c r="DA30" i="39"/>
  <c r="U3" i="30"/>
  <c r="T3" i="30"/>
  <c r="D47" i="30"/>
  <c r="DA47" i="39"/>
  <c r="DD47" i="39"/>
  <c r="D38" i="30"/>
  <c r="DA38" i="39"/>
  <c r="DD38" i="39"/>
  <c r="AF8" i="33"/>
  <c r="Y16" i="26"/>
  <c r="T2" i="30"/>
  <c r="U2" i="30"/>
  <c r="D52" i="30"/>
  <c r="DA52" i="39"/>
  <c r="DD52" i="39"/>
  <c r="D35" i="30"/>
  <c r="DA35" i="39"/>
  <c r="DD35" i="39"/>
  <c r="D39" i="30"/>
  <c r="DA39" i="39"/>
  <c r="DD39" i="39"/>
  <c r="D28" i="30"/>
  <c r="DA28" i="39"/>
  <c r="DD28" i="39"/>
  <c r="D62" i="30"/>
  <c r="DA62" i="39"/>
  <c r="DD62" i="39"/>
  <c r="D59" i="30"/>
  <c r="DA59" i="39"/>
  <c r="DD59" i="39"/>
  <c r="D36" i="30"/>
  <c r="DA36" i="39"/>
  <c r="DD36" i="39"/>
  <c r="D44" i="30"/>
  <c r="DA44" i="39"/>
  <c r="DD44" i="39"/>
  <c r="D34" i="30"/>
  <c r="DA34" i="39"/>
  <c r="DD34" i="39"/>
  <c r="D49" i="30"/>
  <c r="DA49" i="39"/>
  <c r="DD49" i="39"/>
  <c r="H4" i="36"/>
  <c r="G7" i="36"/>
  <c r="G5" i="36"/>
  <c r="U10" i="35"/>
  <c r="I6" i="36"/>
  <c r="E11" i="36"/>
  <c r="G53" i="36"/>
  <c r="G32" i="68"/>
  <c r="G32" i="36"/>
  <c r="G53" i="68"/>
  <c r="AA10" i="35"/>
  <c r="L9" i="35"/>
  <c r="F7" i="35"/>
  <c r="G7" i="30"/>
  <c r="W7" i="27"/>
  <c r="S5" i="64"/>
  <c r="T4" i="64"/>
  <c r="U4" i="64"/>
  <c r="BN7" i="39"/>
  <c r="BO7" i="39"/>
  <c r="BM8" i="39"/>
  <c r="G8" i="64" s="1"/>
  <c r="O8" i="64" s="1"/>
  <c r="W7" i="41"/>
  <c r="Y6" i="41"/>
  <c r="X6" i="41"/>
  <c r="L12" i="32"/>
  <c r="O9" i="35"/>
  <c r="K10" i="35"/>
  <c r="L10" i="35" s="1"/>
  <c r="AB12" i="32"/>
  <c r="C9" i="35"/>
  <c r="X12" i="32"/>
  <c r="AS9" i="33"/>
  <c r="E8" i="35"/>
  <c r="P12" i="32"/>
  <c r="D12" i="32"/>
  <c r="AF12" i="32"/>
  <c r="I11" i="35"/>
  <c r="Q8" i="35"/>
  <c r="R8" i="35" s="1"/>
  <c r="T12" i="32"/>
  <c r="H12" i="32"/>
  <c r="H3" i="36" l="1"/>
  <c r="D121" i="30"/>
  <c r="DS277" i="6"/>
  <c r="D99" i="30"/>
  <c r="DS255" i="6"/>
  <c r="D115" i="30"/>
  <c r="DS271" i="6"/>
  <c r="D118" i="30"/>
  <c r="DS274" i="6"/>
  <c r="D100" i="30"/>
  <c r="DS256" i="6"/>
  <c r="D116" i="30"/>
  <c r="DS272" i="6"/>
  <c r="D105" i="30"/>
  <c r="DS261" i="6"/>
  <c r="DC120" i="39"/>
  <c r="DR276" i="6"/>
  <c r="D112" i="29"/>
  <c r="DR268" i="6"/>
  <c r="D112" i="30"/>
  <c r="DS268" i="6"/>
  <c r="D114" i="30"/>
  <c r="DS270" i="6"/>
  <c r="D103" i="30"/>
  <c r="DS259" i="6"/>
  <c r="D119" i="30"/>
  <c r="DS275" i="6"/>
  <c r="D111" i="30"/>
  <c r="DS267" i="6"/>
  <c r="D107" i="30"/>
  <c r="DS263" i="6"/>
  <c r="D117" i="30"/>
  <c r="DS273" i="6"/>
  <c r="D104" i="30"/>
  <c r="DS260" i="6"/>
  <c r="D115" i="29"/>
  <c r="DR271" i="6"/>
  <c r="D119" i="29"/>
  <c r="DR275" i="6"/>
  <c r="D102" i="30"/>
  <c r="DS258" i="6"/>
  <c r="D109" i="30"/>
  <c r="DS265" i="6"/>
  <c r="O22" i="35"/>
  <c r="D108" i="30"/>
  <c r="DS264" i="6"/>
  <c r="D113" i="30"/>
  <c r="DS269" i="6"/>
  <c r="D120" i="30"/>
  <c r="DS276" i="6"/>
  <c r="D101" i="30"/>
  <c r="DS257" i="6"/>
  <c r="D106" i="30"/>
  <c r="DS262" i="6"/>
  <c r="AC15" i="33"/>
  <c r="AC16" i="33" s="1"/>
  <c r="H9" i="36"/>
  <c r="AE14" i="33"/>
  <c r="AI14" i="33" s="1"/>
  <c r="U6" i="30"/>
  <c r="T6" i="30"/>
  <c r="O7" i="30"/>
  <c r="S7" i="30" s="1"/>
  <c r="CZ119" i="39"/>
  <c r="DC119" i="39"/>
  <c r="DC115" i="39"/>
  <c r="D119" i="58"/>
  <c r="T119" i="58" s="1"/>
  <c r="D115" i="58"/>
  <c r="T115" i="58" s="1"/>
  <c r="CZ115" i="39"/>
  <c r="CZ120" i="39"/>
  <c r="CZ112" i="39"/>
  <c r="DC112" i="39"/>
  <c r="D112" i="58"/>
  <c r="U112" i="58" s="1"/>
  <c r="R12" i="33"/>
  <c r="L13" i="32"/>
  <c r="I47" i="36"/>
  <c r="J52" i="36"/>
  <c r="BI13" i="33"/>
  <c r="AW12" i="33"/>
  <c r="AX12" i="33" s="1"/>
  <c r="AY12" i="33" s="1"/>
  <c r="I50" i="36"/>
  <c r="I52" i="36"/>
  <c r="BI12" i="33"/>
  <c r="I51" i="36"/>
  <c r="BC12" i="33"/>
  <c r="J50" i="36"/>
  <c r="AW13" i="33"/>
  <c r="BC13" i="33"/>
  <c r="J51" i="36"/>
  <c r="AS11" i="33"/>
  <c r="BJ11" i="33"/>
  <c r="BK11" i="33" s="1"/>
  <c r="H10" i="36"/>
  <c r="AL13" i="33"/>
  <c r="AM12" i="33"/>
  <c r="AQ12" i="33"/>
  <c r="AN12" i="33"/>
  <c r="AR12" i="33" s="1"/>
  <c r="AO12" i="33"/>
  <c r="BG13" i="33"/>
  <c r="BH12" i="33"/>
  <c r="AU14" i="33"/>
  <c r="AV14" i="33" s="1"/>
  <c r="AV13" i="33"/>
  <c r="J6" i="36"/>
  <c r="I13" i="35"/>
  <c r="K13" i="35" s="1"/>
  <c r="K6" i="36"/>
  <c r="I14" i="35"/>
  <c r="BA13" i="33"/>
  <c r="BB12" i="33"/>
  <c r="AA12" i="35" s="1"/>
  <c r="T13" i="33"/>
  <c r="U12" i="33"/>
  <c r="V12" i="33"/>
  <c r="Z12" i="33" s="1"/>
  <c r="K14" i="33"/>
  <c r="K15" i="33" s="1"/>
  <c r="M13" i="33"/>
  <c r="Q13" i="33" s="1"/>
  <c r="L13" i="33"/>
  <c r="J4" i="36" s="1"/>
  <c r="N13" i="33"/>
  <c r="P13" i="33"/>
  <c r="B13" i="33"/>
  <c r="C12" i="33"/>
  <c r="D12" i="33"/>
  <c r="H12" i="33" s="1"/>
  <c r="E12" i="33"/>
  <c r="AC10" i="35"/>
  <c r="AD10" i="35" s="1"/>
  <c r="W10" i="35"/>
  <c r="X10" i="35" s="1"/>
  <c r="T118" i="58"/>
  <c r="U118" i="58"/>
  <c r="U100" i="58"/>
  <c r="T100" i="58"/>
  <c r="U103" i="58"/>
  <c r="T103" i="58"/>
  <c r="T107" i="58"/>
  <c r="U107" i="58"/>
  <c r="U99" i="58"/>
  <c r="T99" i="58"/>
  <c r="U113" i="58"/>
  <c r="T113" i="58"/>
  <c r="T116" i="58"/>
  <c r="U116" i="58"/>
  <c r="D120" i="29"/>
  <c r="D120" i="58"/>
  <c r="T109" i="58"/>
  <c r="U109" i="58"/>
  <c r="T110" i="58"/>
  <c r="U110" i="58"/>
  <c r="T117" i="58"/>
  <c r="U117" i="58"/>
  <c r="M12" i="26"/>
  <c r="O12" i="26" s="1"/>
  <c r="U98" i="58"/>
  <c r="T98" i="58"/>
  <c r="U101" i="58"/>
  <c r="T101" i="58"/>
  <c r="T121" i="58"/>
  <c r="U121" i="58"/>
  <c r="T104" i="58"/>
  <c r="U104" i="58"/>
  <c r="T114" i="58"/>
  <c r="U114" i="58"/>
  <c r="D98" i="30"/>
  <c r="AF13" i="33"/>
  <c r="D110" i="30"/>
  <c r="AF14" i="33"/>
  <c r="U111" i="58"/>
  <c r="T111" i="58"/>
  <c r="U106" i="58"/>
  <c r="T106" i="58"/>
  <c r="T105" i="58"/>
  <c r="U105" i="58"/>
  <c r="U102" i="58"/>
  <c r="T102" i="58"/>
  <c r="T108" i="58"/>
  <c r="U108" i="58"/>
  <c r="H14" i="32"/>
  <c r="X14" i="32"/>
  <c r="AF15" i="32"/>
  <c r="L14" i="32"/>
  <c r="AB14" i="32"/>
  <c r="AF14" i="32"/>
  <c r="D14" i="32"/>
  <c r="T14" i="32"/>
  <c r="P14" i="32"/>
  <c r="DD102" i="39"/>
  <c r="DA102" i="39"/>
  <c r="DA109" i="39"/>
  <c r="DD109" i="39"/>
  <c r="DD111" i="39"/>
  <c r="DA111" i="39"/>
  <c r="DD107" i="39"/>
  <c r="DA107" i="39"/>
  <c r="DD117" i="39"/>
  <c r="DA117" i="39"/>
  <c r="DA108" i="39"/>
  <c r="DD108" i="39"/>
  <c r="DD113" i="39"/>
  <c r="DA113" i="39"/>
  <c r="DD120" i="39"/>
  <c r="DA120" i="39"/>
  <c r="DD112" i="39"/>
  <c r="DA112" i="39"/>
  <c r="DA101" i="39"/>
  <c r="DD101" i="39"/>
  <c r="DD103" i="39"/>
  <c r="DA103" i="39"/>
  <c r="DD104" i="39"/>
  <c r="DA104" i="39"/>
  <c r="DA121" i="39"/>
  <c r="DD121" i="39"/>
  <c r="DA99" i="39"/>
  <c r="DD99" i="39"/>
  <c r="DD115" i="39"/>
  <c r="DA115" i="39"/>
  <c r="DD118" i="39"/>
  <c r="DA118" i="39"/>
  <c r="DA100" i="39"/>
  <c r="DD100" i="39"/>
  <c r="DA98" i="39"/>
  <c r="DD98" i="39"/>
  <c r="DD110" i="39"/>
  <c r="DA110" i="39"/>
  <c r="DA116" i="39"/>
  <c r="DD116" i="39"/>
  <c r="DD114" i="39"/>
  <c r="DA114" i="39"/>
  <c r="DA119" i="39"/>
  <c r="DD119" i="39"/>
  <c r="DD105" i="39"/>
  <c r="DA105" i="39"/>
  <c r="DD106" i="39"/>
  <c r="DA106" i="39"/>
  <c r="W8" i="27"/>
  <c r="S7" i="29"/>
  <c r="R14" i="26"/>
  <c r="D5" i="32"/>
  <c r="B16" i="32"/>
  <c r="B17" i="32" s="1"/>
  <c r="I12" i="35"/>
  <c r="T13" i="32"/>
  <c r="D13" i="32"/>
  <c r="X13" i="32"/>
  <c r="I8" i="36"/>
  <c r="H7" i="36"/>
  <c r="I4" i="36"/>
  <c r="H5" i="36"/>
  <c r="U11" i="35"/>
  <c r="W11" i="35" s="1"/>
  <c r="P13" i="32"/>
  <c r="H13" i="32"/>
  <c r="AF13" i="32"/>
  <c r="AB13" i="32"/>
  <c r="H32" i="36"/>
  <c r="F11" i="68"/>
  <c r="F11" i="36"/>
  <c r="H53" i="36"/>
  <c r="H32" i="68"/>
  <c r="AA11" i="35"/>
  <c r="AC11" i="35" s="1"/>
  <c r="F8" i="35"/>
  <c r="G8" i="30"/>
  <c r="S6" i="64"/>
  <c r="U5" i="64"/>
  <c r="T5" i="64"/>
  <c r="BO8" i="39"/>
  <c r="BN8" i="39"/>
  <c r="X7" i="41"/>
  <c r="Y7" i="41"/>
  <c r="BM9" i="39"/>
  <c r="G9" i="64" s="1"/>
  <c r="O9" i="64" s="1"/>
  <c r="W8" i="41"/>
  <c r="C10" i="35"/>
  <c r="E9" i="35"/>
  <c r="K11" i="35"/>
  <c r="O10" i="35"/>
  <c r="Q9" i="35"/>
  <c r="O23" i="35"/>
  <c r="P15" i="32" l="1"/>
  <c r="O16" i="32"/>
  <c r="P17" i="32" s="1"/>
  <c r="AF16" i="32"/>
  <c r="I3" i="36"/>
  <c r="AU15" i="33"/>
  <c r="AU16" i="33" s="1"/>
  <c r="U115" i="58"/>
  <c r="T7" i="30"/>
  <c r="U7" i="30"/>
  <c r="O8" i="30"/>
  <c r="S8" i="30" s="1"/>
  <c r="AF17" i="32"/>
  <c r="U119" i="58"/>
  <c r="T112" i="58"/>
  <c r="M13" i="26"/>
  <c r="O13" i="26" s="1"/>
  <c r="R13" i="33"/>
  <c r="J53" i="36"/>
  <c r="K51" i="36"/>
  <c r="BC14" i="33"/>
  <c r="K49" i="36"/>
  <c r="K48" i="36"/>
  <c r="K46" i="36"/>
  <c r="D15" i="32"/>
  <c r="D16" i="32" s="1"/>
  <c r="K45" i="36"/>
  <c r="AW14" i="33"/>
  <c r="K50" i="36"/>
  <c r="BI14" i="33"/>
  <c r="K52" i="36"/>
  <c r="K47" i="36"/>
  <c r="AS12" i="33"/>
  <c r="AD11" i="35"/>
  <c r="K8" i="36"/>
  <c r="U14" i="35"/>
  <c r="AX14" i="33"/>
  <c r="BD12" i="33"/>
  <c r="BE12" i="33" s="1"/>
  <c r="I9" i="36"/>
  <c r="BJ12" i="33"/>
  <c r="BK12" i="33" s="1"/>
  <c r="I10" i="36"/>
  <c r="BA14" i="33"/>
  <c r="BB13" i="33"/>
  <c r="BG14" i="33"/>
  <c r="BH13" i="33"/>
  <c r="K14" i="35"/>
  <c r="I33" i="35"/>
  <c r="K33" i="35" s="1"/>
  <c r="I32" i="35"/>
  <c r="K32" i="35" s="1"/>
  <c r="AX13" i="33"/>
  <c r="U13" i="35"/>
  <c r="W13" i="35" s="1"/>
  <c r="J8" i="36"/>
  <c r="AL14" i="33"/>
  <c r="AM13" i="33"/>
  <c r="AQ13" i="33"/>
  <c r="AN13" i="33"/>
  <c r="AR13" i="33" s="1"/>
  <c r="AO13" i="33"/>
  <c r="T14" i="33"/>
  <c r="T15" i="33" s="1"/>
  <c r="T16" i="33" s="1"/>
  <c r="U13" i="33"/>
  <c r="V13" i="33"/>
  <c r="Z13" i="33" s="1"/>
  <c r="W13" i="33"/>
  <c r="L14" i="33"/>
  <c r="K4" i="36" s="1"/>
  <c r="N14" i="33"/>
  <c r="M14" i="33"/>
  <c r="Q14" i="33" s="1"/>
  <c r="P14" i="33"/>
  <c r="B14" i="33"/>
  <c r="D13" i="33"/>
  <c r="H13" i="33" s="1"/>
  <c r="C13" i="33"/>
  <c r="S8" i="29"/>
  <c r="X11" i="35"/>
  <c r="K12" i="35"/>
  <c r="L12" i="35" s="1"/>
  <c r="Y146" i="58"/>
  <c r="Z146" i="58"/>
  <c r="T120" i="58"/>
  <c r="U120" i="58"/>
  <c r="X15" i="32"/>
  <c r="X16" i="32" s="1"/>
  <c r="L15" i="32"/>
  <c r="L16" i="32" s="1"/>
  <c r="K16" i="32" s="1"/>
  <c r="AB15" i="32"/>
  <c r="AB16" i="32" s="1"/>
  <c r="H15" i="32"/>
  <c r="T15" i="32"/>
  <c r="T16" i="32" s="1"/>
  <c r="W9" i="27"/>
  <c r="I53" i="36"/>
  <c r="I7" i="36"/>
  <c r="I5" i="36"/>
  <c r="U12" i="35"/>
  <c r="G11" i="68"/>
  <c r="G11" i="36"/>
  <c r="AC12" i="35"/>
  <c r="R9" i="35"/>
  <c r="L11" i="35"/>
  <c r="F9" i="35"/>
  <c r="G9" i="30"/>
  <c r="T6" i="64"/>
  <c r="U6" i="64"/>
  <c r="S7" i="64"/>
  <c r="BN9" i="39"/>
  <c r="BO9" i="39"/>
  <c r="BM10" i="39"/>
  <c r="G10" i="64" s="1"/>
  <c r="O10" i="64" s="1"/>
  <c r="W9" i="41"/>
  <c r="X8" i="41"/>
  <c r="Y8" i="41"/>
  <c r="E10" i="35"/>
  <c r="Q10" i="35"/>
  <c r="R10" i="35" s="1"/>
  <c r="O24" i="35"/>
  <c r="O11" i="35"/>
  <c r="C11" i="35"/>
  <c r="H16" i="32" l="1"/>
  <c r="G16" i="32" s="1"/>
  <c r="J3" i="36"/>
  <c r="K27" i="35"/>
  <c r="Z147" i="58"/>
  <c r="Y147" i="58"/>
  <c r="T8" i="30"/>
  <c r="U8" i="30"/>
  <c r="O9" i="30"/>
  <c r="S9" i="30" s="1"/>
  <c r="AA16" i="32"/>
  <c r="K53" i="36"/>
  <c r="AF41" i="32"/>
  <c r="AY14" i="33"/>
  <c r="AX15" i="33"/>
  <c r="AX16" i="33" s="1"/>
  <c r="AE16" i="32"/>
  <c r="AE17" i="32" s="1"/>
  <c r="H41" i="32"/>
  <c r="X17" i="32"/>
  <c r="X41" i="32"/>
  <c r="T17" i="32"/>
  <c r="T53" i="32"/>
  <c r="T41" i="32"/>
  <c r="L17" i="32"/>
  <c r="K17" i="32" s="1"/>
  <c r="L41" i="32"/>
  <c r="W16" i="32"/>
  <c r="S16" i="32"/>
  <c r="AS13" i="33"/>
  <c r="BD13" i="33"/>
  <c r="BE13" i="33" s="1"/>
  <c r="J9" i="36"/>
  <c r="AA13" i="35"/>
  <c r="AC13" i="35" s="1"/>
  <c r="W14" i="35"/>
  <c r="U33" i="35"/>
  <c r="U32" i="35"/>
  <c r="W32" i="35" s="1"/>
  <c r="BB14" i="33"/>
  <c r="BA15" i="33"/>
  <c r="BA16" i="33" s="1"/>
  <c r="O13" i="35"/>
  <c r="Q13" i="35" s="1"/>
  <c r="J7" i="36"/>
  <c r="AY13" i="33"/>
  <c r="BJ13" i="33"/>
  <c r="BK13" i="33" s="1"/>
  <c r="J10" i="36"/>
  <c r="R14" i="33"/>
  <c r="AM14" i="33"/>
  <c r="AQ14" i="33"/>
  <c r="AN14" i="33"/>
  <c r="AR14" i="33" s="1"/>
  <c r="AO14" i="33"/>
  <c r="BH14" i="33"/>
  <c r="BJ14" i="33" s="1"/>
  <c r="BG15" i="33"/>
  <c r="BG16" i="33" s="1"/>
  <c r="J5" i="36"/>
  <c r="C13" i="35"/>
  <c r="E13" i="35" s="1"/>
  <c r="U14" i="33"/>
  <c r="V14" i="33"/>
  <c r="Z14" i="33" s="1"/>
  <c r="W14" i="33"/>
  <c r="C14" i="33"/>
  <c r="B15" i="33"/>
  <c r="B16" i="33" s="1"/>
  <c r="L27" i="35" a="1"/>
  <c r="L27" i="35" s="1"/>
  <c r="L26" i="35" a="1"/>
  <c r="L26" i="35" s="1"/>
  <c r="L29" i="35" a="1"/>
  <c r="L29" i="35" s="1"/>
  <c r="L14" i="35"/>
  <c r="K26" i="35"/>
  <c r="K25" i="35" s="1"/>
  <c r="K24" i="35" s="1"/>
  <c r="K23" i="35" s="1"/>
  <c r="K22" i="35" s="1"/>
  <c r="K21" i="35" s="1"/>
  <c r="K20" i="35" s="1"/>
  <c r="K19" i="35" s="1"/>
  <c r="K18" i="35" s="1"/>
  <c r="AD13" i="35"/>
  <c r="L13" i="35"/>
  <c r="T40" i="32"/>
  <c r="W10" i="27"/>
  <c r="S9" i="29"/>
  <c r="L22" i="35" a="1"/>
  <c r="L22" i="35" s="1"/>
  <c r="L21" i="35" a="1"/>
  <c r="L21" i="35" s="1"/>
  <c r="L18" i="35" a="1"/>
  <c r="L18" i="35" s="1"/>
  <c r="L19" i="35" a="1"/>
  <c r="L19" i="35" s="1"/>
  <c r="L24" i="35" a="1"/>
  <c r="L24" i="35" s="1"/>
  <c r="L20" i="35" a="1"/>
  <c r="L20" i="35" s="1"/>
  <c r="L23" i="35" a="1"/>
  <c r="L23" i="35" s="1"/>
  <c r="L28" i="35" a="1"/>
  <c r="L28" i="35" s="1"/>
  <c r="AD12" i="35"/>
  <c r="L25" i="35" a="1"/>
  <c r="L25" i="35" s="1"/>
  <c r="W12" i="35"/>
  <c r="W33" i="35"/>
  <c r="H11" i="68"/>
  <c r="H11" i="36"/>
  <c r="I11" i="68"/>
  <c r="O12" i="35"/>
  <c r="Q12" i="35" s="1"/>
  <c r="C12" i="35"/>
  <c r="F10" i="35"/>
  <c r="S10" i="29"/>
  <c r="G10" i="30"/>
  <c r="AL15" i="33"/>
  <c r="S8" i="64"/>
  <c r="U7" i="64"/>
  <c r="T7" i="64"/>
  <c r="BO10" i="39"/>
  <c r="BN10" i="39"/>
  <c r="Y9" i="41"/>
  <c r="X9" i="41"/>
  <c r="BM11" i="39"/>
  <c r="G11" i="64" s="1"/>
  <c r="O11" i="64" s="1"/>
  <c r="W10" i="41"/>
  <c r="Q11" i="35"/>
  <c r="E11" i="35"/>
  <c r="H17" i="32" l="1"/>
  <c r="G17" i="32" s="1"/>
  <c r="K3" i="36"/>
  <c r="U27" i="35"/>
  <c r="O26" i="35"/>
  <c r="W27" i="35"/>
  <c r="AB41" i="32"/>
  <c r="AB42" i="32" s="1"/>
  <c r="AB43" i="32" s="1"/>
  <c r="AB44" i="32" s="1"/>
  <c r="AB45" i="32" s="1"/>
  <c r="AB46" i="32" s="1"/>
  <c r="AB47" i="32" s="1"/>
  <c r="AB48" i="32" s="1"/>
  <c r="AB49" i="32" s="1"/>
  <c r="AB50" i="32" s="1"/>
  <c r="AB51" i="32" s="1"/>
  <c r="AB53" i="32"/>
  <c r="W17" i="32"/>
  <c r="AW16" i="33" s="1"/>
  <c r="AY16" i="33" s="1"/>
  <c r="U29" i="35" s="1"/>
  <c r="AB17" i="32"/>
  <c r="AA17" i="32" s="1"/>
  <c r="BC16" i="33" s="1"/>
  <c r="T9" i="30"/>
  <c r="U9" i="30"/>
  <c r="O10" i="30"/>
  <c r="S10" i="30" s="1"/>
  <c r="BO16" i="33"/>
  <c r="BQ16" i="33" s="1"/>
  <c r="BI15" i="33"/>
  <c r="BK14" i="33"/>
  <c r="BJ15" i="33"/>
  <c r="S17" i="32"/>
  <c r="D41" i="32"/>
  <c r="J11" i="36"/>
  <c r="K10" i="36"/>
  <c r="K7" i="36"/>
  <c r="O14" i="35"/>
  <c r="BD14" i="33"/>
  <c r="AA14" i="35"/>
  <c r="K9" i="36"/>
  <c r="AS14" i="33"/>
  <c r="C14" i="35"/>
  <c r="K5" i="36"/>
  <c r="AD27" i="35" a="1"/>
  <c r="AD27" i="35" s="1"/>
  <c r="AD29" i="35" a="1"/>
  <c r="AD29" i="35" s="1"/>
  <c r="R13" i="35"/>
  <c r="X14" i="35"/>
  <c r="X13" i="35"/>
  <c r="AQ15" i="33"/>
  <c r="AS15" i="33" s="1"/>
  <c r="AL16" i="33"/>
  <c r="AQ16" i="33" s="1"/>
  <c r="AS16" i="33" s="1"/>
  <c r="AF42" i="32"/>
  <c r="AF43" i="32" s="1"/>
  <c r="AF44" i="32" s="1"/>
  <c r="AF45" i="32" s="1"/>
  <c r="AF46" i="32" s="1"/>
  <c r="AF47" i="32" s="1"/>
  <c r="AF48" i="32" s="1"/>
  <c r="AF49" i="32" s="1"/>
  <c r="AF50" i="32" s="1"/>
  <c r="L42" i="32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K41" i="32"/>
  <c r="J123" i="29" s="1"/>
  <c r="Q123" i="29" s="1"/>
  <c r="X42" i="32"/>
  <c r="X43" i="32" s="1"/>
  <c r="X44" i="32" s="1"/>
  <c r="X45" i="32" s="1"/>
  <c r="X46" i="32" s="1"/>
  <c r="X47" i="32" s="1"/>
  <c r="X48" i="32" s="1"/>
  <c r="X49" i="32" s="1"/>
  <c r="X50" i="32" s="1"/>
  <c r="X51" i="32" s="1"/>
  <c r="H42" i="32"/>
  <c r="H43" i="32" s="1"/>
  <c r="H44" i="32" s="1"/>
  <c r="H45" i="32" s="1"/>
  <c r="H46" i="32" s="1"/>
  <c r="H47" i="32" s="1"/>
  <c r="H48" i="32" s="1"/>
  <c r="H49" i="32" s="1"/>
  <c r="H50" i="32" s="1"/>
  <c r="H51" i="32" s="1"/>
  <c r="G41" i="32"/>
  <c r="T42" i="32"/>
  <c r="T43" i="32" s="1"/>
  <c r="T44" i="32" s="1"/>
  <c r="T45" i="32" s="1"/>
  <c r="T46" i="32" s="1"/>
  <c r="T47" i="32" s="1"/>
  <c r="T48" i="32" s="1"/>
  <c r="T49" i="32" s="1"/>
  <c r="T50" i="32" s="1"/>
  <c r="T51" i="32" s="1"/>
  <c r="T54" i="32" s="1"/>
  <c r="T55" i="32" s="1"/>
  <c r="T56" i="32" s="1"/>
  <c r="T57" i="32" s="1"/>
  <c r="T58" i="32" s="1"/>
  <c r="T59" i="32" s="1"/>
  <c r="T60" i="32" s="1"/>
  <c r="T61" i="32" s="1"/>
  <c r="T62" i="32" s="1"/>
  <c r="T63" i="32" s="1"/>
  <c r="D17" i="32"/>
  <c r="W11" i="27"/>
  <c r="AD28" i="35" a="1"/>
  <c r="AD28" i="35" s="1"/>
  <c r="BC15" i="33"/>
  <c r="O25" i="35"/>
  <c r="X12" i="35"/>
  <c r="W28" i="35"/>
  <c r="W29" i="35" s="1"/>
  <c r="I11" i="36"/>
  <c r="R12" i="35"/>
  <c r="E12" i="35"/>
  <c r="K28" i="35"/>
  <c r="K29" i="35" s="1"/>
  <c r="R11" i="35"/>
  <c r="F11" i="35"/>
  <c r="G11" i="30"/>
  <c r="T8" i="64"/>
  <c r="U8" i="64"/>
  <c r="S9" i="64"/>
  <c r="BN11" i="39"/>
  <c r="BO11" i="39"/>
  <c r="X10" i="41"/>
  <c r="Y10" i="41"/>
  <c r="BM12" i="39"/>
  <c r="G12" i="64" s="1"/>
  <c r="O12" i="64" s="1"/>
  <c r="W11" i="41"/>
  <c r="V27" i="35" l="1"/>
  <c r="O27" i="35"/>
  <c r="M8" i="68"/>
  <c r="C26" i="67"/>
  <c r="T10" i="30"/>
  <c r="U10" i="30"/>
  <c r="O11" i="30"/>
  <c r="S11" i="30" s="1"/>
  <c r="M10" i="68"/>
  <c r="M10" i="36"/>
  <c r="M8" i="36"/>
  <c r="AF51" i="32"/>
  <c r="X52" i="32"/>
  <c r="AB54" i="32"/>
  <c r="AB55" i="32" s="1"/>
  <c r="AB56" i="32" s="1"/>
  <c r="AB57" i="32" s="1"/>
  <c r="AB58" i="32" s="1"/>
  <c r="AB59" i="32" s="1"/>
  <c r="AB60" i="32" s="1"/>
  <c r="AB61" i="32" s="1"/>
  <c r="AB62" i="32" s="1"/>
  <c r="AB63" i="32" s="1"/>
  <c r="AB52" i="32"/>
  <c r="H52" i="32"/>
  <c r="V29" i="35"/>
  <c r="F26" i="67" s="1"/>
  <c r="L53" i="32"/>
  <c r="R29" i="35" a="1"/>
  <c r="R29" i="35" s="1"/>
  <c r="R22" i="35" a="1"/>
  <c r="R22" i="35" s="1"/>
  <c r="R23" i="35" a="1"/>
  <c r="R23" i="35" s="1"/>
  <c r="R27" i="35" a="1"/>
  <c r="R27" i="35" s="1"/>
  <c r="R24" i="35" a="1"/>
  <c r="R24" i="35" s="1"/>
  <c r="R26" i="35" a="1"/>
  <c r="R26" i="35" s="1"/>
  <c r="X29" i="35" a="1"/>
  <c r="X29" i="35" s="1"/>
  <c r="X27" i="35" a="1"/>
  <c r="X27" i="35" s="1"/>
  <c r="K11" i="36"/>
  <c r="Q14" i="35"/>
  <c r="O33" i="35"/>
  <c r="Q33" i="35" s="1"/>
  <c r="O32" i="35"/>
  <c r="Q32" i="35" s="1"/>
  <c r="AC14" i="35"/>
  <c r="AA33" i="35"/>
  <c r="AC33" i="35" s="1"/>
  <c r="AA32" i="35"/>
  <c r="AC32" i="35" s="1"/>
  <c r="BE14" i="33"/>
  <c r="BD15" i="33"/>
  <c r="BD16" i="33" s="1"/>
  <c r="BE16" i="33" s="1"/>
  <c r="M7" i="68"/>
  <c r="C19" i="68" s="1"/>
  <c r="E19" i="68" s="1"/>
  <c r="M7" i="36"/>
  <c r="C25" i="67"/>
  <c r="O29" i="35"/>
  <c r="E14" i="35"/>
  <c r="E27" i="35" s="1"/>
  <c r="C33" i="35"/>
  <c r="E33" i="35" s="1"/>
  <c r="C32" i="35"/>
  <c r="E32" i="35" s="1"/>
  <c r="L7" i="36"/>
  <c r="L7" i="68"/>
  <c r="F13" i="35"/>
  <c r="S11" i="29"/>
  <c r="F12" i="35"/>
  <c r="F23" i="35" s="1" a="1"/>
  <c r="F23" i="35" s="1"/>
  <c r="O28" i="35"/>
  <c r="K42" i="32"/>
  <c r="G42" i="32"/>
  <c r="G43" i="32" s="1"/>
  <c r="G44" i="32" s="1"/>
  <c r="G45" i="32" s="1"/>
  <c r="G46" i="32" s="1"/>
  <c r="G47" i="32" s="1"/>
  <c r="G48" i="32" s="1"/>
  <c r="G49" i="32" s="1"/>
  <c r="G50" i="32" s="1"/>
  <c r="G51" i="32" s="1"/>
  <c r="W41" i="32"/>
  <c r="AE41" i="32"/>
  <c r="D42" i="32"/>
  <c r="D43" i="32" s="1"/>
  <c r="D44" i="32" s="1"/>
  <c r="D45" i="32" s="1"/>
  <c r="D46" i="32" s="1"/>
  <c r="D47" i="32" s="1"/>
  <c r="D48" i="32" s="1"/>
  <c r="D49" i="32" s="1"/>
  <c r="D50" i="32" s="1"/>
  <c r="D51" i="32" s="1"/>
  <c r="C41" i="32"/>
  <c r="AA41" i="32"/>
  <c r="AA42" i="32" s="1"/>
  <c r="AA43" i="32" s="1"/>
  <c r="AA44" i="32" s="1"/>
  <c r="AA45" i="32" s="1"/>
  <c r="AA46" i="32" s="1"/>
  <c r="AA47" i="32" s="1"/>
  <c r="AA48" i="32" s="1"/>
  <c r="AA49" i="32" s="1"/>
  <c r="AA50" i="32" s="1"/>
  <c r="AA51" i="32" s="1"/>
  <c r="S41" i="32"/>
  <c r="S42" i="32" s="1"/>
  <c r="S43" i="32" s="1"/>
  <c r="S44" i="32" s="1"/>
  <c r="S45" i="32" s="1"/>
  <c r="S46" i="32" s="1"/>
  <c r="S47" i="32" s="1"/>
  <c r="S48" i="32" s="1"/>
  <c r="S49" i="32" s="1"/>
  <c r="S50" i="32" s="1"/>
  <c r="S51" i="32" s="1"/>
  <c r="T52" i="32" s="1"/>
  <c r="W12" i="27"/>
  <c r="R19" i="35" a="1"/>
  <c r="R19" i="35" s="1"/>
  <c r="R18" i="35" a="1"/>
  <c r="R18" i="35" s="1"/>
  <c r="X28" i="35" a="1"/>
  <c r="X28" i="35" s="1"/>
  <c r="R21" i="35" a="1"/>
  <c r="R21" i="35" s="1"/>
  <c r="R20" i="35" a="1"/>
  <c r="R20" i="35" s="1"/>
  <c r="R28" i="35" a="1"/>
  <c r="R28" i="35" s="1"/>
  <c r="C16" i="32"/>
  <c r="C17" i="32" s="1"/>
  <c r="AW15" i="33"/>
  <c r="AY15" i="33" s="1"/>
  <c r="R25" i="35" a="1"/>
  <c r="R25" i="35" s="1"/>
  <c r="G12" i="30"/>
  <c r="S10" i="64"/>
  <c r="U9" i="64"/>
  <c r="T9" i="64"/>
  <c r="BO12" i="39"/>
  <c r="BN12" i="39"/>
  <c r="X11" i="41"/>
  <c r="Y11" i="41"/>
  <c r="BM13" i="39"/>
  <c r="G13" i="64" s="1"/>
  <c r="O13" i="64" s="1"/>
  <c r="W12" i="41"/>
  <c r="AA27" i="35" l="1"/>
  <c r="F28" i="35" a="1"/>
  <c r="F28" i="35" s="1"/>
  <c r="F22" i="35" a="1"/>
  <c r="F22" i="35" s="1"/>
  <c r="M30" i="36"/>
  <c r="M30" i="68"/>
  <c r="U11" i="30"/>
  <c r="T11" i="30"/>
  <c r="O12" i="30"/>
  <c r="S12" i="30" s="1"/>
  <c r="L54" i="32"/>
  <c r="L55" i="32" s="1"/>
  <c r="L56" i="32" s="1"/>
  <c r="L57" i="32" s="1"/>
  <c r="L58" i="32" s="1"/>
  <c r="L59" i="32" s="1"/>
  <c r="L60" i="32" s="1"/>
  <c r="L61" i="32" s="1"/>
  <c r="L62" i="32" s="1"/>
  <c r="L63" i="32" s="1"/>
  <c r="K53" i="32"/>
  <c r="F21" i="35" a="1"/>
  <c r="F21" i="35" s="1"/>
  <c r="W42" i="32"/>
  <c r="W43" i="32" s="1"/>
  <c r="W44" i="32" s="1"/>
  <c r="W45" i="32" s="1"/>
  <c r="W46" i="32" s="1"/>
  <c r="W47" i="32" s="1"/>
  <c r="W48" i="32" s="1"/>
  <c r="W49" i="32" s="1"/>
  <c r="W50" i="32" s="1"/>
  <c r="W51" i="32" s="1"/>
  <c r="W52" i="32" s="1"/>
  <c r="AE42" i="32"/>
  <c r="AE43" i="32" s="1"/>
  <c r="AE44" i="32" s="1"/>
  <c r="AE45" i="32" s="1"/>
  <c r="AE46" i="32" s="1"/>
  <c r="AE47" i="32" s="1"/>
  <c r="AE48" i="32" s="1"/>
  <c r="AE49" i="32" s="1"/>
  <c r="AE50" i="32" s="1"/>
  <c r="AE51" i="32" s="1"/>
  <c r="F19" i="35" a="1"/>
  <c r="F19" i="35" s="1"/>
  <c r="E26" i="35"/>
  <c r="E25" i="35" s="1"/>
  <c r="E24" i="35" s="1"/>
  <c r="E23" i="35" s="1"/>
  <c r="E22" i="35" s="1"/>
  <c r="E21" i="35" s="1"/>
  <c r="E20" i="35" s="1"/>
  <c r="E19" i="35" s="1"/>
  <c r="E18" i="35" s="1"/>
  <c r="F18" i="35" a="1"/>
  <c r="F18" i="35" s="1"/>
  <c r="G52" i="32"/>
  <c r="H53" i="32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X53" i="32"/>
  <c r="X54" i="32" s="1"/>
  <c r="X55" i="32" s="1"/>
  <c r="X56" i="32" s="1"/>
  <c r="X57" i="32" s="1"/>
  <c r="X58" i="32" s="1"/>
  <c r="X59" i="32" s="1"/>
  <c r="X60" i="32" s="1"/>
  <c r="X61" i="32" s="1"/>
  <c r="X62" i="32" s="1"/>
  <c r="X63" i="32" s="1"/>
  <c r="D52" i="32"/>
  <c r="AA52" i="32"/>
  <c r="AA53" i="32" s="1"/>
  <c r="AA54" i="32" s="1"/>
  <c r="AA55" i="32" s="1"/>
  <c r="AA56" i="32" s="1"/>
  <c r="AA57" i="32" s="1"/>
  <c r="AA58" i="32" s="1"/>
  <c r="AA59" i="32" s="1"/>
  <c r="AA60" i="32" s="1"/>
  <c r="AA61" i="32" s="1"/>
  <c r="AA62" i="32" s="1"/>
  <c r="AA63" i="32" s="1"/>
  <c r="AF52" i="32"/>
  <c r="AF53" i="32" s="1"/>
  <c r="AF54" i="32" s="1"/>
  <c r="AF55" i="32" s="1"/>
  <c r="AF56" i="32" s="1"/>
  <c r="AF57" i="32" s="1"/>
  <c r="AF58" i="32" s="1"/>
  <c r="AF59" i="32" s="1"/>
  <c r="AF60" i="32" s="1"/>
  <c r="AF61" i="32" s="1"/>
  <c r="AF62" i="32" s="1"/>
  <c r="AF63" i="32" s="1"/>
  <c r="C19" i="36"/>
  <c r="K43" i="32"/>
  <c r="J124" i="29"/>
  <c r="Q124" i="29" s="1"/>
  <c r="F25" i="35" a="1"/>
  <c r="F25" i="35" s="1"/>
  <c r="F24" i="35" a="1"/>
  <c r="F24" i="35" s="1"/>
  <c r="F14" i="35"/>
  <c r="F20" i="35" a="1"/>
  <c r="F20" i="35" s="1"/>
  <c r="F26" i="35" a="1"/>
  <c r="F26" i="35" s="1"/>
  <c r="F27" i="35" a="1"/>
  <c r="F27" i="35" s="1"/>
  <c r="F29" i="35" a="1"/>
  <c r="F29" i="35" s="1"/>
  <c r="S12" i="29"/>
  <c r="AD14" i="35"/>
  <c r="AE27" i="35"/>
  <c r="AE28" i="35" s="1"/>
  <c r="AE29" i="35" s="1"/>
  <c r="AC27" i="35"/>
  <c r="AC28" i="35" s="1"/>
  <c r="AC29" i="35" s="1"/>
  <c r="R14" i="35"/>
  <c r="Q27" i="35"/>
  <c r="BE15" i="33"/>
  <c r="M9" i="36"/>
  <c r="M9" i="68"/>
  <c r="C21" i="68" s="1"/>
  <c r="E21" i="68" s="1"/>
  <c r="AA29" i="35"/>
  <c r="C27" i="67"/>
  <c r="C20" i="68"/>
  <c r="E20" i="68" s="1"/>
  <c r="L8" i="36"/>
  <c r="L8" i="68"/>
  <c r="AA23" i="32"/>
  <c r="S23" i="32"/>
  <c r="G23" i="32"/>
  <c r="C42" i="32"/>
  <c r="C43" i="32" s="1"/>
  <c r="C44" i="32" s="1"/>
  <c r="C45" i="32" s="1"/>
  <c r="C46" i="32" s="1"/>
  <c r="C47" i="32" s="1"/>
  <c r="C48" i="32" s="1"/>
  <c r="C49" i="32" s="1"/>
  <c r="C50" i="32" s="1"/>
  <c r="C51" i="32" s="1"/>
  <c r="S53" i="32"/>
  <c r="S54" i="32" s="1"/>
  <c r="S55" i="32" s="1"/>
  <c r="S56" i="32" s="1"/>
  <c r="S57" i="32" s="1"/>
  <c r="S58" i="32" s="1"/>
  <c r="S59" i="32" s="1"/>
  <c r="S60" i="32" s="1"/>
  <c r="S61" i="32" s="1"/>
  <c r="S62" i="32" s="1"/>
  <c r="S63" i="32" s="1"/>
  <c r="W13" i="27"/>
  <c r="BK15" i="33"/>
  <c r="L10" i="36" s="1"/>
  <c r="C20" i="36"/>
  <c r="E26" i="67"/>
  <c r="U28" i="35"/>
  <c r="V28" i="35" s="1"/>
  <c r="E25" i="67"/>
  <c r="G13" i="30"/>
  <c r="S11" i="64"/>
  <c r="T10" i="64"/>
  <c r="U10" i="64"/>
  <c r="BN13" i="39"/>
  <c r="BO13" i="39"/>
  <c r="BM14" i="39"/>
  <c r="G14" i="64" s="1"/>
  <c r="O14" i="64" s="1"/>
  <c r="W13" i="41"/>
  <c r="Y12" i="41"/>
  <c r="X12" i="41"/>
  <c r="BO15" i="33" l="1"/>
  <c r="BQ15" i="33" s="1"/>
  <c r="E19" i="36"/>
  <c r="AE23" i="32"/>
  <c r="L52" i="36" s="1"/>
  <c r="E28" i="35"/>
  <c r="E29" i="35" s="1"/>
  <c r="U12" i="30"/>
  <c r="T12" i="30"/>
  <c r="O13" i="30"/>
  <c r="S13" i="30" s="1"/>
  <c r="W23" i="32"/>
  <c r="L50" i="36" s="1"/>
  <c r="AE52" i="32"/>
  <c r="W53" i="32"/>
  <c r="W54" i="32" s="1"/>
  <c r="W55" i="32" s="1"/>
  <c r="W56" i="32" s="1"/>
  <c r="W57" i="32" s="1"/>
  <c r="W58" i="32" s="1"/>
  <c r="W59" i="32" s="1"/>
  <c r="W60" i="32" s="1"/>
  <c r="W61" i="32" s="1"/>
  <c r="W62" i="32" s="1"/>
  <c r="W63" i="32" s="1"/>
  <c r="E27" i="67"/>
  <c r="C52" i="32"/>
  <c r="D53" i="32"/>
  <c r="D54" i="32" s="1"/>
  <c r="D55" i="32" s="1"/>
  <c r="D56" i="32" s="1"/>
  <c r="D57" i="32" s="1"/>
  <c r="D58" i="32" s="1"/>
  <c r="D59" i="32" s="1"/>
  <c r="D60" i="32" s="1"/>
  <c r="D61" i="32" s="1"/>
  <c r="D62" i="32" s="1"/>
  <c r="D63" i="32" s="1"/>
  <c r="G53" i="32"/>
  <c r="G54" i="32" s="1"/>
  <c r="G55" i="32" s="1"/>
  <c r="G56" i="32" s="1"/>
  <c r="G57" i="32" s="1"/>
  <c r="G58" i="32" s="1"/>
  <c r="G59" i="32" s="1"/>
  <c r="G60" i="32" s="1"/>
  <c r="G61" i="32" s="1"/>
  <c r="G62" i="32" s="1"/>
  <c r="G63" i="32" s="1"/>
  <c r="C21" i="36"/>
  <c r="L52" i="68"/>
  <c r="L51" i="68"/>
  <c r="L51" i="36"/>
  <c r="L49" i="36"/>
  <c r="L49" i="68"/>
  <c r="L46" i="36"/>
  <c r="L46" i="68"/>
  <c r="K44" i="32"/>
  <c r="J125" i="29"/>
  <c r="Q125" i="29" s="1"/>
  <c r="S13" i="29"/>
  <c r="AB27" i="35"/>
  <c r="P27" i="35"/>
  <c r="Q28" i="35"/>
  <c r="Q26" i="35"/>
  <c r="L9" i="36"/>
  <c r="L9" i="68"/>
  <c r="AA28" i="35"/>
  <c r="L10" i="68"/>
  <c r="L30" i="36"/>
  <c r="L30" i="68"/>
  <c r="T23" i="32"/>
  <c r="AB23" i="32"/>
  <c r="H23" i="32"/>
  <c r="AA24" i="32"/>
  <c r="AA25" i="32" s="1"/>
  <c r="S24" i="32"/>
  <c r="C23" i="32"/>
  <c r="W14" i="27"/>
  <c r="C22" i="36"/>
  <c r="E22" i="36" s="1"/>
  <c r="C22" i="68"/>
  <c r="E22" i="68" s="1"/>
  <c r="C65" i="68" s="1"/>
  <c r="C39" i="68"/>
  <c r="C39" i="36"/>
  <c r="E20" i="36"/>
  <c r="S14" i="29"/>
  <c r="G14" i="30"/>
  <c r="U11" i="64"/>
  <c r="T11" i="64"/>
  <c r="S12" i="64"/>
  <c r="BN14" i="39"/>
  <c r="BO14" i="39"/>
  <c r="BM15" i="39"/>
  <c r="G15" i="64" s="1"/>
  <c r="O15" i="64" s="1"/>
  <c r="W14" i="41"/>
  <c r="X13" i="41"/>
  <c r="Y13" i="41"/>
  <c r="AF23" i="32" l="1"/>
  <c r="C62" i="36"/>
  <c r="E21" i="36"/>
  <c r="E50" i="35"/>
  <c r="X23" i="32"/>
  <c r="L50" i="68"/>
  <c r="U13" i="30"/>
  <c r="T13" i="30"/>
  <c r="O14" i="30"/>
  <c r="S14" i="30" s="1"/>
  <c r="W24" i="32"/>
  <c r="W25" i="32" s="1"/>
  <c r="AE53" i="32"/>
  <c r="AE54" i="32" s="1"/>
  <c r="AE55" i="32" s="1"/>
  <c r="AE56" i="32" s="1"/>
  <c r="AE57" i="32" s="1"/>
  <c r="AE58" i="32" s="1"/>
  <c r="AE59" i="32" s="1"/>
  <c r="AE60" i="32" s="1"/>
  <c r="AE61" i="32" s="1"/>
  <c r="AE62" i="32" s="1"/>
  <c r="AE63" i="32" s="1"/>
  <c r="G24" i="32"/>
  <c r="G25" i="32" s="1"/>
  <c r="C53" i="32"/>
  <c r="C54" i="32" s="1"/>
  <c r="C65" i="36"/>
  <c r="C63" i="36"/>
  <c r="M51" i="36"/>
  <c r="M51" i="68"/>
  <c r="L45" i="36"/>
  <c r="L45" i="68"/>
  <c r="S25" i="32"/>
  <c r="M49" i="36"/>
  <c r="M49" i="68"/>
  <c r="K45" i="32"/>
  <c r="J126" i="29"/>
  <c r="Q126" i="29" s="1"/>
  <c r="Q25" i="35"/>
  <c r="P26" i="35"/>
  <c r="Q29" i="35"/>
  <c r="P29" i="35" s="1"/>
  <c r="P28" i="35"/>
  <c r="D23" i="32"/>
  <c r="AB24" i="32"/>
  <c r="T24" i="32"/>
  <c r="H24" i="32"/>
  <c r="W15" i="27"/>
  <c r="G15" i="30"/>
  <c r="S13" i="64"/>
  <c r="T12" i="64"/>
  <c r="U12" i="64"/>
  <c r="BN15" i="39"/>
  <c r="BO15" i="39"/>
  <c r="BM16" i="39"/>
  <c r="G16" i="64" s="1"/>
  <c r="O16" i="64" s="1"/>
  <c r="W15" i="41"/>
  <c r="Y14" i="41"/>
  <c r="X14" i="41"/>
  <c r="C64" i="36" l="1"/>
  <c r="E49" i="35"/>
  <c r="E62" i="36"/>
  <c r="E64" i="36"/>
  <c r="E62" i="68"/>
  <c r="E64" i="68"/>
  <c r="M46" i="36"/>
  <c r="M46" i="68"/>
  <c r="U14" i="30"/>
  <c r="T14" i="30"/>
  <c r="M50" i="68"/>
  <c r="X24" i="32"/>
  <c r="O15" i="30"/>
  <c r="S15" i="30" s="1"/>
  <c r="AE24" i="32"/>
  <c r="M50" i="36"/>
  <c r="K46" i="32"/>
  <c r="J127" i="29"/>
  <c r="Q127" i="29" s="1"/>
  <c r="S15" i="29"/>
  <c r="L29" i="68"/>
  <c r="L29" i="36"/>
  <c r="F25" i="67"/>
  <c r="M29" i="36"/>
  <c r="C38" i="36" s="1"/>
  <c r="M29" i="68"/>
  <c r="C38" i="68" s="1"/>
  <c r="Q24" i="35"/>
  <c r="P25" i="35"/>
  <c r="W16" i="27"/>
  <c r="G16" i="30"/>
  <c r="S14" i="64"/>
  <c r="U13" i="64"/>
  <c r="T13" i="64"/>
  <c r="BO16" i="39"/>
  <c r="BN16" i="39"/>
  <c r="Y15" i="41"/>
  <c r="X15" i="41"/>
  <c r="BM17" i="39"/>
  <c r="G17" i="64" s="1"/>
  <c r="O17" i="64" s="1"/>
  <c r="W16" i="41"/>
  <c r="E48" i="35" l="1"/>
  <c r="E59" i="36"/>
  <c r="E63" i="36"/>
  <c r="E59" i="68"/>
  <c r="E63" i="68"/>
  <c r="U15" i="30"/>
  <c r="T15" i="30"/>
  <c r="O16" i="30"/>
  <c r="S16" i="30" s="1"/>
  <c r="AE25" i="32"/>
  <c r="AF24" i="32"/>
  <c r="M52" i="36"/>
  <c r="M52" i="68"/>
  <c r="K47" i="32"/>
  <c r="J128" i="29"/>
  <c r="Q128" i="29" s="1"/>
  <c r="Q23" i="35"/>
  <c r="P24" i="35"/>
  <c r="S16" i="29"/>
  <c r="W17" i="27"/>
  <c r="G17" i="30"/>
  <c r="S15" i="64"/>
  <c r="T14" i="64"/>
  <c r="U14" i="64"/>
  <c r="BN17" i="39"/>
  <c r="BO17" i="39"/>
  <c r="Y16" i="41"/>
  <c r="X16" i="41"/>
  <c r="BM18" i="39"/>
  <c r="G18" i="64" s="1"/>
  <c r="O18" i="64" s="1"/>
  <c r="W17" i="41"/>
  <c r="E47" i="35" l="1"/>
  <c r="E65" i="36"/>
  <c r="E65" i="68"/>
  <c r="U16" i="30"/>
  <c r="T16" i="30"/>
  <c r="O17" i="30"/>
  <c r="S17" i="30" s="1"/>
  <c r="K48" i="32"/>
  <c r="J129" i="29"/>
  <c r="Q129" i="29" s="1"/>
  <c r="Q22" i="35"/>
  <c r="P23" i="35"/>
  <c r="S17" i="29"/>
  <c r="W18" i="27"/>
  <c r="G18" i="30"/>
  <c r="S16" i="64"/>
  <c r="U15" i="64"/>
  <c r="T15" i="64"/>
  <c r="BO18" i="39"/>
  <c r="BN18" i="39"/>
  <c r="Y17" i="41"/>
  <c r="X17" i="41"/>
  <c r="BM19" i="39"/>
  <c r="G19" i="64" s="1"/>
  <c r="O19" i="64" s="1"/>
  <c r="W18" i="41"/>
  <c r="E46" i="35" l="1"/>
  <c r="U17" i="30"/>
  <c r="T17" i="30"/>
  <c r="O18" i="30"/>
  <c r="S18" i="30" s="1"/>
  <c r="K49" i="32"/>
  <c r="J130" i="29"/>
  <c r="Q130" i="29" s="1"/>
  <c r="P22" i="35"/>
  <c r="Q21" i="35"/>
  <c r="S18" i="29"/>
  <c r="W19" i="27"/>
  <c r="G19" i="30"/>
  <c r="T16" i="64"/>
  <c r="U16" i="64"/>
  <c r="S17" i="64"/>
  <c r="BN19" i="39"/>
  <c r="BO19" i="39"/>
  <c r="BM20" i="39"/>
  <c r="G20" i="64" s="1"/>
  <c r="O20" i="64" s="1"/>
  <c r="W19" i="41"/>
  <c r="Y18" i="41"/>
  <c r="X18" i="41"/>
  <c r="E45" i="35" l="1"/>
  <c r="U18" i="30"/>
  <c r="T18" i="30"/>
  <c r="O19" i="30"/>
  <c r="S19" i="30" s="1"/>
  <c r="K50" i="32"/>
  <c r="J131" i="29"/>
  <c r="Q131" i="29" s="1"/>
  <c r="P21" i="35"/>
  <c r="Q20" i="35"/>
  <c r="S19" i="29"/>
  <c r="G20" i="30"/>
  <c r="W20" i="27"/>
  <c r="S18" i="64"/>
  <c r="U17" i="64"/>
  <c r="T17" i="64"/>
  <c r="BN20" i="39"/>
  <c r="BO20" i="39"/>
  <c r="BM21" i="39"/>
  <c r="G21" i="64" s="1"/>
  <c r="O21" i="64" s="1"/>
  <c r="W20" i="41"/>
  <c r="Y19" i="41"/>
  <c r="X19" i="41"/>
  <c r="E44" i="35" l="1"/>
  <c r="T19" i="30"/>
  <c r="U19" i="30"/>
  <c r="O20" i="30"/>
  <c r="S20" i="30" s="1"/>
  <c r="K51" i="32"/>
  <c r="J132" i="29"/>
  <c r="Q132" i="29" s="1"/>
  <c r="P20" i="35"/>
  <c r="Q19" i="35"/>
  <c r="S20" i="29"/>
  <c r="W21" i="27"/>
  <c r="G21" i="30"/>
  <c r="S19" i="64"/>
  <c r="T18" i="64"/>
  <c r="U18" i="64"/>
  <c r="BN21" i="39"/>
  <c r="BO21" i="39"/>
  <c r="BM22" i="39"/>
  <c r="G22" i="64" s="1"/>
  <c r="O22" i="64" s="1"/>
  <c r="W21" i="41"/>
  <c r="X20" i="41"/>
  <c r="Y20" i="41"/>
  <c r="E43" i="35" l="1"/>
  <c r="T20" i="30"/>
  <c r="U20" i="30"/>
  <c r="O21" i="30"/>
  <c r="S21" i="30" s="1"/>
  <c r="J134" i="29"/>
  <c r="Q134" i="29" s="1"/>
  <c r="J133" i="29"/>
  <c r="Q133" i="29" s="1"/>
  <c r="K23" i="32"/>
  <c r="P19" i="35"/>
  <c r="Q18" i="35"/>
  <c r="S21" i="29"/>
  <c r="W22" i="27"/>
  <c r="G22" i="30"/>
  <c r="S20" i="64"/>
  <c r="U19" i="64"/>
  <c r="T19" i="64"/>
  <c r="BO22" i="39"/>
  <c r="BN22" i="39"/>
  <c r="Y21" i="41"/>
  <c r="X21" i="41"/>
  <c r="BM23" i="39"/>
  <c r="G23" i="64" s="1"/>
  <c r="O23" i="64" s="1"/>
  <c r="W22" i="41"/>
  <c r="E42" i="35" l="1"/>
  <c r="T21" i="30"/>
  <c r="U21" i="30"/>
  <c r="O22" i="30"/>
  <c r="S22" i="30" s="1"/>
  <c r="K54" i="32"/>
  <c r="J135" i="29"/>
  <c r="Q135" i="29" s="1"/>
  <c r="L47" i="68"/>
  <c r="L47" i="36"/>
  <c r="L23" i="32"/>
  <c r="S22" i="29"/>
  <c r="P18" i="35"/>
  <c r="E41" i="35" s="1"/>
  <c r="W23" i="27"/>
  <c r="S23" i="29"/>
  <c r="G23" i="30"/>
  <c r="S21" i="64"/>
  <c r="T20" i="64"/>
  <c r="U20" i="64"/>
  <c r="BN23" i="39"/>
  <c r="BO23" i="39"/>
  <c r="Y22" i="41"/>
  <c r="X22" i="41"/>
  <c r="BM24" i="39"/>
  <c r="G24" i="64" s="1"/>
  <c r="O24" i="64" s="1"/>
  <c r="W23" i="41"/>
  <c r="T22" i="30" l="1"/>
  <c r="U22" i="30"/>
  <c r="O23" i="30"/>
  <c r="S23" i="30" s="1"/>
  <c r="J136" i="29"/>
  <c r="Q136" i="29" s="1"/>
  <c r="K55" i="32"/>
  <c r="W24" i="27"/>
  <c r="G24" i="30"/>
  <c r="S22" i="64"/>
  <c r="U21" i="64"/>
  <c r="T21" i="64"/>
  <c r="BO24" i="39"/>
  <c r="BN24" i="39"/>
  <c r="Y23" i="41"/>
  <c r="X23" i="41"/>
  <c r="BM25" i="39"/>
  <c r="G25" i="64" s="1"/>
  <c r="O25" i="64" s="1"/>
  <c r="W24" i="41"/>
  <c r="U23" i="30" l="1"/>
  <c r="T23" i="30"/>
  <c r="O24" i="30"/>
  <c r="S24" i="30" s="1"/>
  <c r="K56" i="32"/>
  <c r="J137" i="29"/>
  <c r="Q137" i="29" s="1"/>
  <c r="W25" i="27"/>
  <c r="S24" i="29"/>
  <c r="G25" i="30"/>
  <c r="S23" i="64"/>
  <c r="T22" i="64"/>
  <c r="U22" i="64"/>
  <c r="BN25" i="39"/>
  <c r="BO25" i="39"/>
  <c r="BM26" i="39"/>
  <c r="G26" i="64" s="1"/>
  <c r="O26" i="64" s="1"/>
  <c r="W25" i="41"/>
  <c r="Y24" i="41"/>
  <c r="X24" i="41"/>
  <c r="U24" i="30" l="1"/>
  <c r="T24" i="30"/>
  <c r="O25" i="30"/>
  <c r="S25" i="30" s="1"/>
  <c r="K57" i="32"/>
  <c r="J138" i="29"/>
  <c r="Q138" i="29" s="1"/>
  <c r="S25" i="29"/>
  <c r="W26" i="27"/>
  <c r="S26" i="29"/>
  <c r="G26" i="30"/>
  <c r="U23" i="64"/>
  <c r="T23" i="64"/>
  <c r="S24" i="64"/>
  <c r="BN26" i="39"/>
  <c r="BO26" i="39"/>
  <c r="Y25" i="41"/>
  <c r="X25" i="41"/>
  <c r="BM27" i="39"/>
  <c r="G27" i="64" s="1"/>
  <c r="O27" i="64" s="1"/>
  <c r="W26" i="41"/>
  <c r="U25" i="30" l="1"/>
  <c r="T25" i="30"/>
  <c r="O26" i="30"/>
  <c r="S26" i="30" s="1"/>
  <c r="J139" i="29"/>
  <c r="Q139" i="29" s="1"/>
  <c r="K58" i="32"/>
  <c r="W27" i="27"/>
  <c r="G27" i="30"/>
  <c r="T24" i="64"/>
  <c r="U24" i="64"/>
  <c r="S25" i="64"/>
  <c r="BN27" i="39"/>
  <c r="BO27" i="39"/>
  <c r="BM28" i="39"/>
  <c r="G28" i="64" s="1"/>
  <c r="O28" i="64" s="1"/>
  <c r="W27" i="41"/>
  <c r="X26" i="41"/>
  <c r="Y26" i="41"/>
  <c r="T26" i="30" l="1"/>
  <c r="U26" i="30"/>
  <c r="O27" i="30"/>
  <c r="S27" i="30" s="1"/>
  <c r="K59" i="32"/>
  <c r="J140" i="29"/>
  <c r="Q140" i="29" s="1"/>
  <c r="W28" i="27"/>
  <c r="S27" i="29"/>
  <c r="G28" i="30"/>
  <c r="U25" i="64"/>
  <c r="T25" i="64"/>
  <c r="S26" i="64"/>
  <c r="BO28" i="39"/>
  <c r="BN28" i="39"/>
  <c r="BM29" i="39"/>
  <c r="G29" i="64" s="1"/>
  <c r="O29" i="64" s="1"/>
  <c r="W28" i="41"/>
  <c r="Y27" i="41"/>
  <c r="X27" i="41"/>
  <c r="T27" i="30" l="1"/>
  <c r="U27" i="30"/>
  <c r="O28" i="30"/>
  <c r="S28" i="30" s="1"/>
  <c r="K60" i="32"/>
  <c r="J141" i="29"/>
  <c r="Q141" i="29" s="1"/>
  <c r="S28" i="29"/>
  <c r="W29" i="27"/>
  <c r="G29" i="30"/>
  <c r="T26" i="64"/>
  <c r="U26" i="64"/>
  <c r="S27" i="64"/>
  <c r="BN29" i="39"/>
  <c r="BO29" i="39"/>
  <c r="BM30" i="39"/>
  <c r="G30" i="64" s="1"/>
  <c r="O30" i="64" s="1"/>
  <c r="W29" i="41"/>
  <c r="X28" i="41"/>
  <c r="Y28" i="41"/>
  <c r="U28" i="30" l="1"/>
  <c r="T28" i="30"/>
  <c r="O29" i="30"/>
  <c r="S29" i="30" s="1"/>
  <c r="K61" i="32"/>
  <c r="J142" i="29"/>
  <c r="Q142" i="29" s="1"/>
  <c r="S29" i="29"/>
  <c r="W30" i="27"/>
  <c r="G30" i="30"/>
  <c r="U27" i="64"/>
  <c r="T27" i="64"/>
  <c r="S28" i="64"/>
  <c r="BO30" i="39"/>
  <c r="BN30" i="39"/>
  <c r="X29" i="41"/>
  <c r="Y29" i="41"/>
  <c r="BM31" i="39"/>
  <c r="G31" i="64" s="1"/>
  <c r="O31" i="64" s="1"/>
  <c r="W30" i="41"/>
  <c r="U29" i="30" l="1"/>
  <c r="T29" i="30"/>
  <c r="O30" i="30"/>
  <c r="S30" i="30" s="1"/>
  <c r="K62" i="32"/>
  <c r="J143" i="29"/>
  <c r="Q143" i="29" s="1"/>
  <c r="S30" i="29"/>
  <c r="W31" i="27"/>
  <c r="S31" i="29"/>
  <c r="G31" i="30"/>
  <c r="T28" i="64"/>
  <c r="U28" i="64"/>
  <c r="S29" i="64"/>
  <c r="BN31" i="39"/>
  <c r="BO31" i="39"/>
  <c r="BM32" i="39"/>
  <c r="G32" i="64" s="1"/>
  <c r="O32" i="64" s="1"/>
  <c r="W31" i="41"/>
  <c r="X30" i="41"/>
  <c r="Y30" i="41"/>
  <c r="U30" i="30" l="1"/>
  <c r="T30" i="30"/>
  <c r="O31" i="30"/>
  <c r="S31" i="30" s="1"/>
  <c r="J144" i="29"/>
  <c r="Q144" i="29" s="1"/>
  <c r="K63" i="32"/>
  <c r="K24" i="32" s="1"/>
  <c r="K25" i="32" s="1"/>
  <c r="W32" i="27"/>
  <c r="G32" i="30"/>
  <c r="U29" i="64"/>
  <c r="T29" i="64"/>
  <c r="S30" i="64"/>
  <c r="BO32" i="39"/>
  <c r="BN32" i="39"/>
  <c r="BM33" i="39"/>
  <c r="G33" i="64" s="1"/>
  <c r="O33" i="64" s="1"/>
  <c r="W32" i="41"/>
  <c r="Y31" i="41"/>
  <c r="X31" i="41"/>
  <c r="U31" i="30" l="1"/>
  <c r="T31" i="30"/>
  <c r="O32" i="30"/>
  <c r="S32" i="30" s="1"/>
  <c r="J145" i="29"/>
  <c r="Q145" i="29" s="1"/>
  <c r="S32" i="29"/>
  <c r="W33" i="27"/>
  <c r="G33" i="30"/>
  <c r="S31" i="64"/>
  <c r="U30" i="64"/>
  <c r="T30" i="64"/>
  <c r="BN33" i="39"/>
  <c r="BO33" i="39"/>
  <c r="X32" i="41"/>
  <c r="Y32" i="41"/>
  <c r="BM34" i="39"/>
  <c r="G34" i="64" s="1"/>
  <c r="O34" i="64" s="1"/>
  <c r="W33" i="41"/>
  <c r="U32" i="30" l="1"/>
  <c r="T32" i="30"/>
  <c r="O33" i="30"/>
  <c r="S33" i="30" s="1"/>
  <c r="M47" i="68"/>
  <c r="L24" i="32"/>
  <c r="M47" i="36"/>
  <c r="S33" i="29"/>
  <c r="W34" i="27"/>
  <c r="G34" i="30"/>
  <c r="S32" i="64"/>
  <c r="U31" i="64"/>
  <c r="T31" i="64"/>
  <c r="BN34" i="39"/>
  <c r="BO34" i="39"/>
  <c r="BM35" i="39"/>
  <c r="G35" i="64" s="1"/>
  <c r="O35" i="64" s="1"/>
  <c r="W34" i="41"/>
  <c r="X33" i="41"/>
  <c r="Y33" i="41"/>
  <c r="E60" i="36" l="1"/>
  <c r="E60" i="68"/>
  <c r="U33" i="30"/>
  <c r="T33" i="30"/>
  <c r="O34" i="30"/>
  <c r="S34" i="30" s="1"/>
  <c r="W35" i="27"/>
  <c r="S34" i="29"/>
  <c r="G35" i="30"/>
  <c r="U32" i="64"/>
  <c r="T32" i="64"/>
  <c r="S33" i="64"/>
  <c r="BN35" i="39"/>
  <c r="BO35" i="39"/>
  <c r="Y34" i="41"/>
  <c r="X34" i="41"/>
  <c r="BM36" i="39"/>
  <c r="G36" i="64" s="1"/>
  <c r="O36" i="64" s="1"/>
  <c r="W35" i="41"/>
  <c r="U34" i="30" l="1"/>
  <c r="T34" i="30"/>
  <c r="O35" i="30"/>
  <c r="S35" i="30" s="1"/>
  <c r="S35" i="29"/>
  <c r="W36" i="27"/>
  <c r="S36" i="29"/>
  <c r="G36" i="30"/>
  <c r="U33" i="64"/>
  <c r="T33" i="64"/>
  <c r="S34" i="64"/>
  <c r="BO36" i="39"/>
  <c r="BN36" i="39"/>
  <c r="Y35" i="41"/>
  <c r="X35" i="41"/>
  <c r="BM37" i="39"/>
  <c r="G37" i="64" s="1"/>
  <c r="O37" i="64" s="1"/>
  <c r="W36" i="41"/>
  <c r="U35" i="30" l="1"/>
  <c r="T35" i="30"/>
  <c r="O36" i="30"/>
  <c r="S36" i="30" s="1"/>
  <c r="W37" i="27"/>
  <c r="S37" i="29"/>
  <c r="G37" i="30"/>
  <c r="S35" i="64"/>
  <c r="U34" i="64"/>
  <c r="T34" i="64"/>
  <c r="BN37" i="39"/>
  <c r="BO37" i="39"/>
  <c r="Y36" i="41"/>
  <c r="X36" i="41"/>
  <c r="BM38" i="39"/>
  <c r="G38" i="64" s="1"/>
  <c r="O38" i="64" s="1"/>
  <c r="W37" i="41"/>
  <c r="T36" i="30" l="1"/>
  <c r="U36" i="30"/>
  <c r="O37" i="30"/>
  <c r="S37" i="30" s="1"/>
  <c r="W38" i="27"/>
  <c r="S38" i="29"/>
  <c r="G38" i="30"/>
  <c r="S36" i="64"/>
  <c r="U35" i="64"/>
  <c r="T35" i="64"/>
  <c r="BO38" i="39"/>
  <c r="BN38" i="39"/>
  <c r="X37" i="41"/>
  <c r="Y37" i="41"/>
  <c r="BM39" i="39"/>
  <c r="G39" i="64" s="1"/>
  <c r="O39" i="64" s="1"/>
  <c r="W38" i="41"/>
  <c r="U37" i="30" l="1"/>
  <c r="T37" i="30"/>
  <c r="O38" i="30"/>
  <c r="S38" i="30" s="1"/>
  <c r="W39" i="27"/>
  <c r="G39" i="30"/>
  <c r="S37" i="64"/>
  <c r="U36" i="64"/>
  <c r="T36" i="64"/>
  <c r="BN39" i="39"/>
  <c r="BO39" i="39"/>
  <c r="BM40" i="39"/>
  <c r="G40" i="64" s="1"/>
  <c r="O40" i="64" s="1"/>
  <c r="W39" i="41"/>
  <c r="Y38" i="41"/>
  <c r="X38" i="41"/>
  <c r="U38" i="30" l="1"/>
  <c r="T38" i="30"/>
  <c r="O39" i="30"/>
  <c r="S39" i="30" s="1"/>
  <c r="S39" i="29"/>
  <c r="W40" i="27"/>
  <c r="G40" i="30"/>
  <c r="U37" i="64"/>
  <c r="T37" i="64"/>
  <c r="S38" i="64"/>
  <c r="BN40" i="39"/>
  <c r="BO40" i="39"/>
  <c r="Y39" i="41"/>
  <c r="X39" i="41"/>
  <c r="BM41" i="39"/>
  <c r="G41" i="64" s="1"/>
  <c r="O41" i="64" s="1"/>
  <c r="W40" i="41"/>
  <c r="U39" i="30" l="1"/>
  <c r="T39" i="30"/>
  <c r="O40" i="30"/>
  <c r="S40" i="30" s="1"/>
  <c r="S40" i="29"/>
  <c r="S41" i="29"/>
  <c r="G41" i="30"/>
  <c r="W41" i="27"/>
  <c r="U38" i="64"/>
  <c r="T38" i="64"/>
  <c r="S39" i="64"/>
  <c r="BN41" i="39"/>
  <c r="BO41" i="39"/>
  <c r="BM42" i="39"/>
  <c r="G42" i="64" s="1"/>
  <c r="O42" i="64" s="1"/>
  <c r="W41" i="41"/>
  <c r="Y40" i="41"/>
  <c r="X40" i="41"/>
  <c r="T40" i="30" l="1"/>
  <c r="U40" i="30"/>
  <c r="O41" i="30"/>
  <c r="S41" i="30" s="1"/>
  <c r="W42" i="27"/>
  <c r="G42" i="30"/>
  <c r="S40" i="64"/>
  <c r="U39" i="64"/>
  <c r="T39" i="64"/>
  <c r="BO42" i="39"/>
  <c r="BN42" i="39"/>
  <c r="Y41" i="41"/>
  <c r="X41" i="41"/>
  <c r="BM43" i="39"/>
  <c r="G43" i="64" s="1"/>
  <c r="O43" i="64" s="1"/>
  <c r="W42" i="41"/>
  <c r="U41" i="30" l="1"/>
  <c r="T41" i="30"/>
  <c r="O42" i="30"/>
  <c r="S42" i="30" s="1"/>
  <c r="W43" i="27"/>
  <c r="S42" i="29"/>
  <c r="G43" i="30"/>
  <c r="S41" i="64"/>
  <c r="U40" i="64"/>
  <c r="T40" i="64"/>
  <c r="BN43" i="39"/>
  <c r="BO43" i="39"/>
  <c r="BM44" i="39"/>
  <c r="G44" i="64" s="1"/>
  <c r="O44" i="64" s="1"/>
  <c r="W43" i="41"/>
  <c r="Y42" i="41"/>
  <c r="X42" i="41"/>
  <c r="U42" i="30" l="1"/>
  <c r="T42" i="30"/>
  <c r="O43" i="30"/>
  <c r="S43" i="30" s="1"/>
  <c r="W44" i="27"/>
  <c r="S43" i="29"/>
  <c r="G44" i="30"/>
  <c r="U41" i="64"/>
  <c r="T41" i="64"/>
  <c r="S42" i="64"/>
  <c r="BO44" i="39"/>
  <c r="BN44" i="39"/>
  <c r="X43" i="41"/>
  <c r="Y43" i="41"/>
  <c r="BM45" i="39"/>
  <c r="G45" i="64" s="1"/>
  <c r="O45" i="64" s="1"/>
  <c r="W44" i="41"/>
  <c r="U43" i="30" l="1"/>
  <c r="T43" i="30"/>
  <c r="O44" i="30"/>
  <c r="S44" i="30" s="1"/>
  <c r="S44" i="29"/>
  <c r="P15" i="33"/>
  <c r="R15" i="33" s="1"/>
  <c r="L4" i="36" s="1"/>
  <c r="W45" i="27"/>
  <c r="G45" i="30"/>
  <c r="S43" i="64"/>
  <c r="U42" i="64"/>
  <c r="T42" i="64"/>
  <c r="BN45" i="39"/>
  <c r="BO45" i="39"/>
  <c r="Y44" i="41"/>
  <c r="X44" i="41"/>
  <c r="BM46" i="39"/>
  <c r="G46" i="64" s="1"/>
  <c r="O46" i="64" s="1"/>
  <c r="W45" i="41"/>
  <c r="T44" i="30" l="1"/>
  <c r="U44" i="30"/>
  <c r="O45" i="30"/>
  <c r="S45" i="30" s="1"/>
  <c r="C16" i="68"/>
  <c r="L4" i="68"/>
  <c r="C16" i="36"/>
  <c r="W46" i="27"/>
  <c r="S45" i="29"/>
  <c r="G46" i="30"/>
  <c r="S44" i="64"/>
  <c r="U43" i="64"/>
  <c r="T43" i="64"/>
  <c r="BN46" i="39"/>
  <c r="BO46" i="39"/>
  <c r="BM47" i="39"/>
  <c r="G47" i="64" s="1"/>
  <c r="O47" i="64" s="1"/>
  <c r="W46" i="41"/>
  <c r="Y45" i="41"/>
  <c r="X45" i="41"/>
  <c r="U45" i="30" l="1"/>
  <c r="T45" i="30"/>
  <c r="O46" i="30"/>
  <c r="S46" i="30" s="1"/>
  <c r="S46" i="29"/>
  <c r="W47" i="27"/>
  <c r="S47" i="29"/>
  <c r="G47" i="30"/>
  <c r="S45" i="64"/>
  <c r="U44" i="64"/>
  <c r="T44" i="64"/>
  <c r="BN47" i="39"/>
  <c r="BO47" i="39"/>
  <c r="BM48" i="39"/>
  <c r="G48" i="64" s="1"/>
  <c r="O48" i="64" s="1"/>
  <c r="W47" i="41"/>
  <c r="Y46" i="41"/>
  <c r="X46" i="41"/>
  <c r="U46" i="30" l="1"/>
  <c r="T46" i="30"/>
  <c r="O47" i="30"/>
  <c r="S47" i="30" s="1"/>
  <c r="W48" i="27"/>
  <c r="G48" i="30"/>
  <c r="U45" i="64"/>
  <c r="T45" i="64"/>
  <c r="S46" i="64"/>
  <c r="BO48" i="39"/>
  <c r="BN48" i="39"/>
  <c r="Y47" i="41"/>
  <c r="X47" i="41"/>
  <c r="BM49" i="39"/>
  <c r="G49" i="64" s="1"/>
  <c r="O49" i="64" s="1"/>
  <c r="W48" i="41"/>
  <c r="T47" i="30" l="1"/>
  <c r="U47" i="30"/>
  <c r="O48" i="30"/>
  <c r="S48" i="30" s="1"/>
  <c r="S48" i="29"/>
  <c r="W49" i="27"/>
  <c r="G49" i="30"/>
  <c r="U46" i="64"/>
  <c r="T46" i="64"/>
  <c r="S47" i="64"/>
  <c r="BN49" i="39"/>
  <c r="BO49" i="39"/>
  <c r="Y48" i="41"/>
  <c r="X48" i="41"/>
  <c r="BM50" i="39"/>
  <c r="G50" i="64" s="1"/>
  <c r="O50" i="64" s="1"/>
  <c r="W49" i="41"/>
  <c r="T48" i="30" l="1"/>
  <c r="U48" i="30"/>
  <c r="O49" i="30"/>
  <c r="S49" i="30" s="1"/>
  <c r="S49" i="29"/>
  <c r="W50" i="27"/>
  <c r="G50" i="30"/>
  <c r="U47" i="64"/>
  <c r="T47" i="64"/>
  <c r="S48" i="64"/>
  <c r="BO50" i="39"/>
  <c r="BN50" i="39"/>
  <c r="BM51" i="39"/>
  <c r="G51" i="64" s="1"/>
  <c r="O51" i="64" s="1"/>
  <c r="W50" i="41"/>
  <c r="Y49" i="41"/>
  <c r="X49" i="41"/>
  <c r="T49" i="30" l="1"/>
  <c r="U49" i="30"/>
  <c r="O50" i="30"/>
  <c r="S50" i="30" s="1"/>
  <c r="S50" i="29"/>
  <c r="W51" i="27"/>
  <c r="G51" i="30"/>
  <c r="U48" i="64"/>
  <c r="T48" i="64"/>
  <c r="S49" i="64"/>
  <c r="BN51" i="39"/>
  <c r="BO51" i="39"/>
  <c r="BM52" i="39"/>
  <c r="G52" i="64" s="1"/>
  <c r="O52" i="64" s="1"/>
  <c r="W51" i="41"/>
  <c r="X50" i="41"/>
  <c r="Y50" i="41"/>
  <c r="U50" i="30" l="1"/>
  <c r="T50" i="30"/>
  <c r="O51" i="30"/>
  <c r="S51" i="30" s="1"/>
  <c r="S51" i="29"/>
  <c r="W52" i="27"/>
  <c r="G52" i="30"/>
  <c r="U49" i="64"/>
  <c r="T49" i="64"/>
  <c r="S50" i="64"/>
  <c r="BN52" i="39"/>
  <c r="BO52" i="39"/>
  <c r="BM53" i="39"/>
  <c r="G53" i="64" s="1"/>
  <c r="O53" i="64" s="1"/>
  <c r="W52" i="41"/>
  <c r="Y51" i="41"/>
  <c r="X51" i="41"/>
  <c r="T51" i="30" l="1"/>
  <c r="U51" i="30"/>
  <c r="O52" i="30"/>
  <c r="S52" i="30" s="1"/>
  <c r="S52" i="29"/>
  <c r="W53" i="27"/>
  <c r="G53" i="30"/>
  <c r="U50" i="64"/>
  <c r="T50" i="64"/>
  <c r="S51" i="64"/>
  <c r="BN53" i="39"/>
  <c r="BO53" i="39"/>
  <c r="X52" i="41"/>
  <c r="Y52" i="41"/>
  <c r="BM54" i="39"/>
  <c r="G54" i="64" s="1"/>
  <c r="O54" i="64" s="1"/>
  <c r="W53" i="41"/>
  <c r="T52" i="30" l="1"/>
  <c r="U52" i="30"/>
  <c r="O53" i="30"/>
  <c r="S53" i="30" s="1"/>
  <c r="W54" i="27"/>
  <c r="S53" i="29"/>
  <c r="G54" i="30"/>
  <c r="U51" i="64"/>
  <c r="T51" i="64"/>
  <c r="S52" i="64"/>
  <c r="BO54" i="39"/>
  <c r="BN54" i="39"/>
  <c r="BM55" i="39"/>
  <c r="G55" i="64" s="1"/>
  <c r="O55" i="64" s="1"/>
  <c r="W54" i="41"/>
  <c r="Y53" i="41"/>
  <c r="X53" i="41"/>
  <c r="U53" i="30" l="1"/>
  <c r="T53" i="30"/>
  <c r="O54" i="30"/>
  <c r="S54" i="30" s="1"/>
  <c r="W55" i="27"/>
  <c r="S54" i="29"/>
  <c r="G55" i="30"/>
  <c r="S53" i="64"/>
  <c r="U52" i="64"/>
  <c r="T52" i="64"/>
  <c r="BN55" i="39"/>
  <c r="BO55" i="39"/>
  <c r="BM56" i="39"/>
  <c r="G56" i="64" s="1"/>
  <c r="O56" i="64" s="1"/>
  <c r="W55" i="41"/>
  <c r="X54" i="41"/>
  <c r="Y54" i="41"/>
  <c r="T54" i="30" l="1"/>
  <c r="U54" i="30"/>
  <c r="O55" i="30"/>
  <c r="S55" i="30" s="1"/>
  <c r="S55" i="29"/>
  <c r="S56" i="29"/>
  <c r="G56" i="30"/>
  <c r="W56" i="27"/>
  <c r="S54" i="64"/>
  <c r="U53" i="64"/>
  <c r="T53" i="64"/>
  <c r="BO56" i="39"/>
  <c r="BN56" i="39"/>
  <c r="BM57" i="39"/>
  <c r="G57" i="64" s="1"/>
  <c r="O57" i="64" s="1"/>
  <c r="W56" i="41"/>
  <c r="X55" i="41"/>
  <c r="Y55" i="41"/>
  <c r="T55" i="30" l="1"/>
  <c r="U55" i="30"/>
  <c r="O56" i="30"/>
  <c r="S56" i="30" s="1"/>
  <c r="W57" i="27"/>
  <c r="G57" i="30"/>
  <c r="S55" i="64"/>
  <c r="U54" i="64"/>
  <c r="T54" i="64"/>
  <c r="BN57" i="39"/>
  <c r="BO57" i="39"/>
  <c r="Y56" i="41"/>
  <c r="X56" i="41"/>
  <c r="BM58" i="39"/>
  <c r="G58" i="64" s="1"/>
  <c r="O58" i="64" s="1"/>
  <c r="W57" i="41"/>
  <c r="U56" i="30" l="1"/>
  <c r="T56" i="30"/>
  <c r="O57" i="30"/>
  <c r="S57" i="30" s="1"/>
  <c r="S57" i="29"/>
  <c r="W58" i="27"/>
  <c r="G58" i="30"/>
  <c r="S56" i="64"/>
  <c r="T55" i="64"/>
  <c r="U55" i="64"/>
  <c r="BN58" i="39"/>
  <c r="BO58" i="39"/>
  <c r="BM59" i="39"/>
  <c r="G59" i="64" s="1"/>
  <c r="O59" i="64" s="1"/>
  <c r="W58" i="41"/>
  <c r="X57" i="41"/>
  <c r="Y57" i="41"/>
  <c r="U57" i="30" l="1"/>
  <c r="T57" i="30"/>
  <c r="O58" i="30"/>
  <c r="S58" i="30" s="1"/>
  <c r="S58" i="29"/>
  <c r="G59" i="30"/>
  <c r="W59" i="27"/>
  <c r="S57" i="64"/>
  <c r="U56" i="64"/>
  <c r="T56" i="64"/>
  <c r="BN59" i="39"/>
  <c r="BO59" i="39"/>
  <c r="Y58" i="41"/>
  <c r="X58" i="41"/>
  <c r="BM60" i="39"/>
  <c r="G60" i="64" s="1"/>
  <c r="O60" i="64" s="1"/>
  <c r="W59" i="41"/>
  <c r="U58" i="30" l="1"/>
  <c r="T58" i="30"/>
  <c r="O59" i="30"/>
  <c r="S59" i="30" s="1"/>
  <c r="S59" i="29"/>
  <c r="W60" i="27"/>
  <c r="G60" i="30"/>
  <c r="S58" i="64"/>
  <c r="T57" i="64"/>
  <c r="U57" i="64"/>
  <c r="BO60" i="39"/>
  <c r="BN60" i="39"/>
  <c r="BM61" i="39"/>
  <c r="G61" i="64" s="1"/>
  <c r="O61" i="64" s="1"/>
  <c r="W60" i="41"/>
  <c r="X59" i="41"/>
  <c r="Y59" i="41"/>
  <c r="U59" i="30" l="1"/>
  <c r="T59" i="30"/>
  <c r="O60" i="30"/>
  <c r="S60" i="30" s="1"/>
  <c r="S60" i="29"/>
  <c r="W61" i="27"/>
  <c r="G61" i="30"/>
  <c r="S59" i="64"/>
  <c r="U58" i="64"/>
  <c r="T58" i="64"/>
  <c r="BN61" i="39"/>
  <c r="BO61" i="39"/>
  <c r="BM62" i="39"/>
  <c r="G62" i="64" s="1"/>
  <c r="O62" i="64" s="1"/>
  <c r="W61" i="41"/>
  <c r="Y60" i="41"/>
  <c r="X60" i="41"/>
  <c r="T60" i="30" l="1"/>
  <c r="U60" i="30"/>
  <c r="O61" i="30"/>
  <c r="S61" i="30" s="1"/>
  <c r="W62" i="27"/>
  <c r="S61" i="29"/>
  <c r="G62" i="30"/>
  <c r="S60" i="64"/>
  <c r="T59" i="64"/>
  <c r="U59" i="64"/>
  <c r="BO62" i="39"/>
  <c r="BN62" i="39"/>
  <c r="Y61" i="41"/>
  <c r="X61" i="41"/>
  <c r="BM63" i="39"/>
  <c r="G63" i="64" s="1"/>
  <c r="O63" i="64" s="1"/>
  <c r="W62" i="41"/>
  <c r="T61" i="30" l="1"/>
  <c r="U61" i="30"/>
  <c r="O62" i="30"/>
  <c r="S62" i="30" s="1"/>
  <c r="W63" i="27"/>
  <c r="S62" i="29"/>
  <c r="G63" i="30"/>
  <c r="O63" i="30" s="1"/>
  <c r="S63" i="29"/>
  <c r="S61" i="64"/>
  <c r="U60" i="64"/>
  <c r="T60" i="64"/>
  <c r="BN63" i="39"/>
  <c r="BO63" i="39"/>
  <c r="BM64" i="39"/>
  <c r="G64" i="64" s="1"/>
  <c r="O64" i="64" s="1"/>
  <c r="W63" i="41"/>
  <c r="X62" i="41"/>
  <c r="Y62" i="41"/>
  <c r="U62" i="30" l="1"/>
  <c r="T62" i="30"/>
  <c r="S63" i="30"/>
  <c r="U63" i="30" s="1"/>
  <c r="W64" i="27"/>
  <c r="G64" i="30"/>
  <c r="T61" i="64"/>
  <c r="U61" i="64"/>
  <c r="BO64" i="39"/>
  <c r="BN64" i="39"/>
  <c r="Y63" i="41"/>
  <c r="X63" i="41"/>
  <c r="BM65" i="39"/>
  <c r="G65" i="64" s="1"/>
  <c r="O65" i="64" s="1"/>
  <c r="W64" i="41"/>
  <c r="O64" i="30" l="1"/>
  <c r="S64" i="30" s="1"/>
  <c r="T63" i="30"/>
  <c r="S62" i="64"/>
  <c r="U62" i="64" s="1"/>
  <c r="S64" i="29"/>
  <c r="W65" i="27"/>
  <c r="G65" i="30"/>
  <c r="O65" i="30" s="1"/>
  <c r="S63" i="64"/>
  <c r="BN65" i="39"/>
  <c r="BO65" i="39"/>
  <c r="BM66" i="39"/>
  <c r="G66" i="64" s="1"/>
  <c r="O66" i="64" s="1"/>
  <c r="W65" i="41"/>
  <c r="Y64" i="41"/>
  <c r="X64" i="41"/>
  <c r="U64" i="30" l="1"/>
  <c r="T64" i="30"/>
  <c r="S65" i="30"/>
  <c r="T65" i="30" s="1"/>
  <c r="T62" i="64"/>
  <c r="S65" i="29"/>
  <c r="G66" i="30"/>
  <c r="W66" i="27"/>
  <c r="S64" i="64"/>
  <c r="T63" i="64"/>
  <c r="U63" i="64"/>
  <c r="BN66" i="39"/>
  <c r="BO66" i="39"/>
  <c r="Y65" i="41"/>
  <c r="X65" i="41"/>
  <c r="BM67" i="39"/>
  <c r="G67" i="64" s="1"/>
  <c r="O67" i="64" s="1"/>
  <c r="W66" i="41"/>
  <c r="O66" i="30" l="1"/>
  <c r="S66" i="30" s="1"/>
  <c r="U65" i="30"/>
  <c r="S66" i="29"/>
  <c r="W67" i="27"/>
  <c r="G67" i="30"/>
  <c r="O67" i="30" s="1"/>
  <c r="U64" i="64"/>
  <c r="T64" i="64"/>
  <c r="S65" i="64"/>
  <c r="BN67" i="39"/>
  <c r="BO67" i="39"/>
  <c r="BM68" i="39"/>
  <c r="G68" i="64" s="1"/>
  <c r="O68" i="64" s="1"/>
  <c r="W67" i="41"/>
  <c r="Y66" i="41"/>
  <c r="X66" i="41"/>
  <c r="U66" i="30" l="1"/>
  <c r="T66" i="30"/>
  <c r="S67" i="30"/>
  <c r="T67" i="30" s="1"/>
  <c r="S67" i="29"/>
  <c r="W68" i="27"/>
  <c r="G68" i="30"/>
  <c r="T65" i="64"/>
  <c r="U65" i="64"/>
  <c r="S66" i="64"/>
  <c r="BO68" i="39"/>
  <c r="BN68" i="39"/>
  <c r="BM69" i="39"/>
  <c r="G69" i="64" s="1"/>
  <c r="O69" i="64" s="1"/>
  <c r="W68" i="41"/>
  <c r="Y67" i="41"/>
  <c r="X67" i="41"/>
  <c r="O68" i="30" l="1"/>
  <c r="S68" i="30" s="1"/>
  <c r="U67" i="30"/>
  <c r="S68" i="29"/>
  <c r="W69" i="27"/>
  <c r="G69" i="30"/>
  <c r="O69" i="30" s="1"/>
  <c r="U66" i="64"/>
  <c r="T66" i="64"/>
  <c r="S67" i="64"/>
  <c r="BN69" i="39"/>
  <c r="BO69" i="39"/>
  <c r="Y68" i="41"/>
  <c r="X68" i="41"/>
  <c r="BM70" i="39"/>
  <c r="G70" i="64" s="1"/>
  <c r="O70" i="64" s="1"/>
  <c r="W69" i="41"/>
  <c r="T68" i="30" l="1"/>
  <c r="U68" i="30"/>
  <c r="S69" i="30"/>
  <c r="U69" i="30" s="1"/>
  <c r="S69" i="29"/>
  <c r="W70" i="27"/>
  <c r="G70" i="30"/>
  <c r="T67" i="64"/>
  <c r="U67" i="64"/>
  <c r="S68" i="64"/>
  <c r="BO70" i="39"/>
  <c r="BN70" i="39"/>
  <c r="Y69" i="41"/>
  <c r="X69" i="41"/>
  <c r="BM71" i="39"/>
  <c r="G71" i="64" s="1"/>
  <c r="O71" i="64" s="1"/>
  <c r="W70" i="41"/>
  <c r="O70" i="30" l="1"/>
  <c r="S70" i="30" s="1"/>
  <c r="T69" i="30"/>
  <c r="S70" i="29"/>
  <c r="W71" i="27"/>
  <c r="G71" i="30"/>
  <c r="O71" i="30" s="1"/>
  <c r="U68" i="64"/>
  <c r="T68" i="64"/>
  <c r="S69" i="64"/>
  <c r="BN71" i="39"/>
  <c r="BO71" i="39"/>
  <c r="BM72" i="39"/>
  <c r="G72" i="64" s="1"/>
  <c r="O72" i="64" s="1"/>
  <c r="W71" i="41"/>
  <c r="X70" i="41"/>
  <c r="Y70" i="41"/>
  <c r="U70" i="30" l="1"/>
  <c r="T70" i="30"/>
  <c r="S71" i="30"/>
  <c r="T71" i="30" s="1"/>
  <c r="S71" i="29"/>
  <c r="W72" i="27"/>
  <c r="G72" i="30"/>
  <c r="O72" i="30" s="1"/>
  <c r="T69" i="64"/>
  <c r="U69" i="64"/>
  <c r="S70" i="64"/>
  <c r="BN72" i="39"/>
  <c r="BO72" i="39"/>
  <c r="X71" i="41"/>
  <c r="Y71" i="41"/>
  <c r="BM73" i="39"/>
  <c r="G73" i="64" s="1"/>
  <c r="O73" i="64" s="1"/>
  <c r="W72" i="41"/>
  <c r="U71" i="30" l="1"/>
  <c r="S72" i="30"/>
  <c r="U72" i="30" s="1"/>
  <c r="S72" i="29"/>
  <c r="W73" i="27"/>
  <c r="G73" i="30"/>
  <c r="O73" i="30" s="1"/>
  <c r="S71" i="64"/>
  <c r="U70" i="64"/>
  <c r="T70" i="64"/>
  <c r="BN73" i="39"/>
  <c r="BO73" i="39"/>
  <c r="X72" i="41"/>
  <c r="Y72" i="41"/>
  <c r="BM74" i="39"/>
  <c r="G74" i="64" s="1"/>
  <c r="O74" i="64" s="1"/>
  <c r="W73" i="41"/>
  <c r="T72" i="30" l="1"/>
  <c r="S73" i="30"/>
  <c r="U73" i="30" s="1"/>
  <c r="W74" i="27"/>
  <c r="S73" i="29"/>
  <c r="G74" i="30"/>
  <c r="T71" i="64"/>
  <c r="U71" i="64"/>
  <c r="S72" i="64"/>
  <c r="BO74" i="39"/>
  <c r="BN74" i="39"/>
  <c r="Y73" i="41"/>
  <c r="X73" i="41"/>
  <c r="BM75" i="39"/>
  <c r="G75" i="64" s="1"/>
  <c r="O75" i="64" s="1"/>
  <c r="W74" i="41"/>
  <c r="O74" i="30" l="1"/>
  <c r="S74" i="30" s="1"/>
  <c r="T73" i="30"/>
  <c r="S74" i="29"/>
  <c r="W75" i="27"/>
  <c r="G75" i="30"/>
  <c r="O75" i="30" s="1"/>
  <c r="U72" i="64"/>
  <c r="T72" i="64"/>
  <c r="S73" i="64"/>
  <c r="BN75" i="39"/>
  <c r="BO75" i="39"/>
  <c r="BM76" i="39"/>
  <c r="G76" i="64" s="1"/>
  <c r="O76" i="64" s="1"/>
  <c r="W75" i="41"/>
  <c r="Y74" i="41"/>
  <c r="X74" i="41"/>
  <c r="T74" i="30" l="1"/>
  <c r="U74" i="30"/>
  <c r="S75" i="30"/>
  <c r="U75" i="30" s="1"/>
  <c r="W76" i="27"/>
  <c r="S75" i="29"/>
  <c r="G76" i="30"/>
  <c r="T73" i="64"/>
  <c r="U73" i="64"/>
  <c r="S74" i="64"/>
  <c r="BO76" i="39"/>
  <c r="BN76" i="39"/>
  <c r="BM77" i="39"/>
  <c r="G77" i="64" s="1"/>
  <c r="O77" i="64" s="1"/>
  <c r="W76" i="41"/>
  <c r="X75" i="41"/>
  <c r="Y75" i="41"/>
  <c r="O76" i="30" l="1"/>
  <c r="S76" i="30" s="1"/>
  <c r="T75" i="30"/>
  <c r="W77" i="27"/>
  <c r="S76" i="29"/>
  <c r="G77" i="30"/>
  <c r="O77" i="30" s="1"/>
  <c r="S75" i="64"/>
  <c r="U74" i="64"/>
  <c r="T74" i="64"/>
  <c r="BN77" i="39"/>
  <c r="BO77" i="39"/>
  <c r="BM78" i="39"/>
  <c r="G78" i="64" s="1"/>
  <c r="O78" i="64" s="1"/>
  <c r="W77" i="41"/>
  <c r="Y76" i="41"/>
  <c r="X76" i="41"/>
  <c r="T76" i="30" l="1"/>
  <c r="U76" i="30"/>
  <c r="S77" i="30"/>
  <c r="U77" i="30" s="1"/>
  <c r="S77" i="29"/>
  <c r="G78" i="30"/>
  <c r="W78" i="27"/>
  <c r="U75" i="64"/>
  <c r="T75" i="64"/>
  <c r="S76" i="64"/>
  <c r="BN78" i="39"/>
  <c r="BO78" i="39"/>
  <c r="X77" i="41"/>
  <c r="Y77" i="41"/>
  <c r="BM79" i="39"/>
  <c r="G79" i="64" s="1"/>
  <c r="O79" i="64" s="1"/>
  <c r="W78" i="41"/>
  <c r="O78" i="30" l="1"/>
  <c r="S78" i="30" s="1"/>
  <c r="T77" i="30"/>
  <c r="W79" i="27"/>
  <c r="S78" i="29"/>
  <c r="G79" i="30"/>
  <c r="O79" i="30" s="1"/>
  <c r="S77" i="64"/>
  <c r="U76" i="64"/>
  <c r="T76" i="64"/>
  <c r="BN79" i="39"/>
  <c r="BO79" i="39"/>
  <c r="BM80" i="39"/>
  <c r="G80" i="64" s="1"/>
  <c r="O80" i="64" s="1"/>
  <c r="W79" i="41"/>
  <c r="X78" i="41"/>
  <c r="Y78" i="41"/>
  <c r="U78" i="30" l="1"/>
  <c r="T78" i="30"/>
  <c r="S79" i="30"/>
  <c r="T79" i="30" s="1"/>
  <c r="S79" i="29"/>
  <c r="W80" i="27"/>
  <c r="G80" i="30"/>
  <c r="O80" i="30" s="1"/>
  <c r="S78" i="64"/>
  <c r="U77" i="64"/>
  <c r="T77" i="64"/>
  <c r="BO80" i="39"/>
  <c r="BN80" i="39"/>
  <c r="BM81" i="39"/>
  <c r="G81" i="64" s="1"/>
  <c r="O81" i="64" s="1"/>
  <c r="W80" i="41"/>
  <c r="Y79" i="41"/>
  <c r="X79" i="41"/>
  <c r="U79" i="30" l="1"/>
  <c r="S80" i="30"/>
  <c r="T80" i="30" s="1"/>
  <c r="S80" i="29"/>
  <c r="W81" i="27"/>
  <c r="G81" i="30"/>
  <c r="O81" i="30" s="1"/>
  <c r="U78" i="64"/>
  <c r="T78" i="64"/>
  <c r="S79" i="64"/>
  <c r="BN81" i="39"/>
  <c r="BO81" i="39"/>
  <c r="BM82" i="39"/>
  <c r="G82" i="64" s="1"/>
  <c r="O82" i="64" s="1"/>
  <c r="W81" i="41"/>
  <c r="Y80" i="41"/>
  <c r="X80" i="41"/>
  <c r="U80" i="30" l="1"/>
  <c r="S81" i="30"/>
  <c r="U81" i="30" s="1"/>
  <c r="S81" i="29"/>
  <c r="W82" i="27"/>
  <c r="G82" i="30"/>
  <c r="O82" i="30" s="1"/>
  <c r="U79" i="64"/>
  <c r="T79" i="64"/>
  <c r="S80" i="64"/>
  <c r="BO82" i="39"/>
  <c r="BN82" i="39"/>
  <c r="BM83" i="39"/>
  <c r="G83" i="64" s="1"/>
  <c r="O83" i="64" s="1"/>
  <c r="W82" i="41"/>
  <c r="X81" i="41"/>
  <c r="Y81" i="41"/>
  <c r="T81" i="30" l="1"/>
  <c r="S82" i="30"/>
  <c r="U82" i="30" s="1"/>
  <c r="W83" i="27"/>
  <c r="S82" i="29"/>
  <c r="G83" i="30"/>
  <c r="O83" i="30" s="1"/>
  <c r="U80" i="64"/>
  <c r="T80" i="64"/>
  <c r="S81" i="64"/>
  <c r="BN83" i="39"/>
  <c r="BO83" i="39"/>
  <c r="X82" i="41"/>
  <c r="Y82" i="41"/>
  <c r="BM84" i="39"/>
  <c r="G84" i="64" s="1"/>
  <c r="O84" i="64" s="1"/>
  <c r="W83" i="41"/>
  <c r="T82" i="30" l="1"/>
  <c r="S83" i="30"/>
  <c r="T83" i="30" s="1"/>
  <c r="S83" i="29"/>
  <c r="W84" i="27"/>
  <c r="G84" i="30"/>
  <c r="O84" i="30" s="1"/>
  <c r="U81" i="64"/>
  <c r="T81" i="64"/>
  <c r="S82" i="64"/>
  <c r="BN84" i="39"/>
  <c r="BO84" i="39"/>
  <c r="BM85" i="39"/>
  <c r="G85" i="64" s="1"/>
  <c r="O85" i="64" s="1"/>
  <c r="W84" i="41"/>
  <c r="Y83" i="41"/>
  <c r="X83" i="41"/>
  <c r="U83" i="30" l="1"/>
  <c r="S84" i="30"/>
  <c r="U84" i="30" s="1"/>
  <c r="S84" i="29"/>
  <c r="W85" i="27"/>
  <c r="G85" i="30"/>
  <c r="O85" i="30" s="1"/>
  <c r="S83" i="64"/>
  <c r="T82" i="64"/>
  <c r="U82" i="64"/>
  <c r="BN85" i="39"/>
  <c r="BO85" i="39"/>
  <c r="BM86" i="39"/>
  <c r="G86" i="64" s="1"/>
  <c r="O86" i="64" s="1"/>
  <c r="W85" i="41"/>
  <c r="X84" i="41"/>
  <c r="Y84" i="41"/>
  <c r="T84" i="30" l="1"/>
  <c r="S85" i="30"/>
  <c r="U85" i="30" s="1"/>
  <c r="S85" i="29"/>
  <c r="W86" i="27"/>
  <c r="G86" i="30"/>
  <c r="S84" i="64"/>
  <c r="U83" i="64"/>
  <c r="T83" i="64"/>
  <c r="BO86" i="39"/>
  <c r="BN86" i="39"/>
  <c r="BM87" i="39"/>
  <c r="G87" i="64" s="1"/>
  <c r="O87" i="64" s="1"/>
  <c r="W86" i="41"/>
  <c r="Y85" i="41"/>
  <c r="X85" i="41"/>
  <c r="O86" i="30" l="1"/>
  <c r="S86" i="30" s="1"/>
  <c r="T85" i="30"/>
  <c r="S86" i="29"/>
  <c r="W87" i="27"/>
  <c r="G87" i="30"/>
  <c r="O87" i="30" s="1"/>
  <c r="S85" i="64"/>
  <c r="T84" i="64"/>
  <c r="U84" i="64"/>
  <c r="BN87" i="39"/>
  <c r="BO87" i="39"/>
  <c r="Y86" i="41"/>
  <c r="X86" i="41"/>
  <c r="BM88" i="39"/>
  <c r="G88" i="64" s="1"/>
  <c r="O88" i="64" s="1"/>
  <c r="W87" i="41"/>
  <c r="U86" i="30" l="1"/>
  <c r="T86" i="30"/>
  <c r="S87" i="30"/>
  <c r="U87" i="30" s="1"/>
  <c r="W88" i="27"/>
  <c r="S87" i="29"/>
  <c r="G88" i="30"/>
  <c r="S86" i="64"/>
  <c r="U85" i="64"/>
  <c r="T85" i="64"/>
  <c r="BO88" i="39"/>
  <c r="BN88" i="39"/>
  <c r="BM89" i="39"/>
  <c r="G89" i="64" s="1"/>
  <c r="O89" i="64" s="1"/>
  <c r="W88" i="41"/>
  <c r="Y87" i="41"/>
  <c r="X87" i="41"/>
  <c r="O88" i="30" l="1"/>
  <c r="S88" i="30" s="1"/>
  <c r="T87" i="30"/>
  <c r="S88" i="29"/>
  <c r="W89" i="27"/>
  <c r="G89" i="30"/>
  <c r="O89" i="30" s="1"/>
  <c r="S87" i="64"/>
  <c r="T86" i="64"/>
  <c r="U86" i="64"/>
  <c r="BN89" i="39"/>
  <c r="BO89" i="39"/>
  <c r="Y88" i="41"/>
  <c r="X88" i="41"/>
  <c r="BM90" i="39"/>
  <c r="G90" i="64" s="1"/>
  <c r="O90" i="64" s="1"/>
  <c r="W89" i="41"/>
  <c r="T88" i="30" l="1"/>
  <c r="U88" i="30"/>
  <c r="S89" i="30"/>
  <c r="U89" i="30" s="1"/>
  <c r="S89" i="29"/>
  <c r="W90" i="27"/>
  <c r="G90" i="30"/>
  <c r="U87" i="64"/>
  <c r="T87" i="64"/>
  <c r="S88" i="64"/>
  <c r="BO90" i="39"/>
  <c r="BN90" i="39"/>
  <c r="BM91" i="39"/>
  <c r="G91" i="64" s="1"/>
  <c r="O91" i="64" s="1"/>
  <c r="W90" i="41"/>
  <c r="Y89" i="41"/>
  <c r="X89" i="41"/>
  <c r="O90" i="30" l="1"/>
  <c r="S90" i="30" s="1"/>
  <c r="T89" i="30"/>
  <c r="S90" i="29"/>
  <c r="W91" i="27"/>
  <c r="G91" i="30"/>
  <c r="O91" i="30" s="1"/>
  <c r="S89" i="64"/>
  <c r="T88" i="64"/>
  <c r="U88" i="64"/>
  <c r="BN91" i="39"/>
  <c r="BO91" i="39"/>
  <c r="BM92" i="39"/>
  <c r="G92" i="64" s="1"/>
  <c r="O92" i="64" s="1"/>
  <c r="W91" i="41"/>
  <c r="Y90" i="41"/>
  <c r="X90" i="41"/>
  <c r="T90" i="30" l="1"/>
  <c r="U90" i="30"/>
  <c r="S91" i="30"/>
  <c r="T91" i="30" s="1"/>
  <c r="S91" i="29"/>
  <c r="W92" i="27"/>
  <c r="G92" i="30"/>
  <c r="S90" i="64"/>
  <c r="U89" i="64"/>
  <c r="T89" i="64"/>
  <c r="BN92" i="39"/>
  <c r="BO92" i="39"/>
  <c r="BM93" i="39"/>
  <c r="G93" i="64" s="1"/>
  <c r="O93" i="64" s="1"/>
  <c r="W92" i="41"/>
  <c r="Y91" i="41"/>
  <c r="X91" i="41"/>
  <c r="O92" i="30" l="1"/>
  <c r="S92" i="30" s="1"/>
  <c r="U91" i="30"/>
  <c r="W93" i="27"/>
  <c r="S92" i="29"/>
  <c r="G93" i="30"/>
  <c r="O93" i="30" s="1"/>
  <c r="S91" i="64"/>
  <c r="T90" i="64"/>
  <c r="U90" i="64"/>
  <c r="BN93" i="39"/>
  <c r="BO93" i="39"/>
  <c r="BM94" i="39"/>
  <c r="G94" i="64" s="1"/>
  <c r="O94" i="64" s="1"/>
  <c r="W93" i="41"/>
  <c r="Y92" i="41"/>
  <c r="X92" i="41"/>
  <c r="T92" i="30" l="1"/>
  <c r="U92" i="30"/>
  <c r="S93" i="30"/>
  <c r="T93" i="30" s="1"/>
  <c r="S93" i="29"/>
  <c r="W94" i="27"/>
  <c r="G94" i="30"/>
  <c r="O94" i="30" s="1"/>
  <c r="S92" i="64"/>
  <c r="U91" i="64"/>
  <c r="T91" i="64"/>
  <c r="BO94" i="39"/>
  <c r="BN94" i="39"/>
  <c r="Y93" i="41"/>
  <c r="X93" i="41"/>
  <c r="BM95" i="39"/>
  <c r="G95" i="64" s="1"/>
  <c r="O95" i="64" s="1"/>
  <c r="W94" i="41"/>
  <c r="U93" i="30" l="1"/>
  <c r="S94" i="30"/>
  <c r="U94" i="30" s="1"/>
  <c r="S94" i="29"/>
  <c r="W95" i="27"/>
  <c r="G95" i="30"/>
  <c r="O95" i="30" s="1"/>
  <c r="T92" i="64"/>
  <c r="U92" i="64"/>
  <c r="S93" i="64"/>
  <c r="BN95" i="39"/>
  <c r="BO95" i="39"/>
  <c r="Y94" i="41"/>
  <c r="X94" i="41"/>
  <c r="BM96" i="39"/>
  <c r="W95" i="41"/>
  <c r="T94" i="30" l="1"/>
  <c r="S96" i="29"/>
  <c r="G96" i="64"/>
  <c r="O96" i="64" s="1"/>
  <c r="S95" i="30"/>
  <c r="T95" i="30" s="1"/>
  <c r="S95" i="29"/>
  <c r="W96" i="27"/>
  <c r="G96" i="30"/>
  <c r="O96" i="30" s="1"/>
  <c r="U93" i="64"/>
  <c r="T93" i="64"/>
  <c r="S94" i="64"/>
  <c r="BO96" i="39"/>
  <c r="BN96" i="39"/>
  <c r="Y95" i="41"/>
  <c r="X95" i="41"/>
  <c r="BM97" i="39"/>
  <c r="G97" i="64" s="1"/>
  <c r="O97" i="64" s="1"/>
  <c r="W96" i="41"/>
  <c r="S96" i="30" l="1"/>
  <c r="T96" i="30" s="1"/>
  <c r="U95" i="30"/>
  <c r="BM98" i="39"/>
  <c r="S97" i="29"/>
  <c r="W97" i="27"/>
  <c r="G97" i="30"/>
  <c r="O97" i="30" s="1"/>
  <c r="S95" i="64"/>
  <c r="T94" i="64"/>
  <c r="U94" i="64"/>
  <c r="BN97" i="39"/>
  <c r="BO97" i="39"/>
  <c r="W97" i="41"/>
  <c r="Y96" i="41"/>
  <c r="X96" i="41"/>
  <c r="U96" i="30" l="1"/>
  <c r="BM99" i="39"/>
  <c r="G99" i="64" s="1"/>
  <c r="G98" i="64"/>
  <c r="BO98" i="39"/>
  <c r="BN98" i="39"/>
  <c r="G99" i="30"/>
  <c r="S99" i="29"/>
  <c r="W99" i="41"/>
  <c r="G98" i="30"/>
  <c r="S98" i="29"/>
  <c r="W98" i="41"/>
  <c r="W98" i="27"/>
  <c r="BO99" i="39"/>
  <c r="U95" i="64"/>
  <c r="T95" i="64"/>
  <c r="S96" i="64"/>
  <c r="X97" i="41"/>
  <c r="Y97" i="41"/>
  <c r="J5" i="26"/>
  <c r="J6" i="26"/>
  <c r="J7" i="26"/>
  <c r="J8" i="26"/>
  <c r="J9" i="26"/>
  <c r="J10" i="26"/>
  <c r="BM100" i="39" l="1"/>
  <c r="G100" i="64" s="1"/>
  <c r="O100" i="64" s="1"/>
  <c r="S100" i="64" s="1"/>
  <c r="BN99" i="39"/>
  <c r="O98" i="30"/>
  <c r="S98" i="30" s="1"/>
  <c r="O98" i="64"/>
  <c r="S98" i="64" s="1"/>
  <c r="O99" i="30"/>
  <c r="S99" i="30" s="1"/>
  <c r="O99" i="64"/>
  <c r="S99" i="64" s="1"/>
  <c r="S97" i="30"/>
  <c r="U97" i="30" s="1"/>
  <c r="X98" i="41"/>
  <c r="Y98" i="41"/>
  <c r="Y99" i="41"/>
  <c r="X99" i="41"/>
  <c r="S100" i="29"/>
  <c r="W100" i="41"/>
  <c r="BN100" i="39"/>
  <c r="BM101" i="39"/>
  <c r="G101" i="64" s="1"/>
  <c r="W99" i="27"/>
  <c r="T96" i="64"/>
  <c r="U96" i="64"/>
  <c r="S97" i="64"/>
  <c r="J11" i="26"/>
  <c r="J4" i="26"/>
  <c r="BO100" i="39" l="1"/>
  <c r="G100" i="30"/>
  <c r="O100" i="30" s="1"/>
  <c r="S100" i="30" s="1"/>
  <c r="T99" i="30"/>
  <c r="U99" i="30"/>
  <c r="U98" i="64"/>
  <c r="T98" i="64"/>
  <c r="T100" i="64"/>
  <c r="U100" i="64"/>
  <c r="U99" i="64"/>
  <c r="T99" i="64"/>
  <c r="U98" i="30"/>
  <c r="T98" i="30"/>
  <c r="O101" i="64"/>
  <c r="S101" i="64" s="1"/>
  <c r="U101" i="64" s="1"/>
  <c r="T97" i="30"/>
  <c r="Y100" i="41"/>
  <c r="X100" i="41"/>
  <c r="G101" i="30"/>
  <c r="S101" i="29"/>
  <c r="W101" i="41"/>
  <c r="BN101" i="39"/>
  <c r="BO101" i="39"/>
  <c r="BM102" i="39"/>
  <c r="G102" i="64" s="1"/>
  <c r="W100" i="27"/>
  <c r="I14" i="26"/>
  <c r="J14" i="26" s="1"/>
  <c r="S4" i="26"/>
  <c r="T4" i="26" s="1"/>
  <c r="S5" i="26"/>
  <c r="T5" i="26" s="1"/>
  <c r="S6" i="26"/>
  <c r="T6" i="26" s="1"/>
  <c r="S7" i="26"/>
  <c r="T7" i="26" s="1"/>
  <c r="S8" i="26"/>
  <c r="T8" i="26" s="1"/>
  <c r="S9" i="26"/>
  <c r="T9" i="26" s="1"/>
  <c r="S10" i="26"/>
  <c r="T10" i="26" s="1"/>
  <c r="S11" i="26"/>
  <c r="T11" i="26" s="1"/>
  <c r="U97" i="64"/>
  <c r="T97" i="64"/>
  <c r="J16" i="26"/>
  <c r="D4" i="26"/>
  <c r="E4" i="26" s="1"/>
  <c r="D5" i="26"/>
  <c r="E5" i="26" s="1"/>
  <c r="D6" i="26"/>
  <c r="E6" i="26" s="1"/>
  <c r="D7" i="26"/>
  <c r="E7" i="26" s="1"/>
  <c r="D8" i="26"/>
  <c r="E8" i="26" s="1"/>
  <c r="D9" i="26"/>
  <c r="E9" i="26" s="1"/>
  <c r="D10" i="26"/>
  <c r="E10" i="26" s="1"/>
  <c r="D11" i="26"/>
  <c r="E11" i="26" s="1"/>
  <c r="E77" i="26"/>
  <c r="E78" i="26"/>
  <c r="E79" i="26"/>
  <c r="E80" i="26"/>
  <c r="E81" i="26"/>
  <c r="E82" i="26"/>
  <c r="E83" i="26"/>
  <c r="T101" i="64" l="1"/>
  <c r="T100" i="30"/>
  <c r="U100" i="30"/>
  <c r="O101" i="30"/>
  <c r="S101" i="30" s="1"/>
  <c r="T101" i="30" s="1"/>
  <c r="O102" i="64"/>
  <c r="S102" i="64" s="1"/>
  <c r="G102" i="30"/>
  <c r="W102" i="41"/>
  <c r="S102" i="29"/>
  <c r="X101" i="41"/>
  <c r="Y101" i="41"/>
  <c r="Y138" i="64"/>
  <c r="Y139" i="64"/>
  <c r="Y140" i="64"/>
  <c r="Y141" i="64"/>
  <c r="Y142" i="64"/>
  <c r="Y143" i="64"/>
  <c r="Y144" i="64"/>
  <c r="Y145" i="64"/>
  <c r="X138" i="64"/>
  <c r="X139" i="64"/>
  <c r="X140" i="64"/>
  <c r="X141" i="64"/>
  <c r="X142" i="64"/>
  <c r="X143" i="64"/>
  <c r="X144" i="64"/>
  <c r="X145" i="64"/>
  <c r="BN102" i="39"/>
  <c r="BM103" i="39"/>
  <c r="G103" i="64" s="1"/>
  <c r="BO102" i="39"/>
  <c r="W101" i="27"/>
  <c r="T16" i="26"/>
  <c r="S14" i="26"/>
  <c r="T14" i="26" s="1"/>
  <c r="N4" i="26"/>
  <c r="N5" i="26"/>
  <c r="N6" i="26"/>
  <c r="N7" i="26"/>
  <c r="N8" i="26"/>
  <c r="N9" i="26"/>
  <c r="N10" i="26"/>
  <c r="N11" i="26"/>
  <c r="D84" i="26"/>
  <c r="E84" i="26" s="1"/>
  <c r="E76" i="26"/>
  <c r="E86" i="26" s="1"/>
  <c r="D14" i="26"/>
  <c r="E14" i="26" s="1"/>
  <c r="E16" i="26"/>
  <c r="U101" i="30" l="1"/>
  <c r="T102" i="64"/>
  <c r="U102" i="64"/>
  <c r="O103" i="64"/>
  <c r="S103" i="64" s="1"/>
  <c r="O102" i="30"/>
  <c r="S102" i="30" s="1"/>
  <c r="G103" i="30"/>
  <c r="S103" i="29"/>
  <c r="W103" i="41"/>
  <c r="Y102" i="41"/>
  <c r="X102" i="41"/>
  <c r="BM104" i="39"/>
  <c r="G104" i="64" s="1"/>
  <c r="BN103" i="39"/>
  <c r="BO103" i="39"/>
  <c r="W102" i="27"/>
  <c r="U103" i="64" l="1"/>
  <c r="T103" i="64"/>
  <c r="U102" i="30"/>
  <c r="T102" i="30"/>
  <c r="O103" i="30"/>
  <c r="S103" i="30" s="1"/>
  <c r="O104" i="64"/>
  <c r="S104" i="64" s="1"/>
  <c r="X103" i="41"/>
  <c r="Y103" i="41"/>
  <c r="G104" i="30"/>
  <c r="S104" i="29"/>
  <c r="W104" i="41"/>
  <c r="BN104" i="39"/>
  <c r="BO104" i="39"/>
  <c r="BM105" i="39"/>
  <c r="G105" i="64" s="1"/>
  <c r="W103" i="27"/>
  <c r="U104" i="64" l="1"/>
  <c r="T104" i="64"/>
  <c r="T103" i="30"/>
  <c r="U103" i="30"/>
  <c r="O105" i="64"/>
  <c r="S105" i="64" s="1"/>
  <c r="O104" i="30"/>
  <c r="S104" i="30" s="1"/>
  <c r="G105" i="30"/>
  <c r="S105" i="29"/>
  <c r="W105" i="41"/>
  <c r="Y104" i="41"/>
  <c r="X104" i="41"/>
  <c r="BN105" i="39"/>
  <c r="BO105" i="39"/>
  <c r="BM106" i="39"/>
  <c r="G106" i="64" s="1"/>
  <c r="W104" i="27"/>
  <c r="U104" i="30" l="1"/>
  <c r="T104" i="30"/>
  <c r="U105" i="64"/>
  <c r="T105" i="64"/>
  <c r="O106" i="64"/>
  <c r="S106" i="64" s="1"/>
  <c r="O105" i="30"/>
  <c r="S105" i="30" s="1"/>
  <c r="U105" i="30" s="1"/>
  <c r="X105" i="41"/>
  <c r="Y105" i="41"/>
  <c r="BM107" i="39"/>
  <c r="G107" i="64" s="1"/>
  <c r="G106" i="30"/>
  <c r="S106" i="29"/>
  <c r="W106" i="41"/>
  <c r="BO106" i="39"/>
  <c r="BN106" i="39"/>
  <c r="W105" i="27"/>
  <c r="BM108" i="39" l="1"/>
  <c r="G108" i="64" s="1"/>
  <c r="O108" i="64" s="1"/>
  <c r="S108" i="64" s="1"/>
  <c r="BO107" i="39"/>
  <c r="U106" i="64"/>
  <c r="T106" i="64"/>
  <c r="T105" i="30"/>
  <c r="O107" i="64"/>
  <c r="S107" i="64" s="1"/>
  <c r="BN107" i="39"/>
  <c r="O106" i="30"/>
  <c r="S106" i="30" s="1"/>
  <c r="G108" i="30"/>
  <c r="S108" i="29"/>
  <c r="W108" i="41"/>
  <c r="G107" i="30"/>
  <c r="S107" i="29"/>
  <c r="W107" i="41"/>
  <c r="Y106" i="41"/>
  <c r="X106" i="41"/>
  <c r="BO108" i="39"/>
  <c r="BN108" i="39"/>
  <c r="W106" i="27"/>
  <c r="BM109" i="39" l="1"/>
  <c r="G109" i="64" s="1"/>
  <c r="U107" i="64"/>
  <c r="T107" i="64"/>
  <c r="U108" i="64"/>
  <c r="T108" i="64"/>
  <c r="U106" i="30"/>
  <c r="T106" i="30"/>
  <c r="O107" i="30"/>
  <c r="S107" i="30" s="1"/>
  <c r="O109" i="64"/>
  <c r="S109" i="64" s="1"/>
  <c r="O108" i="30"/>
  <c r="S108" i="30" s="1"/>
  <c r="G109" i="30"/>
  <c r="S109" i="29"/>
  <c r="W109" i="41"/>
  <c r="Y107" i="41"/>
  <c r="X107" i="41"/>
  <c r="Y108" i="41"/>
  <c r="X108" i="41"/>
  <c r="BN109" i="39"/>
  <c r="BM110" i="39"/>
  <c r="G110" i="64" s="1"/>
  <c r="BO109" i="39"/>
  <c r="W107" i="27"/>
  <c r="U107" i="30" l="1"/>
  <c r="T107" i="30"/>
  <c r="T108" i="30"/>
  <c r="U108" i="30"/>
  <c r="T109" i="64"/>
  <c r="U109" i="64"/>
  <c r="O110" i="64"/>
  <c r="S110" i="64" s="1"/>
  <c r="O109" i="30"/>
  <c r="S109" i="30" s="1"/>
  <c r="X109" i="41"/>
  <c r="Y109" i="41"/>
  <c r="G110" i="30"/>
  <c r="S110" i="29"/>
  <c r="W110" i="41"/>
  <c r="BO110" i="39"/>
  <c r="BM111" i="39"/>
  <c r="G111" i="64" s="1"/>
  <c r="BN110" i="39"/>
  <c r="W108" i="27"/>
  <c r="T109" i="30" l="1"/>
  <c r="U109" i="30"/>
  <c r="U110" i="64"/>
  <c r="Y125" i="64" s="1"/>
  <c r="T110" i="64"/>
  <c r="X125" i="64" s="1"/>
  <c r="O110" i="30"/>
  <c r="S110" i="30" s="1"/>
  <c r="O111" i="64"/>
  <c r="S111" i="64" s="1"/>
  <c r="U111" i="64" s="1"/>
  <c r="Y126" i="64" s="1"/>
  <c r="G111" i="30"/>
  <c r="S111" i="29"/>
  <c r="W111" i="41"/>
  <c r="G10" i="33"/>
  <c r="I10" i="33" s="1"/>
  <c r="G11" i="33"/>
  <c r="I11" i="33" s="1"/>
  <c r="G12" i="33"/>
  <c r="I12" i="33" s="1"/>
  <c r="BO111" i="39"/>
  <c r="BM112" i="39"/>
  <c r="G112" i="64" s="1"/>
  <c r="BN111" i="39"/>
  <c r="W110" i="27"/>
  <c r="T110" i="30" l="1"/>
  <c r="U110" i="30"/>
  <c r="O112" i="64"/>
  <c r="S112" i="64" s="1"/>
  <c r="O111" i="30"/>
  <c r="S111" i="30" s="1"/>
  <c r="T111" i="64"/>
  <c r="X126" i="64" s="1"/>
  <c r="W109" i="27"/>
  <c r="G13" i="33" s="1"/>
  <c r="I13" i="33" s="1"/>
  <c r="S112" i="29"/>
  <c r="G112" i="30"/>
  <c r="W112" i="41"/>
  <c r="BO112" i="39"/>
  <c r="BM113" i="39"/>
  <c r="G113" i="64" s="1"/>
  <c r="BN112" i="39"/>
  <c r="W111" i="27"/>
  <c r="U112" i="64" l="1"/>
  <c r="T112" i="64"/>
  <c r="T111" i="30"/>
  <c r="U111" i="30"/>
  <c r="O113" i="64"/>
  <c r="S113" i="64" s="1"/>
  <c r="O112" i="30"/>
  <c r="S112" i="30" s="1"/>
  <c r="X127" i="64"/>
  <c r="Y127" i="64"/>
  <c r="G113" i="30"/>
  <c r="S113" i="29"/>
  <c r="W113" i="41"/>
  <c r="BO113" i="39"/>
  <c r="BM114" i="39"/>
  <c r="G114" i="64" s="1"/>
  <c r="BN113" i="39"/>
  <c r="W112" i="27"/>
  <c r="T113" i="64" l="1"/>
  <c r="X128" i="64" s="1"/>
  <c r="U113" i="64"/>
  <c r="Y128" i="64" s="1"/>
  <c r="T112" i="30"/>
  <c r="U112" i="30"/>
  <c r="O114" i="64"/>
  <c r="S114" i="64" s="1"/>
  <c r="O113" i="30"/>
  <c r="S113" i="30" s="1"/>
  <c r="S114" i="29"/>
  <c r="G114" i="30"/>
  <c r="W114" i="41"/>
  <c r="BO114" i="39"/>
  <c r="BM115" i="39"/>
  <c r="G115" i="64" s="1"/>
  <c r="BN114" i="39"/>
  <c r="W113" i="27"/>
  <c r="T114" i="64" l="1"/>
  <c r="U114" i="64"/>
  <c r="U113" i="30"/>
  <c r="T113" i="30"/>
  <c r="O115" i="64"/>
  <c r="S115" i="64" s="1"/>
  <c r="O114" i="30"/>
  <c r="S114" i="30" s="1"/>
  <c r="Y129" i="64"/>
  <c r="X129" i="64"/>
  <c r="G115" i="30"/>
  <c r="S115" i="29"/>
  <c r="W115" i="41"/>
  <c r="BN115" i="39"/>
  <c r="BM116" i="39"/>
  <c r="G116" i="64" s="1"/>
  <c r="BO115" i="39"/>
  <c r="W114" i="27"/>
  <c r="U114" i="30" l="1"/>
  <c r="T114" i="30"/>
  <c r="U115" i="64"/>
  <c r="Y130" i="64" s="1"/>
  <c r="T115" i="64"/>
  <c r="X130" i="64" s="1"/>
  <c r="O116" i="64"/>
  <c r="S116" i="64" s="1"/>
  <c r="O115" i="30"/>
  <c r="S115" i="30" s="1"/>
  <c r="S116" i="29"/>
  <c r="G116" i="30"/>
  <c r="W116" i="41"/>
  <c r="BN116" i="39"/>
  <c r="BM117" i="39"/>
  <c r="G117" i="64" s="1"/>
  <c r="BO116" i="39"/>
  <c r="W115" i="27"/>
  <c r="U116" i="64" l="1"/>
  <c r="T116" i="64"/>
  <c r="U115" i="30"/>
  <c r="T115" i="30"/>
  <c r="O117" i="64"/>
  <c r="S117" i="64" s="1"/>
  <c r="O116" i="30"/>
  <c r="S116" i="30" s="1"/>
  <c r="Y131" i="64"/>
  <c r="X131" i="64"/>
  <c r="G117" i="30"/>
  <c r="S117" i="29"/>
  <c r="W117" i="41"/>
  <c r="BO117" i="39"/>
  <c r="BM118" i="39"/>
  <c r="G118" i="64" s="1"/>
  <c r="BN117" i="39"/>
  <c r="W116" i="27"/>
  <c r="T117" i="64" l="1"/>
  <c r="X132" i="64" s="1"/>
  <c r="U117" i="64"/>
  <c r="Y132" i="64" s="1"/>
  <c r="U116" i="30"/>
  <c r="T116" i="30"/>
  <c r="O118" i="64"/>
  <c r="S118" i="64" s="1"/>
  <c r="O117" i="30"/>
  <c r="S117" i="30" s="1"/>
  <c r="G118" i="30"/>
  <c r="S118" i="29"/>
  <c r="W118" i="41"/>
  <c r="BO118" i="39"/>
  <c r="BM119" i="39"/>
  <c r="G119" i="64" s="1"/>
  <c r="BN118" i="39"/>
  <c r="W117" i="27"/>
  <c r="T118" i="64" l="1"/>
  <c r="U118" i="64"/>
  <c r="U117" i="30"/>
  <c r="T117" i="30"/>
  <c r="O118" i="30"/>
  <c r="S118" i="30" s="1"/>
  <c r="O119" i="64"/>
  <c r="S119" i="64" s="1"/>
  <c r="Y133" i="64"/>
  <c r="X133" i="64"/>
  <c r="G119" i="30"/>
  <c r="S119" i="29"/>
  <c r="W119" i="41"/>
  <c r="BO119" i="39"/>
  <c r="BM120" i="39"/>
  <c r="G120" i="64" s="1"/>
  <c r="BN119" i="39"/>
  <c r="W118" i="27"/>
  <c r="T119" i="64" l="1"/>
  <c r="X134" i="64" s="1"/>
  <c r="U119" i="64"/>
  <c r="Y134" i="64" s="1"/>
  <c r="T118" i="30"/>
  <c r="U118" i="30"/>
  <c r="O120" i="64"/>
  <c r="S120" i="64" s="1"/>
  <c r="O119" i="30"/>
  <c r="S119" i="30" s="1"/>
  <c r="S120" i="29"/>
  <c r="G120" i="30"/>
  <c r="W120" i="41"/>
  <c r="BO120" i="39"/>
  <c r="BM121" i="39"/>
  <c r="G121" i="64" s="1"/>
  <c r="BN120" i="39"/>
  <c r="W119" i="27"/>
  <c r="T119" i="30" l="1"/>
  <c r="U119" i="30"/>
  <c r="U120" i="64"/>
  <c r="Y135" i="64" s="1"/>
  <c r="T120" i="64"/>
  <c r="X135" i="64" s="1"/>
  <c r="O120" i="30"/>
  <c r="S120" i="30" s="1"/>
  <c r="O121" i="64"/>
  <c r="S121" i="64" s="1"/>
  <c r="S12" i="26"/>
  <c r="T12" i="26" s="1"/>
  <c r="G121" i="30"/>
  <c r="S121" i="29"/>
  <c r="W121" i="41"/>
  <c r="BO121" i="39"/>
  <c r="BN121" i="39"/>
  <c r="W120" i="27"/>
  <c r="T121" i="64" l="1"/>
  <c r="U121" i="64"/>
  <c r="S13" i="26"/>
  <c r="T13" i="26" s="1"/>
  <c r="U120" i="30"/>
  <c r="T120" i="30"/>
  <c r="O121" i="30"/>
  <c r="S121" i="30" s="1"/>
  <c r="U122" i="64"/>
  <c r="Y136" i="64"/>
  <c r="X146" i="64"/>
  <c r="X136" i="64"/>
  <c r="X147" i="64"/>
  <c r="D12" i="26"/>
  <c r="E12" i="26" s="1"/>
  <c r="D13" i="26"/>
  <c r="W122" i="27"/>
  <c r="P5" i="33"/>
  <c r="P6" i="33"/>
  <c r="P7" i="33"/>
  <c r="P8" i="33"/>
  <c r="P9" i="33"/>
  <c r="G5" i="33"/>
  <c r="I5" i="33" s="1"/>
  <c r="G6" i="33"/>
  <c r="I6" i="33" s="1"/>
  <c r="G7" i="33"/>
  <c r="I7" i="33" s="1"/>
  <c r="G8" i="33"/>
  <c r="I8" i="33" s="1"/>
  <c r="G9" i="33"/>
  <c r="I9" i="33" s="1"/>
  <c r="T121" i="30" l="1"/>
  <c r="U121" i="30"/>
  <c r="AB138" i="41"/>
  <c r="AB139" i="41"/>
  <c r="AB140" i="41"/>
  <c r="AB141" i="41"/>
  <c r="AB142" i="41"/>
  <c r="AB143" i="41"/>
  <c r="AB144" i="41"/>
  <c r="AB145" i="41"/>
  <c r="AB146" i="41"/>
  <c r="W121" i="27"/>
  <c r="G14" i="33" s="1"/>
  <c r="T17" i="26"/>
  <c r="Y146" i="64"/>
  <c r="Y147" i="64"/>
  <c r="W123" i="27"/>
  <c r="G122" i="30"/>
  <c r="O122" i="30" s="1"/>
  <c r="AH5" i="33"/>
  <c r="AH6" i="33"/>
  <c r="AH7" i="33"/>
  <c r="AH8" i="33"/>
  <c r="AH9" i="33"/>
  <c r="AC138" i="41" l="1"/>
  <c r="AC139" i="41"/>
  <c r="AC140" i="41"/>
  <c r="AC141" i="41"/>
  <c r="AC142" i="41"/>
  <c r="AC143" i="41"/>
  <c r="AC144" i="41"/>
  <c r="AC145" i="41"/>
  <c r="AC146" i="41"/>
  <c r="W124" i="27"/>
  <c r="S122" i="30"/>
  <c r="G123" i="30"/>
  <c r="O123" i="30" s="1"/>
  <c r="AJ7" i="33"/>
  <c r="AJ6" i="33"/>
  <c r="AJ9" i="33"/>
  <c r="AJ5" i="33"/>
  <c r="I18" i="35" s="1"/>
  <c r="J18" i="35" s="1"/>
  <c r="D41" i="35" s="1"/>
  <c r="AJ8" i="33"/>
  <c r="Y5" i="33"/>
  <c r="Y6" i="33"/>
  <c r="Y7" i="33"/>
  <c r="Y8" i="33"/>
  <c r="Y9" i="33"/>
  <c r="I21" i="35" l="1"/>
  <c r="J21" i="35" s="1"/>
  <c r="I22" i="35"/>
  <c r="J22" i="35" s="1"/>
  <c r="I19" i="35"/>
  <c r="J19" i="35" s="1"/>
  <c r="W125" i="27"/>
  <c r="S123" i="30"/>
  <c r="G124" i="30"/>
  <c r="O124" i="30" s="1"/>
  <c r="S122" i="29"/>
  <c r="I20" i="35"/>
  <c r="J20" i="35" s="1"/>
  <c r="D45" i="35" l="1"/>
  <c r="D43" i="35"/>
  <c r="D44" i="35"/>
  <c r="D42" i="35"/>
  <c r="W126" i="27"/>
  <c r="S123" i="29"/>
  <c r="S124" i="30"/>
  <c r="G125" i="30"/>
  <c r="O125" i="30" s="1"/>
  <c r="W127" i="27" l="1"/>
  <c r="S125" i="30"/>
  <c r="G126" i="30"/>
  <c r="O126" i="30" s="1"/>
  <c r="S124" i="29"/>
  <c r="G25" i="67"/>
  <c r="G26" i="67"/>
  <c r="W128" i="27" l="1"/>
  <c r="S126" i="30"/>
  <c r="G127" i="30"/>
  <c r="O127" i="30" s="1"/>
  <c r="S125" i="29"/>
  <c r="D38" i="36"/>
  <c r="E38" i="36" s="1"/>
  <c r="D38" i="68"/>
  <c r="E38" i="68" s="1"/>
  <c r="D39" i="36"/>
  <c r="E39" i="36" s="1"/>
  <c r="D39" i="68"/>
  <c r="E39" i="68" s="1"/>
  <c r="D63" i="68" l="1"/>
  <c r="D62" i="68"/>
  <c r="D63" i="36"/>
  <c r="D62" i="36"/>
  <c r="W129" i="27"/>
  <c r="S126" i="29"/>
  <c r="S127" i="30"/>
  <c r="G128" i="30"/>
  <c r="O128" i="30" s="1"/>
  <c r="W130" i="27" l="1"/>
  <c r="S128" i="30"/>
  <c r="G129" i="30"/>
  <c r="O129" i="30" s="1"/>
  <c r="S127" i="29"/>
  <c r="W131" i="27" l="1"/>
  <c r="S128" i="29"/>
  <c r="S129" i="30"/>
  <c r="G130" i="30"/>
  <c r="O130" i="30" s="1"/>
  <c r="W132" i="27" l="1"/>
  <c r="G131" i="30"/>
  <c r="O131" i="30" s="1"/>
  <c r="S130" i="30"/>
  <c r="S129" i="29"/>
  <c r="W133" i="27" l="1"/>
  <c r="S130" i="29"/>
  <c r="G132" i="30"/>
  <c r="O132" i="30" s="1"/>
  <c r="S131" i="30"/>
  <c r="W134" i="27" l="1"/>
  <c r="S132" i="30"/>
  <c r="G133" i="30"/>
  <c r="O133" i="30" s="1"/>
  <c r="S131" i="29"/>
  <c r="G134" i="30" l="1"/>
  <c r="O134" i="30" s="1"/>
  <c r="W135" i="27"/>
  <c r="AH10" i="33"/>
  <c r="AJ10" i="33" s="1"/>
  <c r="AH11" i="33"/>
  <c r="AJ11" i="33" s="1"/>
  <c r="AH12" i="33"/>
  <c r="AJ12" i="33" s="1"/>
  <c r="S132" i="29"/>
  <c r="I23" i="35" l="1"/>
  <c r="J23" i="35" s="1"/>
  <c r="S133" i="30"/>
  <c r="AH15" i="33" s="1"/>
  <c r="AJ15" i="33" s="1"/>
  <c r="L6" i="36" s="1"/>
  <c r="S133" i="29"/>
  <c r="Y15" i="33" s="1"/>
  <c r="AA15" i="33" s="1"/>
  <c r="L5" i="36" s="1"/>
  <c r="W136" i="27"/>
  <c r="G135" i="30"/>
  <c r="O135" i="30" s="1"/>
  <c r="S134" i="30"/>
  <c r="I24" i="35"/>
  <c r="J24" i="35" s="1"/>
  <c r="I25" i="35"/>
  <c r="J25" i="35" s="1"/>
  <c r="Y10" i="33"/>
  <c r="AA10" i="33" s="1"/>
  <c r="Y11" i="33"/>
  <c r="AA11" i="33" s="1"/>
  <c r="Y12" i="33"/>
  <c r="AA12" i="33" s="1"/>
  <c r="D47" i="35" l="1"/>
  <c r="D46" i="35"/>
  <c r="I28" i="35"/>
  <c r="J28" i="35" s="1"/>
  <c r="L28" i="68" s="1"/>
  <c r="L6" i="68"/>
  <c r="W137" i="27"/>
  <c r="S134" i="29"/>
  <c r="G136" i="30"/>
  <c r="O136" i="30" s="1"/>
  <c r="S135" i="30"/>
  <c r="L5" i="68"/>
  <c r="D48" i="35"/>
  <c r="C28" i="35"/>
  <c r="D28" i="35" s="1"/>
  <c r="L27" i="36" s="1"/>
  <c r="L28" i="36" l="1"/>
  <c r="S135" i="29"/>
  <c r="W138" i="27"/>
  <c r="S136" i="30"/>
  <c r="G137" i="30"/>
  <c r="O137" i="30" s="1"/>
  <c r="L27" i="68"/>
  <c r="S137" i="30" l="1"/>
  <c r="G138" i="30"/>
  <c r="O138" i="30" s="1"/>
  <c r="W139" i="27"/>
  <c r="S136" i="29"/>
  <c r="S137" i="29" l="1"/>
  <c r="W140" i="27"/>
  <c r="G139" i="30"/>
  <c r="O139" i="30" s="1"/>
  <c r="S138" i="30"/>
  <c r="S139" i="30" l="1"/>
  <c r="G140" i="30"/>
  <c r="O140" i="30" s="1"/>
  <c r="W141" i="27"/>
  <c r="S138" i="29"/>
  <c r="W142" i="27" l="1"/>
  <c r="S139" i="29"/>
  <c r="G141" i="30"/>
  <c r="O141" i="30" s="1"/>
  <c r="S140" i="30"/>
  <c r="S141" i="30" l="1"/>
  <c r="G142" i="30"/>
  <c r="O142" i="30" s="1"/>
  <c r="S140" i="29"/>
  <c r="W143" i="27"/>
  <c r="S141" i="29" l="1"/>
  <c r="W145" i="27"/>
  <c r="W144" i="27"/>
  <c r="S142" i="30"/>
  <c r="G143" i="30"/>
  <c r="O143" i="30" s="1"/>
  <c r="R5" i="33"/>
  <c r="R6" i="33"/>
  <c r="R7" i="33"/>
  <c r="R8" i="33"/>
  <c r="G15" i="33" l="1"/>
  <c r="G16" i="33"/>
  <c r="G144" i="30"/>
  <c r="O144" i="30" s="1"/>
  <c r="S143" i="30"/>
  <c r="S142" i="29"/>
  <c r="AA5" i="33"/>
  <c r="C18" i="35" s="1"/>
  <c r="D18" i="35" s="1"/>
  <c r="C41" i="35" s="1"/>
  <c r="AA8" i="33"/>
  <c r="AA7" i="33"/>
  <c r="AA6" i="33"/>
  <c r="C21" i="35" l="1"/>
  <c r="D21" i="35" s="1"/>
  <c r="C19" i="35"/>
  <c r="D19" i="35" s="1"/>
  <c r="C20" i="35"/>
  <c r="D20" i="35" s="1"/>
  <c r="S143" i="29"/>
  <c r="S144" i="30"/>
  <c r="G145" i="30"/>
  <c r="C44" i="35" l="1"/>
  <c r="C43" i="35"/>
  <c r="C42" i="35"/>
  <c r="O145" i="30"/>
  <c r="S145" i="30" s="1"/>
  <c r="AH16" i="33" s="1"/>
  <c r="AJ16" i="33" s="1"/>
  <c r="AH13" i="33"/>
  <c r="AJ13" i="33" s="1"/>
  <c r="AH14" i="33"/>
  <c r="AJ14" i="33" s="1"/>
  <c r="S145" i="29"/>
  <c r="S144" i="29"/>
  <c r="I27" i="35" l="1"/>
  <c r="J27" i="35" s="1"/>
  <c r="I26" i="35"/>
  <c r="J26" i="35" s="1"/>
  <c r="Y13" i="33"/>
  <c r="AA13" i="33" s="1"/>
  <c r="Y14" i="33"/>
  <c r="AA14" i="33" s="1"/>
  <c r="Y16" i="33"/>
  <c r="AA16" i="33" s="1"/>
  <c r="M6" i="36"/>
  <c r="M6" i="68"/>
  <c r="C18" i="68" s="1"/>
  <c r="E18" i="68" s="1"/>
  <c r="I29" i="35"/>
  <c r="J29" i="35" s="1"/>
  <c r="C24" i="67"/>
  <c r="D49" i="35" l="1"/>
  <c r="D50" i="35"/>
  <c r="C27" i="35"/>
  <c r="D27" i="35" s="1"/>
  <c r="C26" i="35"/>
  <c r="D26" i="35" s="1"/>
  <c r="C18" i="36"/>
  <c r="E24" i="67"/>
  <c r="M28" i="68"/>
  <c r="C37" i="68" s="1"/>
  <c r="F24" i="67"/>
  <c r="M28" i="36"/>
  <c r="C37" i="36" s="1"/>
  <c r="C23" i="67"/>
  <c r="C29" i="35"/>
  <c r="D29" i="35" s="1"/>
  <c r="M5" i="36"/>
  <c r="M5" i="68"/>
  <c r="R9" i="33"/>
  <c r="E18" i="36" l="1"/>
  <c r="C50" i="35"/>
  <c r="C17" i="36"/>
  <c r="C17" i="68"/>
  <c r="E17" i="68" s="1"/>
  <c r="G24" i="67"/>
  <c r="M27" i="68"/>
  <c r="C36" i="68" s="1"/>
  <c r="M27" i="36"/>
  <c r="F23" i="67"/>
  <c r="E23" i="67"/>
  <c r="C28" i="67"/>
  <c r="AA9" i="33"/>
  <c r="C61" i="36" l="1"/>
  <c r="C22" i="35"/>
  <c r="D22" i="35" s="1"/>
  <c r="E28" i="67"/>
  <c r="C36" i="36"/>
  <c r="G23" i="67"/>
  <c r="D37" i="36"/>
  <c r="E37" i="36" s="1"/>
  <c r="D37" i="68"/>
  <c r="E37" i="68" s="1"/>
  <c r="C45" i="35" l="1"/>
  <c r="D61" i="68"/>
  <c r="D61" i="36"/>
  <c r="D36" i="36"/>
  <c r="D36" i="68"/>
  <c r="E36" i="68" s="1"/>
  <c r="D60" i="68" l="1"/>
  <c r="N14" i="26" l="1"/>
  <c r="C25" i="35" l="1"/>
  <c r="D25" i="35" l="1"/>
  <c r="J11" i="68"/>
  <c r="C24" i="35"/>
  <c r="D24" i="35" s="1"/>
  <c r="C23" i="35"/>
  <c r="D23" i="35" s="1"/>
  <c r="C46" i="35" l="1"/>
  <c r="C47" i="35"/>
  <c r="C48" i="35"/>
  <c r="K11" i="68"/>
  <c r="C49" i="35"/>
  <c r="E17" i="36"/>
  <c r="C60" i="36" l="1"/>
  <c r="E16" i="68"/>
  <c r="E16" i="36"/>
  <c r="C59" i="68" l="1"/>
  <c r="C59" i="36"/>
  <c r="E36" i="36"/>
  <c r="D60" i="36" l="1"/>
  <c r="DR183" i="6"/>
  <c r="DR221" i="6"/>
  <c r="DR225" i="6"/>
  <c r="DR161" i="6"/>
  <c r="DR238" i="6"/>
  <c r="DR228" i="6"/>
  <c r="DR169" i="6"/>
  <c r="DR168" i="6"/>
  <c r="DR219" i="6"/>
  <c r="DR187" i="6"/>
  <c r="DR202" i="6"/>
  <c r="DR166" i="6"/>
  <c r="DR240" i="6"/>
  <c r="DR218" i="6"/>
  <c r="DR201" i="6"/>
  <c r="DR215" i="6"/>
  <c r="DR173" i="6"/>
  <c r="DR175" i="6"/>
  <c r="DR191" i="6"/>
  <c r="DR163" i="6"/>
  <c r="DR165" i="6"/>
  <c r="DR194" i="6"/>
  <c r="DR216" i="6"/>
  <c r="DR171" i="6"/>
  <c r="DR250" i="6"/>
  <c r="DR245" i="6"/>
  <c r="DR251" i="6"/>
  <c r="DR242" i="6"/>
  <c r="DR243" i="6"/>
  <c r="D96" i="29" l="1"/>
  <c r="DR252" i="6"/>
  <c r="D97" i="29"/>
  <c r="DR253" i="6"/>
  <c r="D97" i="58"/>
  <c r="DC97" i="39"/>
  <c r="CZ97" i="39"/>
  <c r="DR177" i="6"/>
  <c r="DR189" i="6"/>
  <c r="DR222" i="6"/>
  <c r="DR200" i="6"/>
  <c r="D31" i="58"/>
  <c r="D31" i="29"/>
  <c r="DC31" i="39"/>
  <c r="CZ31" i="39"/>
  <c r="DR164" i="6"/>
  <c r="DR179" i="6"/>
  <c r="D35" i="29"/>
  <c r="D35" i="58"/>
  <c r="DC35" i="39"/>
  <c r="CZ35" i="39"/>
  <c r="DR162" i="6"/>
  <c r="DR195" i="6"/>
  <c r="DR234" i="6"/>
  <c r="DR237" i="6"/>
  <c r="DR224" i="6"/>
  <c r="DR207" i="6"/>
  <c r="DR188" i="6"/>
  <c r="DR227" i="6"/>
  <c r="DR223" i="6"/>
  <c r="DR231" i="6"/>
  <c r="DR172" i="6"/>
  <c r="DR212" i="6"/>
  <c r="DR190" i="6"/>
  <c r="DR208" i="6"/>
  <c r="DR197" i="6"/>
  <c r="DR239" i="6"/>
  <c r="DR185" i="6"/>
  <c r="DR210" i="6"/>
  <c r="DR233" i="6"/>
  <c r="D89" i="29"/>
  <c r="D89" i="58"/>
  <c r="DC89" i="39"/>
  <c r="CZ89" i="39"/>
  <c r="DR214" i="6"/>
  <c r="DR180" i="6"/>
  <c r="DR198" i="6"/>
  <c r="DR232" i="6"/>
  <c r="D13" i="29"/>
  <c r="D13" i="58"/>
  <c r="DC13" i="39"/>
  <c r="CZ13" i="39"/>
  <c r="DR159" i="6"/>
  <c r="D5" i="29"/>
  <c r="D5" i="58"/>
  <c r="DC5" i="39"/>
  <c r="CZ5" i="39"/>
  <c r="DR211" i="6"/>
  <c r="DR167" i="6"/>
  <c r="D27" i="29"/>
  <c r="D27" i="58"/>
  <c r="DC27" i="39"/>
  <c r="CZ27" i="39"/>
  <c r="D94" i="29"/>
  <c r="D94" i="58"/>
  <c r="DC94" i="39"/>
  <c r="CZ94" i="39"/>
  <c r="DR226" i="6"/>
  <c r="DR203" i="6"/>
  <c r="DR244" i="6"/>
  <c r="D60" i="29"/>
  <c r="DC60" i="39"/>
  <c r="D60" i="58"/>
  <c r="CZ60" i="39"/>
  <c r="D19" i="29"/>
  <c r="D19" i="58"/>
  <c r="DC19" i="39"/>
  <c r="CZ19" i="39"/>
  <c r="D45" i="29"/>
  <c r="D45" i="58"/>
  <c r="DC45" i="39"/>
  <c r="CZ45" i="39"/>
  <c r="D62" i="29"/>
  <c r="D62" i="58"/>
  <c r="DC62" i="39"/>
  <c r="CZ62" i="39"/>
  <c r="D84" i="29"/>
  <c r="DC84" i="39"/>
  <c r="D84" i="58"/>
  <c r="CZ84" i="39"/>
  <c r="D10" i="29"/>
  <c r="D10" i="58"/>
  <c r="DC10" i="39"/>
  <c r="CZ10" i="39"/>
  <c r="D46" i="29"/>
  <c r="D46" i="58"/>
  <c r="DC46" i="39"/>
  <c r="CZ46" i="39"/>
  <c r="D63" i="29"/>
  <c r="D63" i="58"/>
  <c r="DC63" i="39"/>
  <c r="CZ63" i="39"/>
  <c r="DR229" i="6"/>
  <c r="DR241" i="6"/>
  <c r="DR176" i="6"/>
  <c r="DR206" i="6"/>
  <c r="DR193" i="6"/>
  <c r="DR178" i="6"/>
  <c r="DR174" i="6"/>
  <c r="DR246" i="6"/>
  <c r="DR220" i="6"/>
  <c r="DR196" i="6"/>
  <c r="DR182" i="6"/>
  <c r="DR158" i="6"/>
  <c r="DR204" i="6"/>
  <c r="DR186" i="6"/>
  <c r="DR199" i="6"/>
  <c r="D87" i="29"/>
  <c r="D87" i="58"/>
  <c r="DC87" i="39"/>
  <c r="CZ87" i="39"/>
  <c r="D96" i="58"/>
  <c r="DC96" i="39"/>
  <c r="CZ96" i="39"/>
  <c r="DR236" i="6"/>
  <c r="D95" i="29"/>
  <c r="D95" i="58"/>
  <c r="DC95" i="39"/>
  <c r="CZ95" i="39"/>
  <c r="DR249" i="6"/>
  <c r="D15" i="29"/>
  <c r="D15" i="58"/>
  <c r="DC15" i="39"/>
  <c r="CZ15" i="39"/>
  <c r="D38" i="29"/>
  <c r="D38" i="58"/>
  <c r="DC38" i="39"/>
  <c r="CZ38" i="39"/>
  <c r="D7" i="29"/>
  <c r="D7" i="58"/>
  <c r="DC7" i="39"/>
  <c r="CZ7" i="39"/>
  <c r="D59" i="29"/>
  <c r="D59" i="58"/>
  <c r="DC59" i="39"/>
  <c r="CZ59" i="39"/>
  <c r="D86" i="29"/>
  <c r="D86" i="58"/>
  <c r="DC86" i="39"/>
  <c r="CZ86" i="39"/>
  <c r="DR248" i="6"/>
  <c r="DR247" i="6"/>
  <c r="DR181" i="6"/>
  <c r="DR217" i="6"/>
  <c r="DR184" i="6"/>
  <c r="D9" i="29"/>
  <c r="D9" i="58"/>
  <c r="DC9" i="39"/>
  <c r="CZ9" i="39"/>
  <c r="D17" i="29"/>
  <c r="D17" i="58"/>
  <c r="DC17" i="39"/>
  <c r="CZ17" i="39"/>
  <c r="DR209" i="6"/>
  <c r="DR192" i="6"/>
  <c r="DR213" i="6"/>
  <c r="DR160" i="6"/>
  <c r="DR230" i="6"/>
  <c r="DR205" i="6"/>
  <c r="DR170" i="6"/>
  <c r="DR235" i="6"/>
  <c r="D12" i="29"/>
  <c r="DC12" i="39"/>
  <c r="D12" i="58"/>
  <c r="CZ12" i="39"/>
  <c r="D72" i="29"/>
  <c r="DC72" i="39"/>
  <c r="D72" i="58"/>
  <c r="CZ72" i="39"/>
  <c r="D82" i="29"/>
  <c r="D82" i="58"/>
  <c r="DC82" i="39"/>
  <c r="CZ82" i="39"/>
  <c r="D69" i="29"/>
  <c r="D69" i="58"/>
  <c r="DC69" i="39"/>
  <c r="CZ69" i="39"/>
  <c r="D65" i="29"/>
  <c r="D65" i="58"/>
  <c r="DC65" i="39"/>
  <c r="CZ65" i="39"/>
  <c r="W10" i="33" l="1"/>
  <c r="W12" i="33"/>
  <c r="W11" i="33"/>
  <c r="T17" i="58"/>
  <c r="U17" i="58"/>
  <c r="D28" i="29"/>
  <c r="DC28" i="39"/>
  <c r="D28" i="58"/>
  <c r="CZ28" i="39"/>
  <c r="D25" i="29"/>
  <c r="D25" i="58"/>
  <c r="DC25" i="39"/>
  <c r="CZ25" i="39"/>
  <c r="D91" i="29"/>
  <c r="D91" i="58"/>
  <c r="DC91" i="39"/>
  <c r="CZ91" i="39"/>
  <c r="T38" i="58"/>
  <c r="U38" i="58"/>
  <c r="D93" i="29"/>
  <c r="D93" i="58"/>
  <c r="DC93" i="39"/>
  <c r="CZ93" i="39"/>
  <c r="T63" i="58"/>
  <c r="U63" i="58"/>
  <c r="U46" i="58"/>
  <c r="T46" i="58"/>
  <c r="T45" i="58"/>
  <c r="U45" i="58"/>
  <c r="D47" i="29"/>
  <c r="D47" i="58"/>
  <c r="DC47" i="39"/>
  <c r="CZ47" i="39"/>
  <c r="T27" i="58"/>
  <c r="U27" i="58"/>
  <c r="D55" i="29"/>
  <c r="D55" i="58"/>
  <c r="DC55" i="39"/>
  <c r="CZ55" i="39"/>
  <c r="U13" i="58"/>
  <c r="T13" i="58"/>
  <c r="D42" i="29"/>
  <c r="D42" i="58"/>
  <c r="DC42" i="39"/>
  <c r="CZ42" i="39"/>
  <c r="U35" i="58"/>
  <c r="T35" i="58"/>
  <c r="D8" i="29"/>
  <c r="DC8" i="39"/>
  <c r="D8" i="58"/>
  <c r="CZ8" i="39"/>
  <c r="U12" i="58"/>
  <c r="T12" i="58"/>
  <c r="D79" i="29"/>
  <c r="D79" i="58"/>
  <c r="DC79" i="39"/>
  <c r="CZ79" i="39"/>
  <c r="D49" i="29"/>
  <c r="D49" i="58"/>
  <c r="DC49" i="39"/>
  <c r="CZ49" i="39"/>
  <c r="D36" i="29"/>
  <c r="DC36" i="39"/>
  <c r="D36" i="58"/>
  <c r="CZ36" i="39"/>
  <c r="W8" i="33"/>
  <c r="U95" i="58"/>
  <c r="T95" i="58"/>
  <c r="U96" i="58"/>
  <c r="T96" i="58"/>
  <c r="D30" i="29"/>
  <c r="D30" i="58"/>
  <c r="DC30" i="39"/>
  <c r="CZ30" i="39"/>
  <c r="D26" i="29"/>
  <c r="D26" i="58"/>
  <c r="DC26" i="39"/>
  <c r="CZ26" i="39"/>
  <c r="W7" i="33"/>
  <c r="D64" i="29"/>
  <c r="D64" i="58"/>
  <c r="DC64" i="39"/>
  <c r="CZ64" i="39"/>
  <c r="D22" i="29"/>
  <c r="D22" i="58"/>
  <c r="DC22" i="39"/>
  <c r="CZ22" i="39"/>
  <c r="D37" i="29"/>
  <c r="D37" i="58"/>
  <c r="DC37" i="39"/>
  <c r="CZ37" i="39"/>
  <c r="D20" i="29"/>
  <c r="DC20" i="39"/>
  <c r="D20" i="58"/>
  <c r="CZ20" i="39"/>
  <c r="T10" i="58"/>
  <c r="U10" i="58"/>
  <c r="U84" i="58"/>
  <c r="T84" i="58"/>
  <c r="T62" i="58"/>
  <c r="U62" i="58"/>
  <c r="U19" i="58"/>
  <c r="T19" i="58"/>
  <c r="T60" i="58"/>
  <c r="U60" i="58"/>
  <c r="T5" i="58"/>
  <c r="U5" i="58"/>
  <c r="T89" i="58"/>
  <c r="U89" i="58"/>
  <c r="D54" i="29"/>
  <c r="D54" i="58"/>
  <c r="DC54" i="39"/>
  <c r="CZ54" i="39"/>
  <c r="D83" i="29"/>
  <c r="D83" i="58"/>
  <c r="DC83" i="39"/>
  <c r="CZ83" i="39"/>
  <c r="D41" i="29"/>
  <c r="D41" i="58"/>
  <c r="DC41" i="39"/>
  <c r="CZ41" i="39"/>
  <c r="D56" i="29"/>
  <c r="DC56" i="39"/>
  <c r="D56" i="58"/>
  <c r="CZ56" i="39"/>
  <c r="D75" i="29"/>
  <c r="D75" i="58"/>
  <c r="DC75" i="39"/>
  <c r="CZ75" i="39"/>
  <c r="D71" i="29"/>
  <c r="D71" i="58"/>
  <c r="DC71" i="39"/>
  <c r="CZ71" i="39"/>
  <c r="D51" i="29"/>
  <c r="D51" i="58"/>
  <c r="DC51" i="39"/>
  <c r="CZ51" i="39"/>
  <c r="D81" i="29"/>
  <c r="D81" i="58"/>
  <c r="DC81" i="39"/>
  <c r="CZ81" i="39"/>
  <c r="D39" i="29"/>
  <c r="D39" i="58"/>
  <c r="DC39" i="39"/>
  <c r="CZ39" i="39"/>
  <c r="D66" i="29"/>
  <c r="D66" i="58"/>
  <c r="DC66" i="39"/>
  <c r="CZ66" i="39"/>
  <c r="D21" i="29"/>
  <c r="D21" i="58"/>
  <c r="DC21" i="39"/>
  <c r="CZ21" i="39"/>
  <c r="U65" i="58"/>
  <c r="T65" i="58"/>
  <c r="T72" i="58"/>
  <c r="U72" i="58"/>
  <c r="U9" i="58"/>
  <c r="T9" i="58"/>
  <c r="D61" i="29"/>
  <c r="D61" i="58"/>
  <c r="DC61" i="39"/>
  <c r="CZ61" i="39"/>
  <c r="D92" i="29"/>
  <c r="DC92" i="39"/>
  <c r="D92" i="58"/>
  <c r="CZ92" i="39"/>
  <c r="U59" i="58"/>
  <c r="T59" i="58"/>
  <c r="U15" i="58"/>
  <c r="T15" i="58"/>
  <c r="D88" i="29"/>
  <c r="DC88" i="39"/>
  <c r="D88" i="58"/>
  <c r="CZ88" i="39"/>
  <c r="D70" i="29"/>
  <c r="D70" i="58"/>
  <c r="DC70" i="39"/>
  <c r="CZ70" i="39"/>
  <c r="T94" i="58"/>
  <c r="U94" i="58"/>
  <c r="D11" i="29"/>
  <c r="D11" i="58"/>
  <c r="DC11" i="39"/>
  <c r="CZ11" i="39"/>
  <c r="D76" i="29"/>
  <c r="DC76" i="39"/>
  <c r="D76" i="58"/>
  <c r="CZ76" i="39"/>
  <c r="D24" i="29"/>
  <c r="DC24" i="39"/>
  <c r="D24" i="58"/>
  <c r="CZ24" i="39"/>
  <c r="D58" i="29"/>
  <c r="D58" i="58"/>
  <c r="DC58" i="39"/>
  <c r="CZ58" i="39"/>
  <c r="D23" i="29"/>
  <c r="D23" i="58"/>
  <c r="DC23" i="39"/>
  <c r="CZ23" i="39"/>
  <c r="T31" i="58"/>
  <c r="U31" i="58"/>
  <c r="U97" i="58"/>
  <c r="T97" i="58"/>
  <c r="U69" i="58"/>
  <c r="T69" i="58"/>
  <c r="T82" i="58"/>
  <c r="U82" i="58"/>
  <c r="D14" i="29"/>
  <c r="D14" i="58"/>
  <c r="DC14" i="39"/>
  <c r="CZ14" i="39"/>
  <c r="W6" i="33"/>
  <c r="D74" i="29"/>
  <c r="D74" i="58"/>
  <c r="DC74" i="39"/>
  <c r="CZ74" i="39"/>
  <c r="D4" i="29"/>
  <c r="DC4" i="39"/>
  <c r="D4" i="58"/>
  <c r="CZ4" i="39"/>
  <c r="D57" i="29"/>
  <c r="D57" i="58"/>
  <c r="DC57" i="39"/>
  <c r="CZ57" i="39"/>
  <c r="D53" i="29"/>
  <c r="D53" i="58"/>
  <c r="DC53" i="39"/>
  <c r="CZ53" i="39"/>
  <c r="U86" i="58"/>
  <c r="T86" i="58"/>
  <c r="T7" i="58"/>
  <c r="U7" i="58"/>
  <c r="D80" i="58"/>
  <c r="DC80" i="39"/>
  <c r="D80" i="29"/>
  <c r="CZ80" i="39"/>
  <c r="U87" i="58"/>
  <c r="T87" i="58"/>
  <c r="D43" i="29"/>
  <c r="D43" i="58"/>
  <c r="DC43" i="39"/>
  <c r="CZ43" i="39"/>
  <c r="D48" i="29"/>
  <c r="D48" i="58"/>
  <c r="DC48" i="39"/>
  <c r="CZ48" i="39"/>
  <c r="D2" i="29"/>
  <c r="D2" i="58"/>
  <c r="T2" i="58" s="1"/>
  <c r="DC2" i="39"/>
  <c r="CZ2" i="39"/>
  <c r="W5" i="33"/>
  <c r="D40" i="29"/>
  <c r="DC40" i="39"/>
  <c r="D40" i="58"/>
  <c r="CZ40" i="39"/>
  <c r="D90" i="29"/>
  <c r="D90" i="58"/>
  <c r="DC90" i="39"/>
  <c r="CZ90" i="39"/>
  <c r="D18" i="29"/>
  <c r="D18" i="58"/>
  <c r="DC18" i="39"/>
  <c r="CZ18" i="39"/>
  <c r="D50" i="29"/>
  <c r="D50" i="58"/>
  <c r="DC50" i="39"/>
  <c r="CZ50" i="39"/>
  <c r="W9" i="33"/>
  <c r="D85" i="29"/>
  <c r="D85" i="58"/>
  <c r="DC85" i="39"/>
  <c r="CZ85" i="39"/>
  <c r="D73" i="29"/>
  <c r="D73" i="58"/>
  <c r="DC73" i="39"/>
  <c r="CZ73" i="39"/>
  <c r="D3" i="29"/>
  <c r="D3" i="58"/>
  <c r="DC3" i="39"/>
  <c r="CZ3" i="39"/>
  <c r="D77" i="29"/>
  <c r="D77" i="58"/>
  <c r="DC77" i="39"/>
  <c r="CZ77" i="39"/>
  <c r="D29" i="29"/>
  <c r="D29" i="58"/>
  <c r="DC29" i="39"/>
  <c r="CZ29" i="39"/>
  <c r="D52" i="29"/>
  <c r="DC52" i="39"/>
  <c r="D52" i="58"/>
  <c r="CZ52" i="39"/>
  <c r="D34" i="29"/>
  <c r="D34" i="58"/>
  <c r="DC34" i="39"/>
  <c r="CZ34" i="39"/>
  <c r="D16" i="29"/>
  <c r="D16" i="58"/>
  <c r="DC16" i="39"/>
  <c r="CZ16" i="39"/>
  <c r="D67" i="29"/>
  <c r="D67" i="58"/>
  <c r="DC67" i="39"/>
  <c r="CZ67" i="39"/>
  <c r="D32" i="29"/>
  <c r="D32" i="58"/>
  <c r="DC32" i="39"/>
  <c r="CZ32" i="39"/>
  <c r="D68" i="29"/>
  <c r="DC68" i="39"/>
  <c r="D68" i="58"/>
  <c r="CZ68" i="39"/>
  <c r="D78" i="29"/>
  <c r="D78" i="58"/>
  <c r="DC78" i="39"/>
  <c r="CZ78" i="39"/>
  <c r="D6" i="29"/>
  <c r="D6" i="58"/>
  <c r="DC6" i="39"/>
  <c r="CZ6" i="39"/>
  <c r="D44" i="29"/>
  <c r="DC44" i="39"/>
  <c r="D44" i="58"/>
  <c r="CZ44" i="39"/>
  <c r="D33" i="29"/>
  <c r="D33" i="58"/>
  <c r="DC33" i="39"/>
  <c r="CZ33" i="39"/>
  <c r="M11" i="26" l="1"/>
  <c r="O11" i="26" s="1"/>
  <c r="M7" i="26"/>
  <c r="O7" i="26" s="1"/>
  <c r="T81" i="58"/>
  <c r="U81" i="58"/>
  <c r="T37" i="58"/>
  <c r="U37" i="58"/>
  <c r="T22" i="58"/>
  <c r="U22" i="58"/>
  <c r="M6" i="26"/>
  <c r="O6" i="26" s="1"/>
  <c r="T26" i="58"/>
  <c r="U26" i="58"/>
  <c r="T49" i="58"/>
  <c r="U49" i="58"/>
  <c r="T8" i="58"/>
  <c r="U8" i="58"/>
  <c r="T25" i="58"/>
  <c r="U25" i="58"/>
  <c r="U78" i="58"/>
  <c r="T78" i="58"/>
  <c r="U68" i="58"/>
  <c r="T68" i="58"/>
  <c r="U67" i="58"/>
  <c r="T67" i="58"/>
  <c r="U16" i="58"/>
  <c r="T16" i="58"/>
  <c r="T73" i="58"/>
  <c r="U73" i="58"/>
  <c r="T18" i="58"/>
  <c r="U18" i="58"/>
  <c r="M4" i="26"/>
  <c r="O4" i="26" s="1"/>
  <c r="U2" i="58"/>
  <c r="U53" i="58"/>
  <c r="T53" i="58"/>
  <c r="U4" i="58"/>
  <c r="T4" i="58"/>
  <c r="T70" i="58"/>
  <c r="U70" i="58"/>
  <c r="U88" i="58"/>
  <c r="T88" i="58"/>
  <c r="T44" i="58"/>
  <c r="U44" i="58"/>
  <c r="U34" i="58"/>
  <c r="T34" i="58"/>
  <c r="U52" i="58"/>
  <c r="T52" i="58"/>
  <c r="U29" i="58"/>
  <c r="T29" i="58"/>
  <c r="U85" i="58"/>
  <c r="T85" i="58"/>
  <c r="T90" i="58"/>
  <c r="U90" i="58"/>
  <c r="U40" i="58"/>
  <c r="T40" i="58"/>
  <c r="U48" i="58"/>
  <c r="T48" i="58"/>
  <c r="U57" i="58"/>
  <c r="T57" i="58"/>
  <c r="M5" i="26"/>
  <c r="O5" i="26" s="1"/>
  <c r="T14" i="58"/>
  <c r="U14" i="58"/>
  <c r="T21" i="58"/>
  <c r="U21" i="58"/>
  <c r="U66" i="58"/>
  <c r="T66" i="58"/>
  <c r="U51" i="58"/>
  <c r="T51" i="58"/>
  <c r="T20" i="58"/>
  <c r="U20" i="58"/>
  <c r="U79" i="58"/>
  <c r="T79" i="58"/>
  <c r="U47" i="58"/>
  <c r="T47" i="58"/>
  <c r="T33" i="58"/>
  <c r="U33" i="58"/>
  <c r="T32" i="58"/>
  <c r="U32" i="58"/>
  <c r="U77" i="58"/>
  <c r="T77" i="58"/>
  <c r="M8" i="26"/>
  <c r="O8" i="26" s="1"/>
  <c r="U50" i="58"/>
  <c r="T50" i="58"/>
  <c r="T80" i="58"/>
  <c r="U80" i="58"/>
  <c r="U23" i="58"/>
  <c r="T23" i="58"/>
  <c r="T58" i="58"/>
  <c r="U58" i="58"/>
  <c r="T24" i="58"/>
  <c r="U24" i="58"/>
  <c r="U11" i="58"/>
  <c r="T11" i="58"/>
  <c r="T92" i="58"/>
  <c r="U92" i="58"/>
  <c r="U61" i="58"/>
  <c r="T61" i="58"/>
  <c r="U71" i="58"/>
  <c r="T71" i="58"/>
  <c r="U56" i="58"/>
  <c r="T56" i="58"/>
  <c r="T41" i="58"/>
  <c r="U41" i="58"/>
  <c r="M9" i="26"/>
  <c r="O9" i="26" s="1"/>
  <c r="T64" i="58"/>
  <c r="U64" i="58"/>
  <c r="T30" i="58"/>
  <c r="U30" i="58"/>
  <c r="T42" i="58"/>
  <c r="U42" i="58"/>
  <c r="T55" i="58"/>
  <c r="U55" i="58"/>
  <c r="U93" i="58"/>
  <c r="T93" i="58"/>
  <c r="U6" i="58"/>
  <c r="T6" i="58"/>
  <c r="U3" i="58"/>
  <c r="T3" i="58"/>
  <c r="T43" i="58"/>
  <c r="U43" i="58"/>
  <c r="M10" i="26"/>
  <c r="O10" i="26" s="1"/>
  <c r="T74" i="58"/>
  <c r="U74" i="58"/>
  <c r="U76" i="58"/>
  <c r="T76" i="58"/>
  <c r="T39" i="58"/>
  <c r="U39" i="58"/>
  <c r="T75" i="58"/>
  <c r="U75" i="58"/>
  <c r="U83" i="58"/>
  <c r="T83" i="58"/>
  <c r="T54" i="58"/>
  <c r="U54" i="58"/>
  <c r="T36" i="58"/>
  <c r="U36" i="58"/>
  <c r="U91" i="58"/>
  <c r="T91" i="58"/>
  <c r="T28" i="58"/>
  <c r="U28" i="58"/>
  <c r="Y125" i="58" l="1"/>
  <c r="Z134" i="58"/>
  <c r="Y135" i="58"/>
  <c r="Z143" i="58"/>
  <c r="Y143" i="58"/>
  <c r="Z125" i="58"/>
  <c r="Z128" i="58"/>
  <c r="Z141" i="58"/>
  <c r="Y133" i="58"/>
  <c r="Y141" i="58"/>
  <c r="Y129" i="58"/>
  <c r="U122" i="58"/>
  <c r="O17" i="26" s="1"/>
  <c r="Y145" i="58"/>
  <c r="Z129" i="58"/>
  <c r="Z145" i="58"/>
  <c r="Y132" i="58"/>
  <c r="Y139" i="58"/>
  <c r="Z132" i="58"/>
  <c r="Z133" i="58"/>
  <c r="Z130" i="58"/>
  <c r="Z131" i="58"/>
  <c r="Z144" i="58"/>
  <c r="Y134" i="58"/>
  <c r="Z135" i="58"/>
  <c r="Y126" i="58"/>
  <c r="Z140" i="58"/>
  <c r="Y131" i="58"/>
  <c r="Y144" i="58"/>
  <c r="Y136" i="58"/>
  <c r="Y142" i="58"/>
  <c r="Z126" i="58"/>
  <c r="Z138" i="58"/>
  <c r="Y140" i="58"/>
  <c r="Z127" i="58"/>
  <c r="Z136" i="58"/>
  <c r="Z142" i="58"/>
  <c r="Y130" i="58"/>
  <c r="Y128" i="58"/>
  <c r="Z139" i="58"/>
  <c r="Y138" i="58"/>
  <c r="Y127" i="58"/>
  <c r="M14" i="26"/>
  <c r="O14" i="26" s="1"/>
  <c r="O16" i="26"/>
  <c r="P40" i="32" l="1"/>
  <c r="O41" i="32"/>
  <c r="O42" i="32" s="1"/>
  <c r="O43" i="32" s="1"/>
  <c r="O44" i="32" s="1"/>
  <c r="O45" i="32" s="1"/>
  <c r="O46" i="32" s="1"/>
  <c r="O47" i="32" s="1"/>
  <c r="O48" i="32" s="1"/>
  <c r="O49" i="32" s="1"/>
  <c r="O50" i="32" s="1"/>
  <c r="O51" i="32" s="1"/>
  <c r="O23" i="32" l="1"/>
  <c r="L48" i="68" l="1"/>
  <c r="L48" i="36"/>
  <c r="P23" i="32"/>
  <c r="P52" i="32"/>
  <c r="O53" i="32"/>
  <c r="O54" i="32" s="1"/>
  <c r="O55" i="32" s="1"/>
  <c r="O56" i="32" s="1"/>
  <c r="L53" i="36" l="1"/>
  <c r="L53" i="68"/>
  <c r="O57" i="32"/>
  <c r="O58" i="32" s="1"/>
  <c r="O59" i="32" s="1"/>
  <c r="O60" i="32" s="1"/>
  <c r="O61" i="32" s="1"/>
  <c r="O62" i="32" s="1"/>
  <c r="O63" i="32" s="1"/>
  <c r="O24" i="32" s="1"/>
  <c r="M48" i="36" l="1"/>
  <c r="M48" i="68"/>
  <c r="O25" i="32"/>
  <c r="J53" i="68"/>
  <c r="P24" i="32"/>
  <c r="E61" i="68" l="1"/>
  <c r="E61" i="36"/>
  <c r="K53" i="68"/>
  <c r="AB28" i="35"/>
  <c r="AB29" i="35"/>
  <c r="L31" i="68" l="1"/>
  <c r="L31" i="36"/>
  <c r="F27" i="67"/>
  <c r="M31" i="36"/>
  <c r="M32" i="36" s="1"/>
  <c r="M31" i="68"/>
  <c r="F28" i="67" l="1"/>
  <c r="G27" i="67"/>
  <c r="D40" i="36" s="1"/>
  <c r="D41" i="36" s="1"/>
  <c r="J32" i="68"/>
  <c r="C40" i="68"/>
  <c r="M32" i="68"/>
  <c r="L32" i="36"/>
  <c r="L32" i="68"/>
  <c r="C40" i="36"/>
  <c r="K32" i="68"/>
  <c r="D40" i="68" l="1"/>
  <c r="D41" i="68" s="1"/>
  <c r="G28" i="67"/>
  <c r="C41" i="68"/>
  <c r="C41" i="36"/>
  <c r="E40" i="36"/>
  <c r="K32" i="70"/>
  <c r="E40" i="68" l="1"/>
  <c r="E41" i="36"/>
  <c r="D64" i="36"/>
  <c r="D64" i="68" l="1"/>
  <c r="D66" i="68" s="1"/>
  <c r="E41" i="68"/>
  <c r="D66" i="36"/>
  <c r="E7" i="67"/>
  <c r="J7" i="67" s="1"/>
  <c r="D15" i="36" s="1"/>
  <c r="D23" i="36" s="1"/>
  <c r="C15" i="67"/>
  <c r="E15" i="67" s="1"/>
  <c r="J15" i="67" s="1"/>
  <c r="C117" i="9"/>
  <c r="C104" i="9" l="1"/>
  <c r="C122" i="9" s="1"/>
  <c r="H16" i="33" s="1"/>
  <c r="I16" i="33" s="1"/>
  <c r="C121" i="9"/>
  <c r="H15" i="33" s="1"/>
  <c r="I15" i="33" s="1"/>
  <c r="C120" i="9"/>
  <c r="D15" i="68"/>
  <c r="D23" i="68" s="1"/>
  <c r="L3" i="36" l="1"/>
  <c r="L3" i="68"/>
  <c r="L11" i="68" s="1"/>
  <c r="D14" i="33"/>
  <c r="H14" i="33" s="1"/>
  <c r="I14" i="33" s="1"/>
  <c r="M3" i="36"/>
  <c r="M3" i="68"/>
  <c r="CX117" i="39" l="1"/>
  <c r="DP273" i="6"/>
  <c r="L11" i="36"/>
  <c r="C15" i="68"/>
  <c r="M11" i="68"/>
  <c r="X117" i="41"/>
  <c r="AB132" i="41" s="1"/>
  <c r="Y117" i="41"/>
  <c r="AC132" i="41" s="1"/>
  <c r="M11" i="36"/>
  <c r="C15" i="36"/>
  <c r="CX114" i="39" l="1"/>
  <c r="DP270" i="6"/>
  <c r="CX111" i="39"/>
  <c r="DP267" i="6"/>
  <c r="CX115" i="39"/>
  <c r="DP271" i="6"/>
  <c r="CX119" i="39"/>
  <c r="DP275" i="6"/>
  <c r="CX118" i="39"/>
  <c r="DP274" i="6"/>
  <c r="CX110" i="39"/>
  <c r="DP266" i="6"/>
  <c r="CX112" i="39"/>
  <c r="DP268" i="6"/>
  <c r="CX116" i="39"/>
  <c r="DP272" i="6"/>
  <c r="CX120" i="39"/>
  <c r="DP276" i="6"/>
  <c r="CX121" i="39"/>
  <c r="DP277" i="6"/>
  <c r="CX113" i="39"/>
  <c r="DP269" i="6"/>
  <c r="Y118" i="41"/>
  <c r="AC133" i="41" s="1"/>
  <c r="X118" i="41"/>
  <c r="AB133" i="41" s="1"/>
  <c r="X112" i="41"/>
  <c r="AB127" i="41" s="1"/>
  <c r="Y112" i="41"/>
  <c r="AC127" i="41" s="1"/>
  <c r="E15" i="36"/>
  <c r="C23" i="36"/>
  <c r="Y111" i="41"/>
  <c r="AC126" i="41" s="1"/>
  <c r="X111" i="41"/>
  <c r="AB126" i="41" s="1"/>
  <c r="X119" i="41"/>
  <c r="AB134" i="41" s="1"/>
  <c r="Y119" i="41"/>
  <c r="AC134" i="41" s="1"/>
  <c r="Y120" i="41"/>
  <c r="AC135" i="41" s="1"/>
  <c r="X120" i="41"/>
  <c r="AB135" i="41" s="1"/>
  <c r="Y121" i="41"/>
  <c r="AC136" i="41" s="1"/>
  <c r="X121" i="41"/>
  <c r="AB136" i="41" s="1"/>
  <c r="Y113" i="41"/>
  <c r="AC128" i="41" s="1"/>
  <c r="X113" i="41"/>
  <c r="AB128" i="41" s="1"/>
  <c r="X116" i="41"/>
  <c r="AB131" i="41" s="1"/>
  <c r="Y116" i="41"/>
  <c r="AC131" i="41" s="1"/>
  <c r="X114" i="41"/>
  <c r="AB129" i="41" s="1"/>
  <c r="Y114" i="41"/>
  <c r="AC129" i="41" s="1"/>
  <c r="C23" i="68"/>
  <c r="E15" i="68"/>
  <c r="Y115" i="41"/>
  <c r="AC130" i="41" s="1"/>
  <c r="X115" i="41"/>
  <c r="AB130" i="41" s="1"/>
  <c r="X110" i="41"/>
  <c r="Y110" i="41"/>
  <c r="C13" i="26"/>
  <c r="E13" i="26" s="1"/>
  <c r="AC125" i="41" l="1"/>
  <c r="Y122" i="41"/>
  <c r="E17" i="26" s="1"/>
  <c r="AC147" i="41"/>
  <c r="E23" i="68"/>
  <c r="C58" i="68"/>
  <c r="C66" i="68" s="1"/>
  <c r="AB125" i="41"/>
  <c r="AB147" i="41"/>
  <c r="E23" i="36"/>
  <c r="C58" i="36"/>
  <c r="C55" i="32"/>
  <c r="C66" i="36" l="1"/>
  <c r="C56" i="32"/>
  <c r="C57" i="32" s="1"/>
  <c r="C58" i="32" s="1"/>
  <c r="C59" i="32" s="1"/>
  <c r="C60" i="32" s="1"/>
  <c r="C61" i="32" s="1"/>
  <c r="C62" i="32" s="1"/>
  <c r="C63" i="32" s="1"/>
  <c r="C24" i="32" l="1"/>
  <c r="C25" i="32" s="1"/>
  <c r="M45" i="68" l="1"/>
  <c r="D24" i="32"/>
  <c r="M45" i="36"/>
  <c r="E58" i="36" l="1"/>
  <c r="E66" i="36" s="1"/>
  <c r="M53" i="36"/>
  <c r="E58" i="68"/>
  <c r="E66" i="68" s="1"/>
  <c r="M53" i="6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<sst xmlns="http://schemas.openxmlformats.org/spreadsheetml/2006/main" count="1809" uniqueCount="378">
  <si>
    <t>Date</t>
  </si>
  <si>
    <t>ReskWh</t>
  </si>
  <si>
    <t>ResCust</t>
  </si>
  <si>
    <t>GSlt50kWh</t>
  </si>
  <si>
    <t>GSlt50Cust</t>
  </si>
  <si>
    <t>GSgt50kWh</t>
  </si>
  <si>
    <t>GSgt50kW</t>
  </si>
  <si>
    <t>GSgt50Cust</t>
  </si>
  <si>
    <t>IntkWh</t>
  </si>
  <si>
    <t>IntkW</t>
  </si>
  <si>
    <t>IntCust</t>
  </si>
  <si>
    <t>LUkWh</t>
  </si>
  <si>
    <t>LUkW</t>
  </si>
  <si>
    <t>LUCust</t>
  </si>
  <si>
    <t>StreetkWh</t>
  </si>
  <si>
    <t>StreetkW</t>
  </si>
  <si>
    <t>SentkWh</t>
  </si>
  <si>
    <t>SentkW</t>
  </si>
  <si>
    <t>USLkWh</t>
  </si>
  <si>
    <t>Total</t>
  </si>
  <si>
    <t>GS&lt;50</t>
  </si>
  <si>
    <t>Residential</t>
  </si>
  <si>
    <t>GS&gt;50</t>
  </si>
  <si>
    <t>Intermediate</t>
  </si>
  <si>
    <t>December</t>
  </si>
  <si>
    <t>Sarnia Climate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</si>
  <si>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</si>
  <si>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</si>
  <si>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</si>
  <si>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</si>
  <si>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</si>
  <si>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</si>
  <si>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</si>
  <si>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</si>
  <si>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</si>
  <si>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</si>
  <si>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</si>
  <si>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10 Year Average</t>
  </si>
  <si>
    <t>10-year</t>
  </si>
  <si>
    <t>Dec</t>
  </si>
  <si>
    <t>Nov</t>
  </si>
  <si>
    <t>Oct</t>
  </si>
  <si>
    <t>Sept</t>
  </si>
  <si>
    <t>Apr</t>
  </si>
  <si>
    <t>Mar</t>
  </si>
  <si>
    <t>Feb</t>
  </si>
  <si>
    <t>Jan</t>
  </si>
  <si>
    <t>Sarnia Airport from 1999 to March 19, 2006</t>
  </si>
  <si>
    <t>Month</t>
  </si>
  <si>
    <t>Year</t>
  </si>
  <si>
    <t>Seasonally Adjusted</t>
  </si>
  <si>
    <t>Unadjusted</t>
  </si>
  <si>
    <t>ON Employment</t>
  </si>
  <si>
    <t>Int</t>
  </si>
  <si>
    <t>LU</t>
  </si>
  <si>
    <t>Ont_GDP</t>
  </si>
  <si>
    <t>Ont_FTE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</si>
  <si>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</si>
  <si>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</si>
  <si>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</si>
  <si>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</si>
  <si>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</si>
  <si>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</si>
  <si>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</si>
  <si>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</si>
  <si>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</si>
  <si>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kWh</t>
  </si>
  <si>
    <t>USL</t>
  </si>
  <si>
    <t>Sen Light</t>
  </si>
  <si>
    <t>St. Light</t>
  </si>
  <si>
    <t>kW</t>
  </si>
  <si>
    <t>ReskWh_NoCDM</t>
  </si>
  <si>
    <t>ReskWh_CDM</t>
  </si>
  <si>
    <t>GSlt50kWh_CDM</t>
  </si>
  <si>
    <t>GSlt50kWh_NoCDM</t>
  </si>
  <si>
    <t>GSgt50kWh_CDM</t>
  </si>
  <si>
    <t>GSgt50kWh_NoCDM</t>
  </si>
  <si>
    <t>IntkWh_CDM</t>
  </si>
  <si>
    <t>IntkWh_NoCDM</t>
  </si>
  <si>
    <t>LUkWh_CDM</t>
  </si>
  <si>
    <t>LUkWh_NoCDM</t>
  </si>
  <si>
    <t>const</t>
  </si>
  <si>
    <t>Predicted</t>
  </si>
  <si>
    <t>Model Error</t>
  </si>
  <si>
    <t>Dependent variable: ReskWh_NoCDM</t>
  </si>
  <si>
    <t>coefficient</t>
  </si>
  <si>
    <t>std. error</t>
  </si>
  <si>
    <t>t-ratio</t>
  </si>
  <si>
    <t>p-value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</si>
  <si>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</si>
  <si>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</si>
  <si>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</si>
  <si>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</si>
  <si>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</si>
  <si>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</si>
  <si>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</si>
  <si>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</si>
  <si>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</si>
  <si>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</si>
  <si>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F(6, 113)</t>
  </si>
  <si>
    <t>Dependent variable: GSgt50kWh_NoCDM</t>
  </si>
  <si>
    <t>Diff</t>
  </si>
  <si>
    <t>Dependent variable: IntkWh_NoCDM</t>
  </si>
  <si>
    <t>Dependent variable: LUkWh_NoCDM</t>
  </si>
  <si>
    <t>GDP</t>
  </si>
  <si>
    <t>Ontario</t>
  </si>
  <si>
    <t>36-10-0402-01</t>
  </si>
  <si>
    <t>FTE</t>
  </si>
  <si>
    <t>BMO</t>
  </si>
  <si>
    <t>TD</t>
  </si>
  <si>
    <t>Scotia</t>
  </si>
  <si>
    <t>RBC</t>
  </si>
  <si>
    <t>Average</t>
  </si>
  <si>
    <t>Lnd_FTE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</si>
  <si>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</si>
  <si>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</si>
  <si>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</si>
  <si>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</si>
  <si>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</si>
  <si>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</si>
  <si>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GS &gt; 50 kWh</t>
  </si>
  <si>
    <t>GS &lt; 50 kWh</t>
  </si>
  <si>
    <t>Int kWh</t>
  </si>
  <si>
    <t>LU kWh</t>
  </si>
  <si>
    <t>HDD10</t>
  </si>
  <si>
    <t>CDD10</t>
  </si>
  <si>
    <t>Normalized</t>
  </si>
  <si>
    <t>Percent of Prior Year</t>
  </si>
  <si>
    <t>GS &lt; 50</t>
  </si>
  <si>
    <t>Customers</t>
  </si>
  <si>
    <t>GS &gt; 50</t>
  </si>
  <si>
    <t>Sen Lights</t>
  </si>
  <si>
    <t>St. Lights</t>
  </si>
  <si>
    <t>Residential kWh</t>
  </si>
  <si>
    <t>Actual</t>
  </si>
  <si>
    <t>Cumulative Persisting CDM</t>
  </si>
  <si>
    <t>Actual No CDM</t>
  </si>
  <si>
    <t>Normalized No CDM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</si>
  <si>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</si>
  <si>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</si>
  <si>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</si>
  <si>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</si>
  <si>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</si>
  <si>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</si>
  <si>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</si>
  <si>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</si>
  <si>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Street Light</t>
  </si>
  <si>
    <t>Lamps / Devices</t>
  </si>
  <si>
    <t>Normal Forecast</t>
  </si>
  <si>
    <t>Sentinel Light</t>
  </si>
  <si>
    <t>Large Use</t>
  </si>
  <si>
    <t>Sentinel</t>
  </si>
  <si>
    <t>Ratio</t>
  </si>
  <si>
    <t>Ratio Moving Average</t>
  </si>
  <si>
    <t>C = B / A</t>
  </si>
  <si>
    <t>kWh Normalized</t>
  </si>
  <si>
    <t>kW Normalized</t>
  </si>
  <si>
    <t>E</t>
  </si>
  <si>
    <t>CDM</t>
  </si>
  <si>
    <t>2014 Actual</t>
  </si>
  <si>
    <t>2015 Actual</t>
  </si>
  <si>
    <t>2016 Actual</t>
  </si>
  <si>
    <t>2017 Actual</t>
  </si>
  <si>
    <t>Large User</t>
  </si>
  <si>
    <t>CDM Adjusted</t>
  </si>
  <si>
    <t>CDM Adjustment</t>
  </si>
  <si>
    <t>2018 Actual</t>
  </si>
  <si>
    <t>London Employment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</si>
  <si>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</si>
  <si>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</si>
  <si>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</si>
  <si>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</si>
  <si>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</si>
  <si>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</si>
  <si>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</si>
  <si>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</si>
  <si>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</si>
  <si>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</si>
  <si>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HDD8</t>
  </si>
  <si>
    <t>CDD8</t>
  </si>
  <si>
    <t>Avg. Temp</t>
  </si>
  <si>
    <t>Adj.Lnd_FTE</t>
  </si>
  <si>
    <t>Adj.Ont_FTE</t>
  </si>
  <si>
    <t>Avg.Res</t>
  </si>
  <si>
    <t>Avg. GSlt50</t>
  </si>
  <si>
    <t>Statistics based on the rho-differenced data</t>
  </si>
  <si>
    <t>F(4, 115)</t>
  </si>
  <si>
    <t>AdjOnt_FTE</t>
  </si>
  <si>
    <t>10 Avg</t>
  </si>
  <si>
    <t>Trend2</t>
  </si>
  <si>
    <t>TrendLog</t>
  </si>
  <si>
    <t>Sep</t>
  </si>
  <si>
    <t>All industries  [T001]9</t>
  </si>
  <si>
    <t>Agriculture, forestry, fishing and hunting  [11]</t>
  </si>
  <si>
    <t>Crop and animal production  [11A]10</t>
  </si>
  <si>
    <t>Support activities for agriculture and forestry  [115]</t>
  </si>
  <si>
    <t>Mining, quarrying, and oil and gas extraction  [21]</t>
  </si>
  <si>
    <t>Oil and gas extraction  [211]</t>
  </si>
  <si>
    <t>Support activities for mining, and oil and gas extraction  [213]</t>
  </si>
  <si>
    <t>Ag Gen</t>
  </si>
  <si>
    <t>Crop&amp;An</t>
  </si>
  <si>
    <t>Ag Support</t>
  </si>
  <si>
    <t>Min Gen</t>
  </si>
  <si>
    <t>O&amp;G</t>
  </si>
  <si>
    <t>Min Support</t>
  </si>
  <si>
    <t>AgGen_GDP</t>
  </si>
  <si>
    <t>Crop&amp;Anim_GDP</t>
  </si>
  <si>
    <t>AgSupport_GDP</t>
  </si>
  <si>
    <t>MinGenGDP</t>
  </si>
  <si>
    <t>O&amp;G_GDP</t>
  </si>
  <si>
    <t>MinSupport_GDP</t>
  </si>
  <si>
    <t>Ag&amp;Min_GDP</t>
  </si>
  <si>
    <t>AvgGSgt50PD</t>
  </si>
  <si>
    <t>AvgIntPD</t>
  </si>
  <si>
    <t>AvgLUPD</t>
  </si>
  <si>
    <t>AvgGSgt50MD</t>
  </si>
  <si>
    <t>AvgIntMD</t>
  </si>
  <si>
    <t>AvgLUMD</t>
  </si>
  <si>
    <t>AgMin_GDP</t>
  </si>
  <si>
    <t>OG_GDP</t>
  </si>
  <si>
    <t>Persisting to</t>
  </si>
  <si>
    <t>AgMin</t>
  </si>
  <si>
    <t>5-year change</t>
  </si>
  <si>
    <t>10-year change</t>
  </si>
  <si>
    <t>F</t>
  </si>
  <si>
    <t>G</t>
  </si>
  <si>
    <t>E = D * F</t>
  </si>
  <si>
    <t>Divergence</t>
  </si>
  <si>
    <t>E = D * G</t>
  </si>
  <si>
    <t>Rate Class</t>
  </si>
  <si>
    <t>CDM Adj Weight</t>
  </si>
  <si>
    <t>Amount</t>
  </si>
  <si>
    <t>C = A * B</t>
  </si>
  <si>
    <t>TOTAL</t>
  </si>
  <si>
    <t>Weather-Normal Forecast</t>
  </si>
  <si>
    <t>% Savings</t>
  </si>
  <si>
    <t>E = C * D</t>
  </si>
  <si>
    <t>G = E * F</t>
  </si>
  <si>
    <t>H = C + D + G</t>
  </si>
  <si>
    <t>2019 Actual</t>
  </si>
  <si>
    <t>Retrofit</t>
  </si>
  <si>
    <t>Device</t>
  </si>
  <si>
    <t>kWh/Device/Day</t>
  </si>
  <si>
    <t>Reallocation</t>
  </si>
  <si>
    <t>Note: "Actual Data" in this tab (Class Adj.) includes reclassified figures of customers that changed classes or ceased service in past 10 years.</t>
  </si>
  <si>
    <t>ResActualCust</t>
  </si>
  <si>
    <t>GSlt50ActualCust</t>
  </si>
  <si>
    <t>GSgt50ActualCust</t>
  </si>
  <si>
    <t>IntActualCust</t>
  </si>
  <si>
    <t>LUActualCust</t>
  </si>
  <si>
    <t>*Note all actual data - unadjusted</t>
  </si>
  <si>
    <t>2022 Forecast</t>
  </si>
  <si>
    <t>Note: "Actual Data" in this tab (Actuals) includes unadjusted data. Data for customers that have changed classes or ceased operations is within their original classes.</t>
  </si>
  <si>
    <t>2013 Actual</t>
  </si>
  <si>
    <t>H</t>
  </si>
  <si>
    <t>E = D * H</t>
  </si>
  <si>
    <t>Normalized kW</t>
  </si>
  <si>
    <t>2011-2020</t>
  </si>
  <si>
    <t>&amp; 1/2 of 2021</t>
  </si>
  <si>
    <t>20 Year Trend (2023)</t>
  </si>
  <si>
    <t>14-10-0294-01 / 14-10-0380-01 (Mar06)</t>
  </si>
  <si>
    <t>GDP (StatCan)</t>
  </si>
  <si>
    <t>(Calculated)</t>
  </si>
  <si>
    <t>Q1</t>
  </si>
  <si>
    <t>Q2</t>
  </si>
  <si>
    <t>Q3</t>
  </si>
  <si>
    <t>Q4</t>
  </si>
  <si>
    <t>3.       Agriculture, Forestry, Fishing &amp; Hunting</t>
  </si>
  <si>
    <t>4.       Mining</t>
  </si>
  <si>
    <t>7.       Natural Gas, Water and Other</t>
  </si>
  <si>
    <t>GDP (Ontario Economic Accounts)</t>
  </si>
  <si>
    <t>Table 15</t>
  </si>
  <si>
    <t>Total (40)</t>
  </si>
  <si>
    <t>Total_OEA</t>
  </si>
  <si>
    <t>Ag_OEA</t>
  </si>
  <si>
    <t>Min_OEA</t>
  </si>
  <si>
    <t>Gas_OEA</t>
  </si>
  <si>
    <t>COVID</t>
  </si>
  <si>
    <t>COVID_AM</t>
  </si>
  <si>
    <t>COVID2020</t>
  </si>
  <si>
    <t>Monthly Average</t>
  </si>
  <si>
    <t>5-Year Average</t>
  </si>
  <si>
    <t>5-Year Average Used</t>
  </si>
  <si>
    <t>10-Year Average Used</t>
  </si>
  <si>
    <t>2020 Actual</t>
  </si>
  <si>
    <t>2021 Actual</t>
  </si>
  <si>
    <t>2023 Forecast</t>
  </si>
  <si>
    <t>2023 Weather Normal Forecast</t>
  </si>
  <si>
    <t>2023 CDM Adjusted Forecast</t>
  </si>
  <si>
    <t>2021-2023 kW Forcasted Savings by Rate Class</t>
  </si>
  <si>
    <t>2023 Forecast kWh</t>
  </si>
  <si>
    <t>2023 Forecast kW</t>
  </si>
  <si>
    <t>In year energy savings (GWh)</t>
  </si>
  <si>
    <t>% of provincial kWh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</si>
  <si>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</si>
  <si>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</si>
  <si>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</si>
  <si>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</si>
  <si>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</si>
  <si>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</si>
  <si>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</si>
  <si>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</si>
  <si>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</si>
  <si>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Plan, 2021-01-04</t>
  </si>
  <si>
    <t>Province</t>
  </si>
  <si>
    <t>General Service&lt;50 kW</t>
  </si>
  <si>
    <t>General Service &gt;=50 kW</t>
  </si>
  <si>
    <t>Total Distributed kWh</t>
  </si>
  <si>
    <t>5-Year Avg.</t>
  </si>
  <si>
    <t>2016-2020 OEB Yearbooks of Electricity Distributors</t>
  </si>
  <si>
    <t>Low-Income Measure</t>
  </si>
  <si>
    <t>4-Year Average</t>
  </si>
  <si>
    <t>No 2020 Data Available</t>
  </si>
  <si>
    <t>Statistics Canada Census Family Low Income Measure (CFLIM-AT)  Table 11-10-0020-01</t>
  </si>
  <si>
    <t>Number of Census Families in low income</t>
  </si>
  <si>
    <t>Total CDM</t>
  </si>
  <si>
    <t>GS&lt; 50</t>
  </si>
  <si>
    <t>Bluewater</t>
  </si>
  <si>
    <t>Bluewater Share</t>
  </si>
  <si>
    <t>Bluewater % Share</t>
  </si>
  <si>
    <t>Sarnia</t>
  </si>
  <si>
    <t>Cummulative</t>
  </si>
  <si>
    <t>w/ 1/2 Year Adj.</t>
  </si>
  <si>
    <t>Total by Year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</si>
  <si>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</si>
  <si>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</si>
  <si>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</si>
  <si>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</si>
  <si>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</si>
  <si>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</si>
  <si>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</si>
  <si>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</si>
  <si>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</si>
  <si>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</si>
  <si>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</si>
  <si>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</si>
  <si>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</si>
  <si>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</si>
  <si>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Model 1: Prais-Winsten, using observations 2012:01-2021:12 (T = 120)</t>
  </si>
  <si>
    <t>F(8, 111)</t>
  </si>
  <si>
    <t>Dependent variable: GSlt50kWh_NoCDM</t>
  </si>
  <si>
    <t>AdjLnd_FTE</t>
  </si>
  <si>
    <t>Summary</t>
  </si>
  <si>
    <t>Sarnia Climate from March 20, 2006 to 2021</t>
  </si>
  <si>
    <t xml:space="preserve"> </t>
  </si>
  <si>
    <t>In year energy savings (kWh)</t>
  </si>
  <si>
    <t>(2021-2024 Framework)</t>
  </si>
  <si>
    <t>(Post-CFF)</t>
  </si>
  <si>
    <t>rho = 0.323696</t>
  </si>
  <si>
    <t>Model 2: Prais-Winsten, using observations 2012:01-2021:12 (T = 120)</t>
  </si>
  <si>
    <t xml:space="preserve">*January 2022 counts set by "goalseek" function to ensure average of monthly forecasts match annual forecast </t>
  </si>
  <si>
    <t>Post CFF Savings</t>
  </si>
  <si>
    <t>(Consistent with LRAMVA)</t>
  </si>
  <si>
    <t>Jan 2022 Reclassification</t>
  </si>
  <si>
    <t>2021 Adj</t>
  </si>
  <si>
    <t>Adj. Actual</t>
  </si>
  <si>
    <t>USL Adjusted</t>
  </si>
  <si>
    <t>Incremental kWh</t>
  </si>
  <si>
    <t>Incremental Count</t>
  </si>
  <si>
    <t>&lt;- Actual amounts to be adjusted in Jan. 2023</t>
  </si>
  <si>
    <t>2023 adj.</t>
  </si>
  <si>
    <t>&amp; Jan 2023 for GS&gt;50</t>
  </si>
  <si>
    <t>rho = 0.19476</t>
  </si>
  <si>
    <t>Model 3: Prais-Winsten, using observations 2012:01-2021:12 (T = 120)</t>
  </si>
  <si>
    <t>rho = 0.128838</t>
  </si>
  <si>
    <t>Model 4: Prais-Winsten, using observations 2012:01-2021:12 (T = 120)</t>
  </si>
  <si>
    <t>rho = 0.360528</t>
  </si>
  <si>
    <t>Model 5: Prais-Winsten, using observations 2012:01-2021:12 (T = 120)</t>
  </si>
  <si>
    <t>rho = 0.348851</t>
  </si>
  <si>
    <t>Average Used</t>
  </si>
  <si>
    <t>Latest Figures as of Sept 16, 2022</t>
  </si>
  <si>
    <t>2021-2023 Forecasted kWh Savings by Rate Class</t>
  </si>
  <si>
    <t>Devices</t>
  </si>
  <si>
    <t>Customers / Devices</t>
  </si>
  <si>
    <t>Average per Device</t>
  </si>
  <si>
    <t>StreetDevices</t>
  </si>
  <si>
    <t>SentDevices</t>
  </si>
  <si>
    <t>USLDevices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</si>
</sst>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0.000000"/>
    <numFmt numFmtId="168" formatCode="0.0"/>
    <numFmt numFmtId="169" formatCode="_-* #,##0.00_-;\-* #,##0.00_-;_-* &quot;-&quot;??_-;_-@_-"/>
    <numFmt numFmtId="170" formatCode="_(* #,##0.0_);_(* \(#,##0.0\);_(* &quot;-&quot;??_);_(@_)"/>
    <numFmt numFmtId="171" formatCode="_(* #,##0.000_);_(* \(#,##0.000\);_(* &quot;-&quot;??_);_(@_)"/>
    <numFmt numFmtId="172" formatCode="0_);\(0\)"/>
    <numFmt numFmtId="173" formatCode="_(* #,##0.0000_);_(* \(#,##0.0000\);_(* &quot;-&quot;??_);_(@_)"/>
    <numFmt numFmtId="174" formatCode="#,##0.000"/>
    <numFmt numFmtId="175" formatCode="#,##0.0000000"/>
    <numFmt numFmtId="176" formatCode="0.000"/>
    <numFmt numFmtId="177" formatCode="#,##0.0"/>
    <numFmt numFmtId="178" formatCode="_-&quot;$&quot;* #,##0.00_-;\-&quot;$&quot;* #,##0.00_-;_-&quot;$&quot;* &quot;-&quot;??_-;_-@_-"/>
    <numFmt numFmtId="179" formatCode="0.0000"/>
    <numFmt numFmtId="180" formatCode="mm/dd/yyyy"/>
    <numFmt numFmtId="181" formatCode="0\-0"/>
    <numFmt numFmtId="182" formatCode="##\-#"/>
    <numFmt numFmtId="183" formatCode="&quot;£ &quot;#,##0.00;[Red]\-&quot;£ &quot;#,##0.00"/>
    <numFmt numFmtId="184" formatCode="_-* #,##0.00_-;\-* #,##0.00_-;_-* \-??_-;_-@_-"/>
    <numFmt numFmtId="185" formatCode="_(* #,##0.00000_);_(* \(#,##0.00000\);_(* &quot;-&quot;??_);_(@_)"/>
    <numFmt numFmtId="186" formatCode="0.00000"/>
    <numFmt numFmtId="187" formatCode="mmm\-yyyy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9" borderId="15" applyNumberFormat="0" applyAlignment="0" applyProtection="0"/>
    <xf numFmtId="0" fontId="23" fillId="10" borderId="16" applyNumberFormat="0" applyAlignment="0" applyProtection="0"/>
    <xf numFmtId="0" fontId="24" fillId="10" borderId="15" applyNumberFormat="0" applyAlignment="0" applyProtection="0"/>
    <xf numFmtId="0" fontId="25" fillId="0" borderId="17" applyNumberFormat="0" applyFill="0" applyAlignment="0" applyProtection="0"/>
    <xf numFmtId="0" fontId="26" fillId="11" borderId="18" applyNumberFormat="0" applyAlignment="0" applyProtection="0"/>
    <xf numFmtId="0" fontId="6" fillId="0" borderId="0" applyNumberFormat="0" applyFill="0" applyBorder="0" applyAlignment="0" applyProtection="0"/>
    <xf numFmtId="0" fontId="4" fillId="12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8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3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3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4" borderId="0" applyNumberFormat="0" applyBorder="0" applyAlignment="0" applyProtection="0"/>
    <xf numFmtId="0" fontId="49" fillId="38" borderId="0" applyNumberFormat="0" applyBorder="0" applyAlignment="0" applyProtection="0"/>
    <xf numFmtId="0" fontId="50" fillId="55" borderId="46" applyNumberFormat="0" applyAlignment="0" applyProtection="0"/>
    <xf numFmtId="0" fontId="51" fillId="56" borderId="47" applyNumberFormat="0" applyAlignment="0" applyProtection="0"/>
    <xf numFmtId="178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39" borderId="0" applyNumberFormat="0" applyBorder="0" applyAlignment="0" applyProtection="0"/>
    <xf numFmtId="0" fontId="54" fillId="0" borderId="48" applyNumberFormat="0" applyFill="0" applyAlignment="0" applyProtection="0"/>
    <xf numFmtId="0" fontId="55" fillId="0" borderId="49" applyNumberFormat="0" applyFill="0" applyAlignment="0" applyProtection="0"/>
    <xf numFmtId="0" fontId="56" fillId="0" borderId="50" applyNumberFormat="0" applyFill="0" applyAlignment="0" applyProtection="0"/>
    <xf numFmtId="0" fontId="56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57" fillId="42" borderId="46" applyNumberFormat="0" applyAlignment="0" applyProtection="0"/>
    <xf numFmtId="0" fontId="58" fillId="0" borderId="51" applyNumberFormat="0" applyFill="0" applyAlignment="0" applyProtection="0"/>
    <xf numFmtId="0" fontId="59" fillId="57" borderId="0" applyNumberFormat="0" applyBorder="0" applyAlignment="0" applyProtection="0"/>
    <xf numFmtId="0" fontId="3" fillId="58" borderId="52" applyNumberFormat="0" applyFont="0" applyAlignment="0" applyProtection="0"/>
    <xf numFmtId="0" fontId="60" fillId="55" borderId="53" applyNumberFormat="0" applyAlignment="0" applyProtection="0"/>
    <xf numFmtId="0" fontId="61" fillId="0" borderId="0" applyNumberFormat="0" applyFill="0" applyBorder="0" applyAlignment="0" applyProtection="0"/>
    <xf numFmtId="0" fontId="62" fillId="0" borderId="54" applyNumberFormat="0" applyFill="0" applyAlignment="0" applyProtection="0"/>
    <xf numFmtId="0" fontId="6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66" fillId="8" borderId="0" applyNumberFormat="0" applyBorder="0" applyAlignment="0" applyProtection="0"/>
    <xf numFmtId="0" fontId="22" fillId="9" borderId="15" applyNumberFormat="0" applyAlignment="0" applyProtection="0"/>
    <xf numFmtId="0" fontId="23" fillId="10" borderId="16" applyNumberFormat="0" applyAlignment="0" applyProtection="0"/>
    <xf numFmtId="0" fontId="24" fillId="10" borderId="15" applyNumberFormat="0" applyAlignment="0" applyProtection="0"/>
    <xf numFmtId="0" fontId="25" fillId="0" borderId="17" applyNumberFormat="0" applyFill="0" applyAlignment="0" applyProtection="0"/>
    <xf numFmtId="0" fontId="26" fillId="11" borderId="18" applyNumberFormat="0" applyAlignment="0" applyProtection="0"/>
    <xf numFmtId="0" fontId="6" fillId="0" borderId="0" applyNumberFormat="0" applyFill="0" applyBorder="0" applyAlignment="0" applyProtection="0"/>
    <xf numFmtId="0" fontId="4" fillId="12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3" fillId="0" borderId="0"/>
    <xf numFmtId="177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0" fontId="3" fillId="0" borderId="0"/>
    <xf numFmtId="181" fontId="3" fillId="0" borderId="0"/>
    <xf numFmtId="180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7" fillId="59" borderId="0" applyNumberFormat="0" applyBorder="0" applyAlignment="0" applyProtection="0"/>
    <xf numFmtId="10" fontId="47" fillId="60" borderId="28" applyNumberFormat="0" applyBorder="0" applyAlignment="0" applyProtection="0"/>
    <xf numFmtId="182" fontId="3" fillId="0" borderId="0"/>
    <xf numFmtId="164" fontId="3" fillId="0" borderId="0"/>
    <xf numFmtId="182" fontId="3" fillId="0" borderId="0"/>
    <xf numFmtId="182" fontId="3" fillId="0" borderId="0"/>
    <xf numFmtId="182" fontId="3" fillId="0" borderId="0"/>
    <xf numFmtId="182" fontId="3" fillId="0" borderId="0"/>
    <xf numFmtId="183" fontId="3" fillId="0" borderId="0"/>
    <xf numFmtId="10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184" fontId="68" fillId="0" borderId="0" applyFill="0" applyBorder="0" applyAlignment="0" applyProtection="0"/>
    <xf numFmtId="9" fontId="68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9" fillId="0" borderId="0"/>
    <xf numFmtId="0" fontId="69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03">
    <xf numFmtId="0" fontId="0" fillId="0" borderId="0" xfId="0"/>
    <xf numFmtId="0" fontId="0" fillId="0" borderId="0" xfId="0" applyAlignment="1">
      <alignment horizontal="right"/>
    </xf>
    <xf numFmtId="164" fontId="1" fillId="0" borderId="0" xfId="1" applyNumberFormat="1"/>
    <xf numFmtId="17" fontId="0" fillId="0" borderId="0" xfId="0" applyNumberFormat="1"/>
    <xf numFmtId="3" fontId="0" fillId="0" borderId="0" xfId="0" applyNumberFormat="1"/>
    <xf numFmtId="164" fontId="0" fillId="0" borderId="0" xfId="1" applyNumberFormat="1" applyFont="1" applyAlignment="1">
      <alignment horizontal="right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2" fontId="6" fillId="0" borderId="0" xfId="0" applyNumberFormat="1" applyFont="1"/>
    <xf numFmtId="166" fontId="0" fillId="0" borderId="0" xfId="4" applyNumberFormat="1" applyFont="1"/>
    <xf numFmtId="166" fontId="0" fillId="0" borderId="0" xfId="0" applyNumberFormat="1"/>
    <xf numFmtId="164" fontId="1" fillId="2" borderId="0" xfId="1" applyNumberFormat="1" applyFill="1"/>
    <xf numFmtId="164" fontId="5" fillId="0" borderId="0" xfId="1" applyNumberFormat="1" applyFont="1"/>
    <xf numFmtId="4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10" fontId="3" fillId="0" borderId="0" xfId="5" applyNumberFormat="1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6" fontId="0" fillId="0" borderId="0" xfId="7" applyNumberFormat="1" applyFont="1"/>
    <xf numFmtId="166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6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4" borderId="0" xfId="5" applyFill="1" applyAlignment="1">
      <alignment horizontal="right"/>
    </xf>
    <xf numFmtId="0" fontId="3" fillId="4" borderId="0" xfId="5" applyFill="1"/>
    <xf numFmtId="3" fontId="3" fillId="4" borderId="0" xfId="5" applyNumberFormat="1" applyFill="1"/>
    <xf numFmtId="3" fontId="11" fillId="4" borderId="0" xfId="5" applyNumberFormat="1" applyFont="1" applyFill="1"/>
    <xf numFmtId="0" fontId="11" fillId="4" borderId="0" xfId="5" applyFont="1" applyFill="1"/>
    <xf numFmtId="0" fontId="3" fillId="4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67" fontId="3" fillId="0" borderId="0" xfId="5" applyNumberFormat="1"/>
    <xf numFmtId="165" fontId="0" fillId="0" borderId="0" xfId="9" applyNumberFormat="1" applyFont="1"/>
    <xf numFmtId="165" fontId="8" fillId="0" borderId="0" xfId="9" applyNumberFormat="1" applyFont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0" fontId="12" fillId="4" borderId="0" xfId="5" applyFont="1" applyFill="1"/>
    <xf numFmtId="0" fontId="8" fillId="3" borderId="7" xfId="5" applyFont="1" applyFill="1" applyBorder="1" applyAlignment="1">
      <alignment vertical="center"/>
    </xf>
    <xf numFmtId="0" fontId="8" fillId="3" borderId="8" xfId="5" applyFont="1" applyFill="1" applyBorder="1" applyAlignment="1">
      <alignment vertical="center"/>
    </xf>
    <xf numFmtId="0" fontId="8" fillId="4" borderId="9" xfId="5" applyFont="1" applyFill="1" applyBorder="1" applyAlignment="1">
      <alignment horizontal="center"/>
    </xf>
    <xf numFmtId="3" fontId="3" fillId="4" borderId="1" xfId="5" applyNumberFormat="1" applyFill="1" applyBorder="1"/>
    <xf numFmtId="0" fontId="8" fillId="4" borderId="10" xfId="5" applyFont="1" applyFill="1" applyBorder="1" applyAlignment="1">
      <alignment horizontal="center"/>
    </xf>
    <xf numFmtId="0" fontId="8" fillId="3" borderId="11" xfId="5" applyFont="1" applyFill="1" applyBorder="1" applyAlignment="1">
      <alignment horizontal="center"/>
    </xf>
    <xf numFmtId="3" fontId="3" fillId="3" borderId="2" xfId="5" applyNumberFormat="1" applyFill="1" applyBorder="1"/>
    <xf numFmtId="3" fontId="3" fillId="3" borderId="3" xfId="5" applyNumberFormat="1" applyFill="1" applyBorder="1"/>
    <xf numFmtId="0" fontId="8" fillId="3" borderId="7" xfId="5" applyFont="1" applyFill="1" applyBorder="1" applyAlignment="1">
      <alignment horizontal="center" vertical="center" wrapText="1"/>
    </xf>
    <xf numFmtId="0" fontId="8" fillId="3" borderId="8" xfId="5" applyFont="1" applyFill="1" applyBorder="1" applyAlignment="1">
      <alignment horizontal="center" vertical="center" wrapText="1"/>
    </xf>
    <xf numFmtId="164" fontId="13" fillId="0" borderId="0" xfId="1" applyNumberFormat="1" applyFont="1"/>
    <xf numFmtId="1" fontId="0" fillId="0" borderId="0" xfId="0" applyNumberFormat="1"/>
    <xf numFmtId="168" fontId="6" fillId="0" borderId="0" xfId="0" applyNumberFormat="1" applyFont="1"/>
    <xf numFmtId="170" fontId="0" fillId="0" borderId="0" xfId="1" applyNumberFormat="1" applyFont="1"/>
    <xf numFmtId="43" fontId="0" fillId="0" borderId="0" xfId="1" applyFont="1"/>
    <xf numFmtId="43" fontId="14" fillId="0" borderId="0" xfId="1" applyFont="1"/>
    <xf numFmtId="0" fontId="9" fillId="0" borderId="0" xfId="0" applyFont="1" applyAlignment="1">
      <alignment horizontal="left" vertical="center" wrapText="1"/>
    </xf>
    <xf numFmtId="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7" fontId="9" fillId="0" borderId="0" xfId="0" applyNumberFormat="1" applyFont="1" applyAlignment="1">
      <alignment horizontal="left" vertical="center" wrapText="1"/>
    </xf>
    <xf numFmtId="10" fontId="0" fillId="0" borderId="0" xfId="4" applyNumberFormat="1" applyFont="1"/>
    <xf numFmtId="164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right"/>
    </xf>
    <xf numFmtId="164" fontId="14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66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1" fontId="0" fillId="0" borderId="0" xfId="1" applyNumberFormat="1" applyFont="1"/>
    <xf numFmtId="167" fontId="8" fillId="0" borderId="0" xfId="5" applyNumberFormat="1" applyFont="1" applyAlignment="1">
      <alignment horizontal="center"/>
    </xf>
    <xf numFmtId="164" fontId="11" fillId="0" borderId="0" xfId="1" applyNumberFormat="1" applyFont="1"/>
    <xf numFmtId="0" fontId="5" fillId="0" borderId="0" xfId="0" applyFont="1" applyAlignment="1">
      <alignment horizontal="center"/>
    </xf>
    <xf numFmtId="0" fontId="31" fillId="0" borderId="0" xfId="0" applyFont="1"/>
    <xf numFmtId="170" fontId="14" fillId="0" borderId="0" xfId="1" applyNumberFormat="1" applyFont="1"/>
    <xf numFmtId="2" fontId="30" fillId="0" borderId="0" xfId="0" applyNumberFormat="1" applyFont="1"/>
    <xf numFmtId="164" fontId="3" fillId="0" borderId="0" xfId="1" applyNumberFormat="1" applyFont="1" applyAlignment="1">
      <alignment horizontal="center"/>
    </xf>
    <xf numFmtId="2" fontId="32" fillId="0" borderId="0" xfId="0" applyNumberFormat="1" applyFont="1"/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67" fontId="33" fillId="0" borderId="0" xfId="5" applyNumberFormat="1" applyFont="1"/>
    <xf numFmtId="9" fontId="8" fillId="0" borderId="0" xfId="5" applyNumberFormat="1" applyFont="1"/>
    <xf numFmtId="9" fontId="3" fillId="0" borderId="0" xfId="5" applyNumberFormat="1"/>
    <xf numFmtId="170" fontId="3" fillId="0" borderId="28" xfId="1" applyNumberFormat="1" applyFont="1" applyBorder="1" applyAlignment="1">
      <alignment vertical="center"/>
    </xf>
    <xf numFmtId="164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0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0" fillId="0" borderId="28" xfId="0" applyNumberFormat="1" applyBorder="1" applyAlignment="1">
      <alignment vertical="top"/>
    </xf>
    <xf numFmtId="164" fontId="3" fillId="0" borderId="28" xfId="5" applyNumberFormat="1" applyBorder="1"/>
    <xf numFmtId="166" fontId="0" fillId="0" borderId="28" xfId="4" applyNumberFormat="1" applyFont="1" applyBorder="1" applyAlignment="1">
      <alignment vertical="top"/>
    </xf>
    <xf numFmtId="164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4" fontId="0" fillId="0" borderId="35" xfId="0" applyNumberFormat="1" applyBorder="1" applyAlignment="1">
      <alignment vertical="top"/>
    </xf>
    <xf numFmtId="10" fontId="3" fillId="4" borderId="0" xfId="4" applyNumberFormat="1" applyFont="1" applyFill="1"/>
    <xf numFmtId="167" fontId="35" fillId="0" borderId="0" xfId="5" applyNumberFormat="1" applyFont="1"/>
    <xf numFmtId="168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43" fontId="6" fillId="0" borderId="0" xfId="0" applyNumberFormat="1" applyFont="1"/>
    <xf numFmtId="171" fontId="0" fillId="0" borderId="0" xfId="0" applyNumberFormat="1"/>
    <xf numFmtId="173" fontId="0" fillId="0" borderId="0" xfId="1" applyNumberFormat="1" applyFont="1"/>
    <xf numFmtId="0" fontId="36" fillId="0" borderId="0" xfId="0" applyFont="1" applyAlignment="1">
      <alignment horizontal="right" vertical="center" wrapText="1"/>
    </xf>
    <xf numFmtId="167" fontId="11" fillId="0" borderId="0" xfId="5" applyNumberFormat="1" applyFont="1"/>
    <xf numFmtId="9" fontId="3" fillId="4" borderId="0" xfId="5" applyNumberFormat="1" applyFill="1"/>
    <xf numFmtId="9" fontId="3" fillId="4" borderId="0" xfId="5" applyNumberFormat="1" applyFill="1" applyAlignment="1">
      <alignment horizontal="right"/>
    </xf>
    <xf numFmtId="0" fontId="8" fillId="4" borderId="0" xfId="5" applyFont="1" applyFill="1"/>
    <xf numFmtId="167" fontId="8" fillId="0" borderId="0" xfId="5" applyNumberFormat="1" applyFont="1"/>
    <xf numFmtId="167" fontId="39" fillId="0" borderId="0" xfId="5" applyNumberFormat="1" applyFont="1"/>
    <xf numFmtId="0" fontId="3" fillId="0" borderId="36" xfId="5" applyBorder="1"/>
    <xf numFmtId="0" fontId="3" fillId="0" borderId="37" xfId="5" applyBorder="1"/>
    <xf numFmtId="0" fontId="3" fillId="0" borderId="38" xfId="5" applyBorder="1"/>
    <xf numFmtId="0" fontId="3" fillId="0" borderId="27" xfId="5" applyBorder="1"/>
    <xf numFmtId="164" fontId="3" fillId="0" borderId="30" xfId="5" applyNumberFormat="1" applyBorder="1"/>
    <xf numFmtId="0" fontId="3" fillId="0" borderId="31" xfId="5" applyBorder="1"/>
    <xf numFmtId="164" fontId="3" fillId="0" borderId="32" xfId="5" applyNumberFormat="1" applyBorder="1"/>
    <xf numFmtId="164" fontId="3" fillId="0" borderId="33" xfId="5" applyNumberFormat="1" applyBorder="1"/>
    <xf numFmtId="164" fontId="0" fillId="0" borderId="0" xfId="1" applyNumberFormat="1" applyFont="1" applyBorder="1"/>
    <xf numFmtId="164" fontId="6" fillId="0" borderId="0" xfId="1" applyNumberFormat="1" applyFont="1"/>
    <xf numFmtId="43" fontId="13" fillId="0" borderId="0" xfId="1" applyFont="1"/>
    <xf numFmtId="17" fontId="13" fillId="0" borderId="0" xfId="0" applyNumberFormat="1" applyFont="1"/>
    <xf numFmtId="17" fontId="31" fillId="0" borderId="0" xfId="0" applyNumberFormat="1" applyFont="1"/>
    <xf numFmtId="43" fontId="31" fillId="0" borderId="0" xfId="1" applyFont="1"/>
    <xf numFmtId="170" fontId="31" fillId="0" borderId="0" xfId="1" applyNumberFormat="1" applyFont="1"/>
    <xf numFmtId="0" fontId="3" fillId="0" borderId="0" xfId="0" applyFont="1" applyAlignment="1">
      <alignment horizontal="center"/>
    </xf>
    <xf numFmtId="170" fontId="6" fillId="0" borderId="0" xfId="1" applyNumberFormat="1" applyFont="1"/>
    <xf numFmtId="174" fontId="0" fillId="0" borderId="0" xfId="0" applyNumberFormat="1"/>
    <xf numFmtId="10" fontId="11" fillId="2" borderId="0" xfId="8" applyNumberFormat="1" applyFont="1" applyFill="1"/>
    <xf numFmtId="174" fontId="35" fillId="0" borderId="0" xfId="5" applyNumberFormat="1" applyFont="1" applyAlignment="1">
      <alignment horizontal="center"/>
    </xf>
    <xf numFmtId="175" fontId="0" fillId="0" borderId="0" xfId="0" applyNumberFormat="1"/>
    <xf numFmtId="170" fontId="40" fillId="0" borderId="0" xfId="1" applyNumberFormat="1" applyFont="1"/>
    <xf numFmtId="164" fontId="3" fillId="4" borderId="0" xfId="1" applyNumberFormat="1" applyFont="1" applyFill="1" applyBorder="1"/>
    <xf numFmtId="164" fontId="3" fillId="4" borderId="1" xfId="1" applyNumberFormat="1" applyFont="1" applyFill="1" applyBorder="1"/>
    <xf numFmtId="164" fontId="8" fillId="0" borderId="32" xfId="1" applyNumberFormat="1" applyFont="1" applyBorder="1" applyAlignment="1">
      <alignment vertical="center"/>
    </xf>
    <xf numFmtId="0" fontId="5" fillId="0" borderId="31" xfId="0" applyFont="1" applyBorder="1" applyAlignment="1">
      <alignment wrapText="1"/>
    </xf>
    <xf numFmtId="164" fontId="5" fillId="0" borderId="32" xfId="0" applyNumberFormat="1" applyFont="1" applyBorder="1"/>
    <xf numFmtId="166" fontId="5" fillId="0" borderId="32" xfId="4" applyNumberFormat="1" applyFont="1" applyBorder="1" applyAlignment="1">
      <alignment vertical="top"/>
    </xf>
    <xf numFmtId="164" fontId="5" fillId="0" borderId="32" xfId="1" applyNumberFormat="1" applyFont="1" applyBorder="1"/>
    <xf numFmtId="164" fontId="5" fillId="0" borderId="33" xfId="1" applyNumberFormat="1" applyFont="1" applyBorder="1"/>
    <xf numFmtId="0" fontId="41" fillId="0" borderId="0" xfId="0" applyFont="1"/>
    <xf numFmtId="0" fontId="42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4" fontId="0" fillId="0" borderId="0" xfId="57" applyNumberFormat="1" applyFont="1"/>
    <xf numFmtId="0" fontId="3" fillId="5" borderId="0" xfId="0" applyFont="1" applyFill="1"/>
    <xf numFmtId="0" fontId="0" fillId="5" borderId="0" xfId="0" applyFill="1"/>
    <xf numFmtId="0" fontId="2" fillId="5" borderId="0" xfId="0" applyFont="1" applyFill="1"/>
    <xf numFmtId="0" fontId="8" fillId="0" borderId="0" xfId="0" applyFont="1"/>
    <xf numFmtId="164" fontId="8" fillId="0" borderId="0" xfId="0" applyNumberFormat="1" applyFont="1"/>
    <xf numFmtId="0" fontId="3" fillId="0" borderId="39" xfId="0" applyFont="1" applyBorder="1"/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0" fontId="3" fillId="0" borderId="43" xfId="0" applyFont="1" applyBorder="1"/>
    <xf numFmtId="164" fontId="3" fillId="0" borderId="0" xfId="57" applyNumberFormat="1" applyFont="1" applyBorder="1"/>
    <xf numFmtId="10" fontId="3" fillId="0" borderId="0" xfId="58" applyNumberFormat="1" applyFont="1" applyBorder="1"/>
    <xf numFmtId="0" fontId="3" fillId="0" borderId="0" xfId="57" applyNumberFormat="1" applyFont="1" applyBorder="1"/>
    <xf numFmtId="0" fontId="3" fillId="0" borderId="43" xfId="0" applyFont="1" applyBorder="1" applyAlignment="1">
      <alignment horizontal="center"/>
    </xf>
    <xf numFmtId="164" fontId="3" fillId="0" borderId="0" xfId="57" applyNumberFormat="1" applyFont="1" applyBorder="1" applyAlignment="1">
      <alignment vertical="top" wrapText="1"/>
    </xf>
    <xf numFmtId="164" fontId="8" fillId="0" borderId="43" xfId="0" applyNumberFormat="1" applyFont="1" applyBorder="1"/>
    <xf numFmtId="164" fontId="38" fillId="0" borderId="0" xfId="57" applyNumberFormat="1" applyFont="1" applyBorder="1"/>
    <xf numFmtId="10" fontId="8" fillId="0" borderId="43" xfId="58" applyNumberFormat="1" applyFont="1" applyBorder="1"/>
    <xf numFmtId="10" fontId="8" fillId="0" borderId="0" xfId="58" applyNumberFormat="1" applyFont="1"/>
    <xf numFmtId="0" fontId="8" fillId="0" borderId="43" xfId="0" applyFont="1" applyBorder="1"/>
    <xf numFmtId="3" fontId="36" fillId="0" borderId="0" xfId="0" applyNumberFormat="1" applyFont="1" applyAlignment="1">
      <alignment horizontal="right" vertical="center"/>
    </xf>
    <xf numFmtId="3" fontId="3" fillId="0" borderId="43" xfId="0" applyNumberFormat="1" applyFont="1" applyBorder="1"/>
    <xf numFmtId="10" fontId="3" fillId="0" borderId="0" xfId="58" applyNumberFormat="1" applyFont="1" applyFill="1" applyBorder="1"/>
    <xf numFmtId="0" fontId="3" fillId="0" borderId="44" xfId="0" applyFont="1" applyBorder="1"/>
    <xf numFmtId="0" fontId="3" fillId="0" borderId="25" xfId="0" applyFont="1" applyBorder="1"/>
    <xf numFmtId="0" fontId="3" fillId="0" borderId="45" xfId="0" applyFont="1" applyBorder="1"/>
    <xf numFmtId="14" fontId="31" fillId="0" borderId="0" xfId="0" applyNumberFormat="1" applyFont="1"/>
    <xf numFmtId="164" fontId="31" fillId="0" borderId="0" xfId="1" applyNumberFormat="1" applyFont="1"/>
    <xf numFmtId="170" fontId="31" fillId="0" borderId="0" xfId="0" applyNumberFormat="1" applyFont="1"/>
    <xf numFmtId="0" fontId="0" fillId="0" borderId="39" xfId="0" applyBorder="1"/>
    <xf numFmtId="0" fontId="0" fillId="0" borderId="40" xfId="0" applyBorder="1"/>
    <xf numFmtId="164" fontId="0" fillId="0" borderId="40" xfId="57" applyNumberFormat="1" applyFont="1" applyBorder="1"/>
    <xf numFmtId="164" fontId="0" fillId="0" borderId="41" xfId="57" applyNumberFormat="1" applyFont="1" applyBorder="1"/>
    <xf numFmtId="0" fontId="0" fillId="0" borderId="42" xfId="0" applyBorder="1"/>
    <xf numFmtId="164" fontId="0" fillId="0" borderId="0" xfId="57" applyNumberFormat="1" applyFont="1" applyBorder="1"/>
    <xf numFmtId="164" fontId="0" fillId="0" borderId="43" xfId="57" applyNumberFormat="1" applyFont="1" applyBorder="1"/>
    <xf numFmtId="0" fontId="3" fillId="0" borderId="42" xfId="0" applyFont="1" applyBorder="1" applyAlignment="1">
      <alignment horizontal="right"/>
    </xf>
    <xf numFmtId="0" fontId="0" fillId="0" borderId="42" xfId="0" applyBorder="1" applyAlignment="1">
      <alignment horizontal="right"/>
    </xf>
    <xf numFmtId="0" fontId="3" fillId="0" borderId="42" xfId="0" applyFont="1" applyBorder="1" applyAlignment="1">
      <alignment horizontal="center"/>
    </xf>
    <xf numFmtId="164" fontId="8" fillId="0" borderId="42" xfId="0" applyNumberFormat="1" applyFont="1" applyBorder="1"/>
    <xf numFmtId="0" fontId="0" fillId="0" borderId="43" xfId="0" applyBorder="1"/>
    <xf numFmtId="10" fontId="8" fillId="0" borderId="42" xfId="58" applyNumberFormat="1" applyFont="1" applyBorder="1"/>
    <xf numFmtId="164" fontId="0" fillId="0" borderId="43" xfId="0" applyNumberFormat="1" applyBorder="1"/>
    <xf numFmtId="0" fontId="0" fillId="0" borderId="44" xfId="0" applyBorder="1"/>
    <xf numFmtId="0" fontId="8" fillId="0" borderId="25" xfId="0" applyFont="1" applyBorder="1"/>
    <xf numFmtId="164" fontId="8" fillId="0" borderId="25" xfId="0" applyNumberFormat="1" applyFont="1" applyBorder="1"/>
    <xf numFmtId="164" fontId="8" fillId="0" borderId="45" xfId="0" applyNumberFormat="1" applyFont="1" applyBorder="1"/>
    <xf numFmtId="0" fontId="41" fillId="0" borderId="40" xfId="0" applyFont="1" applyBorder="1"/>
    <xf numFmtId="0" fontId="0" fillId="0" borderId="41" xfId="0" applyBorder="1"/>
    <xf numFmtId="0" fontId="41" fillId="0" borderId="0" xfId="0" applyFont="1" applyAlignment="1">
      <alignment horizontal="center"/>
    </xf>
    <xf numFmtId="168" fontId="38" fillId="0" borderId="0" xfId="0" applyNumberFormat="1" applyFont="1" applyAlignment="1">
      <alignment horizontal="center"/>
    </xf>
    <xf numFmtId="0" fontId="3" fillId="5" borderId="42" xfId="0" applyFont="1" applyFill="1" applyBorder="1"/>
    <xf numFmtId="164" fontId="3" fillId="5" borderId="0" xfId="57" applyNumberFormat="1" applyFont="1" applyFill="1" applyBorder="1"/>
    <xf numFmtId="0" fontId="0" fillId="0" borderId="25" xfId="0" applyBorder="1"/>
    <xf numFmtId="0" fontId="0" fillId="0" borderId="45" xfId="0" applyBorder="1"/>
    <xf numFmtId="166" fontId="0" fillId="0" borderId="0" xfId="4" applyNumberFormat="1" applyFont="1" applyFill="1" applyBorder="1"/>
    <xf numFmtId="9" fontId="0" fillId="0" borderId="0" xfId="58" applyFont="1" applyBorder="1"/>
    <xf numFmtId="9" fontId="0" fillId="0" borderId="0" xfId="0" applyNumberFormat="1"/>
    <xf numFmtId="164" fontId="0" fillId="0" borderId="25" xfId="0" applyNumberFormat="1" applyBorder="1"/>
    <xf numFmtId="0" fontId="8" fillId="3" borderId="6" xfId="5" applyFont="1" applyFill="1" applyBorder="1" applyAlignment="1">
      <alignment horizontal="center" vertical="center"/>
    </xf>
    <xf numFmtId="3" fontId="8" fillId="3" borderId="2" xfId="5" applyNumberFormat="1" applyFont="1" applyFill="1" applyBorder="1"/>
    <xf numFmtId="3" fontId="8" fillId="3" borderId="3" xfId="5" applyNumberFormat="1" applyFont="1" applyFill="1" applyBorder="1"/>
    <xf numFmtId="164" fontId="0" fillId="0" borderId="0" xfId="1" applyNumberFormat="1" applyFont="1" applyFill="1" applyAlignment="1">
      <alignment horizontal="right"/>
    </xf>
    <xf numFmtId="176" fontId="12" fillId="4" borderId="0" xfId="5" applyNumberFormat="1" applyFont="1" applyFill="1"/>
    <xf numFmtId="43" fontId="3" fillId="4" borderId="0" xfId="5" applyNumberFormat="1" applyFill="1"/>
    <xf numFmtId="3" fontId="0" fillId="0" borderId="25" xfId="0" applyNumberFormat="1" applyBorder="1"/>
    <xf numFmtId="0" fontId="5" fillId="0" borderId="43" xfId="0" applyFont="1" applyBorder="1" applyAlignment="1">
      <alignment horizontal="center"/>
    </xf>
    <xf numFmtId="1" fontId="5" fillId="0" borderId="0" xfId="0" applyNumberFormat="1" applyFont="1"/>
    <xf numFmtId="3" fontId="0" fillId="0" borderId="40" xfId="0" applyNumberFormat="1" applyBorder="1"/>
    <xf numFmtId="174" fontId="0" fillId="0" borderId="40" xfId="0" applyNumberFormat="1" applyBorder="1"/>
    <xf numFmtId="174" fontId="0" fillId="0" borderId="25" xfId="0" applyNumberFormat="1" applyBorder="1"/>
    <xf numFmtId="0" fontId="37" fillId="0" borderId="0" xfId="56"/>
    <xf numFmtId="15" fontId="0" fillId="0" borderId="0" xfId="0" applyNumberFormat="1" applyAlignment="1">
      <alignment horizontal="center"/>
    </xf>
    <xf numFmtId="0" fontId="43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6" fontId="13" fillId="0" borderId="0" xfId="5" applyNumberFormat="1" applyFont="1"/>
    <xf numFmtId="177" fontId="11" fillId="0" borderId="0" xfId="5" applyNumberFormat="1" applyFont="1"/>
    <xf numFmtId="15" fontId="44" fillId="0" borderId="0" xfId="0" applyNumberFormat="1" applyFont="1" applyAlignment="1">
      <alignment horizontal="right" vertical="center"/>
    </xf>
    <xf numFmtId="166" fontId="45" fillId="0" borderId="0" xfId="0" applyNumberFormat="1" applyFont="1"/>
    <xf numFmtId="0" fontId="45" fillId="0" borderId="0" xfId="0" applyFont="1"/>
    <xf numFmtId="0" fontId="8" fillId="0" borderId="28" xfId="5" applyFont="1" applyBorder="1" applyAlignment="1">
      <alignment horizontal="center"/>
    </xf>
    <xf numFmtId="0" fontId="8" fillId="0" borderId="28" xfId="5" applyFont="1" applyBorder="1" applyAlignment="1">
      <alignment horizontal="center" vertical="center" wrapText="1"/>
    </xf>
    <xf numFmtId="0" fontId="8" fillId="3" borderId="6" xfId="5" applyFont="1" applyFill="1" applyBorder="1" applyAlignment="1">
      <alignment horizontal="center"/>
    </xf>
    <xf numFmtId="185" fontId="0" fillId="0" borderId="0" xfId="1" applyNumberFormat="1" applyFont="1"/>
    <xf numFmtId="11" fontId="0" fillId="0" borderId="0" xfId="1" applyNumberFormat="1" applyFont="1"/>
    <xf numFmtId="186" fontId="0" fillId="0" borderId="0" xfId="0" applyNumberFormat="1"/>
    <xf numFmtId="179" fontId="0" fillId="0" borderId="0" xfId="0" applyNumberFormat="1"/>
    <xf numFmtId="176" fontId="0" fillId="0" borderId="0" xfId="0" applyNumberFormat="1"/>
    <xf numFmtId="187" fontId="0" fillId="0" borderId="0" xfId="0" applyNumberFormat="1"/>
    <xf numFmtId="0" fontId="67" fillId="0" borderId="27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 wrapText="1"/>
    </xf>
    <xf numFmtId="0" fontId="64" fillId="0" borderId="28" xfId="0" applyFont="1" applyBorder="1" applyAlignment="1">
      <alignment horizontal="center"/>
    </xf>
    <xf numFmtId="0" fontId="67" fillId="0" borderId="27" xfId="0" applyFont="1" applyBorder="1" applyAlignment="1">
      <alignment vertical="center" wrapText="1"/>
    </xf>
    <xf numFmtId="164" fontId="67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4" fontId="67" fillId="0" borderId="28" xfId="1" applyNumberFormat="1" applyFont="1" applyBorder="1" applyAlignment="1">
      <alignment horizontal="right" vertical="center"/>
    </xf>
    <xf numFmtId="164" fontId="67" fillId="0" borderId="28" xfId="1" applyNumberFormat="1" applyFont="1" applyBorder="1" applyAlignment="1">
      <alignment vertical="center"/>
    </xf>
    <xf numFmtId="0" fontId="67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4" fontId="8" fillId="0" borderId="32" xfId="0" applyNumberFormat="1" applyFont="1" applyBorder="1"/>
    <xf numFmtId="164" fontId="8" fillId="0" borderId="32" xfId="1" applyNumberFormat="1" applyFont="1" applyBorder="1"/>
    <xf numFmtId="164" fontId="8" fillId="0" borderId="32" xfId="1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6"/>
    <xf numFmtId="0" fontId="0" fillId="0" borderId="0" xfId="6" applyFont="1" applyAlignment="1">
      <alignment horizontal="center"/>
    </xf>
    <xf numFmtId="0" fontId="4" fillId="0" borderId="0" xfId="6" applyAlignment="1">
      <alignment horizontal="center"/>
    </xf>
    <xf numFmtId="0" fontId="3" fillId="4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3" fillId="0" borderId="0" xfId="0" applyFont="1" applyAlignment="1">
      <alignment horizontal="center" wrapText="1"/>
    </xf>
    <xf numFmtId="0" fontId="64" fillId="0" borderId="24" xfId="0" applyFont="1" applyBorder="1" applyAlignment="1">
      <alignment horizontal="center"/>
    </xf>
    <xf numFmtId="0" fontId="64" fillId="0" borderId="25" xfId="0" applyFont="1" applyBorder="1" applyAlignment="1">
      <alignment horizontal="center"/>
    </xf>
    <xf numFmtId="0" fontId="67" fillId="0" borderId="21" xfId="0" applyFont="1" applyBorder="1" applyAlignment="1">
      <alignment horizontal="center"/>
    </xf>
    <xf numFmtId="0" fontId="67" fillId="0" borderId="2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2" fontId="5" fillId="0" borderId="4" xfId="0" applyNumberFormat="1" applyFont="1" applyBorder="1" applyAlignment="1">
      <alignment horizontal="center" wrapText="1"/>
    </xf>
    <xf numFmtId="172" fontId="5" fillId="0" borderId="34" xfId="0" applyNumberFormat="1" applyFont="1" applyBorder="1" applyAlignment="1">
      <alignment horizontal="center" wrapText="1"/>
    </xf>
    <xf numFmtId="0" fontId="67" fillId="0" borderId="27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172" fontId="64" fillId="0" borderId="4" xfId="0" applyNumberFormat="1" applyFont="1" applyBorder="1" applyAlignment="1">
      <alignment horizontal="center" vertical="center" wrapText="1"/>
    </xf>
    <xf numFmtId="172" fontId="64" fillId="0" borderId="29" xfId="0" applyNumberFormat="1" applyFont="1" applyBorder="1" applyAlignment="1">
      <alignment horizontal="center" vertical="center" wrapText="1"/>
    </xf>
    <xf numFmtId="172" fontId="64" fillId="0" borderId="5" xfId="0" applyNumberFormat="1" applyFont="1" applyBorder="1" applyAlignment="1">
      <alignment horizontal="center" vertical="center" wrapText="1"/>
    </xf>
    <xf numFmtId="0" fontId="3" fillId="0" borderId="2" xfId="5" applyBorder="1" applyAlignment="1">
      <alignment horizontal="center"/>
    </xf>
    <xf numFmtId="0" fontId="8" fillId="0" borderId="0" xfId="5" applyFont="1" applyAlignment="1">
      <alignment horizontal="center"/>
    </xf>
    <xf numFmtId="0" fontId="3" fillId="3" borderId="0" xfId="5" applyFill="1" applyAlignment="1">
      <alignment horizontal="center" vertical="center" wrapText="1"/>
    </xf>
  </cellXfs>
  <cellStyles count="196">
    <cellStyle name="$" xfId="151" xr:uid="{C961D0FD-78F0-4BC8-B516-87608705853F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20% - Accent1" xfId="29" builtinId="30" customBuiltin="1"/>
    <cellStyle name="20% - Accent1 2" xfId="120" xr:uid="{28CB2A67-77A4-40BB-911C-B8854C54409F}"/>
    <cellStyle name="20% - Accent1 3" xfId="59" xr:uid="{91F562C9-3602-44E5-A7C6-1549A7CB149C}"/>
    <cellStyle name="20% - Accent2" xfId="33" builtinId="34" customBuiltin="1"/>
    <cellStyle name="20% - Accent2 2" xfId="124" xr:uid="{E5AF574F-F9AD-431B-B8E2-8F800B75662D}"/>
    <cellStyle name="20% - Accent2 3" xfId="60" xr:uid="{439D4497-9F7F-4728-933A-7D31AA8D18C9}"/>
    <cellStyle name="20% - Accent3" xfId="37" builtinId="38" customBuiltin="1"/>
    <cellStyle name="20% - Accent3 2" xfId="128" xr:uid="{E061BF86-0682-4B78-A5D4-D09E3943296B}"/>
    <cellStyle name="20% - Accent3 3" xfId="61" xr:uid="{9CE86813-8B7A-41E2-BA24-FA77676620E3}"/>
    <cellStyle name="20% - Accent4" xfId="41" builtinId="42" customBuiltin="1"/>
    <cellStyle name="20% - Accent4 2" xfId="132" xr:uid="{CF34AD12-625B-43CF-B3EF-6D4B3D0DE27A}"/>
    <cellStyle name="20% - Accent4 3" xfId="62" xr:uid="{B0F50056-F510-4200-AFCD-5464BF0E08A0}"/>
    <cellStyle name="20% - Accent5" xfId="45" builtinId="46" customBuiltin="1"/>
    <cellStyle name="20% - Accent5 2" xfId="136" xr:uid="{5DAA7630-D16B-4F7D-A2E7-30D8B20B83B4}"/>
    <cellStyle name="20% - Accent5 3" xfId="63" xr:uid="{ECBBF290-6E41-4E2F-B29E-E9BC1404EED1}"/>
    <cellStyle name="20% - Accent6" xfId="49" builtinId="50" customBuiltin="1"/>
    <cellStyle name="20% - Accent6 2" xfId="140" xr:uid="{8A580F5F-9B63-42F5-9E19-4DC0D1FE3437}"/>
    <cellStyle name="20% - Accent6 3" xfId="64" xr:uid="{6734050A-0D67-44CA-A3C7-D67B4F5BF73A}"/>
    <cellStyle name="40% - Accent1" xfId="30" builtinId="31" customBuiltin="1"/>
    <cellStyle name="40% - Accent1 2" xfId="121" xr:uid="{3C7F439A-DDE0-40C9-A53E-6DCF8FCDF521}"/>
    <cellStyle name="40% - Accent1 3" xfId="65" xr:uid="{AA126C87-BDD1-42BF-A142-B459509586EB}"/>
    <cellStyle name="40% - Accent2" xfId="34" builtinId="35" customBuiltin="1"/>
    <cellStyle name="40% - Accent2 2" xfId="125" xr:uid="{73453BAC-CF98-45EE-A0B8-D51E5B680E78}"/>
    <cellStyle name="40% - Accent2 3" xfId="66" xr:uid="{EF8790A6-276A-4A07-BEF2-359EF1D6D3A3}"/>
    <cellStyle name="40% - Accent3" xfId="38" builtinId="39" customBuiltin="1"/>
    <cellStyle name="40% - Accent3 2" xfId="129" xr:uid="{76080A59-A2FC-4477-994A-7A9AFA5F8856}"/>
    <cellStyle name="40% - Accent3 3" xfId="67" xr:uid="{C9C91891-AE33-43EF-8C98-10DBDCC3E394}"/>
    <cellStyle name="40% - Accent4" xfId="42" builtinId="43" customBuiltin="1"/>
    <cellStyle name="40% - Accent4 2" xfId="133" xr:uid="{887DED71-C36D-41D5-AFCF-E4377D1186F9}"/>
    <cellStyle name="40% - Accent4 3" xfId="68" xr:uid="{1B6EFDC2-B8DB-4511-9DA2-252952584A5A}"/>
    <cellStyle name="40% - Accent5" xfId="46" builtinId="47" customBuiltin="1"/>
    <cellStyle name="40% - Accent5 2" xfId="137" xr:uid="{9436C56A-2BEA-417A-B944-3CC20F04BC77}"/>
    <cellStyle name="40% - Accent5 3" xfId="69" xr:uid="{228402ED-2039-4F81-B543-4EDD71C91FA3}"/>
    <cellStyle name="40% - Accent6" xfId="50" builtinId="51" customBuiltin="1"/>
    <cellStyle name="40% - Accent6 2" xfId="141" xr:uid="{0CAA579E-098D-43E5-927A-DBC0064BC11F}"/>
    <cellStyle name="40% - Accent6 3" xfId="70" xr:uid="{FDA167C2-BEE2-4B5C-A5A5-0650E1B23220}"/>
    <cellStyle name="60% - Accent1" xfId="31" builtinId="32" customBuiltin="1"/>
    <cellStyle name="60% - Accent1 2" xfId="122" xr:uid="{3F6DA798-4DD0-4C3B-B5DD-347E2D91F956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3" xfId="76" xr:uid="{D14DEFE2-7B8D-4660-B426-286CCAC1440F}"/>
    <cellStyle name="Accent1" xfId="28" builtinId="29" customBuiltin="1"/>
    <cellStyle name="Accent1 2" xfId="119" xr:uid="{2BA65BBD-3466-4DC5-90D4-8176FE5172AC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3" xfId="82" xr:uid="{25374182-9921-4D9B-B09C-E5FA7750D7EF}"/>
    <cellStyle name="Bad" xfId="17" builtinId="27" customBuiltin="1"/>
    <cellStyle name="Bad 2" xfId="108" xr:uid="{375A4FB4-2A5D-4859-BB90-A771A5038F22}"/>
    <cellStyle name="Bad 3" xfId="83" xr:uid="{CD3EF2AA-812F-479A-896C-1F32F396C937}"/>
    <cellStyle name="Calculation" xfId="21" builtinId="22" customBuiltin="1"/>
    <cellStyle name="Calculation 2" xfId="112" xr:uid="{FC4E5E01-057D-403E-9E92-F0308236DEC1}"/>
    <cellStyle name="Calculation 3" xfId="84" xr:uid="{9FD0948E-E4B5-4A5F-8DD8-276CAB88FC93}"/>
    <cellStyle name="Check Cell" xfId="23" builtinId="23" customBuiltin="1"/>
    <cellStyle name="Check Cell 2" xfId="114" xr:uid="{A09DB6B5-0506-4F24-9C53-4A366BB0C5AD}"/>
    <cellStyle name="Check Cell 3" xfId="85" xr:uid="{C39776B8-57D1-4301-9875-97DCCAFC3380}"/>
    <cellStyle name="Comma" xfId="1" builtinId="3"/>
    <cellStyle name="Comma 2" xfId="10" xr:uid="{0567416D-6285-41D1-B373-B57BC0F6B5AD}"/>
    <cellStyle name="Comma 3" xfId="53" xr:uid="{15C1983E-5187-4A6C-920A-4721105E5C81}"/>
    <cellStyle name="Comma 3 2" xfId="175" xr:uid="{8F67AD1F-1BA4-4649-B1C0-15D665B40396}"/>
    <cellStyle name="Comma 3 2 2" xfId="179" xr:uid="{A88C87BD-1D4E-4402-BDB5-767E5C7550D8}"/>
    <cellStyle name="Comma 3 3" xfId="145" xr:uid="{4DFE5769-EEEF-4ABB-90FC-F4C00CB4EF39}"/>
    <cellStyle name="Comma 4" xfId="150" xr:uid="{DFD37497-714B-4B1E-8601-E7A4BA8B7BB1}"/>
    <cellStyle name="Comma 44" xfId="57" xr:uid="{39D3DBB7-56C3-4E2D-825C-3CBA34674C84}"/>
    <cellStyle name="Comma 5" xfId="183" xr:uid="{76659502-D7C5-4D6F-A2AE-3AD6968C137A}"/>
    <cellStyle name="Comma 5 14" xfId="9" xr:uid="{77ECBA22-9417-460B-A057-D288037EB773}"/>
    <cellStyle name="Comma 6" xfId="186" xr:uid="{06E7F8D4-BB6B-4146-8DF9-EBD7CE5ADD10}"/>
    <cellStyle name="Comma 7" xfId="189" xr:uid="{3838C3BF-2DD8-4C68-A986-62E3E4225A22}"/>
    <cellStyle name="Comma 7 2" xfId="195" xr:uid="{00E96D63-1FAD-4352-A0CA-5D40CBE9A706}"/>
    <cellStyle name="Comma 8" xfId="194" xr:uid="{77DBAE5F-6BA5-4706-9197-9679501DA2D7}"/>
    <cellStyle name="Comma0" xfId="160" xr:uid="{23A0BB8F-13E0-401E-B492-D6BD9D8F4017}"/>
    <cellStyle name="Currency 2" xfId="149" xr:uid="{E30BB751-2E08-40C5-B412-9DB03EA8D578}"/>
    <cellStyle name="Currency 2 2" xfId="185" xr:uid="{C0E04FCE-D8B9-43F7-9DBD-9750083B2E0F}"/>
    <cellStyle name="Currency 3" xfId="177" xr:uid="{0DE589E4-F138-445B-995A-4B62486E76FF}"/>
    <cellStyle name="Currency 4" xfId="182" xr:uid="{B00EEC19-B3D5-4440-9ABF-52C90D3EBD08}"/>
    <cellStyle name="Currency 5" xfId="188" xr:uid="{5CF23C0F-735D-45AA-A443-73D14C4AEBCA}"/>
    <cellStyle name="Currency 6" xfId="86" xr:uid="{E2DC270F-517E-411F-A91D-9AC603C3B63C}"/>
    <cellStyle name="Currency0" xfId="161" xr:uid="{D43FD6BB-AA19-4F82-B990-2EB29C42ADB1}"/>
    <cellStyle name="Date" xfId="162" xr:uid="{590079ED-FBD5-46CE-96E6-0D239B26EDEE}"/>
    <cellStyle name="Explanatory Text" xfId="26" builtinId="53" customBuiltin="1"/>
    <cellStyle name="Explanatory Text 2" xfId="117" xr:uid="{34B79AE8-E9DC-4924-93E0-FCF9F27C6ED0}"/>
    <cellStyle name="Explanatory Text 3" xfId="87" xr:uid="{89C96F46-F830-4B5F-B02D-6643E320E04A}"/>
    <cellStyle name="Fixed" xfId="163" xr:uid="{785CC71F-70B0-4258-A92E-1F11BC2A2DE3}"/>
    <cellStyle name="Good" xfId="16" builtinId="26" customBuiltin="1"/>
    <cellStyle name="Good 2" xfId="107" xr:uid="{DEF96B15-ACF1-4E5F-A8ED-6E1C81040B52}"/>
    <cellStyle name="Good 3" xfId="88" xr:uid="{8338782B-BD25-45DE-884D-9495016D88A6}"/>
    <cellStyle name="Grey" xfId="164" xr:uid="{A2424635-0D8B-4807-87BA-CC307E803BE2}"/>
    <cellStyle name="Heading 1" xfId="12" builtinId="16" customBuiltin="1"/>
    <cellStyle name="Heading 1 2" xfId="104" xr:uid="{FE6440D7-8A4C-4624-84D7-2404B0B10B09}"/>
    <cellStyle name="Heading 1 3" xfId="89" xr:uid="{81C716C3-0806-4B5B-BDF8-A2CF2F867F8B}"/>
    <cellStyle name="Heading 2" xfId="13" builtinId="17" customBuiltin="1"/>
    <cellStyle name="Heading 2 2" xfId="103" xr:uid="{F4B8161A-58EB-432F-B435-DB775B884BDC}"/>
    <cellStyle name="Heading 2 3" xfId="90" xr:uid="{3A1686E3-3004-4FB6-9125-536E1D9C548D}"/>
    <cellStyle name="Heading 3" xfId="14" builtinId="18" customBuiltin="1"/>
    <cellStyle name="Heading 3 2" xfId="105" xr:uid="{7B0E7FA3-7DAF-4426-B90A-0C6B44A3A73A}"/>
    <cellStyle name="Heading 3 3" xfId="91" xr:uid="{7CCB33CA-2716-41D3-A803-C865331F27AC}"/>
    <cellStyle name="Heading 4" xfId="15" builtinId="19" customBuiltin="1"/>
    <cellStyle name="Heading 4 2" xfId="106" xr:uid="{696792CE-A627-4F45-BB66-5303FC8CE372}"/>
    <cellStyle name="Heading 4 3" xfId="92" xr:uid="{36400574-120C-4496-B7D5-DE662005C22E}"/>
    <cellStyle name="Hyperlink" xfId="56" builtinId="8"/>
    <cellStyle name="Hyperlink 2" xfId="93" xr:uid="{02FCB239-43C0-452A-8682-CD2A3CB3D94E}"/>
    <cellStyle name="Input" xfId="19" builtinId="20" customBuiltin="1"/>
    <cellStyle name="Input [yellow]" xfId="165" xr:uid="{54BF3AB1-BCCB-43D9-ACAD-C2988F6D9DC0}"/>
    <cellStyle name="Input 2" xfId="110" xr:uid="{AB17B25C-FD24-4D0E-B1FD-CF9955139162}"/>
    <cellStyle name="Input 3" xfId="94" xr:uid="{0CEA251C-5F4A-451E-B268-02AEEA4DDCE1}"/>
    <cellStyle name="Linked Cell" xfId="22" builtinId="24" customBuiltin="1"/>
    <cellStyle name="Linked Cell 2" xfId="113" xr:uid="{72BF1F29-0C73-44C6-A74A-CA4312EE3B8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Neutral" xfId="18" builtinId="28" customBuiltin="1"/>
    <cellStyle name="Neutral 2" xfId="109" xr:uid="{3857DBCB-2856-4793-9244-2E96844B0DED}"/>
    <cellStyle name="Neutral 3" xfId="96" xr:uid="{80D7AEC9-A67F-42BD-A796-FD4C60829337}"/>
    <cellStyle name="Normal" xfId="0" builtinId="0"/>
    <cellStyle name="Normal - Style1" xfId="172" xr:uid="{36846BBC-DA26-42E2-8003-5D152724A599}"/>
    <cellStyle name="Normal 10" xfId="192" xr:uid="{901EDDE7-8FCE-410D-A195-B786BEAF7D9B}"/>
    <cellStyle name="Normal 11" xfId="193" xr:uid="{768A8B92-A234-4C6F-B40F-0217D57EEA05}"/>
    <cellStyle name="Normal 2" xfId="2" xr:uid="{00000000-0005-0000-0000-000002000000}"/>
    <cellStyle name="Normal 2 2 2 2 2" xfId="5" xr:uid="{5F2D1A6E-6A25-43E9-A87F-CCF51A216C27}"/>
    <cellStyle name="Normal 3" xfId="6" xr:uid="{5EF7C570-554D-442E-BF47-46F56F3C6F37}"/>
    <cellStyle name="Normal 4" xfId="52" xr:uid="{E805EBFF-98E9-4710-A6BE-B68AF6B12C0A}"/>
    <cellStyle name="Normal 4 2" xfId="55" xr:uid="{D5122DD2-73D5-4E83-A5FB-9B1872BA9822}"/>
    <cellStyle name="Normal 5" xfId="144" xr:uid="{F3B67BD5-F479-4407-A945-B331DC7DEFEB}"/>
    <cellStyle name="Normal 5 2" xfId="174" xr:uid="{58DAC596-7E10-4EFB-B81F-215DC6670A29}"/>
    <cellStyle name="Normal 5 2 2" xfId="178" xr:uid="{2F3B00E5-3906-40BE-9FD0-B018F53EA213}"/>
    <cellStyle name="Normal 6" xfId="147" xr:uid="{8B2F368D-B911-4A58-868C-2AE2C7BF3236}"/>
    <cellStyle name="Normal 7" xfId="181" xr:uid="{8EEE6CA1-48A5-4605-BD9A-EC2055DBEF07}"/>
    <cellStyle name="Normal 8" xfId="190" xr:uid="{E7093EC7-628B-4786-BDC9-95BEA40A4D48}"/>
    <cellStyle name="Normal 9" xfId="191" xr:uid="{646F0F26-15BA-4AA9-A491-9B439C128D23}"/>
    <cellStyle name="Note" xfId="25" builtinId="10" customBuiltin="1"/>
    <cellStyle name="Note 2" xfId="116" xr:uid="{900DA36F-4391-4CB4-9A35-CCFBBA54B8A7}"/>
    <cellStyle name="Note 3" xfId="97" xr:uid="{34AA5A48-512B-43B1-BB97-11F8CF65642D}"/>
    <cellStyle name="Output" xfId="20" builtinId="21" customBuiltin="1"/>
    <cellStyle name="Output 2" xfId="111" xr:uid="{285DCCB4-01DC-4695-940D-08470426F2D8}"/>
    <cellStyle name="Output 3" xfId="98" xr:uid="{8000D60E-4245-4A31-97C4-B9827B3B5C6D}"/>
    <cellStyle name="Percent" xfId="4" builtinId="5"/>
    <cellStyle name="Percent [2]" xfId="173" xr:uid="{8E685501-6E47-4FA3-9550-E94507186C72}"/>
    <cellStyle name="Percent 10" xfId="58" xr:uid="{163B8EFC-BE7F-43C3-B1F4-D47297C9B4F2}"/>
    <cellStyle name="Percent 2" xfId="3" xr:uid="{00000000-0005-0000-0000-000003000000}"/>
    <cellStyle name="Percent 2 2" xfId="143" xr:uid="{F6690387-4F9E-4721-8AE1-D0934393A7C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3" xfId="146" xr:uid="{74587E77-601E-4219-94E3-3CD3CCABCE51}"/>
    <cellStyle name="Percent 4" xfId="54" xr:uid="{AD5605F2-0436-4F28-9099-969C69378D95}"/>
    <cellStyle name="Percent 4 2" xfId="148" xr:uid="{8E416513-D763-41D6-9F3B-D812EA7C515B}"/>
    <cellStyle name="Percent 5" xfId="184" xr:uid="{5CE27DAB-AAC9-4E8A-9133-094880E77198}"/>
    <cellStyle name="Percent 5 3" xfId="8" xr:uid="{5877F394-9354-4BDF-842D-814352D4EBCE}"/>
    <cellStyle name="Percent 6" xfId="187" xr:uid="{AF413DD1-FF2A-4C90-90D1-6315A91606B7}"/>
    <cellStyle name="Title" xfId="11" builtinId="15" customBuiltin="1"/>
    <cellStyle name="Title 2" xfId="102" xr:uid="{0FE1DB9F-3B6A-45EA-BBDC-970C8E67471B}"/>
    <cellStyle name="Title 3" xfId="99" xr:uid="{4A7032C0-6BBC-4E5B-8ED0-2298039AE09B}"/>
    <cellStyle name="Total" xfId="27" builtinId="25" customBuiltin="1"/>
    <cellStyle name="Total 2" xfId="118" xr:uid="{D2345E1A-4AB8-4AA3-9D14-7776FBB8E650}"/>
    <cellStyle name="Total 3" xfId="100" xr:uid="{8EFEF9FC-2BC3-4213-8A0D-0DB7118AAF91}"/>
    <cellStyle name="Warning Text" xfId="24" builtinId="11" customBuiltin="1"/>
    <cellStyle name="Warning Text 2" xfId="115" xr:uid="{4E236B29-646B-4B6A-BD36-00E8488BEDDB}"/>
    <cellStyle name="Warning Text 3" xfId="101" xr:uid="{6E6E049E-A9A6-48BA-B891-7ADE536A91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Weather!$DP$158:$DP$255</c:f>
              <c:numCache>
                <c:formatCode>_(* #,##0_);_(* \(#,##0\);_(* "-"??_);_(@_)</c:formatCode>
                <c:ptCount val="98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Weather!$DP$256:$DP$277</c:f>
              <c:numCache>
                <c:formatCode>_(* #,##0_);_(* \(#,##0\);_(* "-"??_);_(@_)</c:formatCode>
                <c:ptCount val="22"/>
                <c:pt idx="0">
                  <c:v>21271519.165346839</c:v>
                </c:pt>
                <c:pt idx="1">
                  <c:v>20194288.165346839</c:v>
                </c:pt>
                <c:pt idx="2">
                  <c:v>22093692.165346839</c:v>
                </c:pt>
                <c:pt idx="3">
                  <c:v>26755921.165346839</c:v>
                </c:pt>
                <c:pt idx="4">
                  <c:v>35902228.165346839</c:v>
                </c:pt>
                <c:pt idx="5">
                  <c:v>30894493.165346839</c:v>
                </c:pt>
                <c:pt idx="6">
                  <c:v>21056188.165346839</c:v>
                </c:pt>
                <c:pt idx="7">
                  <c:v>19613548.165346839</c:v>
                </c:pt>
                <c:pt idx="8">
                  <c:v>20096630.165346839</c:v>
                </c:pt>
                <c:pt idx="9">
                  <c:v>24485595.165346839</c:v>
                </c:pt>
                <c:pt idx="10">
                  <c:v>24555577.205114026</c:v>
                </c:pt>
                <c:pt idx="11">
                  <c:v>22854682.049884062</c:v>
                </c:pt>
                <c:pt idx="12">
                  <c:v>21246128.267091956</c:v>
                </c:pt>
                <c:pt idx="13">
                  <c:v>19323448.331452977</c:v>
                </c:pt>
                <c:pt idx="14">
                  <c:v>21727179.148843948</c:v>
                </c:pt>
                <c:pt idx="15">
                  <c:v>28773459.201445892</c:v>
                </c:pt>
                <c:pt idx="16">
                  <c:v>30323572.967450012</c:v>
                </c:pt>
                <c:pt idx="17">
                  <c:v>34130192.180618994</c:v>
                </c:pt>
                <c:pt idx="18">
                  <c:v>22403650.556329042</c:v>
                </c:pt>
                <c:pt idx="19">
                  <c:v>20798779.352007013</c:v>
                </c:pt>
                <c:pt idx="20">
                  <c:v>20933541.486512017</c:v>
                </c:pt>
                <c:pt idx="21">
                  <c:v>23745155.290930066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'LU Predicted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'LU Predicted Monthly'!$D$2:$D$121</c:f>
              <c:numCache>
                <c:formatCode>_(* #,##0_);_(* \(#,##0\);_(* "-"??_);_(@_)</c:formatCode>
                <c:ptCount val="120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21429596.235136066</c:v>
                </c:pt>
                <c:pt idx="25">
                  <c:v>20763730.490993563</c:v>
                </c:pt>
                <c:pt idx="26">
                  <c:v>21695140.398856066</c:v>
                </c:pt>
                <c:pt idx="27">
                  <c:v>22089231.011596061</c:v>
                </c:pt>
                <c:pt idx="28">
                  <c:v>22968398.309588566</c:v>
                </c:pt>
                <c:pt idx="29">
                  <c:v>21082986.601546064</c:v>
                </c:pt>
                <c:pt idx="30">
                  <c:v>23324333.587996062</c:v>
                </c:pt>
                <c:pt idx="31">
                  <c:v>24335554.599098563</c:v>
                </c:pt>
                <c:pt idx="32">
                  <c:v>22547078.271053564</c:v>
                </c:pt>
                <c:pt idx="33">
                  <c:v>22510487.298833564</c:v>
                </c:pt>
                <c:pt idx="34">
                  <c:v>23546531.154631067</c:v>
                </c:pt>
                <c:pt idx="35">
                  <c:v>23381152.704773568</c:v>
                </c:pt>
                <c:pt idx="36">
                  <c:v>24101385.121249359</c:v>
                </c:pt>
                <c:pt idx="37">
                  <c:v>21537685.578724358</c:v>
                </c:pt>
                <c:pt idx="38">
                  <c:v>23141596.620341856</c:v>
                </c:pt>
                <c:pt idx="39">
                  <c:v>23821596.386089358</c:v>
                </c:pt>
                <c:pt idx="40">
                  <c:v>22532519.384899355</c:v>
                </c:pt>
                <c:pt idx="41">
                  <c:v>20526630.09834436</c:v>
                </c:pt>
                <c:pt idx="42">
                  <c:v>23356909.782169361</c:v>
                </c:pt>
                <c:pt idx="43">
                  <c:v>23423535.18430936</c:v>
                </c:pt>
                <c:pt idx="44">
                  <c:v>21449719.081451859</c:v>
                </c:pt>
                <c:pt idx="45">
                  <c:v>22317576.580834359</c:v>
                </c:pt>
                <c:pt idx="46">
                  <c:v>21404969.676146857</c:v>
                </c:pt>
                <c:pt idx="47">
                  <c:v>25406346.078686859</c:v>
                </c:pt>
                <c:pt idx="48">
                  <c:v>26243313.397527449</c:v>
                </c:pt>
                <c:pt idx="49">
                  <c:v>24084561.636619952</c:v>
                </c:pt>
                <c:pt idx="50">
                  <c:v>26064565.634734951</c:v>
                </c:pt>
                <c:pt idx="51">
                  <c:v>25462585.021489948</c:v>
                </c:pt>
                <c:pt idx="52">
                  <c:v>25847939.492832456</c:v>
                </c:pt>
                <c:pt idx="53">
                  <c:v>24327586.217374951</c:v>
                </c:pt>
                <c:pt idx="54">
                  <c:v>25937362.501122452</c:v>
                </c:pt>
                <c:pt idx="55">
                  <c:v>24632748.843357451</c:v>
                </c:pt>
                <c:pt idx="56">
                  <c:v>23515971.685459953</c:v>
                </c:pt>
                <c:pt idx="57">
                  <c:v>24813435.244444955</c:v>
                </c:pt>
                <c:pt idx="58">
                  <c:v>24612610.818252455</c:v>
                </c:pt>
                <c:pt idx="59">
                  <c:v>24794964.01526745</c:v>
                </c:pt>
                <c:pt idx="60">
                  <c:v>24783739.508537114</c:v>
                </c:pt>
                <c:pt idx="61">
                  <c:v>22975370.573664617</c:v>
                </c:pt>
                <c:pt idx="62">
                  <c:v>26063748.624032121</c:v>
                </c:pt>
                <c:pt idx="63">
                  <c:v>24853611.322142117</c:v>
                </c:pt>
                <c:pt idx="64">
                  <c:v>26071735.752714619</c:v>
                </c:pt>
                <c:pt idx="65">
                  <c:v>22020620.919317119</c:v>
                </c:pt>
                <c:pt idx="66">
                  <c:v>25196347.875999618</c:v>
                </c:pt>
                <c:pt idx="67">
                  <c:v>25934865.777962115</c:v>
                </c:pt>
                <c:pt idx="68">
                  <c:v>23196118.547649618</c:v>
                </c:pt>
                <c:pt idx="69">
                  <c:v>21727622.889872119</c:v>
                </c:pt>
                <c:pt idx="70">
                  <c:v>22779470.861882117</c:v>
                </c:pt>
                <c:pt idx="71">
                  <c:v>24346784.476974618</c:v>
                </c:pt>
                <c:pt idx="72">
                  <c:v>24030554.54194624</c:v>
                </c:pt>
                <c:pt idx="73">
                  <c:v>23607657.466328736</c:v>
                </c:pt>
                <c:pt idx="74">
                  <c:v>24184333.246201236</c:v>
                </c:pt>
                <c:pt idx="75">
                  <c:v>20446836.959446236</c:v>
                </c:pt>
                <c:pt idx="76">
                  <c:v>20467125.13611874</c:v>
                </c:pt>
                <c:pt idx="77">
                  <c:v>23113885.352933742</c:v>
                </c:pt>
                <c:pt idx="78">
                  <c:v>24128887.689826239</c:v>
                </c:pt>
                <c:pt idx="79">
                  <c:v>23113652.184668735</c:v>
                </c:pt>
                <c:pt idx="80">
                  <c:v>25785473.827268738</c:v>
                </c:pt>
                <c:pt idx="81">
                  <c:v>26978271.843211234</c:v>
                </c:pt>
                <c:pt idx="82">
                  <c:v>25502615.627798736</c:v>
                </c:pt>
                <c:pt idx="83">
                  <c:v>26589778.431176238</c:v>
                </c:pt>
                <c:pt idx="84">
                  <c:v>27117793.207888179</c:v>
                </c:pt>
                <c:pt idx="85">
                  <c:v>23388405.207888179</c:v>
                </c:pt>
                <c:pt idx="86">
                  <c:v>26455451.207888179</c:v>
                </c:pt>
                <c:pt idx="87">
                  <c:v>24975280.207888179</c:v>
                </c:pt>
                <c:pt idx="88">
                  <c:v>24814343.207888179</c:v>
                </c:pt>
                <c:pt idx="89">
                  <c:v>24768956.207888179</c:v>
                </c:pt>
                <c:pt idx="90">
                  <c:v>25658866.207888179</c:v>
                </c:pt>
                <c:pt idx="91">
                  <c:v>25800112.207888179</c:v>
                </c:pt>
                <c:pt idx="92">
                  <c:v>20481647.207888179</c:v>
                </c:pt>
                <c:pt idx="93">
                  <c:v>21270215.207888179</c:v>
                </c:pt>
                <c:pt idx="94">
                  <c:v>22400505.207888179</c:v>
                </c:pt>
                <c:pt idx="95">
                  <c:v>24791556.207888179</c:v>
                </c:pt>
                <c:pt idx="96">
                  <c:v>25134934.95219611</c:v>
                </c:pt>
                <c:pt idx="97">
                  <c:v>23552338.059396107</c:v>
                </c:pt>
                <c:pt idx="98">
                  <c:v>24259563.628281113</c:v>
                </c:pt>
                <c:pt idx="99">
                  <c:v>22329895.32604361</c:v>
                </c:pt>
                <c:pt idx="100">
                  <c:v>24861573.615816109</c:v>
                </c:pt>
                <c:pt idx="101">
                  <c:v>21367567.603588611</c:v>
                </c:pt>
                <c:pt idx="102">
                  <c:v>24684233.856763609</c:v>
                </c:pt>
                <c:pt idx="103">
                  <c:v>23737768.308823608</c:v>
                </c:pt>
                <c:pt idx="104">
                  <c:v>23865594.649911109</c:v>
                </c:pt>
                <c:pt idx="105">
                  <c:v>22132718.582571108</c:v>
                </c:pt>
                <c:pt idx="106">
                  <c:v>23375946.33077861</c:v>
                </c:pt>
                <c:pt idx="107">
                  <c:v>23288017.357228611</c:v>
                </c:pt>
                <c:pt idx="108">
                  <c:v>25406747.657805011</c:v>
                </c:pt>
                <c:pt idx="109">
                  <c:v>21350344.094175011</c:v>
                </c:pt>
                <c:pt idx="110">
                  <c:v>23427012.594675008</c:v>
                </c:pt>
                <c:pt idx="111">
                  <c:v>21701549.650800012</c:v>
                </c:pt>
                <c:pt idx="112">
                  <c:v>22630782.184837509</c:v>
                </c:pt>
                <c:pt idx="113">
                  <c:v>21965136.11352751</c:v>
                </c:pt>
                <c:pt idx="114">
                  <c:v>22130382.402345009</c:v>
                </c:pt>
                <c:pt idx="115">
                  <c:v>18777344.633962508</c:v>
                </c:pt>
                <c:pt idx="116">
                  <c:v>21741641.318707511</c:v>
                </c:pt>
                <c:pt idx="117">
                  <c:v>22983297.442657508</c:v>
                </c:pt>
                <c:pt idx="118">
                  <c:v>23676203.108775008</c:v>
                </c:pt>
                <c:pt idx="119">
                  <c:v>22943795.224215008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3-4563-B1BA-223181270BA2}"/>
            </c:ext>
          </c:extLst>
        </c:ser>
        <c:ser>
          <c:idx val="1"/>
          <c:order val="1"/>
          <c:tx>
            <c:strRef>
              <c:f>'LU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'LU Predicted Monthly'!$O$2:$O$121</c:f>
              <c:numCache>
                <c:formatCode>_(* #,##0_);_(* \(#,##0\);_(* "-"??_);_(@_)</c:formatCode>
                <c:ptCount val="120"/>
                <c:pt idx="0">
                  <c:v>23114060.317849267</c:v>
                </c:pt>
                <c:pt idx="1">
                  <c:v>21645050.134851038</c:v>
                </c:pt>
                <c:pt idx="2">
                  <c:v>23114060.317849267</c:v>
                </c:pt>
                <c:pt idx="3">
                  <c:v>22379555.226350151</c:v>
                </c:pt>
                <c:pt idx="4">
                  <c:v>23114060.317849267</c:v>
                </c:pt>
                <c:pt idx="5">
                  <c:v>22379555.226350151</c:v>
                </c:pt>
                <c:pt idx="6">
                  <c:v>23114060.317849267</c:v>
                </c:pt>
                <c:pt idx="7">
                  <c:v>23114060.317849267</c:v>
                </c:pt>
                <c:pt idx="8">
                  <c:v>22379555.226350151</c:v>
                </c:pt>
                <c:pt idx="9">
                  <c:v>23114060.317849267</c:v>
                </c:pt>
                <c:pt idx="10">
                  <c:v>22379555.226350151</c:v>
                </c:pt>
                <c:pt idx="11">
                  <c:v>23114060.317849267</c:v>
                </c:pt>
                <c:pt idx="12">
                  <c:v>23045259.392130584</c:v>
                </c:pt>
                <c:pt idx="13">
                  <c:v>20841744.117633238</c:v>
                </c:pt>
                <c:pt idx="14">
                  <c:v>23045259.392130584</c:v>
                </c:pt>
                <c:pt idx="15">
                  <c:v>22310754.300631467</c:v>
                </c:pt>
                <c:pt idx="16">
                  <c:v>23045259.392130584</c:v>
                </c:pt>
                <c:pt idx="17">
                  <c:v>22310754.300631467</c:v>
                </c:pt>
                <c:pt idx="18">
                  <c:v>23045259.392130584</c:v>
                </c:pt>
                <c:pt idx="19">
                  <c:v>23045259.392130584</c:v>
                </c:pt>
                <c:pt idx="20">
                  <c:v>22310754.300631467</c:v>
                </c:pt>
                <c:pt idx="21">
                  <c:v>23045259.392130584</c:v>
                </c:pt>
                <c:pt idx="22">
                  <c:v>22310754.300631467</c:v>
                </c:pt>
                <c:pt idx="23">
                  <c:v>23045259.392130584</c:v>
                </c:pt>
                <c:pt idx="24">
                  <c:v>23027085.562695459</c:v>
                </c:pt>
                <c:pt idx="25">
                  <c:v>20823570.288198113</c:v>
                </c:pt>
                <c:pt idx="26">
                  <c:v>23027085.562695459</c:v>
                </c:pt>
                <c:pt idx="27">
                  <c:v>22292580.471196342</c:v>
                </c:pt>
                <c:pt idx="28">
                  <c:v>23027085.562695459</c:v>
                </c:pt>
                <c:pt idx="29">
                  <c:v>22292580.471196342</c:v>
                </c:pt>
                <c:pt idx="30">
                  <c:v>23027085.562695459</c:v>
                </c:pt>
                <c:pt idx="31">
                  <c:v>23027085.562695459</c:v>
                </c:pt>
                <c:pt idx="32">
                  <c:v>22292580.471196342</c:v>
                </c:pt>
                <c:pt idx="33">
                  <c:v>23027085.562695459</c:v>
                </c:pt>
                <c:pt idx="34">
                  <c:v>22292580.471196342</c:v>
                </c:pt>
                <c:pt idx="35">
                  <c:v>23027085.562695459</c:v>
                </c:pt>
                <c:pt idx="36">
                  <c:v>23017349.582640927</c:v>
                </c:pt>
                <c:pt idx="37">
                  <c:v>20813834.308143582</c:v>
                </c:pt>
                <c:pt idx="38">
                  <c:v>23017349.582640927</c:v>
                </c:pt>
                <c:pt idx="39">
                  <c:v>22282844.491141811</c:v>
                </c:pt>
                <c:pt idx="40">
                  <c:v>23017349.582640927</c:v>
                </c:pt>
                <c:pt idx="41">
                  <c:v>22282844.491141811</c:v>
                </c:pt>
                <c:pt idx="42">
                  <c:v>23017349.582640927</c:v>
                </c:pt>
                <c:pt idx="43">
                  <c:v>23017349.582640927</c:v>
                </c:pt>
                <c:pt idx="44">
                  <c:v>22282844.491141811</c:v>
                </c:pt>
                <c:pt idx="45">
                  <c:v>23017349.582640927</c:v>
                </c:pt>
                <c:pt idx="46">
                  <c:v>22282844.491141811</c:v>
                </c:pt>
                <c:pt idx="47">
                  <c:v>23017349.582640927</c:v>
                </c:pt>
                <c:pt idx="48">
                  <c:v>25313742.744836301</c:v>
                </c:pt>
                <c:pt idx="49">
                  <c:v>23844732.561838072</c:v>
                </c:pt>
                <c:pt idx="50">
                  <c:v>25313742.744836301</c:v>
                </c:pt>
                <c:pt idx="51">
                  <c:v>24579237.653337184</c:v>
                </c:pt>
                <c:pt idx="52">
                  <c:v>25313742.744836301</c:v>
                </c:pt>
                <c:pt idx="53">
                  <c:v>24579237.653337184</c:v>
                </c:pt>
                <c:pt idx="54">
                  <c:v>25313742.744836301</c:v>
                </c:pt>
                <c:pt idx="55">
                  <c:v>25313742.744836301</c:v>
                </c:pt>
                <c:pt idx="56">
                  <c:v>24579237.653337184</c:v>
                </c:pt>
                <c:pt idx="57">
                  <c:v>25313742.744836301</c:v>
                </c:pt>
                <c:pt idx="58">
                  <c:v>24579237.653337184</c:v>
                </c:pt>
                <c:pt idx="59">
                  <c:v>25313742.744836301</c:v>
                </c:pt>
                <c:pt idx="60">
                  <c:v>24731531.137575347</c:v>
                </c:pt>
                <c:pt idx="61">
                  <c:v>22528015.863078002</c:v>
                </c:pt>
                <c:pt idx="62">
                  <c:v>24731531.137575347</c:v>
                </c:pt>
                <c:pt idx="63">
                  <c:v>23997026.046076231</c:v>
                </c:pt>
                <c:pt idx="64">
                  <c:v>24731531.137575347</c:v>
                </c:pt>
                <c:pt idx="65">
                  <c:v>23997026.046076231</c:v>
                </c:pt>
                <c:pt idx="66">
                  <c:v>24731531.137575347</c:v>
                </c:pt>
                <c:pt idx="67">
                  <c:v>24731531.137575347</c:v>
                </c:pt>
                <c:pt idx="68">
                  <c:v>23997026.046076231</c:v>
                </c:pt>
                <c:pt idx="69">
                  <c:v>24731531.137575347</c:v>
                </c:pt>
                <c:pt idx="70">
                  <c:v>23997026.046076231</c:v>
                </c:pt>
                <c:pt idx="71">
                  <c:v>24731531.137575347</c:v>
                </c:pt>
                <c:pt idx="72">
                  <c:v>24663379.277193632</c:v>
                </c:pt>
                <c:pt idx="73">
                  <c:v>22459864.002696287</c:v>
                </c:pt>
                <c:pt idx="74">
                  <c:v>24663379.277193632</c:v>
                </c:pt>
                <c:pt idx="75">
                  <c:v>23928874.185694516</c:v>
                </c:pt>
                <c:pt idx="76">
                  <c:v>24663379.277193632</c:v>
                </c:pt>
                <c:pt idx="77">
                  <c:v>23928874.185694516</c:v>
                </c:pt>
                <c:pt idx="78">
                  <c:v>24663379.277193632</c:v>
                </c:pt>
                <c:pt idx="79">
                  <c:v>24663379.277193632</c:v>
                </c:pt>
                <c:pt idx="80">
                  <c:v>23928874.185694516</c:v>
                </c:pt>
                <c:pt idx="81">
                  <c:v>24663379.277193632</c:v>
                </c:pt>
                <c:pt idx="82">
                  <c:v>23928874.185694516</c:v>
                </c:pt>
                <c:pt idx="83">
                  <c:v>24663379.277193632</c:v>
                </c:pt>
                <c:pt idx="84">
                  <c:v>24636118.533040944</c:v>
                </c:pt>
                <c:pt idx="85">
                  <c:v>22432603.258543599</c:v>
                </c:pt>
                <c:pt idx="86">
                  <c:v>24636118.533040944</c:v>
                </c:pt>
                <c:pt idx="87">
                  <c:v>23901613.441541828</c:v>
                </c:pt>
                <c:pt idx="88">
                  <c:v>24636118.533040944</c:v>
                </c:pt>
                <c:pt idx="89">
                  <c:v>23901613.441541828</c:v>
                </c:pt>
                <c:pt idx="90">
                  <c:v>24636118.533040944</c:v>
                </c:pt>
                <c:pt idx="91">
                  <c:v>24636118.533040944</c:v>
                </c:pt>
                <c:pt idx="92">
                  <c:v>23901613.441541828</c:v>
                </c:pt>
                <c:pt idx="93">
                  <c:v>24636118.533040944</c:v>
                </c:pt>
                <c:pt idx="94">
                  <c:v>23901613.441541828</c:v>
                </c:pt>
                <c:pt idx="95">
                  <c:v>24636118.533040944</c:v>
                </c:pt>
                <c:pt idx="96">
                  <c:v>24529022.752441105</c:v>
                </c:pt>
                <c:pt idx="97">
                  <c:v>23060012.569442876</c:v>
                </c:pt>
                <c:pt idx="98">
                  <c:v>23671911.951402925</c:v>
                </c:pt>
                <c:pt idx="99">
                  <c:v>22080296.058865629</c:v>
                </c:pt>
                <c:pt idx="100">
                  <c:v>22814801.150364745</c:v>
                </c:pt>
                <c:pt idx="101">
                  <c:v>22937406.859903809</c:v>
                </c:pt>
                <c:pt idx="102">
                  <c:v>23671911.951402925</c:v>
                </c:pt>
                <c:pt idx="103">
                  <c:v>23671911.951402925</c:v>
                </c:pt>
                <c:pt idx="104">
                  <c:v>22937406.859903809</c:v>
                </c:pt>
                <c:pt idx="105">
                  <c:v>23671911.951402925</c:v>
                </c:pt>
                <c:pt idx="106">
                  <c:v>22937406.859903809</c:v>
                </c:pt>
                <c:pt idx="107">
                  <c:v>23671911.951402925</c:v>
                </c:pt>
                <c:pt idx="108">
                  <c:v>23638809.619217519</c:v>
                </c:pt>
                <c:pt idx="109">
                  <c:v>21435294.344720174</c:v>
                </c:pt>
                <c:pt idx="110">
                  <c:v>23638809.619217519</c:v>
                </c:pt>
                <c:pt idx="111">
                  <c:v>22904304.527718402</c:v>
                </c:pt>
                <c:pt idx="112">
                  <c:v>23638809.619217519</c:v>
                </c:pt>
                <c:pt idx="113">
                  <c:v>22904304.527718402</c:v>
                </c:pt>
                <c:pt idx="114">
                  <c:v>23638809.619217519</c:v>
                </c:pt>
                <c:pt idx="115">
                  <c:v>23638809.619217519</c:v>
                </c:pt>
                <c:pt idx="116">
                  <c:v>22904304.527718402</c:v>
                </c:pt>
                <c:pt idx="117">
                  <c:v>23638809.619217519</c:v>
                </c:pt>
                <c:pt idx="118">
                  <c:v>22904304.527718402</c:v>
                </c:pt>
                <c:pt idx="119">
                  <c:v>23638809.619217519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3-4563-B1BA-22318127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126900042.8686</c:v>
                </c:pt>
                <c:pt idx="1">
                  <c:v>132359270.70455946</c:v>
                </c:pt>
                <c:pt idx="2">
                  <c:v>131121697.69541143</c:v>
                </c:pt>
                <c:pt idx="3">
                  <c:v>128738568.57539585</c:v>
                </c:pt>
                <c:pt idx="4">
                  <c:v>125457795.26185963</c:v>
                </c:pt>
                <c:pt idx="5">
                  <c:v>124576353.85553248</c:v>
                </c:pt>
                <c:pt idx="6">
                  <c:v>123353902.91110003</c:v>
                </c:pt>
                <c:pt idx="7">
                  <c:v>121939261.79416697</c:v>
                </c:pt>
                <c:pt idx="8">
                  <c:v>115050344.42643854</c:v>
                </c:pt>
                <c:pt idx="9">
                  <c:v>124373727.80068696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0">
                  <c:v>128451306.12834935</c:v>
                </c:pt>
                <c:pt idx="1">
                  <c:v>131526163.10358024</c:v>
                </c:pt>
                <c:pt idx="2">
                  <c:v>127734872.41216046</c:v>
                </c:pt>
                <c:pt idx="3">
                  <c:v>126902451.3459345</c:v>
                </c:pt>
                <c:pt idx="4">
                  <c:v>127070193.6987679</c:v>
                </c:pt>
                <c:pt idx="5">
                  <c:v>125651274.33621237</c:v>
                </c:pt>
                <c:pt idx="6">
                  <c:v>125048378.57788034</c:v>
                </c:pt>
                <c:pt idx="7">
                  <c:v>124108938.34297404</c:v>
                </c:pt>
                <c:pt idx="8">
                  <c:v>114415394.0304542</c:v>
                </c:pt>
                <c:pt idx="9">
                  <c:v>122511885.71840082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User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Summary'!$W$3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Summary'!$V$4:$V$13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Summary'!$W$4:$W$13</c:f>
              <c:numCache>
                <c:formatCode>#,##0</c:formatCode>
                <c:ptCount val="10"/>
                <c:pt idx="0">
                  <c:v>272631443.27339244</c:v>
                </c:pt>
                <c:pt idx="1">
                  <c:v>264005036.01067609</c:v>
                </c:pt>
                <c:pt idx="2">
                  <c:v>269674220.66410273</c:v>
                </c:pt>
                <c:pt idx="3">
                  <c:v>273020469.57324731</c:v>
                </c:pt>
                <c:pt idx="4">
                  <c:v>300337644.50848436</c:v>
                </c:pt>
                <c:pt idx="5">
                  <c:v>289950037.13074797</c:v>
                </c:pt>
                <c:pt idx="6">
                  <c:v>287949072.30692482</c:v>
                </c:pt>
                <c:pt idx="7">
                  <c:v>291923131.49465817</c:v>
                </c:pt>
                <c:pt idx="8">
                  <c:v>282590152.27139831</c:v>
                </c:pt>
                <c:pt idx="9">
                  <c:v>268734236.42648262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4-43B8-99E7-9B977733E81C}"/>
            </c:ext>
          </c:extLst>
        </c:ser>
        <c:ser>
          <c:idx val="2"/>
          <c:order val="1"/>
          <c:tx>
            <c:strRef>
              <c:f>'Model Summary'!$X$3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Summary'!$V$4:$V$13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Summary'!$X$4:$X$13</c:f>
              <c:numCache>
                <c:formatCode>#,##0</c:formatCode>
                <c:ptCount val="10"/>
                <c:pt idx="0">
                  <c:v>272961693.26519656</c:v>
                </c:pt>
                <c:pt idx="1">
                  <c:v>271401577.06507319</c:v>
                </c:pt>
                <c:pt idx="2">
                  <c:v>271183491.11185169</c:v>
                </c:pt>
                <c:pt idx="3">
                  <c:v>271066659.3511973</c:v>
                </c:pt>
                <c:pt idx="4">
                  <c:v>299357882.38904095</c:v>
                </c:pt>
                <c:pt idx="5">
                  <c:v>291636838.01041037</c:v>
                </c:pt>
                <c:pt idx="6">
                  <c:v>290819015.68582976</c:v>
                </c:pt>
                <c:pt idx="7">
                  <c:v>290491886.75599748</c:v>
                </c:pt>
                <c:pt idx="8">
                  <c:v>279655912.86784041</c:v>
                </c:pt>
                <c:pt idx="9">
                  <c:v>278524179.79011637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4-43B8-99E7-9B977733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290815366.03768003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255960564.87721664</c:v>
                </c:pt>
                <c:pt idx="1">
                  <c:v>256935513.40298516</c:v>
                </c:pt>
                <c:pt idx="2">
                  <c:v>253684078.19131312</c:v>
                </c:pt>
                <c:pt idx="3">
                  <c:v>256914231.20036834</c:v>
                </c:pt>
                <c:pt idx="4">
                  <c:v>265341668.10103565</c:v>
                </c:pt>
                <c:pt idx="5">
                  <c:v>259263021.49756739</c:v>
                </c:pt>
                <c:pt idx="6">
                  <c:v>270858352.32364422</c:v>
                </c:pt>
                <c:pt idx="7">
                  <c:v>264919198.25818917</c:v>
                </c:pt>
                <c:pt idx="8">
                  <c:v>279818977.59061044</c:v>
                </c:pt>
                <c:pt idx="9">
                  <c:v>293043199.68996513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Summary'!$C$73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Summary'!$C$74:$C$83</c:f>
              <c:numCache>
                <c:formatCode>#,##0</c:formatCode>
                <c:ptCount val="10"/>
                <c:pt idx="0">
                  <c:v>264765478.77365178</c:v>
                </c:pt>
                <c:pt idx="1">
                  <c:v>258092089.49168485</c:v>
                </c:pt>
                <c:pt idx="2">
                  <c:v>257869306.08309445</c:v>
                </c:pt>
                <c:pt idx="3">
                  <c:v>257847061.41083631</c:v>
                </c:pt>
                <c:pt idx="4">
                  <c:v>252161003.50009099</c:v>
                </c:pt>
                <c:pt idx="5">
                  <c:v>252472940.02763164</c:v>
                </c:pt>
                <c:pt idx="6">
                  <c:v>261879307.49471176</c:v>
                </c:pt>
                <c:pt idx="7">
                  <c:v>255917676.66989917</c:v>
                </c:pt>
                <c:pt idx="8">
                  <c:v>274156480.89960718</c:v>
                </c:pt>
                <c:pt idx="9">
                  <c:v>267147932.46974608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6EE-849C-F2D086DBBEEF}"/>
            </c:ext>
          </c:extLst>
        </c:ser>
        <c:ser>
          <c:idx val="0"/>
          <c:order val="1"/>
          <c:tx>
            <c:strRef>
              <c:f>'Model Summary'!$D$73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Summary'!$D$74:$D$83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266255858.68528369</c:v>
                </c:pt>
                <c:pt idx="3">
                  <c:v>271229325.57173938</c:v>
                </c:pt>
                <c:pt idx="4">
                  <c:v>265448697.58820805</c:v>
                </c:pt>
                <c:pt idx="5">
                  <c:v>264977411.57197857</c:v>
                </c:pt>
                <c:pt idx="6">
                  <c:v>272389111.82843953</c:v>
                </c:pt>
                <c:pt idx="7">
                  <c:v>267399286.97272119</c:v>
                </c:pt>
                <c:pt idx="8">
                  <c:v>281098917.56655431</c:v>
                </c:pt>
                <c:pt idx="9">
                  <c:v>279026505.95455617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6EE-849C-F2D086DB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9587659872237226"/>
          <c:h val="0.1114533030587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104268159.33148342</c:v>
                </c:pt>
                <c:pt idx="1">
                  <c:v>105022883.5087049</c:v>
                </c:pt>
                <c:pt idx="2">
                  <c:v>106363259.76019455</c:v>
                </c:pt>
                <c:pt idx="3">
                  <c:v>108051895.12997375</c:v>
                </c:pt>
                <c:pt idx="4">
                  <c:v>107489531.25572047</c:v>
                </c:pt>
                <c:pt idx="5">
                  <c:v>102755875.99194771</c:v>
                </c:pt>
                <c:pt idx="6">
                  <c:v>105457971.60393548</c:v>
                </c:pt>
                <c:pt idx="7">
                  <c:v>106180778.41084805</c:v>
                </c:pt>
                <c:pt idx="8">
                  <c:v>99740924.443598792</c:v>
                </c:pt>
                <c:pt idx="9">
                  <c:v>104101974.16829662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104351856.19485158</c:v>
                </c:pt>
                <c:pt idx="1">
                  <c:v>104983648.13490415</c:v>
                </c:pt>
                <c:pt idx="2">
                  <c:v>104664907.99547195</c:v>
                </c:pt>
                <c:pt idx="3">
                  <c:v>105735750.23344925</c:v>
                </c:pt>
                <c:pt idx="4">
                  <c:v>106537779.63920981</c:v>
                </c:pt>
                <c:pt idx="5">
                  <c:v>104655297.23762453</c:v>
                </c:pt>
                <c:pt idx="6">
                  <c:v>108702808.10953897</c:v>
                </c:pt>
                <c:pt idx="7">
                  <c:v>106292383.17766468</c:v>
                </c:pt>
                <c:pt idx="8">
                  <c:v>100087762.68633567</c:v>
                </c:pt>
                <c:pt idx="9">
                  <c:v>103650131.73174019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Summary'!$H$4:$H$11</c:f>
              <c:numCache>
                <c:formatCode>#,##0</c:formatCode>
                <c:ptCount val="8"/>
                <c:pt idx="0">
                  <c:v>104268159.33148342</c:v>
                </c:pt>
                <c:pt idx="1">
                  <c:v>105022883.5087049</c:v>
                </c:pt>
                <c:pt idx="2">
                  <c:v>106363259.76019455</c:v>
                </c:pt>
                <c:pt idx="3">
                  <c:v>108051895.12997375</c:v>
                </c:pt>
                <c:pt idx="4">
                  <c:v>107489531.25572047</c:v>
                </c:pt>
                <c:pt idx="5">
                  <c:v>102755875.99194771</c:v>
                </c:pt>
                <c:pt idx="6">
                  <c:v>105457971.60393548</c:v>
                </c:pt>
                <c:pt idx="7">
                  <c:v>106180778.41084805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36-49B3-923A-0B163C3EEE2D}"/>
            </c:ext>
          </c:extLst>
        </c:ser>
        <c:ser>
          <c:idx val="2"/>
          <c:order val="1"/>
          <c:tx>
            <c:strRef>
              <c:f>'Model Summary'!$I$38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Summary'!$I$4:$I$11</c:f>
              <c:numCache>
                <c:formatCode>#,##0</c:formatCode>
                <c:ptCount val="8"/>
                <c:pt idx="0">
                  <c:v>104351856.19485158</c:v>
                </c:pt>
                <c:pt idx="1">
                  <c:v>104983648.13490415</c:v>
                </c:pt>
                <c:pt idx="2">
                  <c:v>104664907.99547195</c:v>
                </c:pt>
                <c:pt idx="3">
                  <c:v>105735750.23344925</c:v>
                </c:pt>
                <c:pt idx="4">
                  <c:v>106537779.63920981</c:v>
                </c:pt>
                <c:pt idx="5">
                  <c:v>104655297.23762453</c:v>
                </c:pt>
                <c:pt idx="6">
                  <c:v>108702808.10953897</c:v>
                </c:pt>
                <c:pt idx="7">
                  <c:v>106292383.17766468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36-49B3-923A-0B163C3E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239151127.89684987</c:v>
                </c:pt>
                <c:pt idx="1">
                  <c:v>240130287.394963</c:v>
                </c:pt>
                <c:pt idx="2">
                  <c:v>232792168.9992438</c:v>
                </c:pt>
                <c:pt idx="3">
                  <c:v>229872864.94564056</c:v>
                </c:pt>
                <c:pt idx="4">
                  <c:v>232540270.21871293</c:v>
                </c:pt>
                <c:pt idx="5">
                  <c:v>224777269.85168415</c:v>
                </c:pt>
                <c:pt idx="6">
                  <c:v>230739671.76721987</c:v>
                </c:pt>
                <c:pt idx="7">
                  <c:v>232916070.21089041</c:v>
                </c:pt>
                <c:pt idx="8">
                  <c:v>224174483.23012865</c:v>
                </c:pt>
                <c:pt idx="9">
                  <c:v>223339046.09127441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238329378.73728311</c:v>
                </c:pt>
                <c:pt idx="1">
                  <c:v>239502953.08958161</c:v>
                </c:pt>
                <c:pt idx="2">
                  <c:v>232001674.6934551</c:v>
                </c:pt>
                <c:pt idx="3">
                  <c:v>228717988.85922906</c:v>
                </c:pt>
                <c:pt idx="4">
                  <c:v>230170573.89864764</c:v>
                </c:pt>
                <c:pt idx="5">
                  <c:v>228477158.1118204</c:v>
                </c:pt>
                <c:pt idx="6">
                  <c:v>234750428.8725152</c:v>
                </c:pt>
                <c:pt idx="7">
                  <c:v>227921939.68467939</c:v>
                </c:pt>
                <c:pt idx="8">
                  <c:v>222464086.7236194</c:v>
                </c:pt>
                <c:pt idx="9">
                  <c:v>228104850.81334671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'Res Normalized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Monthly'!$D$2:$D$145</c:f>
              <c:numCache>
                <c:formatCode>_(* #,##0_);_(* \(#,##0\);_(* "-"??_);_(@_)</c:formatCode>
                <c:ptCount val="144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24555577.205114026</c:v>
                </c:pt>
                <c:pt idx="109">
                  <c:v>22854682.049884062</c:v>
                </c:pt>
                <c:pt idx="110">
                  <c:v>21246128.267091956</c:v>
                </c:pt>
                <c:pt idx="111">
                  <c:v>19323448.331452977</c:v>
                </c:pt>
                <c:pt idx="112">
                  <c:v>21727179.148843948</c:v>
                </c:pt>
                <c:pt idx="113">
                  <c:v>28773459.201445892</c:v>
                </c:pt>
                <c:pt idx="114">
                  <c:v>30323572.967450012</c:v>
                </c:pt>
                <c:pt idx="115">
                  <c:v>34130192.180618994</c:v>
                </c:pt>
                <c:pt idx="116">
                  <c:v>22403650.556329042</c:v>
                </c:pt>
                <c:pt idx="117">
                  <c:v>20798779.352007013</c:v>
                </c:pt>
                <c:pt idx="118">
                  <c:v>20933541.486512017</c:v>
                </c:pt>
                <c:pt idx="119">
                  <c:v>23745155.290930066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9-47E6-98FA-C13A10EB461C}"/>
            </c:ext>
          </c:extLst>
        </c:ser>
        <c:ser>
          <c:idx val="2"/>
          <c:order val="1"/>
          <c:tx>
            <c:strRef>
              <c:f>'Res Normalized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Monthly'!$W$2:$W$145</c:f>
              <c:numCache>
                <c:formatCode>_(* #,##0_);_(* \(#,##0\);_(* "-"??_);_(@_)</c:formatCode>
                <c:ptCount val="144"/>
                <c:pt idx="0">
                  <c:v>22663980.832428493</c:v>
                </c:pt>
                <c:pt idx="1">
                  <c:v>20863953.134745046</c:v>
                </c:pt>
                <c:pt idx="2">
                  <c:v>20148694.993392371</c:v>
                </c:pt>
                <c:pt idx="3">
                  <c:v>17612190.201583587</c:v>
                </c:pt>
                <c:pt idx="4">
                  <c:v>19810494.725340467</c:v>
                </c:pt>
                <c:pt idx="5">
                  <c:v>22647033.211693674</c:v>
                </c:pt>
                <c:pt idx="6">
                  <c:v>28157627.440588016</c:v>
                </c:pt>
                <c:pt idx="7">
                  <c:v>27166452.19458998</c:v>
                </c:pt>
                <c:pt idx="8">
                  <c:v>19758292.207623057</c:v>
                </c:pt>
                <c:pt idx="9">
                  <c:v>18257925.649680123</c:v>
                </c:pt>
                <c:pt idx="10">
                  <c:v>19407064.223448358</c:v>
                </c:pt>
                <c:pt idx="11">
                  <c:v>22186146.354152832</c:v>
                </c:pt>
                <c:pt idx="12">
                  <c:v>22755839.928174693</c:v>
                </c:pt>
                <c:pt idx="13">
                  <c:v>20339233.198159523</c:v>
                </c:pt>
                <c:pt idx="14">
                  <c:v>20271480.862061717</c:v>
                </c:pt>
                <c:pt idx="15">
                  <c:v>17727869.492645063</c:v>
                </c:pt>
                <c:pt idx="16">
                  <c:v>19942756.03082031</c:v>
                </c:pt>
                <c:pt idx="17">
                  <c:v>22792718.052655049</c:v>
                </c:pt>
                <c:pt idx="18">
                  <c:v>28318578.263077416</c:v>
                </c:pt>
                <c:pt idx="19">
                  <c:v>27321217.662494749</c:v>
                </c:pt>
                <c:pt idx="20">
                  <c:v>19914768.518285275</c:v>
                </c:pt>
                <c:pt idx="21">
                  <c:v>18419008.075458556</c:v>
                </c:pt>
                <c:pt idx="22">
                  <c:v>19550775.015074216</c:v>
                </c:pt>
                <c:pt idx="23">
                  <c:v>22294850.670895472</c:v>
                </c:pt>
                <c:pt idx="24">
                  <c:v>22835723.124618735</c:v>
                </c:pt>
                <c:pt idx="25">
                  <c:v>20401086.744005818</c:v>
                </c:pt>
                <c:pt idx="26">
                  <c:v>20339388.159203608</c:v>
                </c:pt>
                <c:pt idx="27">
                  <c:v>17798540.458856679</c:v>
                </c:pt>
                <c:pt idx="28">
                  <c:v>20000003.461550388</c:v>
                </c:pt>
                <c:pt idx="29">
                  <c:v>22825355.668335646</c:v>
                </c:pt>
                <c:pt idx="30">
                  <c:v>28345688.540618557</c:v>
                </c:pt>
                <c:pt idx="31">
                  <c:v>27348459.543324929</c:v>
                </c:pt>
                <c:pt idx="32">
                  <c:v>19959118.826689959</c:v>
                </c:pt>
                <c:pt idx="33">
                  <c:v>18481519.637750022</c:v>
                </c:pt>
                <c:pt idx="34">
                  <c:v>19623420.03062135</c:v>
                </c:pt>
                <c:pt idx="35">
                  <c:v>22366179.65355226</c:v>
                </c:pt>
                <c:pt idx="36">
                  <c:v>22882705.498804115</c:v>
                </c:pt>
                <c:pt idx="37">
                  <c:v>20443594.606364019</c:v>
                </c:pt>
                <c:pt idx="38">
                  <c:v>20373473.411063585</c:v>
                </c:pt>
                <c:pt idx="39">
                  <c:v>17821307.827859677</c:v>
                </c:pt>
                <c:pt idx="40">
                  <c:v>20030403.821317397</c:v>
                </c:pt>
                <c:pt idx="41">
                  <c:v>22888262.040494218</c:v>
                </c:pt>
                <c:pt idx="42">
                  <c:v>28434389.157427922</c:v>
                </c:pt>
                <c:pt idx="43">
                  <c:v>27443213.91142989</c:v>
                </c:pt>
                <c:pt idx="44">
                  <c:v>20014129.001506452</c:v>
                </c:pt>
                <c:pt idx="45">
                  <c:v>18506261.056088541</c:v>
                </c:pt>
                <c:pt idx="46">
                  <c:v>19628552.558893703</c:v>
                </c:pt>
                <c:pt idx="47">
                  <c:v>22404739.41723942</c:v>
                </c:pt>
                <c:pt idx="48">
                  <c:v>22961799.075513948</c:v>
                </c:pt>
                <c:pt idx="49">
                  <c:v>21185459.969856746</c:v>
                </c:pt>
                <c:pt idx="50">
                  <c:v>20480335.281759739</c:v>
                </c:pt>
                <c:pt idx="51">
                  <c:v>17928169.698555827</c:v>
                </c:pt>
                <c:pt idx="52">
                  <c:v>20150294.417627983</c:v>
                </c:pt>
                <c:pt idx="53">
                  <c:v>22995123.911190372</c:v>
                </c:pt>
                <c:pt idx="54">
                  <c:v>28513745.940715827</c:v>
                </c:pt>
                <c:pt idx="55">
                  <c:v>27495855.227043759</c:v>
                </c:pt>
                <c:pt idx="56">
                  <c:v>20075061.324329503</c:v>
                </c:pt>
                <c:pt idx="57">
                  <c:v>18596146.102499221</c:v>
                </c:pt>
                <c:pt idx="58">
                  <c:v>19750022.394672703</c:v>
                </c:pt>
                <c:pt idx="59">
                  <c:v>22530288.954978492</c:v>
                </c:pt>
                <c:pt idx="60">
                  <c:v>23099587.719133247</c:v>
                </c:pt>
                <c:pt idx="61">
                  <c:v>20681533.352938697</c:v>
                </c:pt>
                <c:pt idx="62">
                  <c:v>20616281.479332551</c:v>
                </c:pt>
                <c:pt idx="63">
                  <c:v>18047665.484999306</c:v>
                </c:pt>
                <c:pt idx="64">
                  <c:v>20262815.229752623</c:v>
                </c:pt>
                <c:pt idx="65">
                  <c:v>23107118.310158879</c:v>
                </c:pt>
                <c:pt idx="66">
                  <c:v>28654298.253404856</c:v>
                </c:pt>
                <c:pt idx="67">
                  <c:v>27666807.899499793</c:v>
                </c:pt>
                <c:pt idx="68">
                  <c:v>20282994.521004282</c:v>
                </c:pt>
                <c:pt idx="69">
                  <c:v>18808948.620868281</c:v>
                </c:pt>
                <c:pt idx="70">
                  <c:v>19975853.638656195</c:v>
                </c:pt>
                <c:pt idx="71">
                  <c:v>22764806.016038273</c:v>
                </c:pt>
                <c:pt idx="72">
                  <c:v>23307784.122386094</c:v>
                </c:pt>
                <c:pt idx="73">
                  <c:v>20856302.520776737</c:v>
                </c:pt>
                <c:pt idx="74">
                  <c:v>20769599.31105794</c:v>
                </c:pt>
                <c:pt idx="75">
                  <c:v>18229672.833734252</c:v>
                </c:pt>
                <c:pt idx="76">
                  <c:v>20448639.073869575</c:v>
                </c:pt>
                <c:pt idx="77">
                  <c:v>23307286.912780605</c:v>
                </c:pt>
                <c:pt idx="78">
                  <c:v>28873680.936225649</c:v>
                </c:pt>
                <c:pt idx="79">
                  <c:v>27866450.088965386</c:v>
                </c:pt>
                <c:pt idx="80">
                  <c:v>20450920.317812517</c:v>
                </c:pt>
                <c:pt idx="81">
                  <c:v>18925549.134953</c:v>
                </c:pt>
                <c:pt idx="82">
                  <c:v>20093770.18563126</c:v>
                </c:pt>
                <c:pt idx="83">
                  <c:v>22879300.877498433</c:v>
                </c:pt>
                <c:pt idx="84">
                  <c:v>23458601.491619825</c:v>
                </c:pt>
                <c:pt idx="85">
                  <c:v>21055418.297086194</c:v>
                </c:pt>
                <c:pt idx="86">
                  <c:v>20995562.158330467</c:v>
                </c:pt>
                <c:pt idx="87">
                  <c:v>18465637.530973412</c:v>
                </c:pt>
                <c:pt idx="88">
                  <c:v>20694342.414497305</c:v>
                </c:pt>
                <c:pt idx="89">
                  <c:v>23564176.532976281</c:v>
                </c:pt>
                <c:pt idx="90">
                  <c:v>29093721.635491617</c:v>
                </c:pt>
                <c:pt idx="91">
                  <c:v>28105573.265141379</c:v>
                </c:pt>
                <c:pt idx="92">
                  <c:v>20734130.59581513</c:v>
                </c:pt>
                <c:pt idx="93">
                  <c:v>19268244.099599272</c:v>
                </c:pt>
                <c:pt idx="94">
                  <c:v>20419619.929281101</c:v>
                </c:pt>
                <c:pt idx="95">
                  <c:v>23185146.921215005</c:v>
                </c:pt>
                <c:pt idx="96">
                  <c:v>23751287.206432927</c:v>
                </c:pt>
                <c:pt idx="97">
                  <c:v>21974290.084330551</c:v>
                </c:pt>
                <c:pt idx="98">
                  <c:v>22505243.17146134</c:v>
                </c:pt>
                <c:pt idx="99">
                  <c:v>18859445.178606518</c:v>
                </c:pt>
                <c:pt idx="100">
                  <c:v>21230959.908171695</c:v>
                </c:pt>
                <c:pt idx="101">
                  <c:v>24958538.67858018</c:v>
                </c:pt>
                <c:pt idx="102">
                  <c:v>32514765.809374403</c:v>
                </c:pt>
                <c:pt idx="103">
                  <c:v>31406647.38295066</c:v>
                </c:pt>
                <c:pt idx="104">
                  <c:v>21921113.983828545</c:v>
                </c:pt>
                <c:pt idx="105">
                  <c:v>19694349.047455344</c:v>
                </c:pt>
                <c:pt idx="106">
                  <c:v>21203509.384895325</c:v>
                </c:pt>
                <c:pt idx="107">
                  <c:v>24441692.303913534</c:v>
                </c:pt>
                <c:pt idx="108">
                  <c:v>25339460.782856531</c:v>
                </c:pt>
                <c:pt idx="109">
                  <c:v>22734633.854695026</c:v>
                </c:pt>
                <c:pt idx="110">
                  <c:v>22319682.533922456</c:v>
                </c:pt>
                <c:pt idx="111">
                  <c:v>19198192.044581756</c:v>
                </c:pt>
                <c:pt idx="112">
                  <c:v>22064535.14091729</c:v>
                </c:pt>
                <c:pt idx="113">
                  <c:v>25932271.414147697</c:v>
                </c:pt>
                <c:pt idx="114">
                  <c:v>33358211.288797598</c:v>
                </c:pt>
                <c:pt idx="115">
                  <c:v>32070849.182708636</c:v>
                </c:pt>
                <c:pt idx="116">
                  <c:v>22467004.426744357</c:v>
                </c:pt>
                <c:pt idx="117">
                  <c:v>20163383.169574901</c:v>
                </c:pt>
                <c:pt idx="118">
                  <c:v>21645301.626184709</c:v>
                </c:pt>
                <c:pt idx="119">
                  <c:v>24922439.118757173</c:v>
                </c:pt>
                <c:pt idx="120">
                  <c:v>24807157.15153987</c:v>
                </c:pt>
                <c:pt idx="121">
                  <c:v>22330908.276676025</c:v>
                </c:pt>
                <c:pt idx="122">
                  <c:v>22169885.516628131</c:v>
                </c:pt>
                <c:pt idx="123">
                  <c:v>19340751.535045948</c:v>
                </c:pt>
                <c:pt idx="124">
                  <c:v>21811192.320109118</c:v>
                </c:pt>
                <c:pt idx="125">
                  <c:v>25046418.602054082</c:v>
                </c:pt>
                <c:pt idx="126">
                  <c:v>31493818.636316869</c:v>
                </c:pt>
                <c:pt idx="127">
                  <c:v>30382489.338535432</c:v>
                </c:pt>
                <c:pt idx="128">
                  <c:v>21969158.844729103</c:v>
                </c:pt>
                <c:pt idx="129">
                  <c:v>20137535.321472373</c:v>
                </c:pt>
                <c:pt idx="130">
                  <c:v>21514784.726392344</c:v>
                </c:pt>
                <c:pt idx="131">
                  <c:v>24564669.618234493</c:v>
                </c:pt>
                <c:pt idx="132">
                  <c:v>24407348.266448308</c:v>
                </c:pt>
                <c:pt idx="133">
                  <c:v>21967642.782648459</c:v>
                </c:pt>
                <c:pt idx="134">
                  <c:v>21901973.586693816</c:v>
                </c:pt>
                <c:pt idx="135">
                  <c:v>19227778.384095885</c:v>
                </c:pt>
                <c:pt idx="136">
                  <c:v>21530028.055381428</c:v>
                </c:pt>
                <c:pt idx="137">
                  <c:v>24502679.633679684</c:v>
                </c:pt>
                <c:pt idx="138">
                  <c:v>30491614.3875557</c:v>
                </c:pt>
                <c:pt idx="139">
                  <c:v>29477668.647552304</c:v>
                </c:pt>
                <c:pt idx="140">
                  <c:v>21634600.146399856</c:v>
                </c:pt>
                <c:pt idx="141">
                  <c:v>20021828.42958986</c:v>
                </c:pt>
                <c:pt idx="142">
                  <c:v>21333693.64865208</c:v>
                </c:pt>
                <c:pt idx="143">
                  <c:v>24270891.774433952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9-47E6-98FA-C13A10EB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GSlt50kWh_NoCDM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Monthly'!$D$2:$D$121</c:f>
              <c:numCache>
                <c:formatCode>_(* #,##0_);_(* \(#,##0\);_(* "-"??_);_(@_)</c:formatCode>
                <c:ptCount val="120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9538239.5864546075</c:v>
                </c:pt>
                <c:pt idx="13">
                  <c:v>9010843.1207741089</c:v>
                </c:pt>
                <c:pt idx="14">
                  <c:v>9262004.0148616079</c:v>
                </c:pt>
                <c:pt idx="15">
                  <c:v>8130117.2815894075</c:v>
                </c:pt>
                <c:pt idx="16">
                  <c:v>8067128.4246252077</c:v>
                </c:pt>
                <c:pt idx="17">
                  <c:v>8352446.7960334076</c:v>
                </c:pt>
                <c:pt idx="18">
                  <c:v>9946014.7276971079</c:v>
                </c:pt>
                <c:pt idx="19">
                  <c:v>9134243.5895473082</c:v>
                </c:pt>
                <c:pt idx="20">
                  <c:v>7746346.3271917067</c:v>
                </c:pt>
                <c:pt idx="21">
                  <c:v>7769073.3008987075</c:v>
                </c:pt>
                <c:pt idx="22">
                  <c:v>8446339.5490381066</c:v>
                </c:pt>
                <c:pt idx="23">
                  <c:v>9620086.7899936084</c:v>
                </c:pt>
                <c:pt idx="24">
                  <c:v>10338245.211131522</c:v>
                </c:pt>
                <c:pt idx="25">
                  <c:v>9351057.0233993232</c:v>
                </c:pt>
                <c:pt idx="26">
                  <c:v>9838354.2654507235</c:v>
                </c:pt>
                <c:pt idx="27">
                  <c:v>8009795.5709861238</c:v>
                </c:pt>
                <c:pt idx="28">
                  <c:v>7903042.6695890231</c:v>
                </c:pt>
                <c:pt idx="29">
                  <c:v>8668892.1893494241</c:v>
                </c:pt>
                <c:pt idx="30">
                  <c:v>8980988.5864691231</c:v>
                </c:pt>
                <c:pt idx="31">
                  <c:v>9004179.1767437235</c:v>
                </c:pt>
                <c:pt idx="32">
                  <c:v>8036044.4873844236</c:v>
                </c:pt>
                <c:pt idx="33">
                  <c:v>7894328.9927725242</c:v>
                </c:pt>
                <c:pt idx="34">
                  <c:v>8815493.051282024</c:v>
                </c:pt>
                <c:pt idx="35">
                  <c:v>9522838.5356366243</c:v>
                </c:pt>
                <c:pt idx="36">
                  <c:v>10328729.711646423</c:v>
                </c:pt>
                <c:pt idx="37">
                  <c:v>9874530.7185580228</c:v>
                </c:pt>
                <c:pt idx="38">
                  <c:v>9617862.4386104215</c:v>
                </c:pt>
                <c:pt idx="39">
                  <c:v>8143793.0918673212</c:v>
                </c:pt>
                <c:pt idx="40">
                  <c:v>8287149.1366159217</c:v>
                </c:pt>
                <c:pt idx="41">
                  <c:v>8448182.8690211214</c:v>
                </c:pt>
                <c:pt idx="42">
                  <c:v>9827740.9466585219</c:v>
                </c:pt>
                <c:pt idx="43">
                  <c:v>9334237.1711772215</c:v>
                </c:pt>
                <c:pt idx="44">
                  <c:v>9096701.4461178221</c:v>
                </c:pt>
                <c:pt idx="45">
                  <c:v>8006073.2998114219</c:v>
                </c:pt>
                <c:pt idx="46">
                  <c:v>8136787.569821422</c:v>
                </c:pt>
                <c:pt idx="47">
                  <c:v>8950106.7300681211</c:v>
                </c:pt>
                <c:pt idx="48">
                  <c:v>9721774.9090278149</c:v>
                </c:pt>
                <c:pt idx="49">
                  <c:v>9078742.6710346136</c:v>
                </c:pt>
                <c:pt idx="50">
                  <c:v>8869063.100785315</c:v>
                </c:pt>
                <c:pt idx="51">
                  <c:v>8191352.471401413</c:v>
                </c:pt>
                <c:pt idx="52">
                  <c:v>8320279.2144701136</c:v>
                </c:pt>
                <c:pt idx="53">
                  <c:v>8603707.8839498144</c:v>
                </c:pt>
                <c:pt idx="54">
                  <c:v>10227505.074830916</c:v>
                </c:pt>
                <c:pt idx="55">
                  <c:v>10594865.360795716</c:v>
                </c:pt>
                <c:pt idx="56">
                  <c:v>8532215.1406695154</c:v>
                </c:pt>
                <c:pt idx="57">
                  <c:v>7909330.497246814</c:v>
                </c:pt>
                <c:pt idx="58">
                  <c:v>8002618.1218306143</c:v>
                </c:pt>
                <c:pt idx="59">
                  <c:v>9438076.8096778151</c:v>
                </c:pt>
                <c:pt idx="60">
                  <c:v>9402149.5756952837</c:v>
                </c:pt>
                <c:pt idx="61">
                  <c:v>8213431.4194192663</c:v>
                </c:pt>
                <c:pt idx="62">
                  <c:v>8998627.8668357879</c:v>
                </c:pt>
                <c:pt idx="63">
                  <c:v>7636251.1833582791</c:v>
                </c:pt>
                <c:pt idx="64">
                  <c:v>7809978.0544453673</c:v>
                </c:pt>
                <c:pt idx="65">
                  <c:v>8575632.1192096844</c:v>
                </c:pt>
                <c:pt idx="66">
                  <c:v>9403708.2561672311</c:v>
                </c:pt>
                <c:pt idx="67">
                  <c:v>9020999.2080738544</c:v>
                </c:pt>
                <c:pt idx="68">
                  <c:v>8253527.8540527476</c:v>
                </c:pt>
                <c:pt idx="69">
                  <c:v>7753938.8948715627</c:v>
                </c:pt>
                <c:pt idx="70">
                  <c:v>8380979.038452195</c:v>
                </c:pt>
                <c:pt idx="71">
                  <c:v>9306652.5213664267</c:v>
                </c:pt>
                <c:pt idx="72">
                  <c:v>9894919.6622871254</c:v>
                </c:pt>
                <c:pt idx="73">
                  <c:v>8519875.6068766918</c:v>
                </c:pt>
                <c:pt idx="74">
                  <c:v>8977816.1619121321</c:v>
                </c:pt>
                <c:pt idx="75">
                  <c:v>8305180.8148930082</c:v>
                </c:pt>
                <c:pt idx="76">
                  <c:v>8256776.0532519752</c:v>
                </c:pt>
                <c:pt idx="77">
                  <c:v>8381432.5038681785</c:v>
                </c:pt>
                <c:pt idx="78">
                  <c:v>9749326.3036222421</c:v>
                </c:pt>
                <c:pt idx="79">
                  <c:v>9828133.858332172</c:v>
                </c:pt>
                <c:pt idx="80">
                  <c:v>8304311.684803036</c:v>
                </c:pt>
                <c:pt idx="81">
                  <c:v>7830922.301785416</c:v>
                </c:pt>
                <c:pt idx="82">
                  <c:v>8572978.0068945698</c:v>
                </c:pt>
                <c:pt idx="83">
                  <c:v>8836298.6454089209</c:v>
                </c:pt>
                <c:pt idx="84">
                  <c:v>9613056.6175706722</c:v>
                </c:pt>
                <c:pt idx="85">
                  <c:v>9048471.6175706722</c:v>
                </c:pt>
                <c:pt idx="86">
                  <c:v>9204613.6175706722</c:v>
                </c:pt>
                <c:pt idx="87">
                  <c:v>8135075.6175706731</c:v>
                </c:pt>
                <c:pt idx="88">
                  <c:v>7924643.6175706731</c:v>
                </c:pt>
                <c:pt idx="89">
                  <c:v>8159569.6175706731</c:v>
                </c:pt>
                <c:pt idx="90">
                  <c:v>10497079.617570672</c:v>
                </c:pt>
                <c:pt idx="91">
                  <c:v>9629815.6175706722</c:v>
                </c:pt>
                <c:pt idx="92">
                  <c:v>8281144.6175706731</c:v>
                </c:pt>
                <c:pt idx="93">
                  <c:v>7807971.6175706731</c:v>
                </c:pt>
                <c:pt idx="94">
                  <c:v>8623553.6175706722</c:v>
                </c:pt>
                <c:pt idx="95">
                  <c:v>9255782.6175706722</c:v>
                </c:pt>
                <c:pt idx="96">
                  <c:v>9382515.7228915673</c:v>
                </c:pt>
                <c:pt idx="97">
                  <c:v>8829498.8698915672</c:v>
                </c:pt>
                <c:pt idx="98">
                  <c:v>8214381.7993915649</c:v>
                </c:pt>
                <c:pt idx="99">
                  <c:v>6783587.3759915652</c:v>
                </c:pt>
                <c:pt idx="100">
                  <c:v>6988587.4181915661</c:v>
                </c:pt>
                <c:pt idx="101">
                  <c:v>7946140.7934915647</c:v>
                </c:pt>
                <c:pt idx="102">
                  <c:v>9814607.5791915655</c:v>
                </c:pt>
                <c:pt idx="103">
                  <c:v>9127623.5183915664</c:v>
                </c:pt>
                <c:pt idx="104">
                  <c:v>7773780.3243915653</c:v>
                </c:pt>
                <c:pt idx="105">
                  <c:v>7711703.6801915653</c:v>
                </c:pt>
                <c:pt idx="106">
                  <c:v>8136821.9764915649</c:v>
                </c:pt>
                <c:pt idx="107">
                  <c:v>9031675.3850915674</c:v>
                </c:pt>
                <c:pt idx="108">
                  <c:v>8962928.1971048787</c:v>
                </c:pt>
                <c:pt idx="109">
                  <c:v>8639206.2805068828</c:v>
                </c:pt>
                <c:pt idx="110">
                  <c:v>8530309.7683468834</c:v>
                </c:pt>
                <c:pt idx="111">
                  <c:v>7420305.2100378918</c:v>
                </c:pt>
                <c:pt idx="112">
                  <c:v>7606871.8616678873</c:v>
                </c:pt>
                <c:pt idx="113">
                  <c:v>8922004.8291408829</c:v>
                </c:pt>
                <c:pt idx="114">
                  <c:v>9602048.0565888844</c:v>
                </c:pt>
                <c:pt idx="115">
                  <c:v>10335978.568244886</c:v>
                </c:pt>
                <c:pt idx="116">
                  <c:v>8386463.3157898793</c:v>
                </c:pt>
                <c:pt idx="117">
                  <c:v>8092069.0106418915</c:v>
                </c:pt>
                <c:pt idx="118">
                  <c:v>8504939.1999488845</c:v>
                </c:pt>
                <c:pt idx="119">
                  <c:v>9098849.8702768888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Monthly'!$O$2:$O$145</c:f>
              <c:numCache>
                <c:formatCode>_(* #,##0_);_(* \(#,##0\);_(* "-"??_);_(@_)</c:formatCode>
                <c:ptCount val="144"/>
                <c:pt idx="0">
                  <c:v>9444943.3826653324</c:v>
                </c:pt>
                <c:pt idx="1">
                  <c:v>9249221.3439973798</c:v>
                </c:pt>
                <c:pt idx="2">
                  <c:v>8762636.2020714078</c:v>
                </c:pt>
                <c:pt idx="3">
                  <c:v>8061515.0897388887</c:v>
                </c:pt>
                <c:pt idx="4">
                  <c:v>8216543.4793019919</c:v>
                </c:pt>
                <c:pt idx="5">
                  <c:v>8763770.784876056</c:v>
                </c:pt>
                <c:pt idx="6">
                  <c:v>9927085.1567568202</c:v>
                </c:pt>
                <c:pt idx="7">
                  <c:v>9693444.5217457842</c:v>
                </c:pt>
                <c:pt idx="8">
                  <c:v>8266118.6249119416</c:v>
                </c:pt>
                <c:pt idx="9">
                  <c:v>7880706.5641582105</c:v>
                </c:pt>
                <c:pt idx="10">
                  <c:v>8431912.6971338037</c:v>
                </c:pt>
                <c:pt idx="11">
                  <c:v>8985634.9416444823</c:v>
                </c:pt>
                <c:pt idx="12">
                  <c:v>9489633.8711778894</c:v>
                </c:pt>
                <c:pt idx="13">
                  <c:v>9281143.1215063501</c:v>
                </c:pt>
                <c:pt idx="14">
                  <c:v>8794557.9795803782</c:v>
                </c:pt>
                <c:pt idx="15">
                  <c:v>8036889.7185176825</c:v>
                </c:pt>
                <c:pt idx="16">
                  <c:v>8161820.4321437571</c:v>
                </c:pt>
                <c:pt idx="17">
                  <c:v>8705399.5345739368</c:v>
                </c:pt>
                <c:pt idx="18">
                  <c:v>9873274.1603845544</c:v>
                </c:pt>
                <c:pt idx="19">
                  <c:v>9632337.1190857552</c:v>
                </c:pt>
                <c:pt idx="20">
                  <c:v>8192242.5112483241</c:v>
                </c:pt>
                <c:pt idx="21">
                  <c:v>7829631.7201438583</c:v>
                </c:pt>
                <c:pt idx="22">
                  <c:v>8382661.9546913914</c:v>
                </c:pt>
                <c:pt idx="23">
                  <c:v>8945504.707061775</c:v>
                </c:pt>
                <c:pt idx="24">
                  <c:v>9415757.7575142719</c:v>
                </c:pt>
                <c:pt idx="25">
                  <c:v>9226420.0743481144</c:v>
                </c:pt>
                <c:pt idx="26">
                  <c:v>8738010.8308502026</c:v>
                </c:pt>
                <c:pt idx="27">
                  <c:v>8015000.4996543881</c:v>
                </c:pt>
                <c:pt idx="28">
                  <c:v>8152699.9242840502</c:v>
                </c:pt>
                <c:pt idx="29">
                  <c:v>8710871.8392897621</c:v>
                </c:pt>
                <c:pt idx="30">
                  <c:v>9903371.8363215849</c:v>
                </c:pt>
                <c:pt idx="31">
                  <c:v>9679763.7599562258</c:v>
                </c:pt>
                <c:pt idx="32">
                  <c:v>8237845.0505468529</c:v>
                </c:pt>
                <c:pt idx="33">
                  <c:v>7869761.9547265638</c:v>
                </c:pt>
                <c:pt idx="34">
                  <c:v>8434648.8494917154</c:v>
                </c:pt>
                <c:pt idx="35">
                  <c:v>9019380.8207253926</c:v>
                </c:pt>
                <c:pt idx="36">
                  <c:v>9527027.9534026831</c:v>
                </c:pt>
                <c:pt idx="37">
                  <c:v>9339514.3718084674</c:v>
                </c:pt>
                <c:pt idx="38">
                  <c:v>8844720.7728087604</c:v>
                </c:pt>
                <c:pt idx="39">
                  <c:v>8070635.5975985937</c:v>
                </c:pt>
                <c:pt idx="40">
                  <c:v>8191918.1080807857</c:v>
                </c:pt>
                <c:pt idx="41">
                  <c:v>8780187.6990235262</c:v>
                </c:pt>
                <c:pt idx="42">
                  <c:v>9983632.3054869957</c:v>
                </c:pt>
                <c:pt idx="43">
                  <c:v>9788297.8034867253</c:v>
                </c:pt>
                <c:pt idx="44">
                  <c:v>8323577.824428088</c:v>
                </c:pt>
                <c:pt idx="45">
                  <c:v>7981032.150614975</c:v>
                </c:pt>
                <c:pt idx="46">
                  <c:v>8523117.7757308614</c:v>
                </c:pt>
                <c:pt idx="47">
                  <c:v>9102377.442248717</c:v>
                </c:pt>
                <c:pt idx="48">
                  <c:v>9580838.9497749489</c:v>
                </c:pt>
                <c:pt idx="49">
                  <c:v>9374172.3016753495</c:v>
                </c:pt>
                <c:pt idx="50">
                  <c:v>8867522.0424580239</c:v>
                </c:pt>
                <c:pt idx="51">
                  <c:v>8097085.0703917406</c:v>
                </c:pt>
                <c:pt idx="52">
                  <c:v>8224751.936375726</c:v>
                </c:pt>
                <c:pt idx="53">
                  <c:v>8759210.5309462026</c:v>
                </c:pt>
                <c:pt idx="54">
                  <c:v>9929821.3091147318</c:v>
                </c:pt>
                <c:pt idx="55">
                  <c:v>9695268.623317726</c:v>
                </c:pt>
                <c:pt idx="56">
                  <c:v>8266118.6249119416</c:v>
                </c:pt>
                <c:pt idx="57">
                  <c:v>7908980.1385232992</c:v>
                </c:pt>
                <c:pt idx="58">
                  <c:v>8435560.9002776854</c:v>
                </c:pt>
                <c:pt idx="59">
                  <c:v>8986546.9924304523</c:v>
                </c:pt>
                <c:pt idx="60">
                  <c:v>9471392.8554584794</c:v>
                </c:pt>
                <c:pt idx="61">
                  <c:v>9319449.2545171138</c:v>
                </c:pt>
                <c:pt idx="62">
                  <c:v>8877554.6011037007</c:v>
                </c:pt>
                <c:pt idx="63">
                  <c:v>8140863.5081183296</c:v>
                </c:pt>
                <c:pt idx="64">
                  <c:v>8273090.6280321684</c:v>
                </c:pt>
                <c:pt idx="65">
                  <c:v>8807549.2226026431</c:v>
                </c:pt>
                <c:pt idx="66">
                  <c:v>9964479.2389816139</c:v>
                </c:pt>
                <c:pt idx="67">
                  <c:v>9682499.9123141374</c:v>
                </c:pt>
                <c:pt idx="68">
                  <c:v>8223252.2379713235</c:v>
                </c:pt>
                <c:pt idx="69">
                  <c:v>7866113.7515826821</c:v>
                </c:pt>
                <c:pt idx="70">
                  <c:v>8453801.9159970973</c:v>
                </c:pt>
                <c:pt idx="71">
                  <c:v>9023941.074655246</c:v>
                </c:pt>
                <c:pt idx="72">
                  <c:v>9512435.1408271547</c:v>
                </c:pt>
                <c:pt idx="73">
                  <c:v>9355019.2351699676</c:v>
                </c:pt>
                <c:pt idx="74">
                  <c:v>8901267.921538936</c:v>
                </c:pt>
                <c:pt idx="75">
                  <c:v>8190114.2505607409</c:v>
                </c:pt>
                <c:pt idx="76">
                  <c:v>8333285.9799062265</c:v>
                </c:pt>
                <c:pt idx="77">
                  <c:v>8890545.8441259656</c:v>
                </c:pt>
                <c:pt idx="78">
                  <c:v>10084869.94272973</c:v>
                </c:pt>
                <c:pt idx="79">
                  <c:v>9848493.1553607825</c:v>
                </c:pt>
                <c:pt idx="80">
                  <c:v>8407486.4967373814</c:v>
                </c:pt>
                <c:pt idx="81">
                  <c:v>8027546.7406994756</c:v>
                </c:pt>
                <c:pt idx="82">
                  <c:v>8538622.6390923616</c:v>
                </c:pt>
                <c:pt idx="83">
                  <c:v>9089608.7312451284</c:v>
                </c:pt>
                <c:pt idx="84">
                  <c:v>9589047.406848684</c:v>
                </c:pt>
                <c:pt idx="85">
                  <c:v>9414302.5362580549</c:v>
                </c:pt>
                <c:pt idx="86">
                  <c:v>8919508.9372583479</c:v>
                </c:pt>
                <c:pt idx="87">
                  <c:v>8152720.1683359463</c:v>
                </c:pt>
                <c:pt idx="88">
                  <c:v>8243905.0028811097</c:v>
                </c:pt>
                <c:pt idx="89">
                  <c:v>8784747.9529533796</c:v>
                </c:pt>
                <c:pt idx="90">
                  <c:v>9939853.8677604087</c:v>
                </c:pt>
                <c:pt idx="91">
                  <c:v>9747255.5181180481</c:v>
                </c:pt>
                <c:pt idx="92">
                  <c:v>8339994.7385755591</c:v>
                </c:pt>
                <c:pt idx="93">
                  <c:v>8032106.9946293281</c:v>
                </c:pt>
                <c:pt idx="94">
                  <c:v>8652628.9873386845</c:v>
                </c:pt>
                <c:pt idx="95">
                  <c:v>9235536.8570004217</c:v>
                </c:pt>
                <c:pt idx="96">
                  <c:v>9762337.056183096</c:v>
                </c:pt>
                <c:pt idx="97">
                  <c:v>9574823.4745888785</c:v>
                </c:pt>
                <c:pt idx="98">
                  <c:v>8558835.6762597784</c:v>
                </c:pt>
                <c:pt idx="99">
                  <c:v>7144077.6487580715</c:v>
                </c:pt>
                <c:pt idx="100">
                  <c:v>7151353.8109939396</c:v>
                </c:pt>
                <c:pt idx="101">
                  <c:v>8180557.1321006622</c:v>
                </c:pt>
                <c:pt idx="102">
                  <c:v>9446933.2427961025</c:v>
                </c:pt>
                <c:pt idx="103">
                  <c:v>9288992.8230206259</c:v>
                </c:pt>
                <c:pt idx="104">
                  <c:v>7891764.6021238118</c:v>
                </c:pt>
                <c:pt idx="105">
                  <c:v>7541010.4712369647</c:v>
                </c:pt>
                <c:pt idx="106">
                  <c:v>8110457.6199319679</c:v>
                </c:pt>
                <c:pt idx="107">
                  <c:v>8710694.4545271471</c:v>
                </c:pt>
                <c:pt idx="108">
                  <c:v>9232934.399779968</c:v>
                </c:pt>
                <c:pt idx="109">
                  <c:v>9087375.1543403976</c:v>
                </c:pt>
                <c:pt idx="110">
                  <c:v>8629975.6375654824</c:v>
                </c:pt>
                <c:pt idx="111">
                  <c:v>7914261.7126574349</c:v>
                </c:pt>
                <c:pt idx="112">
                  <c:v>8033720.1215676852</c:v>
                </c:pt>
                <c:pt idx="113">
                  <c:v>8581859.4779277183</c:v>
                </c:pt>
                <c:pt idx="114">
                  <c:v>9754294.3576681912</c:v>
                </c:pt>
                <c:pt idx="115">
                  <c:v>9539806.7891625371</c:v>
                </c:pt>
                <c:pt idx="116">
                  <c:v>8103360.3844689876</c:v>
                </c:pt>
                <c:pt idx="117">
                  <c:v>7774495.472445434</c:v>
                </c:pt>
                <c:pt idx="118">
                  <c:v>8362183.63685985</c:v>
                </c:pt>
                <c:pt idx="119">
                  <c:v>8956036.1159532331</c:v>
                </c:pt>
                <c:pt idx="120">
                  <c:v>9602703.9785253424</c:v>
                </c:pt>
                <c:pt idx="121">
                  <c:v>9459621.8630204685</c:v>
                </c:pt>
                <c:pt idx="122">
                  <c:v>9002153.0303858221</c:v>
                </c:pt>
                <c:pt idx="123">
                  <c:v>8290700.2067498285</c:v>
                </c:pt>
                <c:pt idx="124">
                  <c:v>8416393.3948329724</c:v>
                </c:pt>
                <c:pt idx="125">
                  <c:v>8942293.3048279006</c:v>
                </c:pt>
                <c:pt idx="126">
                  <c:v>10113666.557453502</c:v>
                </c:pt>
                <c:pt idx="127">
                  <c:v>9890981.4764835443</c:v>
                </c:pt>
                <c:pt idx="128">
                  <c:v>8485074.1803074349</c:v>
                </c:pt>
                <c:pt idx="129">
                  <c:v>8160820.5970577477</c:v>
                </c:pt>
                <c:pt idx="130">
                  <c:v>8754783.6708796415</c:v>
                </c:pt>
                <c:pt idx="131">
                  <c:v>9342142.3483769149</c:v>
                </c:pt>
                <c:pt idx="132">
                  <c:v>9754558.210248556</c:v>
                </c:pt>
                <c:pt idx="133">
                  <c:v>9611810.3102818951</c:v>
                </c:pt>
                <c:pt idx="134">
                  <c:v>9154521.4398601316</c:v>
                </c:pt>
                <c:pt idx="135">
                  <c:v>8443394.2621331681</c:v>
                </c:pt>
                <c:pt idx="136">
                  <c:v>8569250.2731708288</c:v>
                </c:pt>
                <c:pt idx="137">
                  <c:v>9095270.1579743456</c:v>
                </c:pt>
                <c:pt idx="138">
                  <c:v>10266806.23355446</c:v>
                </c:pt>
                <c:pt idx="139">
                  <c:v>10044318.254055757</c:v>
                </c:pt>
                <c:pt idx="140">
                  <c:v>8638505.2238006815</c:v>
                </c:pt>
                <c:pt idx="141">
                  <c:v>8314457.3116514357</c:v>
                </c:pt>
                <c:pt idx="142">
                  <c:v>8908591.7780570295</c:v>
                </c:pt>
                <c:pt idx="143">
                  <c:v>9496121.8481380027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Weather!$DQ$158:$DQ$255</c:f>
              <c:numCache>
                <c:formatCode>_(* #,##0_);_(* \(#,##0\);_(* "-"??_);_(@_)</c:formatCode>
                <c:ptCount val="98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9538239.5864546075</c:v>
                </c:pt>
                <c:pt idx="13">
                  <c:v>9010843.1207741089</c:v>
                </c:pt>
                <c:pt idx="14">
                  <c:v>9262004.0148616079</c:v>
                </c:pt>
                <c:pt idx="15">
                  <c:v>8130117.2815894075</c:v>
                </c:pt>
                <c:pt idx="16">
                  <c:v>8067128.4246252077</c:v>
                </c:pt>
                <c:pt idx="17">
                  <c:v>8352446.7960334076</c:v>
                </c:pt>
                <c:pt idx="18">
                  <c:v>9946014.7276971079</c:v>
                </c:pt>
                <c:pt idx="19">
                  <c:v>9134243.5895473082</c:v>
                </c:pt>
                <c:pt idx="20">
                  <c:v>7746346.3271917067</c:v>
                </c:pt>
                <c:pt idx="21">
                  <c:v>7769073.3008987075</c:v>
                </c:pt>
                <c:pt idx="22">
                  <c:v>8446339.5490381066</c:v>
                </c:pt>
                <c:pt idx="23">
                  <c:v>9620086.7899936084</c:v>
                </c:pt>
                <c:pt idx="24">
                  <c:v>10338245.211131522</c:v>
                </c:pt>
                <c:pt idx="25">
                  <c:v>9351057.0233993232</c:v>
                </c:pt>
                <c:pt idx="26">
                  <c:v>9838354.2654507235</c:v>
                </c:pt>
                <c:pt idx="27">
                  <c:v>8009795.5709861238</c:v>
                </c:pt>
                <c:pt idx="28">
                  <c:v>7903042.6695890231</c:v>
                </c:pt>
                <c:pt idx="29">
                  <c:v>8668892.1893494241</c:v>
                </c:pt>
                <c:pt idx="30">
                  <c:v>8980988.5864691231</c:v>
                </c:pt>
                <c:pt idx="31">
                  <c:v>9004179.1767437235</c:v>
                </c:pt>
                <c:pt idx="32">
                  <c:v>8036044.4873844236</c:v>
                </c:pt>
                <c:pt idx="33">
                  <c:v>7894328.9927725242</c:v>
                </c:pt>
                <c:pt idx="34">
                  <c:v>8815493.051282024</c:v>
                </c:pt>
                <c:pt idx="35">
                  <c:v>9522838.5356366243</c:v>
                </c:pt>
                <c:pt idx="36">
                  <c:v>10328729.711646423</c:v>
                </c:pt>
                <c:pt idx="37">
                  <c:v>9874530.7185580228</c:v>
                </c:pt>
                <c:pt idx="38">
                  <c:v>9617862.4386104215</c:v>
                </c:pt>
                <c:pt idx="39">
                  <c:v>8143793.0918673212</c:v>
                </c:pt>
                <c:pt idx="40">
                  <c:v>8287149.1366159217</c:v>
                </c:pt>
                <c:pt idx="41">
                  <c:v>8448182.8690211214</c:v>
                </c:pt>
                <c:pt idx="42">
                  <c:v>9827740.9466585219</c:v>
                </c:pt>
                <c:pt idx="43">
                  <c:v>9334237.1711772215</c:v>
                </c:pt>
                <c:pt idx="44">
                  <c:v>9096701.4461178221</c:v>
                </c:pt>
                <c:pt idx="45">
                  <c:v>8006073.2998114219</c:v>
                </c:pt>
                <c:pt idx="46">
                  <c:v>8136787.569821422</c:v>
                </c:pt>
                <c:pt idx="47">
                  <c:v>8950106.7300681211</c:v>
                </c:pt>
                <c:pt idx="48">
                  <c:v>9721774.9090278149</c:v>
                </c:pt>
                <c:pt idx="49">
                  <c:v>9078742.6710346136</c:v>
                </c:pt>
                <c:pt idx="50">
                  <c:v>8869063.100785315</c:v>
                </c:pt>
                <c:pt idx="51">
                  <c:v>8191352.471401413</c:v>
                </c:pt>
                <c:pt idx="52">
                  <c:v>8320279.2144701136</c:v>
                </c:pt>
                <c:pt idx="53">
                  <c:v>8603707.8839498144</c:v>
                </c:pt>
                <c:pt idx="54">
                  <c:v>10227505.074830916</c:v>
                </c:pt>
                <c:pt idx="55">
                  <c:v>10594865.360795716</c:v>
                </c:pt>
                <c:pt idx="56">
                  <c:v>8532215.1406695154</c:v>
                </c:pt>
                <c:pt idx="57">
                  <c:v>7909330.497246814</c:v>
                </c:pt>
                <c:pt idx="58">
                  <c:v>8002618.1218306143</c:v>
                </c:pt>
                <c:pt idx="59">
                  <c:v>9438076.8096778151</c:v>
                </c:pt>
                <c:pt idx="60">
                  <c:v>9402149.5756952837</c:v>
                </c:pt>
                <c:pt idx="61">
                  <c:v>8213431.4194192663</c:v>
                </c:pt>
                <c:pt idx="62">
                  <c:v>8998627.8668357879</c:v>
                </c:pt>
                <c:pt idx="63">
                  <c:v>7636251.1833582791</c:v>
                </c:pt>
                <c:pt idx="64">
                  <c:v>7809978.0544453673</c:v>
                </c:pt>
                <c:pt idx="65">
                  <c:v>8575632.1192096844</c:v>
                </c:pt>
                <c:pt idx="66">
                  <c:v>9403708.2561672311</c:v>
                </c:pt>
                <c:pt idx="67">
                  <c:v>9020999.2080738544</c:v>
                </c:pt>
                <c:pt idx="68">
                  <c:v>8253527.8540527476</c:v>
                </c:pt>
                <c:pt idx="69">
                  <c:v>7753938.8948715627</c:v>
                </c:pt>
                <c:pt idx="70">
                  <c:v>8380979.038452195</c:v>
                </c:pt>
                <c:pt idx="71">
                  <c:v>9306652.5213664267</c:v>
                </c:pt>
                <c:pt idx="72">
                  <c:v>9894919.6622871254</c:v>
                </c:pt>
                <c:pt idx="73">
                  <c:v>8519875.6068766918</c:v>
                </c:pt>
                <c:pt idx="74">
                  <c:v>8977816.1619121321</c:v>
                </c:pt>
                <c:pt idx="75">
                  <c:v>8305180.8148930082</c:v>
                </c:pt>
                <c:pt idx="76">
                  <c:v>8256776.0532519752</c:v>
                </c:pt>
                <c:pt idx="77">
                  <c:v>8381432.5038681785</c:v>
                </c:pt>
                <c:pt idx="78">
                  <c:v>9749326.3036222421</c:v>
                </c:pt>
                <c:pt idx="79">
                  <c:v>9828133.858332172</c:v>
                </c:pt>
                <c:pt idx="80">
                  <c:v>8304311.684803036</c:v>
                </c:pt>
                <c:pt idx="81">
                  <c:v>7830922.301785416</c:v>
                </c:pt>
                <c:pt idx="82">
                  <c:v>8572978.0068945698</c:v>
                </c:pt>
                <c:pt idx="83">
                  <c:v>8836298.6454089209</c:v>
                </c:pt>
                <c:pt idx="84">
                  <c:v>9613056.6175706722</c:v>
                </c:pt>
                <c:pt idx="85">
                  <c:v>9048471.6175706722</c:v>
                </c:pt>
                <c:pt idx="86">
                  <c:v>9204613.6175706722</c:v>
                </c:pt>
                <c:pt idx="87">
                  <c:v>8135075.6175706731</c:v>
                </c:pt>
                <c:pt idx="88">
                  <c:v>7924643.6175706731</c:v>
                </c:pt>
                <c:pt idx="89">
                  <c:v>8159569.6175706731</c:v>
                </c:pt>
                <c:pt idx="90">
                  <c:v>10497079.617570672</c:v>
                </c:pt>
                <c:pt idx="91">
                  <c:v>9629815.6175706722</c:v>
                </c:pt>
                <c:pt idx="92">
                  <c:v>8281144.6175706731</c:v>
                </c:pt>
                <c:pt idx="93">
                  <c:v>7807971.6175706731</c:v>
                </c:pt>
                <c:pt idx="94">
                  <c:v>8623553.6175706722</c:v>
                </c:pt>
                <c:pt idx="95">
                  <c:v>9255782.6175706722</c:v>
                </c:pt>
                <c:pt idx="96">
                  <c:v>9382515.7228915673</c:v>
                </c:pt>
                <c:pt idx="97">
                  <c:v>8829498.8698915672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E7-49FB-A454-B55BCBBC4DA1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Weather!$DQ$256:$DQ$277</c:f>
              <c:numCache>
                <c:formatCode>_(* #,##0_);_(* \(#,##0\);_(* "-"??_);_(@_)</c:formatCode>
                <c:ptCount val="22"/>
                <c:pt idx="0">
                  <c:v>8214381.7993915649</c:v>
                </c:pt>
                <c:pt idx="1">
                  <c:v>6783587.3759915652</c:v>
                </c:pt>
                <c:pt idx="2">
                  <c:v>6988587.4181915661</c:v>
                </c:pt>
                <c:pt idx="3">
                  <c:v>7946140.7934915647</c:v>
                </c:pt>
                <c:pt idx="4">
                  <c:v>9814607.5791915655</c:v>
                </c:pt>
                <c:pt idx="5">
                  <c:v>9127623.5183915664</c:v>
                </c:pt>
                <c:pt idx="6">
                  <c:v>7773780.3243915653</c:v>
                </c:pt>
                <c:pt idx="7">
                  <c:v>7711703.6801915653</c:v>
                </c:pt>
                <c:pt idx="8">
                  <c:v>8136821.9764915649</c:v>
                </c:pt>
                <c:pt idx="9">
                  <c:v>9031675.3850915674</c:v>
                </c:pt>
                <c:pt idx="10">
                  <c:v>8962928.1971048787</c:v>
                </c:pt>
                <c:pt idx="11">
                  <c:v>8639206.2805068828</c:v>
                </c:pt>
                <c:pt idx="12">
                  <c:v>8530309.7683468834</c:v>
                </c:pt>
                <c:pt idx="13">
                  <c:v>7420305.2100378918</c:v>
                </c:pt>
                <c:pt idx="14">
                  <c:v>7606871.8616678873</c:v>
                </c:pt>
                <c:pt idx="15">
                  <c:v>8922004.8291408829</c:v>
                </c:pt>
                <c:pt idx="16">
                  <c:v>9602048.0565888844</c:v>
                </c:pt>
                <c:pt idx="17">
                  <c:v>10335978.568244886</c:v>
                </c:pt>
                <c:pt idx="18">
                  <c:v>8386463.3157898793</c:v>
                </c:pt>
                <c:pt idx="19">
                  <c:v>8092069.0106418915</c:v>
                </c:pt>
                <c:pt idx="20">
                  <c:v>8504939.1999488845</c:v>
                </c:pt>
                <c:pt idx="21">
                  <c:v>9098849.8702768888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E7-49FB-A454-B55BCBBC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22570966.488478884</c:v>
                </c:pt>
                <c:pt idx="13">
                  <c:v>18427870.391018081</c:v>
                </c:pt>
                <c:pt idx="14">
                  <c:v>20309732.813167583</c:v>
                </c:pt>
                <c:pt idx="15">
                  <c:v>19279995.631747585</c:v>
                </c:pt>
                <c:pt idx="16">
                  <c:v>19142465.341716386</c:v>
                </c:pt>
                <c:pt idx="17">
                  <c:v>18620348.991157588</c:v>
                </c:pt>
                <c:pt idx="18">
                  <c:v>22469373.486924581</c:v>
                </c:pt>
                <c:pt idx="19">
                  <c:v>20756513.85047508</c:v>
                </c:pt>
                <c:pt idx="20">
                  <c:v>18496598.202596284</c:v>
                </c:pt>
                <c:pt idx="21">
                  <c:v>20150009.283521384</c:v>
                </c:pt>
                <c:pt idx="22">
                  <c:v>18707953.880260784</c:v>
                </c:pt>
                <c:pt idx="23">
                  <c:v>21198459.033898782</c:v>
                </c:pt>
                <c:pt idx="24">
                  <c:v>21399314.102067377</c:v>
                </c:pt>
                <c:pt idx="25">
                  <c:v>19895037.241073877</c:v>
                </c:pt>
                <c:pt idx="26">
                  <c:v>21807154.624765079</c:v>
                </c:pt>
                <c:pt idx="27">
                  <c:v>18246560.024656776</c:v>
                </c:pt>
                <c:pt idx="28">
                  <c:v>17252199.708553478</c:v>
                </c:pt>
                <c:pt idx="29">
                  <c:v>18652963.971479878</c:v>
                </c:pt>
                <c:pt idx="30">
                  <c:v>20437880.751591679</c:v>
                </c:pt>
                <c:pt idx="31">
                  <c:v>19466788.962457281</c:v>
                </c:pt>
                <c:pt idx="32">
                  <c:v>18315528.931178078</c:v>
                </c:pt>
                <c:pt idx="33">
                  <c:v>18639625.448093776</c:v>
                </c:pt>
                <c:pt idx="34">
                  <c:v>18739976.629389778</c:v>
                </c:pt>
                <c:pt idx="35">
                  <c:v>19939138.603936777</c:v>
                </c:pt>
                <c:pt idx="36">
                  <c:v>22100366.841291271</c:v>
                </c:pt>
                <c:pt idx="37">
                  <c:v>20762337.842729874</c:v>
                </c:pt>
                <c:pt idx="38">
                  <c:v>20061469.364567973</c:v>
                </c:pt>
                <c:pt idx="39">
                  <c:v>17733635.082263172</c:v>
                </c:pt>
                <c:pt idx="40">
                  <c:v>17699206.830426574</c:v>
                </c:pt>
                <c:pt idx="41">
                  <c:v>17929492.361075774</c:v>
                </c:pt>
                <c:pt idx="42">
                  <c:v>20517250.000154775</c:v>
                </c:pt>
                <c:pt idx="43">
                  <c:v>19663552.316919275</c:v>
                </c:pt>
                <c:pt idx="44">
                  <c:v>19115247.525304172</c:v>
                </c:pt>
                <c:pt idx="45">
                  <c:v>18081597.032005273</c:v>
                </c:pt>
                <c:pt idx="46">
                  <c:v>17018915.867409173</c:v>
                </c:pt>
                <c:pt idx="47">
                  <c:v>19189793.881493274</c:v>
                </c:pt>
                <c:pt idx="48">
                  <c:v>20957479.238009054</c:v>
                </c:pt>
                <c:pt idx="49">
                  <c:v>19374058.788966756</c:v>
                </c:pt>
                <c:pt idx="50">
                  <c:v>19017595.958107051</c:v>
                </c:pt>
                <c:pt idx="51">
                  <c:v>17874580.543612249</c:v>
                </c:pt>
                <c:pt idx="52">
                  <c:v>18754499.003003452</c:v>
                </c:pt>
                <c:pt idx="53">
                  <c:v>19120979.358376455</c:v>
                </c:pt>
                <c:pt idx="54">
                  <c:v>20798520.274222452</c:v>
                </c:pt>
                <c:pt idx="55">
                  <c:v>22148529.054576453</c:v>
                </c:pt>
                <c:pt idx="56">
                  <c:v>19001402.484822255</c:v>
                </c:pt>
                <c:pt idx="57">
                  <c:v>18384961.746146951</c:v>
                </c:pt>
                <c:pt idx="58">
                  <c:v>17668960.685319953</c:v>
                </c:pt>
                <c:pt idx="59">
                  <c:v>19438703.083549853</c:v>
                </c:pt>
                <c:pt idx="60">
                  <c:v>20390318.956393179</c:v>
                </c:pt>
                <c:pt idx="61">
                  <c:v>18515382.018986292</c:v>
                </c:pt>
                <c:pt idx="62">
                  <c:v>19443760.183415372</c:v>
                </c:pt>
                <c:pt idx="63">
                  <c:v>17053380.325203348</c:v>
                </c:pt>
                <c:pt idx="64">
                  <c:v>17288598.342432223</c:v>
                </c:pt>
                <c:pt idx="65">
                  <c:v>18708426.583182137</c:v>
                </c:pt>
                <c:pt idx="66">
                  <c:v>20635533.997200768</c:v>
                </c:pt>
                <c:pt idx="67">
                  <c:v>19456174.94180014</c:v>
                </c:pt>
                <c:pt idx="68">
                  <c:v>18284346.631729305</c:v>
                </c:pt>
                <c:pt idx="69">
                  <c:v>17804591.922541138</c:v>
                </c:pt>
                <c:pt idx="70">
                  <c:v>18176355.363879759</c:v>
                </c:pt>
                <c:pt idx="71">
                  <c:v>19020400.584920451</c:v>
                </c:pt>
                <c:pt idx="72">
                  <c:v>21194320.867027823</c:v>
                </c:pt>
                <c:pt idx="73">
                  <c:v>18845065.640074998</c:v>
                </c:pt>
                <c:pt idx="74">
                  <c:v>19569207.106866159</c:v>
                </c:pt>
                <c:pt idx="75">
                  <c:v>17990115.285712756</c:v>
                </c:pt>
                <c:pt idx="76">
                  <c:v>18492462.127677396</c:v>
                </c:pt>
                <c:pt idx="77">
                  <c:v>17858472.01427551</c:v>
                </c:pt>
                <c:pt idx="78">
                  <c:v>20673733.699923079</c:v>
                </c:pt>
                <c:pt idx="79">
                  <c:v>21414904.16402334</c:v>
                </c:pt>
                <c:pt idx="80">
                  <c:v>19064488.083299685</c:v>
                </c:pt>
                <c:pt idx="81">
                  <c:v>18344630.094538778</c:v>
                </c:pt>
                <c:pt idx="82">
                  <c:v>18939649.881034181</c:v>
                </c:pt>
                <c:pt idx="83">
                  <c:v>18352622.802766167</c:v>
                </c:pt>
                <c:pt idx="84">
                  <c:v>21370367.231140867</c:v>
                </c:pt>
                <c:pt idx="85">
                  <c:v>19670911.751140866</c:v>
                </c:pt>
                <c:pt idx="86">
                  <c:v>19675872.408440869</c:v>
                </c:pt>
                <c:pt idx="87">
                  <c:v>17829818.615440868</c:v>
                </c:pt>
                <c:pt idx="88">
                  <c:v>17870600.860240869</c:v>
                </c:pt>
                <c:pt idx="89">
                  <c:v>17967129.095040869</c:v>
                </c:pt>
                <c:pt idx="90">
                  <c:v>21353544.911940869</c:v>
                </c:pt>
                <c:pt idx="91">
                  <c:v>20674767.604940869</c:v>
                </c:pt>
                <c:pt idx="92">
                  <c:v>18925676.418040868</c:v>
                </c:pt>
                <c:pt idx="93">
                  <c:v>18566230.77624087</c:v>
                </c:pt>
                <c:pt idx="94">
                  <c:v>19276799.685340866</c:v>
                </c:pt>
                <c:pt idx="95">
                  <c:v>19734350.852940869</c:v>
                </c:pt>
                <c:pt idx="96">
                  <c:v>20986987.31437739</c:v>
                </c:pt>
                <c:pt idx="97">
                  <c:v>20062358.051077388</c:v>
                </c:pt>
                <c:pt idx="98">
                  <c:v>19017197.936377387</c:v>
                </c:pt>
                <c:pt idx="99">
                  <c:v>16130810.383877387</c:v>
                </c:pt>
                <c:pt idx="100">
                  <c:v>16721495.034577386</c:v>
                </c:pt>
                <c:pt idx="101">
                  <c:v>18064310.144777387</c:v>
                </c:pt>
                <c:pt idx="102">
                  <c:v>20762002.513077389</c:v>
                </c:pt>
                <c:pt idx="103">
                  <c:v>19796409.106077388</c:v>
                </c:pt>
                <c:pt idx="104">
                  <c:v>17704390.758377388</c:v>
                </c:pt>
                <c:pt idx="105">
                  <c:v>17747385.23757739</c:v>
                </c:pt>
                <c:pt idx="106">
                  <c:v>17985267.21337739</c:v>
                </c:pt>
                <c:pt idx="107">
                  <c:v>19195869.536577389</c:v>
                </c:pt>
                <c:pt idx="108">
                  <c:v>19330789.294614531</c:v>
                </c:pt>
                <c:pt idx="109">
                  <c:v>18702451.125314534</c:v>
                </c:pt>
                <c:pt idx="110">
                  <c:v>18634581.27821454</c:v>
                </c:pt>
                <c:pt idx="111">
                  <c:v>16592361.754214535</c:v>
                </c:pt>
                <c:pt idx="112">
                  <c:v>17151193.112514537</c:v>
                </c:pt>
                <c:pt idx="113">
                  <c:v>18782343.994714532</c:v>
                </c:pt>
                <c:pt idx="114">
                  <c:v>19834662.079914536</c:v>
                </c:pt>
                <c:pt idx="115">
                  <c:v>20832863.783714537</c:v>
                </c:pt>
                <c:pt idx="116">
                  <c:v>18288598.54541453</c:v>
                </c:pt>
                <c:pt idx="117">
                  <c:v>18228423.036014531</c:v>
                </c:pt>
                <c:pt idx="118">
                  <c:v>18215581.641114533</c:v>
                </c:pt>
                <c:pt idx="119">
                  <c:v>18745196.445514537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21490074.914461516</c:v>
                </c:pt>
                <c:pt idx="1">
                  <c:v>20181425.757813614</c:v>
                </c:pt>
                <c:pt idx="2">
                  <c:v>20439382.927623939</c:v>
                </c:pt>
                <c:pt idx="3">
                  <c:v>18691362.941424992</c:v>
                </c:pt>
                <c:pt idx="4">
                  <c:v>18967715.071521118</c:v>
                </c:pt>
                <c:pt idx="5">
                  <c:v>19377920.030935541</c:v>
                </c:pt>
                <c:pt idx="6">
                  <c:v>21640370.09658302</c:v>
                </c:pt>
                <c:pt idx="7">
                  <c:v>21077112.655453682</c:v>
                </c:pt>
                <c:pt idx="8">
                  <c:v>19145329.03737269</c:v>
                </c:pt>
                <c:pt idx="9">
                  <c:v>19075619.636580706</c:v>
                </c:pt>
                <c:pt idx="10">
                  <c:v>19121353.897909757</c:v>
                </c:pt>
                <c:pt idx="11">
                  <c:v>20581263.488569304</c:v>
                </c:pt>
                <c:pt idx="12">
                  <c:v>21457434.115163911</c:v>
                </c:pt>
                <c:pt idx="13">
                  <c:v>19742449.809618652</c:v>
                </c:pt>
                <c:pt idx="14">
                  <c:v>20504664.526219148</c:v>
                </c:pt>
                <c:pt idx="15">
                  <c:v>18772964.939668998</c:v>
                </c:pt>
                <c:pt idx="16">
                  <c:v>19147239.467657939</c:v>
                </c:pt>
                <c:pt idx="17">
                  <c:v>19541124.027423557</c:v>
                </c:pt>
                <c:pt idx="18">
                  <c:v>21624049.696934219</c:v>
                </c:pt>
                <c:pt idx="19">
                  <c:v>21077112.655453682</c:v>
                </c:pt>
                <c:pt idx="20">
                  <c:v>19390135.032104716</c:v>
                </c:pt>
                <c:pt idx="21">
                  <c:v>19124580.835527107</c:v>
                </c:pt>
                <c:pt idx="22">
                  <c:v>18713343.906689715</c:v>
                </c:pt>
                <c:pt idx="23">
                  <c:v>20091651.499105252</c:v>
                </c:pt>
                <c:pt idx="24">
                  <c:v>21016783.324646264</c:v>
                </c:pt>
                <c:pt idx="25">
                  <c:v>19154915.422261789</c:v>
                </c:pt>
                <c:pt idx="26">
                  <c:v>19949770.93815989</c:v>
                </c:pt>
                <c:pt idx="27">
                  <c:v>18136469.353365734</c:v>
                </c:pt>
                <c:pt idx="28">
                  <c:v>18380180.68416426</c:v>
                </c:pt>
                <c:pt idx="29">
                  <c:v>18774065.243929878</c:v>
                </c:pt>
                <c:pt idx="30">
                  <c:v>21052835.709226161</c:v>
                </c:pt>
                <c:pt idx="31">
                  <c:v>20538539.467043228</c:v>
                </c:pt>
                <c:pt idx="32">
                  <c:v>18606755.848962232</c:v>
                </c:pt>
                <c:pt idx="33">
                  <c:v>18357522.052033428</c:v>
                </c:pt>
                <c:pt idx="34">
                  <c:v>18370615.514064878</c:v>
                </c:pt>
                <c:pt idx="35">
                  <c:v>19863165.904022031</c:v>
                </c:pt>
                <c:pt idx="36">
                  <c:v>20788297.729563043</c:v>
                </c:pt>
                <c:pt idx="37">
                  <c:v>18942750.226827368</c:v>
                </c:pt>
                <c:pt idx="38">
                  <c:v>19656003.744481459</c:v>
                </c:pt>
                <c:pt idx="39">
                  <c:v>17826381.760038503</c:v>
                </c:pt>
                <c:pt idx="40">
                  <c:v>18037452.291539423</c:v>
                </c:pt>
                <c:pt idx="41">
                  <c:v>18447657.250953842</c:v>
                </c:pt>
                <c:pt idx="42">
                  <c:v>20710107.316601325</c:v>
                </c:pt>
                <c:pt idx="43">
                  <c:v>20195811.074418392</c:v>
                </c:pt>
                <c:pt idx="44">
                  <c:v>18329309.054932602</c:v>
                </c:pt>
                <c:pt idx="45">
                  <c:v>18194318.055545412</c:v>
                </c:pt>
                <c:pt idx="46">
                  <c:v>18256372.716523267</c:v>
                </c:pt>
                <c:pt idx="47">
                  <c:v>19634680.308938805</c:v>
                </c:pt>
                <c:pt idx="48">
                  <c:v>20576132.534128621</c:v>
                </c:pt>
                <c:pt idx="49">
                  <c:v>19332764.976075925</c:v>
                </c:pt>
                <c:pt idx="50">
                  <c:v>19558081.346588649</c:v>
                </c:pt>
                <c:pt idx="51">
                  <c:v>17810061.360389698</c:v>
                </c:pt>
                <c:pt idx="52">
                  <c:v>18021131.891890623</c:v>
                </c:pt>
                <c:pt idx="53">
                  <c:v>18398696.052007437</c:v>
                </c:pt>
                <c:pt idx="54">
                  <c:v>20661146.11765492</c:v>
                </c:pt>
                <c:pt idx="55">
                  <c:v>20179490.674769592</c:v>
                </c:pt>
                <c:pt idx="56">
                  <c:v>18329309.054932602</c:v>
                </c:pt>
                <c:pt idx="57">
                  <c:v>18112716.057301402</c:v>
                </c:pt>
                <c:pt idx="58">
                  <c:v>18158450.318630457</c:v>
                </c:pt>
                <c:pt idx="59">
                  <c:v>19634680.308938805</c:v>
                </c:pt>
                <c:pt idx="60">
                  <c:v>20674054.932021432</c:v>
                </c:pt>
                <c:pt idx="61">
                  <c:v>18828507.429285757</c:v>
                </c:pt>
                <c:pt idx="62">
                  <c:v>19607042.545535054</c:v>
                </c:pt>
                <c:pt idx="63">
                  <c:v>17842702.159687303</c:v>
                </c:pt>
                <c:pt idx="64">
                  <c:v>18216976.687676243</c:v>
                </c:pt>
                <c:pt idx="65">
                  <c:v>18594540.847793058</c:v>
                </c:pt>
                <c:pt idx="66">
                  <c:v>20824350.114142936</c:v>
                </c:pt>
                <c:pt idx="67">
                  <c:v>20293733.472311202</c:v>
                </c:pt>
                <c:pt idx="68">
                  <c:v>18476192.651771821</c:v>
                </c:pt>
                <c:pt idx="69">
                  <c:v>18341201.652384628</c:v>
                </c:pt>
                <c:pt idx="70">
                  <c:v>18403256.313362483</c:v>
                </c:pt>
                <c:pt idx="71">
                  <c:v>19944767.90226604</c:v>
                </c:pt>
                <c:pt idx="72">
                  <c:v>20788297.729563043</c:v>
                </c:pt>
                <c:pt idx="73">
                  <c:v>18926429.827178568</c:v>
                </c:pt>
                <c:pt idx="74">
                  <c:v>19688644.54377906</c:v>
                </c:pt>
                <c:pt idx="75">
                  <c:v>17956944.957228914</c:v>
                </c:pt>
                <c:pt idx="76">
                  <c:v>18347539.884866655</c:v>
                </c:pt>
                <c:pt idx="77">
                  <c:v>18741424.444632273</c:v>
                </c:pt>
                <c:pt idx="78">
                  <c:v>20987554.110630952</c:v>
                </c:pt>
                <c:pt idx="79">
                  <c:v>20456937.468799219</c:v>
                </c:pt>
                <c:pt idx="80">
                  <c:v>18590435.449313432</c:v>
                </c:pt>
                <c:pt idx="81">
                  <c:v>18471764.849575043</c:v>
                </c:pt>
                <c:pt idx="82">
                  <c:v>18517499.110904094</c:v>
                </c:pt>
                <c:pt idx="83">
                  <c:v>19993729.101212442</c:v>
                </c:pt>
                <c:pt idx="84">
                  <c:v>20820938.528860644</c:v>
                </c:pt>
                <c:pt idx="85">
                  <c:v>18877468.628232162</c:v>
                </c:pt>
                <c:pt idx="86">
                  <c:v>19378556.950451829</c:v>
                </c:pt>
                <c:pt idx="87">
                  <c:v>17614216.564604081</c:v>
                </c:pt>
                <c:pt idx="88">
                  <c:v>17972170.692944217</c:v>
                </c:pt>
                <c:pt idx="89">
                  <c:v>18431336.851305038</c:v>
                </c:pt>
                <c:pt idx="90">
                  <c:v>20677466.51730372</c:v>
                </c:pt>
                <c:pt idx="91">
                  <c:v>20179490.674769592</c:v>
                </c:pt>
                <c:pt idx="92">
                  <c:v>18312988.655283801</c:v>
                </c:pt>
                <c:pt idx="93">
                  <c:v>18194318.055545412</c:v>
                </c:pt>
                <c:pt idx="94">
                  <c:v>18191091.117928058</c:v>
                </c:pt>
                <c:pt idx="95">
                  <c:v>19634680.308938805</c:v>
                </c:pt>
                <c:pt idx="96">
                  <c:v>20494530.535884611</c:v>
                </c:pt>
                <c:pt idx="97">
                  <c:v>19218522.178534314</c:v>
                </c:pt>
                <c:pt idx="98">
                  <c:v>18791193.68698635</c:v>
                </c:pt>
                <c:pt idx="99">
                  <c:v>16162043.243643492</c:v>
                </c:pt>
                <c:pt idx="100">
                  <c:v>16552638.171281233</c:v>
                </c:pt>
                <c:pt idx="101">
                  <c:v>17697089.991000347</c:v>
                </c:pt>
                <c:pt idx="102">
                  <c:v>20677466.51730372</c:v>
                </c:pt>
                <c:pt idx="103">
                  <c:v>20114209.076174386</c:v>
                </c:pt>
                <c:pt idx="104">
                  <c:v>18231386.657039795</c:v>
                </c:pt>
                <c:pt idx="105">
                  <c:v>18080075.258003801</c:v>
                </c:pt>
                <c:pt idx="106">
                  <c:v>18125809.519332852</c:v>
                </c:pt>
                <c:pt idx="107">
                  <c:v>19618359.909290005</c:v>
                </c:pt>
                <c:pt idx="108">
                  <c:v>20429248.937289406</c:v>
                </c:pt>
                <c:pt idx="109">
                  <c:v>18567381.034904931</c:v>
                </c:pt>
                <c:pt idx="110">
                  <c:v>19362236.550803028</c:v>
                </c:pt>
                <c:pt idx="111">
                  <c:v>17630536.964252882</c:v>
                </c:pt>
                <c:pt idx="112">
                  <c:v>18004811.492241822</c:v>
                </c:pt>
                <c:pt idx="113">
                  <c:v>18463977.650602642</c:v>
                </c:pt>
                <c:pt idx="114">
                  <c:v>20726427.716250125</c:v>
                </c:pt>
                <c:pt idx="115">
                  <c:v>20195811.074418392</c:v>
                </c:pt>
                <c:pt idx="116">
                  <c:v>18329309.054932602</c:v>
                </c:pt>
                <c:pt idx="117">
                  <c:v>18177997.655896612</c:v>
                </c:pt>
                <c:pt idx="118">
                  <c:v>18272693.116172068</c:v>
                </c:pt>
                <c:pt idx="119">
                  <c:v>19748923.10648042</c:v>
                </c:pt>
                <c:pt idx="120">
                  <c:v>20316168.748897966</c:v>
                </c:pt>
                <c:pt idx="121">
                  <c:v>18446638.073286381</c:v>
                </c:pt>
                <c:pt idx="122">
                  <c:v>19217520.35312191</c:v>
                </c:pt>
                <c:pt idx="123">
                  <c:v>17461857.45443682</c:v>
                </c:pt>
                <c:pt idx="124">
                  <c:v>17844819.380647056</c:v>
                </c:pt>
                <c:pt idx="125">
                  <c:v>18231080.837191485</c:v>
                </c:pt>
                <c:pt idx="126">
                  <c:v>20469597.285339653</c:v>
                </c:pt>
                <c:pt idx="127">
                  <c:v>19931377.298209094</c:v>
                </c:pt>
                <c:pt idx="128">
                  <c:v>18057281.793173775</c:v>
                </c:pt>
                <c:pt idx="129">
                  <c:v>17898386.755551782</c:v>
                </c:pt>
                <c:pt idx="130">
                  <c:v>17936547.212489169</c:v>
                </c:pt>
                <c:pt idx="131">
                  <c:v>19405213.219847552</c:v>
                </c:pt>
                <c:pt idx="132">
                  <c:v>20224120.835742772</c:v>
                </c:pt>
                <c:pt idx="133">
                  <c:v>18354709.52460983</c:v>
                </c:pt>
                <c:pt idx="134">
                  <c:v>19125711.014136367</c:v>
                </c:pt>
                <c:pt idx="135">
                  <c:v>17370167.170555372</c:v>
                </c:pt>
                <c:pt idx="136">
                  <c:v>17753247.997483253</c:v>
                </c:pt>
                <c:pt idx="137">
                  <c:v>18139628.200559083</c:v>
                </c:pt>
                <c:pt idx="138">
                  <c:v>20378263.241252355</c:v>
                </c:pt>
                <c:pt idx="139">
                  <c:v>19840161.692880269</c:v>
                </c:pt>
                <c:pt idx="140">
                  <c:v>17966184.47301624</c:v>
                </c:pt>
                <c:pt idx="141">
                  <c:v>17807407.567177504</c:v>
                </c:pt>
                <c:pt idx="142">
                  <c:v>17845686.002709031</c:v>
                </c:pt>
                <c:pt idx="143">
                  <c:v>19314469.835671086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 Normalized Monthly'!$D$1</c:f>
              <c:strCache>
                <c:ptCount val="1"/>
                <c:pt idx="0">
                  <c:v>IntkWh_NoCDM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Monthly'!$D$2:$D$145</c:f>
              <c:numCache>
                <c:formatCode>General</c:formatCode>
                <c:ptCount val="144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11036859.707929952</c:v>
                </c:pt>
                <c:pt idx="13">
                  <c:v>9768255.9657299556</c:v>
                </c:pt>
                <c:pt idx="14">
                  <c:v>10702986.562729957</c:v>
                </c:pt>
                <c:pt idx="15">
                  <c:v>10643895.195729958</c:v>
                </c:pt>
                <c:pt idx="16">
                  <c:v>11573780.229129955</c:v>
                </c:pt>
                <c:pt idx="17">
                  <c:v>11274330.137329953</c:v>
                </c:pt>
                <c:pt idx="18">
                  <c:v>11333434.480129957</c:v>
                </c:pt>
                <c:pt idx="19">
                  <c:v>11733251.872329956</c:v>
                </c:pt>
                <c:pt idx="20">
                  <c:v>11218445.909329953</c:v>
                </c:pt>
                <c:pt idx="21">
                  <c:v>11555222.675729956</c:v>
                </c:pt>
                <c:pt idx="22">
                  <c:v>10889996.847529959</c:v>
                </c:pt>
                <c:pt idx="23">
                  <c:v>10628811.120929956</c:v>
                </c:pt>
                <c:pt idx="24">
                  <c:v>11182242.747134289</c:v>
                </c:pt>
                <c:pt idx="25">
                  <c:v>9859147.4817342851</c:v>
                </c:pt>
                <c:pt idx="26">
                  <c:v>11209096.000734286</c:v>
                </c:pt>
                <c:pt idx="27">
                  <c:v>11171928.788934285</c:v>
                </c:pt>
                <c:pt idx="28">
                  <c:v>11807106.216334285</c:v>
                </c:pt>
                <c:pt idx="29">
                  <c:v>11080295.911534289</c:v>
                </c:pt>
                <c:pt idx="30">
                  <c:v>11727924.419334285</c:v>
                </c:pt>
                <c:pt idx="31">
                  <c:v>12013776.030734288</c:v>
                </c:pt>
                <c:pt idx="32">
                  <c:v>10309364.006934287</c:v>
                </c:pt>
                <c:pt idx="33">
                  <c:v>10614506.981734289</c:v>
                </c:pt>
                <c:pt idx="34">
                  <c:v>9875018.7159342859</c:v>
                </c:pt>
                <c:pt idx="35">
                  <c:v>10271290.394334288</c:v>
                </c:pt>
                <c:pt idx="36">
                  <c:v>10704488.336249653</c:v>
                </c:pt>
                <c:pt idx="37">
                  <c:v>9935370.3074496537</c:v>
                </c:pt>
                <c:pt idx="38">
                  <c:v>10565220.994649656</c:v>
                </c:pt>
                <c:pt idx="39">
                  <c:v>10250840.340449654</c:v>
                </c:pt>
                <c:pt idx="40">
                  <c:v>11333284.586049655</c:v>
                </c:pt>
                <c:pt idx="41">
                  <c:v>10406367.349849654</c:v>
                </c:pt>
                <c:pt idx="42">
                  <c:v>10670953.665449653</c:v>
                </c:pt>
                <c:pt idx="43">
                  <c:v>11178235.555449653</c:v>
                </c:pt>
                <c:pt idx="44">
                  <c:v>11305349.079249656</c:v>
                </c:pt>
                <c:pt idx="45">
                  <c:v>10944408.211449653</c:v>
                </c:pt>
                <c:pt idx="46">
                  <c:v>11056701.236649655</c:v>
                </c:pt>
                <c:pt idx="47">
                  <c:v>10387348.912449656</c:v>
                </c:pt>
                <c:pt idx="48">
                  <c:v>10925191.476554967</c:v>
                </c:pt>
                <c:pt idx="49">
                  <c:v>10205595.834754968</c:v>
                </c:pt>
                <c:pt idx="50">
                  <c:v>11009704.170954969</c:v>
                </c:pt>
                <c:pt idx="51">
                  <c:v>10380440.993354967</c:v>
                </c:pt>
                <c:pt idx="52">
                  <c:v>11119964.97935497</c:v>
                </c:pt>
                <c:pt idx="53">
                  <c:v>9788659.1661549676</c:v>
                </c:pt>
                <c:pt idx="54">
                  <c:v>10793810.059354968</c:v>
                </c:pt>
                <c:pt idx="55">
                  <c:v>10970722.11675497</c:v>
                </c:pt>
                <c:pt idx="56">
                  <c:v>10282847.328554969</c:v>
                </c:pt>
                <c:pt idx="57">
                  <c:v>10350663.629354971</c:v>
                </c:pt>
                <c:pt idx="58">
                  <c:v>10006450.83035497</c:v>
                </c:pt>
                <c:pt idx="59">
                  <c:v>9623744.6763549708</c:v>
                </c:pt>
                <c:pt idx="60">
                  <c:v>9576561.2286943756</c:v>
                </c:pt>
                <c:pt idx="61">
                  <c:v>9092957.1098943744</c:v>
                </c:pt>
                <c:pt idx="62">
                  <c:v>10651053.525694374</c:v>
                </c:pt>
                <c:pt idx="63">
                  <c:v>9862795.3478943724</c:v>
                </c:pt>
                <c:pt idx="64">
                  <c:v>10222992.917694375</c:v>
                </c:pt>
                <c:pt idx="65">
                  <c:v>10516701.063694375</c:v>
                </c:pt>
                <c:pt idx="66">
                  <c:v>10945795.030294375</c:v>
                </c:pt>
                <c:pt idx="67">
                  <c:v>11541617.381294375</c:v>
                </c:pt>
                <c:pt idx="68">
                  <c:v>10187097.135894375</c:v>
                </c:pt>
                <c:pt idx="69">
                  <c:v>10920216.338294376</c:v>
                </c:pt>
                <c:pt idx="70">
                  <c:v>10829063.062894376</c:v>
                </c:pt>
                <c:pt idx="71">
                  <c:v>10229503.713294376</c:v>
                </c:pt>
                <c:pt idx="72">
                  <c:v>10195826.991150001</c:v>
                </c:pt>
                <c:pt idx="73">
                  <c:v>9525372.3079500012</c:v>
                </c:pt>
                <c:pt idx="74">
                  <c:v>10470550.396950001</c:v>
                </c:pt>
                <c:pt idx="75">
                  <c:v>9223206.8335500024</c:v>
                </c:pt>
                <c:pt idx="76">
                  <c:v>9874032.6893499978</c:v>
                </c:pt>
                <c:pt idx="77">
                  <c:v>10242032.045750001</c:v>
                </c:pt>
                <c:pt idx="78">
                  <c:v>10872478.907950001</c:v>
                </c:pt>
                <c:pt idx="79">
                  <c:v>11376324.865150003</c:v>
                </c:pt>
                <c:pt idx="80">
                  <c:v>10796402.993750002</c:v>
                </c:pt>
                <c:pt idx="81">
                  <c:v>10440294.219350001</c:v>
                </c:pt>
                <c:pt idx="82">
                  <c:v>10444001.725350002</c:v>
                </c:pt>
                <c:pt idx="83">
                  <c:v>9893378.9348500017</c:v>
                </c:pt>
                <c:pt idx="84">
                  <c:v>10553641.695472248</c:v>
                </c:pt>
                <c:pt idx="85">
                  <c:v>9060989.4041722491</c:v>
                </c:pt>
                <c:pt idx="86">
                  <c:v>10415985.583872249</c:v>
                </c:pt>
                <c:pt idx="87">
                  <c:v>9685042.3768722489</c:v>
                </c:pt>
                <c:pt idx="88">
                  <c:v>10537431.132072249</c:v>
                </c:pt>
                <c:pt idx="89">
                  <c:v>10116984.89727225</c:v>
                </c:pt>
                <c:pt idx="90">
                  <c:v>11000462.080372248</c:v>
                </c:pt>
                <c:pt idx="91">
                  <c:v>11067899.387372248</c:v>
                </c:pt>
                <c:pt idx="92">
                  <c:v>10411066.574272249</c:v>
                </c:pt>
                <c:pt idx="93">
                  <c:v>9466634.2160722483</c:v>
                </c:pt>
                <c:pt idx="94">
                  <c:v>10102054.306972248</c:v>
                </c:pt>
                <c:pt idx="95">
                  <c:v>9521070.1393722482</c:v>
                </c:pt>
                <c:pt idx="96">
                  <c:v>9846325.1576698795</c:v>
                </c:pt>
                <c:pt idx="97">
                  <c:v>9201812.3928698786</c:v>
                </c:pt>
                <c:pt idx="98">
                  <c:v>8994175.8928698786</c:v>
                </c:pt>
                <c:pt idx="99">
                  <c:v>6917739.5804698793</c:v>
                </c:pt>
                <c:pt idx="100">
                  <c:v>7813006.9350698786</c:v>
                </c:pt>
                <c:pt idx="101">
                  <c:v>9790786.302669879</c:v>
                </c:pt>
                <c:pt idx="102">
                  <c:v>10844946.344469879</c:v>
                </c:pt>
                <c:pt idx="103">
                  <c:v>11015142.525269879</c:v>
                </c:pt>
                <c:pt idx="104">
                  <c:v>10845375.212269878</c:v>
                </c:pt>
                <c:pt idx="105">
                  <c:v>9699790.5658698808</c:v>
                </c:pt>
                <c:pt idx="106">
                  <c:v>10193262.061469879</c:v>
                </c:pt>
                <c:pt idx="107">
                  <c:v>9887981.4554698803</c:v>
                </c:pt>
                <c:pt idx="108">
                  <c:v>10133184.353907244</c:v>
                </c:pt>
                <c:pt idx="109">
                  <c:v>9493167.749907244</c:v>
                </c:pt>
                <c:pt idx="110">
                  <c:v>10734611.402707245</c:v>
                </c:pt>
                <c:pt idx="111">
                  <c:v>10624258.765507245</c:v>
                </c:pt>
                <c:pt idx="112">
                  <c:v>11081138.087907245</c:v>
                </c:pt>
                <c:pt idx="113">
                  <c:v>11208599.613907244</c:v>
                </c:pt>
                <c:pt idx="114">
                  <c:v>10984998.518507242</c:v>
                </c:pt>
                <c:pt idx="115">
                  <c:v>10609010.410707245</c:v>
                </c:pt>
                <c:pt idx="116">
                  <c:v>9278406.9907072429</c:v>
                </c:pt>
                <c:pt idx="117">
                  <c:v>10141947.964507245</c:v>
                </c:pt>
                <c:pt idx="118">
                  <c:v>10637205.219907247</c:v>
                </c:pt>
                <c:pt idx="119">
                  <c:v>9447198.7225072458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'Int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Monthly'!$S$2:$S$145</c:f>
              <c:numCache>
                <c:formatCode>_(* #,##0_);_(* \(#,##0\);_(* "-"??_);_(@_)</c:formatCode>
                <c:ptCount val="144"/>
                <c:pt idx="0">
                  <c:v>10808031.624232333</c:v>
                </c:pt>
                <c:pt idx="1">
                  <c:v>10117197.884087022</c:v>
                </c:pt>
                <c:pt idx="2">
                  <c:v>10790271.335950535</c:v>
                </c:pt>
                <c:pt idx="3">
                  <c:v>10438901.474656202</c:v>
                </c:pt>
                <c:pt idx="4">
                  <c:v>10904363.219507579</c:v>
                </c:pt>
                <c:pt idx="5">
                  <c:v>10756958.525573179</c:v>
                </c:pt>
                <c:pt idx="6">
                  <c:v>11334967.931976222</c:v>
                </c:pt>
                <c:pt idx="7">
                  <c:v>11248683.801316084</c:v>
                </c:pt>
                <c:pt idx="8">
                  <c:v>10626983.179502938</c:v>
                </c:pt>
                <c:pt idx="9">
                  <c:v>10760346.492566377</c:v>
                </c:pt>
                <c:pt idx="10">
                  <c:v>10358162.832740307</c:v>
                </c:pt>
                <c:pt idx="11">
                  <c:v>10095440.543049227</c:v>
                </c:pt>
                <c:pt idx="12">
                  <c:v>11122566.00058222</c:v>
                </c:pt>
                <c:pt idx="13">
                  <c:v>10091896.490844849</c:v>
                </c:pt>
                <c:pt idx="14">
                  <c:v>11104805.712300422</c:v>
                </c:pt>
                <c:pt idx="15">
                  <c:v>10753435.851006091</c:v>
                </c:pt>
                <c:pt idx="16">
                  <c:v>11218897.595857464</c:v>
                </c:pt>
                <c:pt idx="17">
                  <c:v>11071492.901923066</c:v>
                </c:pt>
                <c:pt idx="18">
                  <c:v>11649502.30832611</c:v>
                </c:pt>
                <c:pt idx="19">
                  <c:v>11563218.177665971</c:v>
                </c:pt>
                <c:pt idx="20">
                  <c:v>10941517.555852825</c:v>
                </c:pt>
                <c:pt idx="21">
                  <c:v>11074880.868916266</c:v>
                </c:pt>
                <c:pt idx="22">
                  <c:v>10672697.209090196</c:v>
                </c:pt>
                <c:pt idx="23">
                  <c:v>10409974.919399114</c:v>
                </c:pt>
                <c:pt idx="24">
                  <c:v>10841025.003180835</c:v>
                </c:pt>
                <c:pt idx="25">
                  <c:v>9810355.4934434667</c:v>
                </c:pt>
                <c:pt idx="26">
                  <c:v>10823264.714899039</c:v>
                </c:pt>
                <c:pt idx="27">
                  <c:v>10471894.853604708</c:v>
                </c:pt>
                <c:pt idx="28">
                  <c:v>10937356.598456081</c:v>
                </c:pt>
                <c:pt idx="29">
                  <c:v>10789951.904521683</c:v>
                </c:pt>
                <c:pt idx="30">
                  <c:v>11367961.310924727</c:v>
                </c:pt>
                <c:pt idx="31">
                  <c:v>11281677.180264588</c:v>
                </c:pt>
                <c:pt idx="32">
                  <c:v>10659976.558451442</c:v>
                </c:pt>
                <c:pt idx="33">
                  <c:v>10793339.871514883</c:v>
                </c:pt>
                <c:pt idx="34">
                  <c:v>10391156.211688813</c:v>
                </c:pt>
                <c:pt idx="35">
                  <c:v>10128433.92199773</c:v>
                </c:pt>
                <c:pt idx="36">
                  <c:v>10740468.471118074</c:v>
                </c:pt>
                <c:pt idx="37">
                  <c:v>9709798.9613807034</c:v>
                </c:pt>
                <c:pt idx="38">
                  <c:v>10722708.182836276</c:v>
                </c:pt>
                <c:pt idx="39">
                  <c:v>10371338.321541943</c:v>
                </c:pt>
                <c:pt idx="40">
                  <c:v>10836800.06639332</c:v>
                </c:pt>
                <c:pt idx="41">
                  <c:v>10689395.37245892</c:v>
                </c:pt>
                <c:pt idx="42">
                  <c:v>11267404.778861962</c:v>
                </c:pt>
                <c:pt idx="43">
                  <c:v>11181120.648201825</c:v>
                </c:pt>
                <c:pt idx="44">
                  <c:v>10559420.026388679</c:v>
                </c:pt>
                <c:pt idx="45">
                  <c:v>10692783.339452118</c:v>
                </c:pt>
                <c:pt idx="46">
                  <c:v>10290599.679626048</c:v>
                </c:pt>
                <c:pt idx="47">
                  <c:v>10027877.389934968</c:v>
                </c:pt>
                <c:pt idx="48">
                  <c:v>10681979.414321635</c:v>
                </c:pt>
                <c:pt idx="49">
                  <c:v>9991145.674176326</c:v>
                </c:pt>
                <c:pt idx="50">
                  <c:v>10664219.126039837</c:v>
                </c:pt>
                <c:pt idx="51">
                  <c:v>10312849.264745504</c:v>
                </c:pt>
                <c:pt idx="52">
                  <c:v>10778311.009596881</c:v>
                </c:pt>
                <c:pt idx="53">
                  <c:v>10630906.315662481</c:v>
                </c:pt>
                <c:pt idx="54">
                  <c:v>11208915.722065523</c:v>
                </c:pt>
                <c:pt idx="55">
                  <c:v>11122631.591405386</c:v>
                </c:pt>
                <c:pt idx="56">
                  <c:v>10500930.96959224</c:v>
                </c:pt>
                <c:pt idx="57">
                  <c:v>10634294.282655679</c:v>
                </c:pt>
                <c:pt idx="58">
                  <c:v>10232110.622829609</c:v>
                </c:pt>
                <c:pt idx="59">
                  <c:v>9969388.3331385292</c:v>
                </c:pt>
                <c:pt idx="60">
                  <c:v>10622962.156042032</c:v>
                </c:pt>
                <c:pt idx="61">
                  <c:v>9592292.6463046614</c:v>
                </c:pt>
                <c:pt idx="62">
                  <c:v>10605201.867760234</c:v>
                </c:pt>
                <c:pt idx="63">
                  <c:v>10253832.006465901</c:v>
                </c:pt>
                <c:pt idx="64">
                  <c:v>10719293.751317278</c:v>
                </c:pt>
                <c:pt idx="65">
                  <c:v>10571889.057382878</c:v>
                </c:pt>
                <c:pt idx="66">
                  <c:v>11149898.46378592</c:v>
                </c:pt>
                <c:pt idx="67">
                  <c:v>11063614.333125783</c:v>
                </c:pt>
                <c:pt idx="68">
                  <c:v>10441913.711312637</c:v>
                </c:pt>
                <c:pt idx="69">
                  <c:v>10575277.024376076</c:v>
                </c:pt>
                <c:pt idx="70">
                  <c:v>10173093.364550006</c:v>
                </c:pt>
                <c:pt idx="71">
                  <c:v>9910371.0748589262</c:v>
                </c:pt>
                <c:pt idx="72">
                  <c:v>10549872.101103827</c:v>
                </c:pt>
                <c:pt idx="73">
                  <c:v>9519202.5913664568</c:v>
                </c:pt>
                <c:pt idx="74">
                  <c:v>10532111.812822029</c:v>
                </c:pt>
                <c:pt idx="75">
                  <c:v>10180741.951527698</c:v>
                </c:pt>
                <c:pt idx="76">
                  <c:v>10646203.696379073</c:v>
                </c:pt>
                <c:pt idx="77">
                  <c:v>10498799.002444673</c:v>
                </c:pt>
                <c:pt idx="78">
                  <c:v>11076808.408847716</c:v>
                </c:pt>
                <c:pt idx="79">
                  <c:v>10990524.27818758</c:v>
                </c:pt>
                <c:pt idx="80">
                  <c:v>10368823.656374432</c:v>
                </c:pt>
                <c:pt idx="81">
                  <c:v>10502186.969437871</c:v>
                </c:pt>
                <c:pt idx="82">
                  <c:v>10100003.309611803</c:v>
                </c:pt>
                <c:pt idx="83">
                  <c:v>9837281.0199207217</c:v>
                </c:pt>
                <c:pt idx="84">
                  <c:v>10508436.406478131</c:v>
                </c:pt>
                <c:pt idx="85">
                  <c:v>9477766.8967407607</c:v>
                </c:pt>
                <c:pt idx="86">
                  <c:v>10490676.118196335</c:v>
                </c:pt>
                <c:pt idx="87">
                  <c:v>10139306.256902002</c:v>
                </c:pt>
                <c:pt idx="88">
                  <c:v>10604768.001753377</c:v>
                </c:pt>
                <c:pt idx="89">
                  <c:v>10457363.307818979</c:v>
                </c:pt>
                <c:pt idx="90">
                  <c:v>11035372.714222021</c:v>
                </c:pt>
                <c:pt idx="91">
                  <c:v>10949088.583561882</c:v>
                </c:pt>
                <c:pt idx="92">
                  <c:v>10327387.961748738</c:v>
                </c:pt>
                <c:pt idx="93">
                  <c:v>10460751.274812177</c:v>
                </c:pt>
                <c:pt idx="94">
                  <c:v>10058567.614986107</c:v>
                </c:pt>
                <c:pt idx="95">
                  <c:v>9795845.3252950255</c:v>
                </c:pt>
                <c:pt idx="96">
                  <c:v>10296655.733531846</c:v>
                </c:pt>
                <c:pt idx="97">
                  <c:v>9605821.9933865368</c:v>
                </c:pt>
                <c:pt idx="98">
                  <c:v>8992812.3150209822</c:v>
                </c:pt>
                <c:pt idx="99">
                  <c:v>7355359.323497586</c:v>
                </c:pt>
                <c:pt idx="100">
                  <c:v>7820821.068348961</c:v>
                </c:pt>
                <c:pt idx="101">
                  <c:v>8959499.5046436284</c:v>
                </c:pt>
                <c:pt idx="102">
                  <c:v>10823592.041275736</c:v>
                </c:pt>
                <c:pt idx="103">
                  <c:v>10737307.910615597</c:v>
                </c:pt>
                <c:pt idx="104">
                  <c:v>10115607.288802452</c:v>
                </c:pt>
                <c:pt idx="105">
                  <c:v>10248970.601865891</c:v>
                </c:pt>
                <c:pt idx="106">
                  <c:v>9846786.9420398213</c:v>
                </c:pt>
                <c:pt idx="107">
                  <c:v>9584064.65234874</c:v>
                </c:pt>
                <c:pt idx="108">
                  <c:v>10334412.532703474</c:v>
                </c:pt>
                <c:pt idx="109">
                  <c:v>9303743.0229661036</c:v>
                </c:pt>
                <c:pt idx="110">
                  <c:v>10316652.244421676</c:v>
                </c:pt>
                <c:pt idx="111">
                  <c:v>9965282.3831273448</c:v>
                </c:pt>
                <c:pt idx="112">
                  <c:v>10430744.12797872</c:v>
                </c:pt>
                <c:pt idx="113">
                  <c:v>10283339.43404432</c:v>
                </c:pt>
                <c:pt idx="114">
                  <c:v>10861348.840447363</c:v>
                </c:pt>
                <c:pt idx="115">
                  <c:v>10775064.709787227</c:v>
                </c:pt>
                <c:pt idx="116">
                  <c:v>10153364.087974079</c:v>
                </c:pt>
                <c:pt idx="117">
                  <c:v>10286727.401037518</c:v>
                </c:pt>
                <c:pt idx="118">
                  <c:v>9884543.7412114497</c:v>
                </c:pt>
                <c:pt idx="119">
                  <c:v>9621821.4515203685</c:v>
                </c:pt>
                <c:pt idx="120">
                  <c:v>10383097.631918393</c:v>
                </c:pt>
                <c:pt idx="121">
                  <c:v>9352428.1221810207</c:v>
                </c:pt>
                <c:pt idx="122">
                  <c:v>10365337.343636595</c:v>
                </c:pt>
                <c:pt idx="123">
                  <c:v>10013967.482342262</c:v>
                </c:pt>
                <c:pt idx="124">
                  <c:v>10479429.227193639</c:v>
                </c:pt>
                <c:pt idx="125">
                  <c:v>10332024.533259239</c:v>
                </c:pt>
                <c:pt idx="126">
                  <c:v>10910033.939662281</c:v>
                </c:pt>
                <c:pt idx="127">
                  <c:v>10823749.809002144</c:v>
                </c:pt>
                <c:pt idx="128">
                  <c:v>10202049.187188998</c:v>
                </c:pt>
                <c:pt idx="129">
                  <c:v>10335412.500252437</c:v>
                </c:pt>
                <c:pt idx="130">
                  <c:v>9933228.8404263668</c:v>
                </c:pt>
                <c:pt idx="131">
                  <c:v>9670506.5507352874</c:v>
                </c:pt>
                <c:pt idx="132">
                  <c:v>10301600.894499874</c:v>
                </c:pt>
                <c:pt idx="133">
                  <c:v>9270931.3847625032</c:v>
                </c:pt>
                <c:pt idx="134">
                  <c:v>10283840.606218075</c:v>
                </c:pt>
                <c:pt idx="135">
                  <c:v>9932470.7449237444</c:v>
                </c:pt>
                <c:pt idx="136">
                  <c:v>10397932.489775117</c:v>
                </c:pt>
                <c:pt idx="137">
                  <c:v>10250527.79584072</c:v>
                </c:pt>
                <c:pt idx="138">
                  <c:v>10828537.202243764</c:v>
                </c:pt>
                <c:pt idx="139">
                  <c:v>10742253.071583625</c:v>
                </c:pt>
                <c:pt idx="140">
                  <c:v>10120552.449770479</c:v>
                </c:pt>
                <c:pt idx="141">
                  <c:v>10253915.762833919</c:v>
                </c:pt>
                <c:pt idx="142">
                  <c:v>9851732.1030078493</c:v>
                </c:pt>
                <c:pt idx="143">
                  <c:v>9589009.813316768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'LU Normalized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Monthly'!$D$2:$D$121</c:f>
              <c:numCache>
                <c:formatCode>General</c:formatCode>
                <c:ptCount val="120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21429596.235136066</c:v>
                </c:pt>
                <c:pt idx="25">
                  <c:v>20763730.490993563</c:v>
                </c:pt>
                <c:pt idx="26">
                  <c:v>21695140.398856066</c:v>
                </c:pt>
                <c:pt idx="27">
                  <c:v>22089231.011596061</c:v>
                </c:pt>
                <c:pt idx="28">
                  <c:v>22968398.309588566</c:v>
                </c:pt>
                <c:pt idx="29">
                  <c:v>21082986.601546064</c:v>
                </c:pt>
                <c:pt idx="30">
                  <c:v>23324333.587996062</c:v>
                </c:pt>
                <c:pt idx="31">
                  <c:v>24335554.599098563</c:v>
                </c:pt>
                <c:pt idx="32">
                  <c:v>22547078.271053564</c:v>
                </c:pt>
                <c:pt idx="33">
                  <c:v>22510487.298833564</c:v>
                </c:pt>
                <c:pt idx="34">
                  <c:v>23546531.154631067</c:v>
                </c:pt>
                <c:pt idx="35">
                  <c:v>23381152.704773568</c:v>
                </c:pt>
                <c:pt idx="36">
                  <c:v>24101385.121249359</c:v>
                </c:pt>
                <c:pt idx="37">
                  <c:v>21537685.578724358</c:v>
                </c:pt>
                <c:pt idx="38">
                  <c:v>23141596.620341856</c:v>
                </c:pt>
                <c:pt idx="39">
                  <c:v>23821596.386089358</c:v>
                </c:pt>
                <c:pt idx="40">
                  <c:v>22532519.384899355</c:v>
                </c:pt>
                <c:pt idx="41">
                  <c:v>20526630.09834436</c:v>
                </c:pt>
                <c:pt idx="42">
                  <c:v>23356909.782169361</c:v>
                </c:pt>
                <c:pt idx="43">
                  <c:v>23423535.18430936</c:v>
                </c:pt>
                <c:pt idx="44">
                  <c:v>21449719.081451859</c:v>
                </c:pt>
                <c:pt idx="45">
                  <c:v>22317576.580834359</c:v>
                </c:pt>
                <c:pt idx="46">
                  <c:v>21404969.676146857</c:v>
                </c:pt>
                <c:pt idx="47">
                  <c:v>25406346.078686859</c:v>
                </c:pt>
                <c:pt idx="48">
                  <c:v>26243313.397527449</c:v>
                </c:pt>
                <c:pt idx="49">
                  <c:v>24084561.636619952</c:v>
                </c:pt>
                <c:pt idx="50">
                  <c:v>26064565.634734951</c:v>
                </c:pt>
                <c:pt idx="51">
                  <c:v>25462585.021489948</c:v>
                </c:pt>
                <c:pt idx="52">
                  <c:v>25847939.492832456</c:v>
                </c:pt>
                <c:pt idx="53">
                  <c:v>24327586.217374951</c:v>
                </c:pt>
                <c:pt idx="54">
                  <c:v>25937362.501122452</c:v>
                </c:pt>
                <c:pt idx="55">
                  <c:v>24632748.843357451</c:v>
                </c:pt>
                <c:pt idx="56">
                  <c:v>23515971.685459953</c:v>
                </c:pt>
                <c:pt idx="57">
                  <c:v>24813435.244444955</c:v>
                </c:pt>
                <c:pt idx="58">
                  <c:v>24612610.818252455</c:v>
                </c:pt>
                <c:pt idx="59">
                  <c:v>24794964.01526745</c:v>
                </c:pt>
                <c:pt idx="60">
                  <c:v>24783739.508537114</c:v>
                </c:pt>
                <c:pt idx="61">
                  <c:v>22975370.573664617</c:v>
                </c:pt>
                <c:pt idx="62">
                  <c:v>26063748.624032121</c:v>
                </c:pt>
                <c:pt idx="63">
                  <c:v>24853611.322142117</c:v>
                </c:pt>
                <c:pt idx="64">
                  <c:v>26071735.752714619</c:v>
                </c:pt>
                <c:pt idx="65">
                  <c:v>22020620.919317119</c:v>
                </c:pt>
                <c:pt idx="66">
                  <c:v>25196347.875999618</c:v>
                </c:pt>
                <c:pt idx="67">
                  <c:v>25934865.777962115</c:v>
                </c:pt>
                <c:pt idx="68">
                  <c:v>23196118.547649618</c:v>
                </c:pt>
                <c:pt idx="69">
                  <c:v>21727622.889872119</c:v>
                </c:pt>
                <c:pt idx="70">
                  <c:v>22779470.861882117</c:v>
                </c:pt>
                <c:pt idx="71">
                  <c:v>24346784.476974618</c:v>
                </c:pt>
                <c:pt idx="72">
                  <c:v>24030554.54194624</c:v>
                </c:pt>
                <c:pt idx="73">
                  <c:v>23607657.466328736</c:v>
                </c:pt>
                <c:pt idx="74">
                  <c:v>24184333.246201236</c:v>
                </c:pt>
                <c:pt idx="75">
                  <c:v>20446836.959446236</c:v>
                </c:pt>
                <c:pt idx="76">
                  <c:v>20467125.13611874</c:v>
                </c:pt>
                <c:pt idx="77">
                  <c:v>23113885.352933742</c:v>
                </c:pt>
                <c:pt idx="78">
                  <c:v>24128887.689826239</c:v>
                </c:pt>
                <c:pt idx="79">
                  <c:v>23113652.184668735</c:v>
                </c:pt>
                <c:pt idx="80">
                  <c:v>25785473.827268738</c:v>
                </c:pt>
                <c:pt idx="81">
                  <c:v>26978271.843211234</c:v>
                </c:pt>
                <c:pt idx="82">
                  <c:v>25502615.627798736</c:v>
                </c:pt>
                <c:pt idx="83">
                  <c:v>26589778.431176238</c:v>
                </c:pt>
                <c:pt idx="84">
                  <c:v>27117793.207888179</c:v>
                </c:pt>
                <c:pt idx="85">
                  <c:v>23388405.207888179</c:v>
                </c:pt>
                <c:pt idx="86">
                  <c:v>26455451.207888179</c:v>
                </c:pt>
                <c:pt idx="87">
                  <c:v>24975280.207888179</c:v>
                </c:pt>
                <c:pt idx="88">
                  <c:v>24814343.207888179</c:v>
                </c:pt>
                <c:pt idx="89">
                  <c:v>24768956.207888179</c:v>
                </c:pt>
                <c:pt idx="90">
                  <c:v>25658866.207888179</c:v>
                </c:pt>
                <c:pt idx="91">
                  <c:v>25800112.207888179</c:v>
                </c:pt>
                <c:pt idx="92">
                  <c:v>20481647.207888179</c:v>
                </c:pt>
                <c:pt idx="93">
                  <c:v>21270215.207888179</c:v>
                </c:pt>
                <c:pt idx="94">
                  <c:v>22400505.207888179</c:v>
                </c:pt>
                <c:pt idx="95">
                  <c:v>24791556.207888179</c:v>
                </c:pt>
                <c:pt idx="96">
                  <c:v>25134934.95219611</c:v>
                </c:pt>
                <c:pt idx="97">
                  <c:v>23552338.059396107</c:v>
                </c:pt>
                <c:pt idx="98">
                  <c:v>24259563.628281113</c:v>
                </c:pt>
                <c:pt idx="99">
                  <c:v>22329895.32604361</c:v>
                </c:pt>
                <c:pt idx="100">
                  <c:v>24861573.615816109</c:v>
                </c:pt>
                <c:pt idx="101">
                  <c:v>21367567.603588611</c:v>
                </c:pt>
                <c:pt idx="102">
                  <c:v>24684233.856763609</c:v>
                </c:pt>
                <c:pt idx="103">
                  <c:v>23737768.308823608</c:v>
                </c:pt>
                <c:pt idx="104">
                  <c:v>23865594.649911109</c:v>
                </c:pt>
                <c:pt idx="105">
                  <c:v>22132718.582571108</c:v>
                </c:pt>
                <c:pt idx="106">
                  <c:v>23375946.33077861</c:v>
                </c:pt>
                <c:pt idx="107">
                  <c:v>23288017.357228611</c:v>
                </c:pt>
                <c:pt idx="108">
                  <c:v>25406747.657805011</c:v>
                </c:pt>
                <c:pt idx="109">
                  <c:v>21350344.094175011</c:v>
                </c:pt>
                <c:pt idx="110">
                  <c:v>23427012.594675008</c:v>
                </c:pt>
                <c:pt idx="111">
                  <c:v>21701549.650800012</c:v>
                </c:pt>
                <c:pt idx="112">
                  <c:v>22630782.184837509</c:v>
                </c:pt>
                <c:pt idx="113">
                  <c:v>21965136.11352751</c:v>
                </c:pt>
                <c:pt idx="114">
                  <c:v>22130382.402345009</c:v>
                </c:pt>
                <c:pt idx="115">
                  <c:v>18777344.633962508</c:v>
                </c:pt>
                <c:pt idx="116">
                  <c:v>21741641.318707511</c:v>
                </c:pt>
                <c:pt idx="117">
                  <c:v>22983297.442657508</c:v>
                </c:pt>
                <c:pt idx="118">
                  <c:v>23676203.108775008</c:v>
                </c:pt>
                <c:pt idx="119">
                  <c:v>22943795.224215008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5-42D6-A50E-EC0295DF25FB}"/>
            </c:ext>
          </c:extLst>
        </c:ser>
        <c:ser>
          <c:idx val="2"/>
          <c:order val="1"/>
          <c:tx>
            <c:strRef>
              <c:f>'LU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Monthly'!$O$2:$O$145</c:f>
              <c:numCache>
                <c:formatCode>_(* #,##0_);_(* \(#,##0\);_(* "-"??_);_(@_)</c:formatCode>
                <c:ptCount val="144"/>
                <c:pt idx="0">
                  <c:v>23114060.317849267</c:v>
                </c:pt>
                <c:pt idx="1">
                  <c:v>21645050.134851038</c:v>
                </c:pt>
                <c:pt idx="2">
                  <c:v>23114060.317849267</c:v>
                </c:pt>
                <c:pt idx="3">
                  <c:v>22379555.226350151</c:v>
                </c:pt>
                <c:pt idx="4">
                  <c:v>23114060.317849267</c:v>
                </c:pt>
                <c:pt idx="5">
                  <c:v>22379555.226350151</c:v>
                </c:pt>
                <c:pt idx="6">
                  <c:v>23114060.317849267</c:v>
                </c:pt>
                <c:pt idx="7">
                  <c:v>23114060.317849267</c:v>
                </c:pt>
                <c:pt idx="8">
                  <c:v>21566060.674223788</c:v>
                </c:pt>
                <c:pt idx="9">
                  <c:v>22300565.765722904</c:v>
                </c:pt>
                <c:pt idx="10">
                  <c:v>22379555.226350151</c:v>
                </c:pt>
                <c:pt idx="11">
                  <c:v>23114060.317849267</c:v>
                </c:pt>
                <c:pt idx="12">
                  <c:v>23045259.392130584</c:v>
                </c:pt>
                <c:pt idx="13">
                  <c:v>20841744.117633238</c:v>
                </c:pt>
                <c:pt idx="14">
                  <c:v>23045259.392130584</c:v>
                </c:pt>
                <c:pt idx="15">
                  <c:v>22310754.300631467</c:v>
                </c:pt>
                <c:pt idx="16">
                  <c:v>23045259.392130584</c:v>
                </c:pt>
                <c:pt idx="17">
                  <c:v>22310754.300631467</c:v>
                </c:pt>
                <c:pt idx="18">
                  <c:v>23045259.392130584</c:v>
                </c:pt>
                <c:pt idx="19">
                  <c:v>23045259.392130584</c:v>
                </c:pt>
                <c:pt idx="20">
                  <c:v>21497259.748505104</c:v>
                </c:pt>
                <c:pt idx="21">
                  <c:v>22231764.840004221</c:v>
                </c:pt>
                <c:pt idx="22">
                  <c:v>22310754.300631467</c:v>
                </c:pt>
                <c:pt idx="23">
                  <c:v>23045259.392130584</c:v>
                </c:pt>
                <c:pt idx="24">
                  <c:v>23027085.562695459</c:v>
                </c:pt>
                <c:pt idx="25">
                  <c:v>20823570.288198113</c:v>
                </c:pt>
                <c:pt idx="26">
                  <c:v>23027085.562695459</c:v>
                </c:pt>
                <c:pt idx="27">
                  <c:v>22292580.471196342</c:v>
                </c:pt>
                <c:pt idx="28">
                  <c:v>23027085.562695459</c:v>
                </c:pt>
                <c:pt idx="29">
                  <c:v>22292580.471196342</c:v>
                </c:pt>
                <c:pt idx="30">
                  <c:v>23027085.562695459</c:v>
                </c:pt>
                <c:pt idx="31">
                  <c:v>23027085.562695459</c:v>
                </c:pt>
                <c:pt idx="32">
                  <c:v>21479085.919069979</c:v>
                </c:pt>
                <c:pt idx="33">
                  <c:v>22213591.010569096</c:v>
                </c:pt>
                <c:pt idx="34">
                  <c:v>22292580.471196342</c:v>
                </c:pt>
                <c:pt idx="35">
                  <c:v>23027085.562695459</c:v>
                </c:pt>
                <c:pt idx="36">
                  <c:v>23017349.582640927</c:v>
                </c:pt>
                <c:pt idx="37">
                  <c:v>20813834.308143582</c:v>
                </c:pt>
                <c:pt idx="38">
                  <c:v>23017349.582640927</c:v>
                </c:pt>
                <c:pt idx="39">
                  <c:v>22282844.491141811</c:v>
                </c:pt>
                <c:pt idx="40">
                  <c:v>23017349.582640927</c:v>
                </c:pt>
                <c:pt idx="41">
                  <c:v>22282844.491141811</c:v>
                </c:pt>
                <c:pt idx="42">
                  <c:v>23017349.582640927</c:v>
                </c:pt>
                <c:pt idx="43">
                  <c:v>23017349.582640927</c:v>
                </c:pt>
                <c:pt idx="44">
                  <c:v>21469349.939015448</c:v>
                </c:pt>
                <c:pt idx="45">
                  <c:v>22203855.030514564</c:v>
                </c:pt>
                <c:pt idx="46">
                  <c:v>22282844.491141811</c:v>
                </c:pt>
                <c:pt idx="47">
                  <c:v>23017349.582640927</c:v>
                </c:pt>
                <c:pt idx="48">
                  <c:v>25313742.744836301</c:v>
                </c:pt>
                <c:pt idx="49">
                  <c:v>23844732.561838072</c:v>
                </c:pt>
                <c:pt idx="50">
                  <c:v>25313742.744836301</c:v>
                </c:pt>
                <c:pt idx="51">
                  <c:v>24579237.653337184</c:v>
                </c:pt>
                <c:pt idx="52">
                  <c:v>25313742.744836301</c:v>
                </c:pt>
                <c:pt idx="53">
                  <c:v>24579237.653337184</c:v>
                </c:pt>
                <c:pt idx="54">
                  <c:v>25313742.744836301</c:v>
                </c:pt>
                <c:pt idx="55">
                  <c:v>25313742.744836301</c:v>
                </c:pt>
                <c:pt idx="56">
                  <c:v>23765743.101210821</c:v>
                </c:pt>
                <c:pt idx="57">
                  <c:v>24500248.192709938</c:v>
                </c:pt>
                <c:pt idx="58">
                  <c:v>24579237.653337184</c:v>
                </c:pt>
                <c:pt idx="59">
                  <c:v>25313742.744836301</c:v>
                </c:pt>
                <c:pt idx="60">
                  <c:v>24731531.137575347</c:v>
                </c:pt>
                <c:pt idx="61">
                  <c:v>22528015.863078002</c:v>
                </c:pt>
                <c:pt idx="62">
                  <c:v>24731531.137575347</c:v>
                </c:pt>
                <c:pt idx="63">
                  <c:v>23997026.046076231</c:v>
                </c:pt>
                <c:pt idx="64">
                  <c:v>24731531.137575347</c:v>
                </c:pt>
                <c:pt idx="65">
                  <c:v>23997026.046076231</c:v>
                </c:pt>
                <c:pt idx="66">
                  <c:v>24731531.137575347</c:v>
                </c:pt>
                <c:pt idx="67">
                  <c:v>24731531.137575347</c:v>
                </c:pt>
                <c:pt idx="68">
                  <c:v>23183531.493949868</c:v>
                </c:pt>
                <c:pt idx="69">
                  <c:v>23918036.585448984</c:v>
                </c:pt>
                <c:pt idx="70">
                  <c:v>23997026.046076231</c:v>
                </c:pt>
                <c:pt idx="71">
                  <c:v>24731531.137575347</c:v>
                </c:pt>
                <c:pt idx="72">
                  <c:v>24663379.277193632</c:v>
                </c:pt>
                <c:pt idx="73">
                  <c:v>22459864.002696287</c:v>
                </c:pt>
                <c:pt idx="74">
                  <c:v>24663379.277193632</c:v>
                </c:pt>
                <c:pt idx="75">
                  <c:v>23928874.185694516</c:v>
                </c:pt>
                <c:pt idx="76">
                  <c:v>24663379.277193632</c:v>
                </c:pt>
                <c:pt idx="77">
                  <c:v>23928874.185694516</c:v>
                </c:pt>
                <c:pt idx="78">
                  <c:v>24663379.277193632</c:v>
                </c:pt>
                <c:pt idx="79">
                  <c:v>24663379.277193632</c:v>
                </c:pt>
                <c:pt idx="80">
                  <c:v>23115379.633568153</c:v>
                </c:pt>
                <c:pt idx="81">
                  <c:v>23849884.725067269</c:v>
                </c:pt>
                <c:pt idx="82">
                  <c:v>23928874.185694516</c:v>
                </c:pt>
                <c:pt idx="83">
                  <c:v>24663379.277193632</c:v>
                </c:pt>
                <c:pt idx="84">
                  <c:v>24636118.533040944</c:v>
                </c:pt>
                <c:pt idx="85">
                  <c:v>22432603.258543599</c:v>
                </c:pt>
                <c:pt idx="86">
                  <c:v>24636118.533040944</c:v>
                </c:pt>
                <c:pt idx="87">
                  <c:v>23901613.441541828</c:v>
                </c:pt>
                <c:pt idx="88">
                  <c:v>24636118.533040944</c:v>
                </c:pt>
                <c:pt idx="89">
                  <c:v>23901613.441541828</c:v>
                </c:pt>
                <c:pt idx="90">
                  <c:v>24636118.533040944</c:v>
                </c:pt>
                <c:pt idx="91">
                  <c:v>24636118.533040944</c:v>
                </c:pt>
                <c:pt idx="92">
                  <c:v>23088118.889415465</c:v>
                </c:pt>
                <c:pt idx="93">
                  <c:v>23822623.980914582</c:v>
                </c:pt>
                <c:pt idx="94">
                  <c:v>23901613.441541828</c:v>
                </c:pt>
                <c:pt idx="95">
                  <c:v>24636118.533040944</c:v>
                </c:pt>
                <c:pt idx="96">
                  <c:v>24529022.752441105</c:v>
                </c:pt>
                <c:pt idx="97">
                  <c:v>23060012.569442876</c:v>
                </c:pt>
                <c:pt idx="98">
                  <c:v>23671911.951402925</c:v>
                </c:pt>
                <c:pt idx="99">
                  <c:v>22080296.058865629</c:v>
                </c:pt>
                <c:pt idx="100">
                  <c:v>22814801.150364745</c:v>
                </c:pt>
                <c:pt idx="101">
                  <c:v>22937406.859903809</c:v>
                </c:pt>
                <c:pt idx="102">
                  <c:v>23671911.951402925</c:v>
                </c:pt>
                <c:pt idx="103">
                  <c:v>23671911.951402925</c:v>
                </c:pt>
                <c:pt idx="104">
                  <c:v>22123912.307777446</c:v>
                </c:pt>
                <c:pt idx="105">
                  <c:v>22858417.399276562</c:v>
                </c:pt>
                <c:pt idx="106">
                  <c:v>22937406.859903809</c:v>
                </c:pt>
                <c:pt idx="107">
                  <c:v>23671911.951402925</c:v>
                </c:pt>
                <c:pt idx="108">
                  <c:v>23638809.619217519</c:v>
                </c:pt>
                <c:pt idx="109">
                  <c:v>21435294.344720174</c:v>
                </c:pt>
                <c:pt idx="110">
                  <c:v>23638809.619217519</c:v>
                </c:pt>
                <c:pt idx="111">
                  <c:v>22904304.527718402</c:v>
                </c:pt>
                <c:pt idx="112">
                  <c:v>23638809.619217519</c:v>
                </c:pt>
                <c:pt idx="113">
                  <c:v>22904304.527718402</c:v>
                </c:pt>
                <c:pt idx="114">
                  <c:v>23638809.619217519</c:v>
                </c:pt>
                <c:pt idx="115">
                  <c:v>23638809.619217519</c:v>
                </c:pt>
                <c:pt idx="116">
                  <c:v>22090809.97559204</c:v>
                </c:pt>
                <c:pt idx="117">
                  <c:v>22825315.067091156</c:v>
                </c:pt>
                <c:pt idx="118">
                  <c:v>22904304.527718402</c:v>
                </c:pt>
                <c:pt idx="119">
                  <c:v>23638809.619217519</c:v>
                </c:pt>
                <c:pt idx="120">
                  <c:v>24117093.809593804</c:v>
                </c:pt>
                <c:pt idx="121">
                  <c:v>21913578.535096459</c:v>
                </c:pt>
                <c:pt idx="122">
                  <c:v>24117093.809593804</c:v>
                </c:pt>
                <c:pt idx="123">
                  <c:v>23382588.718094688</c:v>
                </c:pt>
                <c:pt idx="124">
                  <c:v>24117093.809593804</c:v>
                </c:pt>
                <c:pt idx="125">
                  <c:v>23382588.718094688</c:v>
                </c:pt>
                <c:pt idx="126">
                  <c:v>24117093.809593804</c:v>
                </c:pt>
                <c:pt idx="127">
                  <c:v>24117093.809593804</c:v>
                </c:pt>
                <c:pt idx="128">
                  <c:v>22569094.165968325</c:v>
                </c:pt>
                <c:pt idx="129">
                  <c:v>23303599.257467441</c:v>
                </c:pt>
                <c:pt idx="130">
                  <c:v>23382588.718094688</c:v>
                </c:pt>
                <c:pt idx="131">
                  <c:v>24117093.809593804</c:v>
                </c:pt>
                <c:pt idx="132">
                  <c:v>24345653.047642093</c:v>
                </c:pt>
                <c:pt idx="133">
                  <c:v>22142137.773144748</c:v>
                </c:pt>
                <c:pt idx="134">
                  <c:v>24345653.047642093</c:v>
                </c:pt>
                <c:pt idx="135">
                  <c:v>23611147.956142977</c:v>
                </c:pt>
                <c:pt idx="136">
                  <c:v>24345653.047642093</c:v>
                </c:pt>
                <c:pt idx="137">
                  <c:v>23611147.956142977</c:v>
                </c:pt>
                <c:pt idx="138">
                  <c:v>24345653.047642093</c:v>
                </c:pt>
                <c:pt idx="139">
                  <c:v>24345653.047642093</c:v>
                </c:pt>
                <c:pt idx="140">
                  <c:v>22797653.404016614</c:v>
                </c:pt>
                <c:pt idx="141">
                  <c:v>23532158.49551573</c:v>
                </c:pt>
                <c:pt idx="142">
                  <c:v>23611147.956142977</c:v>
                </c:pt>
                <c:pt idx="143">
                  <c:v>24345653.047642093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5-42D6-A50E-EC0295DF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256220600.70393044</c:v>
                </c:pt>
                <c:pt idx="1">
                  <c:v>255389581.63213682</c:v>
                </c:pt>
                <c:pt idx="2">
                  <c:v>248491220.29588568</c:v>
                </c:pt>
                <c:pt idx="3">
                  <c:v>247531814.84014043</c:v>
                </c:pt>
                <c:pt idx="4">
                  <c:v>254829614.94449431</c:v>
                </c:pt>
                <c:pt idx="5">
                  <c:v>243695247.75932932</c:v>
                </c:pt>
                <c:pt idx="6">
                  <c:v>259006063.99240005</c:v>
                </c:pt>
                <c:pt idx="7">
                  <c:v>251122549</c:v>
                </c:pt>
                <c:pt idx="8">
                  <c:v>270338602</c:v>
                </c:pt>
                <c:pt idx="9">
                  <c:v>275475848.21988314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290815366.03768003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257031149.79010195</c:v>
                </c:pt>
                <c:pt idx="1">
                  <c:v>257191615.99110249</c:v>
                </c:pt>
                <c:pt idx="2">
                  <c:v>256654700.64492267</c:v>
                </c:pt>
                <c:pt idx="3">
                  <c:v>255929907.1209977</c:v>
                </c:pt>
                <c:pt idx="4">
                  <c:v>255612609.74852669</c:v>
                </c:pt>
                <c:pt idx="5">
                  <c:v>251746281.61521718</c:v>
                </c:pt>
                <c:pt idx="6">
                  <c:v>250858539.40848425</c:v>
                </c:pt>
                <c:pt idx="7">
                  <c:v>253014791.40228099</c:v>
                </c:pt>
                <c:pt idx="8">
                  <c:v>268658692.15583903</c:v>
                </c:pt>
                <c:pt idx="9">
                  <c:v>276876446.76609135</c:v>
                </c:pt>
                <c:pt idx="10">
                  <c:v>270291182.63338417</c:v>
                </c:pt>
                <c:pt idx="11">
                  <c:v>265592217.24129075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258679855.16926599</c:v>
                </c:pt>
                <c:pt idx="1">
                  <c:v>259649095.76980203</c:v>
                </c:pt>
                <c:pt idx="2">
                  <c:v>260324483.84912795</c:v>
                </c:pt>
                <c:pt idx="3">
                  <c:v>260871032.30848894</c:v>
                </c:pt>
                <c:pt idx="4">
                  <c:v>262662302.29874411</c:v>
                </c:pt>
                <c:pt idx="5">
                  <c:v>263968710.52578703</c:v>
                </c:pt>
                <c:pt idx="6">
                  <c:v>266008956.31569141</c:v>
                </c:pt>
                <c:pt idx="7">
                  <c:v>269040174.87202698</c:v>
                </c:pt>
                <c:pt idx="8">
                  <c:v>284461842.14000106</c:v>
                </c:pt>
                <c:pt idx="9">
                  <c:v>292215964.58388811</c:v>
                </c:pt>
                <c:pt idx="10">
                  <c:v>285568769.88773382</c:v>
                </c:pt>
                <c:pt idx="11">
                  <c:v>280767747.74313134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Summary'!$L$5:$L$14</c:f>
              <c:numCache>
                <c:formatCode>#,##0</c:formatCode>
                <c:ptCount val="10"/>
                <c:pt idx="0">
                  <c:v>103403739.78670518</c:v>
                </c:pt>
                <c:pt idx="1">
                  <c:v>103284258.79809758</c:v>
                </c:pt>
                <c:pt idx="2">
                  <c:v>103923430.55572671</c:v>
                </c:pt>
                <c:pt idx="3">
                  <c:v>104997600.1746619</c:v>
                </c:pt>
                <c:pt idx="4">
                  <c:v>103858080.64192553</c:v>
                </c:pt>
                <c:pt idx="5">
                  <c:v>99503004.427166715</c:v>
                </c:pt>
                <c:pt idx="6">
                  <c:v>101399119.8590284</c:v>
                </c:pt>
                <c:pt idx="7">
                  <c:v>101723563</c:v>
                </c:pt>
                <c:pt idx="8">
                  <c:v>94820549.66929999</c:v>
                </c:pt>
                <c:pt idx="9">
                  <c:v>98943526.028734013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104268159.33148342</c:v>
                </c:pt>
                <c:pt idx="1">
                  <c:v>105022883.5087049</c:v>
                </c:pt>
                <c:pt idx="2">
                  <c:v>106363259.76019455</c:v>
                </c:pt>
                <c:pt idx="3">
                  <c:v>108051895.12997375</c:v>
                </c:pt>
                <c:pt idx="4">
                  <c:v>107489531.25572047</c:v>
                </c:pt>
                <c:pt idx="5">
                  <c:v>102755875.99194771</c:v>
                </c:pt>
                <c:pt idx="6">
                  <c:v>105457971.60393548</c:v>
                </c:pt>
                <c:pt idx="7">
                  <c:v>106180778.41084805</c:v>
                </c:pt>
                <c:pt idx="8">
                  <c:v>99740924.443598792</c:v>
                </c:pt>
                <c:pt idx="9">
                  <c:v>104101974.16829662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104819113.24422388</c:v>
                </c:pt>
                <c:pt idx="1">
                  <c:v>103586472.11950836</c:v>
                </c:pt>
                <c:pt idx="2">
                  <c:v>102963703.99324125</c:v>
                </c:pt>
                <c:pt idx="3">
                  <c:v>103401744.84940733</c:v>
                </c:pt>
                <c:pt idx="4">
                  <c:v>102494426.80640285</c:v>
                </c:pt>
                <c:pt idx="5">
                  <c:v>102851116.63655356</c:v>
                </c:pt>
                <c:pt idx="6">
                  <c:v>103120444.33308679</c:v>
                </c:pt>
                <c:pt idx="7">
                  <c:v>102594393.55710991</c:v>
                </c:pt>
                <c:pt idx="8">
                  <c:v>96441463.238222241</c:v>
                </c:pt>
                <c:pt idx="9">
                  <c:v>98811855.120834291</c:v>
                </c:pt>
                <c:pt idx="10">
                  <c:v>103387625.09516497</c:v>
                </c:pt>
                <c:pt idx="11">
                  <c:v>105317728.79666437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105683532.78900209</c:v>
                </c:pt>
                <c:pt idx="1">
                  <c:v>105325096.83011565</c:v>
                </c:pt>
                <c:pt idx="2">
                  <c:v>105403533.19770913</c:v>
                </c:pt>
                <c:pt idx="3">
                  <c:v>106456039.80471918</c:v>
                </c:pt>
                <c:pt idx="4">
                  <c:v>106125877.42019781</c:v>
                </c:pt>
                <c:pt idx="5">
                  <c:v>106103988.20133454</c:v>
                </c:pt>
                <c:pt idx="6">
                  <c:v>107179296.07799384</c:v>
                </c:pt>
                <c:pt idx="7">
                  <c:v>107051608.96795799</c:v>
                </c:pt>
                <c:pt idx="8">
                  <c:v>101361838.01252103</c:v>
                </c:pt>
                <c:pt idx="9">
                  <c:v>103970303.26039691</c:v>
                </c:pt>
                <c:pt idx="10">
                  <c:v>108461334.60890111</c:v>
                </c:pt>
                <c:pt idx="11">
                  <c:v>110297605.30292629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Summary'!$U$5:$U$14</c:f>
              <c:numCache>
                <c:formatCode>#,##0</c:formatCode>
                <c:ptCount val="10"/>
                <c:pt idx="0">
                  <c:v>234251734.89474314</c:v>
                </c:pt>
                <c:pt idx="1">
                  <c:v>233430195.35340962</c:v>
                </c:pt>
                <c:pt idx="2">
                  <c:v>224657845.57076851</c:v>
                </c:pt>
                <c:pt idx="3">
                  <c:v>218194347.05538249</c:v>
                </c:pt>
                <c:pt idx="4">
                  <c:v>216056699.61478987</c:v>
                </c:pt>
                <c:pt idx="5">
                  <c:v>204648181.01987115</c:v>
                </c:pt>
                <c:pt idx="6">
                  <c:v>206166950.13402587</c:v>
                </c:pt>
                <c:pt idx="7">
                  <c:v>203960179.99720001</c:v>
                </c:pt>
                <c:pt idx="8">
                  <c:v>192408295.54519999</c:v>
                </c:pt>
                <c:pt idx="9">
                  <c:v>190301136.7771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239151127.89684987</c:v>
                </c:pt>
                <c:pt idx="1">
                  <c:v>240130287.394963</c:v>
                </c:pt>
                <c:pt idx="2">
                  <c:v>232792168.9992438</c:v>
                </c:pt>
                <c:pt idx="3">
                  <c:v>229872864.94564056</c:v>
                </c:pt>
                <c:pt idx="4">
                  <c:v>232540270.21871293</c:v>
                </c:pt>
                <c:pt idx="5">
                  <c:v>224777269.85168415</c:v>
                </c:pt>
                <c:pt idx="6">
                  <c:v>230739671.76721987</c:v>
                </c:pt>
                <c:pt idx="7">
                  <c:v>232916070.21089041</c:v>
                </c:pt>
                <c:pt idx="8">
                  <c:v>224174483.23012865</c:v>
                </c:pt>
                <c:pt idx="9">
                  <c:v>223339046.09127441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234889537.45414308</c:v>
                </c:pt>
                <c:pt idx="1">
                  <c:v>232486658.4700135</c:v>
                </c:pt>
                <c:pt idx="2">
                  <c:v>224067296.03340444</c:v>
                </c:pt>
                <c:pt idx="3">
                  <c:v>217340623.6401054</c:v>
                </c:pt>
                <c:pt idx="4">
                  <c:v>212289090.08938569</c:v>
                </c:pt>
                <c:pt idx="5">
                  <c:v>209918237.87642497</c:v>
                </c:pt>
                <c:pt idx="6">
                  <c:v>206894479.84448969</c:v>
                </c:pt>
                <c:pt idx="7">
                  <c:v>199328833.33247694</c:v>
                </c:pt>
                <c:pt idx="8">
                  <c:v>191997137.05954626</c:v>
                </c:pt>
                <c:pt idx="9">
                  <c:v>194871445.0400705</c:v>
                </c:pt>
                <c:pt idx="10">
                  <c:v>192603164.77921656</c:v>
                </c:pt>
                <c:pt idx="11">
                  <c:v>192112283.68706501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239788930.45624989</c:v>
                </c:pt>
                <c:pt idx="1">
                  <c:v>239186750.51156691</c:v>
                </c:pt>
                <c:pt idx="2">
                  <c:v>232201619.46187976</c:v>
                </c:pt>
                <c:pt idx="3">
                  <c:v>229019141.53036344</c:v>
                </c:pt>
                <c:pt idx="4">
                  <c:v>228772660.69330871</c:v>
                </c:pt>
                <c:pt idx="5">
                  <c:v>230047326.70823795</c:v>
                </c:pt>
                <c:pt idx="6">
                  <c:v>231467201.47768369</c:v>
                </c:pt>
                <c:pt idx="7">
                  <c:v>228284723.54616737</c:v>
                </c:pt>
                <c:pt idx="8">
                  <c:v>223763324.74447492</c:v>
                </c:pt>
                <c:pt idx="9">
                  <c:v>227909354.35424492</c:v>
                </c:pt>
                <c:pt idx="10">
                  <c:v>225216488.41219264</c:v>
                </c:pt>
                <c:pt idx="11">
                  <c:v>224119757.55579317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Summary'!$AD$5:$AD$14</c:f>
              <c:numCache>
                <c:formatCode>#,##0</c:formatCode>
                <c:ptCount val="10"/>
                <c:pt idx="0">
                  <c:v>126895902.8686</c:v>
                </c:pt>
                <c:pt idx="1">
                  <c:v>132211130.93339999</c:v>
                </c:pt>
                <c:pt idx="2">
                  <c:v>130549125.32099999</c:v>
                </c:pt>
                <c:pt idx="3">
                  <c:v>127712881.49879999</c:v>
                </c:pt>
                <c:pt idx="4">
                  <c:v>124246025.7656</c:v>
                </c:pt>
                <c:pt idx="5">
                  <c:v>123613582.23840001</c:v>
                </c:pt>
                <c:pt idx="6">
                  <c:v>122358953.95090002</c:v>
                </c:pt>
                <c:pt idx="7">
                  <c:v>120082524.1001</c:v>
                </c:pt>
                <c:pt idx="8">
                  <c:v>112049205.35920002</c:v>
                </c:pt>
                <c:pt idx="9">
                  <c:v>120904790.80819997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126900042.8686</c:v>
                </c:pt>
                <c:pt idx="1">
                  <c:v>132359270.70455946</c:v>
                </c:pt>
                <c:pt idx="2">
                  <c:v>131121697.69541143</c:v>
                </c:pt>
                <c:pt idx="3">
                  <c:v>128738568.57539585</c:v>
                </c:pt>
                <c:pt idx="4">
                  <c:v>125457795.26185963</c:v>
                </c:pt>
                <c:pt idx="5">
                  <c:v>124576353.85553248</c:v>
                </c:pt>
                <c:pt idx="6">
                  <c:v>123353902.91110003</c:v>
                </c:pt>
                <c:pt idx="7">
                  <c:v>121939261.79416697</c:v>
                </c:pt>
                <c:pt idx="8">
                  <c:v>115050344.42643854</c:v>
                </c:pt>
                <c:pt idx="9">
                  <c:v>124373727.80068696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128236168.845158</c:v>
                </c:pt>
                <c:pt idx="1">
                  <c:v>131526745.82060516</c:v>
                </c:pt>
                <c:pt idx="2">
                  <c:v>127723821.24853657</c:v>
                </c:pt>
                <c:pt idx="3">
                  <c:v>126064028.16159898</c:v>
                </c:pt>
                <c:pt idx="4">
                  <c:v>125515912.82997003</c:v>
                </c:pt>
                <c:pt idx="5">
                  <c:v>124716867.84014983</c:v>
                </c:pt>
                <c:pt idx="6">
                  <c:v>123807609.83782385</c:v>
                </c:pt>
                <c:pt idx="7">
                  <c:v>122448592.76844855</c:v>
                </c:pt>
                <c:pt idx="8">
                  <c:v>111386160.30813922</c:v>
                </c:pt>
                <c:pt idx="9">
                  <c:v>118748106.98473269</c:v>
                </c:pt>
                <c:pt idx="10">
                  <c:v>119342811.32687463</c:v>
                </c:pt>
                <c:pt idx="11">
                  <c:v>118382643.31449567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128240308.845158</c:v>
                </c:pt>
                <c:pt idx="1">
                  <c:v>131674885.59176463</c:v>
                </c:pt>
                <c:pt idx="2">
                  <c:v>128296393.62294801</c:v>
                </c:pt>
                <c:pt idx="3">
                  <c:v>127089715.23819484</c:v>
                </c:pt>
                <c:pt idx="4">
                  <c:v>126727682.32622966</c:v>
                </c:pt>
                <c:pt idx="5">
                  <c:v>125679639.45728233</c:v>
                </c:pt>
                <c:pt idx="6">
                  <c:v>124802558.79802386</c:v>
                </c:pt>
                <c:pt idx="7">
                  <c:v>124305330.46251553</c:v>
                </c:pt>
                <c:pt idx="8">
                  <c:v>114387299.37537776</c:v>
                </c:pt>
                <c:pt idx="9">
                  <c:v>122217043.97721963</c:v>
                </c:pt>
                <c:pt idx="10">
                  <c:v>122801265.16779867</c:v>
                </c:pt>
                <c:pt idx="11">
                  <c:v>121823304.31877646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Summary'!$AM$5:$AM$14</c:f>
              <c:numCache>
                <c:formatCode>#,##0</c:formatCode>
                <c:ptCount val="10"/>
                <c:pt idx="0">
                  <c:v>272631443.27339244</c:v>
                </c:pt>
                <c:pt idx="1">
                  <c:v>264004765.672095</c:v>
                </c:pt>
                <c:pt idx="2">
                  <c:v>269591766.27768004</c:v>
                </c:pt>
                <c:pt idx="3">
                  <c:v>272823999.19582504</c:v>
                </c:pt>
                <c:pt idx="4">
                  <c:v>300037282.51909494</c:v>
                </c:pt>
                <c:pt idx="5">
                  <c:v>289478993.77460253</c:v>
                </c:pt>
                <c:pt idx="6">
                  <c:v>287387431.13281</c:v>
                </c:pt>
                <c:pt idx="7">
                  <c:v>290955053</c:v>
                </c:pt>
                <c:pt idx="8">
                  <c:v>281204845.03435504</c:v>
                </c:pt>
                <c:pt idx="9">
                  <c:v>266221942.0420725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B-47C5-B032-8A94FB93D464}"/>
            </c:ext>
          </c:extLst>
        </c:ser>
        <c:ser>
          <c:idx val="2"/>
          <c:order val="1"/>
          <c:tx>
            <c:strRef>
              <c:f>'Normalized Annual Summary'!$AO$3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Summary'!$AO$5:$AO$14</c:f>
              <c:numCache>
                <c:formatCode>#,##0</c:formatCode>
                <c:ptCount val="10"/>
                <c:pt idx="0">
                  <c:v>272631443.27339244</c:v>
                </c:pt>
                <c:pt idx="1">
                  <c:v>264005036.01067609</c:v>
                </c:pt>
                <c:pt idx="2">
                  <c:v>269674220.66410273</c:v>
                </c:pt>
                <c:pt idx="3">
                  <c:v>273020469.57324731</c:v>
                </c:pt>
                <c:pt idx="4">
                  <c:v>300337644.50848436</c:v>
                </c:pt>
                <c:pt idx="5">
                  <c:v>289950037.13074797</c:v>
                </c:pt>
                <c:pt idx="6">
                  <c:v>287949072.30692482</c:v>
                </c:pt>
                <c:pt idx="7">
                  <c:v>291923131.49465817</c:v>
                </c:pt>
                <c:pt idx="8">
                  <c:v>282590152.27139831</c:v>
                </c:pt>
                <c:pt idx="9">
                  <c:v>268734236.42648262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B-47C5-B032-8A94FB93D464}"/>
            </c:ext>
          </c:extLst>
        </c:ser>
        <c:ser>
          <c:idx val="0"/>
          <c:order val="2"/>
          <c:tx>
            <c:strRef>
              <c:f>'Normalized Annual Summary'!$AS$3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Summary'!$AS$5:$AS$16</c:f>
              <c:numCache>
                <c:formatCode>#,##0</c:formatCode>
                <c:ptCount val="12"/>
                <c:pt idx="0">
                  <c:v>271334704.16094381</c:v>
                </c:pt>
                <c:pt idx="1">
                  <c:v>269774317.62223935</c:v>
                </c:pt>
                <c:pt idx="2">
                  <c:v>269474047.62117624</c:v>
                </c:pt>
                <c:pt idx="3">
                  <c:v>269243199.86952227</c:v>
                </c:pt>
                <c:pt idx="4">
                  <c:v>297430531.29539883</c:v>
                </c:pt>
                <c:pt idx="5">
                  <c:v>289538805.55001217</c:v>
                </c:pt>
                <c:pt idx="6">
                  <c:v>288630385.40746218</c:v>
                </c:pt>
                <c:pt idx="7">
                  <c:v>287896819.15708661</c:v>
                </c:pt>
                <c:pt idx="8">
                  <c:v>276643616.52654433</c:v>
                </c:pt>
                <c:pt idx="9">
                  <c:v>274384896.30145359</c:v>
                </c:pt>
                <c:pt idx="10">
                  <c:v>280142331.02881426</c:v>
                </c:pt>
                <c:pt idx="11">
                  <c:v>282898876.33631599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B-47C5-B032-8A94FB93D464}"/>
            </c:ext>
          </c:extLst>
        </c:ser>
        <c:ser>
          <c:idx val="3"/>
          <c:order val="3"/>
          <c:tx>
            <c:strRef>
              <c:f>'Normalized Annual Summary'!$AQ$3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Summary'!$AQ$5:$AQ$16</c:f>
              <c:numCache>
                <c:formatCode>#,##0</c:formatCode>
                <c:ptCount val="12"/>
                <c:pt idx="0">
                  <c:v>271334704.16094381</c:v>
                </c:pt>
                <c:pt idx="1">
                  <c:v>269774587.96082044</c:v>
                </c:pt>
                <c:pt idx="2">
                  <c:v>269556502.007599</c:v>
                </c:pt>
                <c:pt idx="3">
                  <c:v>269439670.24694461</c:v>
                </c:pt>
                <c:pt idx="4">
                  <c:v>297730893.28478825</c:v>
                </c:pt>
                <c:pt idx="5">
                  <c:v>290009848.90615761</c:v>
                </c:pt>
                <c:pt idx="6">
                  <c:v>289192026.581577</c:v>
                </c:pt>
                <c:pt idx="7">
                  <c:v>288864897.65174478</c:v>
                </c:pt>
                <c:pt idx="8">
                  <c:v>278028923.76358765</c:v>
                </c:pt>
                <c:pt idx="9">
                  <c:v>276897190.68586367</c:v>
                </c:pt>
                <c:pt idx="10">
                  <c:v>282636600.97037911</c:v>
                </c:pt>
                <c:pt idx="11">
                  <c:v>285379311.8269586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B-47C5-B032-8A94FB93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229999999.9999999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Summary'!$AV$5:$AV$14</c:f>
              <c:numCache>
                <c:formatCode>#,##0</c:formatCode>
                <c:ptCount val="10"/>
                <c:pt idx="0">
                  <c:v>9019466.9023068007</c:v>
                </c:pt>
                <c:pt idx="1">
                  <c:v>9144166.018151382</c:v>
                </c:pt>
                <c:pt idx="2">
                  <c:v>8086583.2770350762</c:v>
                </c:pt>
                <c:pt idx="3">
                  <c:v>6427056.8045899998</c:v>
                </c:pt>
                <c:pt idx="4">
                  <c:v>5119606.1326600015</c:v>
                </c:pt>
                <c:pt idx="5">
                  <c:v>4349789.3748699967</c:v>
                </c:pt>
                <c:pt idx="6">
                  <c:v>3664817.2994635967</c:v>
                </c:pt>
                <c:pt idx="7">
                  <c:v>3457005</c:v>
                </c:pt>
                <c:pt idx="8">
                  <c:v>3449208.3879999998</c:v>
                </c:pt>
                <c:pt idx="9">
                  <c:v>3351424.9544093632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3356657.3703541593</c:v>
                </c:pt>
                <c:pt idx="11" formatCode="#,##0">
                  <c:v>3361897.9554141792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Summary'!$AX$5:$AX$14</c:f>
              <c:numCache>
                <c:formatCode>#,##0</c:formatCode>
                <c:ptCount val="10"/>
                <c:pt idx="0">
                  <c:v>900.20629140063875</c:v>
                </c:pt>
                <c:pt idx="1">
                  <c:v>911.72700714406324</c:v>
                </c:pt>
                <c:pt idx="2">
                  <c:v>804.56843814294757</c:v>
                </c:pt>
                <c:pt idx="3">
                  <c:v>641.88193197962607</c:v>
                </c:pt>
                <c:pt idx="4">
                  <c:v>511.03648894848493</c:v>
                </c:pt>
                <c:pt idx="5">
                  <c:v>433.15966688607813</c:v>
                </c:pt>
                <c:pt idx="6">
                  <c:v>364.01853784030692</c:v>
                </c:pt>
                <c:pt idx="7">
                  <c:v>342.26360298667549</c:v>
                </c:pt>
                <c:pt idx="8">
                  <c:v>340.28166542799823</c:v>
                </c:pt>
                <c:pt idx="9">
                  <c:v>329.83219706813929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329.83219706813929</c:v>
                </c:pt>
                <c:pt idx="11" formatCode="#,##0">
                  <c:v>329.83219706813929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Intermediate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Intermediate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Weather!$DS$158:$DS$255</c:f>
              <c:numCache>
                <c:formatCode>_(* #,##0_);_(* \(#,##0\);_(* "-"??_);_(@_)</c:formatCode>
                <c:ptCount val="98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11036859.707929952</c:v>
                </c:pt>
                <c:pt idx="13">
                  <c:v>9768255.9657299556</c:v>
                </c:pt>
                <c:pt idx="14">
                  <c:v>10702986.562729957</c:v>
                </c:pt>
                <c:pt idx="15">
                  <c:v>10643895.195729958</c:v>
                </c:pt>
                <c:pt idx="16">
                  <c:v>11573780.229129955</c:v>
                </c:pt>
                <c:pt idx="17">
                  <c:v>11274330.137329953</c:v>
                </c:pt>
                <c:pt idx="18">
                  <c:v>11333434.480129957</c:v>
                </c:pt>
                <c:pt idx="19">
                  <c:v>11733251.872329956</c:v>
                </c:pt>
                <c:pt idx="20">
                  <c:v>11218445.909329953</c:v>
                </c:pt>
                <c:pt idx="21">
                  <c:v>11555222.675729956</c:v>
                </c:pt>
                <c:pt idx="22">
                  <c:v>10889996.847529959</c:v>
                </c:pt>
                <c:pt idx="23">
                  <c:v>10628811.120929956</c:v>
                </c:pt>
                <c:pt idx="24">
                  <c:v>11182242.747134289</c:v>
                </c:pt>
                <c:pt idx="25">
                  <c:v>9859147.4817342851</c:v>
                </c:pt>
                <c:pt idx="26">
                  <c:v>11209096.000734286</c:v>
                </c:pt>
                <c:pt idx="27">
                  <c:v>11171928.788934285</c:v>
                </c:pt>
                <c:pt idx="28">
                  <c:v>11807106.216334285</c:v>
                </c:pt>
                <c:pt idx="29">
                  <c:v>11080295.911534289</c:v>
                </c:pt>
                <c:pt idx="30">
                  <c:v>11727924.419334285</c:v>
                </c:pt>
                <c:pt idx="31">
                  <c:v>12013776.030734288</c:v>
                </c:pt>
                <c:pt idx="32">
                  <c:v>10309364.006934287</c:v>
                </c:pt>
                <c:pt idx="33">
                  <c:v>10614506.981734289</c:v>
                </c:pt>
                <c:pt idx="34">
                  <c:v>9875018.7159342859</c:v>
                </c:pt>
                <c:pt idx="35">
                  <c:v>10271290.394334288</c:v>
                </c:pt>
                <c:pt idx="36">
                  <c:v>10704488.336249653</c:v>
                </c:pt>
                <c:pt idx="37">
                  <c:v>9935370.3074496537</c:v>
                </c:pt>
                <c:pt idx="38">
                  <c:v>10565220.994649656</c:v>
                </c:pt>
                <c:pt idx="39">
                  <c:v>10250840.340449654</c:v>
                </c:pt>
                <c:pt idx="40">
                  <c:v>11333284.586049655</c:v>
                </c:pt>
                <c:pt idx="41">
                  <c:v>10406367.349849654</c:v>
                </c:pt>
                <c:pt idx="42">
                  <c:v>10670953.665449653</c:v>
                </c:pt>
                <c:pt idx="43">
                  <c:v>11178235.555449653</c:v>
                </c:pt>
                <c:pt idx="44">
                  <c:v>11305349.079249656</c:v>
                </c:pt>
                <c:pt idx="45">
                  <c:v>10944408.211449653</c:v>
                </c:pt>
                <c:pt idx="46">
                  <c:v>11056701.236649655</c:v>
                </c:pt>
                <c:pt idx="47">
                  <c:v>10387348.912449656</c:v>
                </c:pt>
                <c:pt idx="48">
                  <c:v>10925191.476554967</c:v>
                </c:pt>
                <c:pt idx="49">
                  <c:v>10205595.834754968</c:v>
                </c:pt>
                <c:pt idx="50">
                  <c:v>11009704.170954969</c:v>
                </c:pt>
                <c:pt idx="51">
                  <c:v>10380440.993354967</c:v>
                </c:pt>
                <c:pt idx="52">
                  <c:v>11119964.97935497</c:v>
                </c:pt>
                <c:pt idx="53">
                  <c:v>9788659.1661549676</c:v>
                </c:pt>
                <c:pt idx="54">
                  <c:v>10793810.059354968</c:v>
                </c:pt>
                <c:pt idx="55">
                  <c:v>10970722.11675497</c:v>
                </c:pt>
                <c:pt idx="56">
                  <c:v>10282847.328554969</c:v>
                </c:pt>
                <c:pt idx="57">
                  <c:v>10350663.629354971</c:v>
                </c:pt>
                <c:pt idx="58">
                  <c:v>10006450.83035497</c:v>
                </c:pt>
                <c:pt idx="59">
                  <c:v>9623744.6763549708</c:v>
                </c:pt>
                <c:pt idx="60">
                  <c:v>9576561.2286943756</c:v>
                </c:pt>
                <c:pt idx="61">
                  <c:v>9092957.1098943744</c:v>
                </c:pt>
                <c:pt idx="62">
                  <c:v>10651053.525694374</c:v>
                </c:pt>
                <c:pt idx="63">
                  <c:v>9862795.3478943724</c:v>
                </c:pt>
                <c:pt idx="64">
                  <c:v>10222992.917694375</c:v>
                </c:pt>
                <c:pt idx="65">
                  <c:v>10516701.063694375</c:v>
                </c:pt>
                <c:pt idx="66">
                  <c:v>10945795.030294375</c:v>
                </c:pt>
                <c:pt idx="67">
                  <c:v>11541617.381294375</c:v>
                </c:pt>
                <c:pt idx="68">
                  <c:v>10187097.135894375</c:v>
                </c:pt>
                <c:pt idx="69">
                  <c:v>10920216.338294376</c:v>
                </c:pt>
                <c:pt idx="70">
                  <c:v>10829063.062894376</c:v>
                </c:pt>
                <c:pt idx="71">
                  <c:v>10229503.713294376</c:v>
                </c:pt>
                <c:pt idx="72">
                  <c:v>10195826.991150001</c:v>
                </c:pt>
                <c:pt idx="73">
                  <c:v>9525372.3079500012</c:v>
                </c:pt>
                <c:pt idx="74">
                  <c:v>10470550.396950001</c:v>
                </c:pt>
                <c:pt idx="75">
                  <c:v>9223206.8335500024</c:v>
                </c:pt>
                <c:pt idx="76">
                  <c:v>9874032.6893499978</c:v>
                </c:pt>
                <c:pt idx="77">
                  <c:v>10242032.045750001</c:v>
                </c:pt>
                <c:pt idx="78">
                  <c:v>10872478.907950001</c:v>
                </c:pt>
                <c:pt idx="79">
                  <c:v>11376324.865150003</c:v>
                </c:pt>
                <c:pt idx="80">
                  <c:v>10796402.993750002</c:v>
                </c:pt>
                <c:pt idx="81">
                  <c:v>10440294.219350001</c:v>
                </c:pt>
                <c:pt idx="82">
                  <c:v>10444001.725350002</c:v>
                </c:pt>
                <c:pt idx="83">
                  <c:v>9893378.9348500017</c:v>
                </c:pt>
                <c:pt idx="84">
                  <c:v>10553641.695472248</c:v>
                </c:pt>
                <c:pt idx="85">
                  <c:v>9060989.4041722491</c:v>
                </c:pt>
                <c:pt idx="86">
                  <c:v>10415985.583872249</c:v>
                </c:pt>
                <c:pt idx="87">
                  <c:v>9685042.3768722489</c:v>
                </c:pt>
                <c:pt idx="88">
                  <c:v>10537431.132072249</c:v>
                </c:pt>
                <c:pt idx="89">
                  <c:v>10116984.89727225</c:v>
                </c:pt>
                <c:pt idx="90">
                  <c:v>11000462.080372248</c:v>
                </c:pt>
                <c:pt idx="91">
                  <c:v>11067899.387372248</c:v>
                </c:pt>
                <c:pt idx="92">
                  <c:v>10411066.574272249</c:v>
                </c:pt>
                <c:pt idx="93">
                  <c:v>9466634.2160722483</c:v>
                </c:pt>
                <c:pt idx="94">
                  <c:v>10102054.306972248</c:v>
                </c:pt>
                <c:pt idx="95">
                  <c:v>9521070.1393722482</c:v>
                </c:pt>
                <c:pt idx="96">
                  <c:v>9846325.1576698795</c:v>
                </c:pt>
                <c:pt idx="97">
                  <c:v>9201812.3928698786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35-4846-BC23-D2B0BBB40646}"/>
            </c:ext>
          </c:extLst>
        </c:ser>
        <c:ser>
          <c:idx val="1"/>
          <c:order val="1"/>
          <c:tx>
            <c:v>Intermediate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Weather!$DS$256:$DS$277</c:f>
              <c:numCache>
                <c:formatCode>_(* #,##0_);_(* \(#,##0\);_(* "-"??_);_(@_)</c:formatCode>
                <c:ptCount val="22"/>
                <c:pt idx="0">
                  <c:v>8994175.8928698786</c:v>
                </c:pt>
                <c:pt idx="1">
                  <c:v>6917739.5804698793</c:v>
                </c:pt>
                <c:pt idx="2">
                  <c:v>7813006.9350698786</c:v>
                </c:pt>
                <c:pt idx="3">
                  <c:v>9790786.302669879</c:v>
                </c:pt>
                <c:pt idx="4">
                  <c:v>10844946.344469879</c:v>
                </c:pt>
                <c:pt idx="5">
                  <c:v>11015142.525269879</c:v>
                </c:pt>
                <c:pt idx="6">
                  <c:v>10845375.212269878</c:v>
                </c:pt>
                <c:pt idx="7">
                  <c:v>9699790.5658698808</c:v>
                </c:pt>
                <c:pt idx="8">
                  <c:v>10193262.061469879</c:v>
                </c:pt>
                <c:pt idx="9">
                  <c:v>9887981.4554698803</c:v>
                </c:pt>
                <c:pt idx="10">
                  <c:v>10133184.353907244</c:v>
                </c:pt>
                <c:pt idx="11">
                  <c:v>9493167.749907244</c:v>
                </c:pt>
                <c:pt idx="12">
                  <c:v>10734611.402707245</c:v>
                </c:pt>
                <c:pt idx="13">
                  <c:v>10624258.765507245</c:v>
                </c:pt>
                <c:pt idx="14">
                  <c:v>11081138.087907245</c:v>
                </c:pt>
                <c:pt idx="15">
                  <c:v>11208599.613907244</c:v>
                </c:pt>
                <c:pt idx="16">
                  <c:v>10984998.518507242</c:v>
                </c:pt>
                <c:pt idx="17">
                  <c:v>10609010.410707245</c:v>
                </c:pt>
                <c:pt idx="18">
                  <c:v>9278406.9907072429</c:v>
                </c:pt>
                <c:pt idx="19">
                  <c:v>10141947.964507245</c:v>
                </c:pt>
                <c:pt idx="20">
                  <c:v>10637205.219907247</c:v>
                </c:pt>
                <c:pt idx="21">
                  <c:v>9447198.7225072458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35-4846-BC23-D2B0BBB4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Summary'!$BB$5:$BB$14</c:f>
              <c:numCache>
                <c:formatCode>#,##0</c:formatCode>
                <c:ptCount val="10"/>
                <c:pt idx="0">
                  <c:v>572652.99600000004</c:v>
                </c:pt>
                <c:pt idx="1">
                  <c:v>547347.48</c:v>
                </c:pt>
                <c:pt idx="2">
                  <c:v>536887.44000000006</c:v>
                </c:pt>
                <c:pt idx="3">
                  <c:v>507379.83599999995</c:v>
                </c:pt>
                <c:pt idx="4">
                  <c:v>497068.96799999988</c:v>
                </c:pt>
                <c:pt idx="5">
                  <c:v>476322.47087148222</c:v>
                </c:pt>
                <c:pt idx="6">
                  <c:v>453200.06129471678</c:v>
                </c:pt>
                <c:pt idx="7">
                  <c:v>474592</c:v>
                </c:pt>
                <c:pt idx="8">
                  <c:v>439110</c:v>
                </c:pt>
                <c:pt idx="9">
                  <c:v>433167.95999999985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423795.79733632883</c:v>
                </c:pt>
                <c:pt idx="11" formatCode="#,##0">
                  <c:v>414626.41382787121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Summary'!$BD$3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Summary'!$BD$5:$BD$14</c:f>
              <c:numCache>
                <c:formatCode>#,##0</c:formatCode>
                <c:ptCount val="10"/>
                <c:pt idx="0">
                  <c:v>1281.819800783436</c:v>
                </c:pt>
                <c:pt idx="1">
                  <c:v>1280.0954511791074</c:v>
                </c:pt>
                <c:pt idx="2">
                  <c:v>1284.6758285144567</c:v>
                </c:pt>
                <c:pt idx="3">
                  <c:v>1230.7576373559732</c:v>
                </c:pt>
                <c:pt idx="4">
                  <c:v>1220.3002487725039</c:v>
                </c:pt>
                <c:pt idx="5">
                  <c:v>1217.1783753104316</c:v>
                </c:pt>
                <c:pt idx="6">
                  <c:v>1178.6737614947122</c:v>
                </c:pt>
                <c:pt idx="7">
                  <c:v>1232.1730852444828</c:v>
                </c:pt>
                <c:pt idx="8">
                  <c:v>1184.9156734877447</c:v>
                </c:pt>
                <c:pt idx="9">
                  <c:v>1180.5622348398815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1180.5622348398815</c:v>
                </c:pt>
                <c:pt idx="11" formatCode="#,##0">
                  <c:v>1180.5622348398815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Summary'!$BH$5:$BH$14</c:f>
              <c:numCache>
                <c:formatCode>#,##0</c:formatCode>
                <c:ptCount val="10"/>
                <c:pt idx="0">
                  <c:v>2229014.4069458004</c:v>
                </c:pt>
                <c:pt idx="1">
                  <c:v>2183026.2609067005</c:v>
                </c:pt>
                <c:pt idx="2">
                  <c:v>2203828.4995907997</c:v>
                </c:pt>
                <c:pt idx="3">
                  <c:v>2211250.1011378998</c:v>
                </c:pt>
                <c:pt idx="4">
                  <c:v>2221666.6957900003</c:v>
                </c:pt>
                <c:pt idx="5">
                  <c:v>2156982.068929255</c:v>
                </c:pt>
                <c:pt idx="6">
                  <c:v>2052963.2462899708</c:v>
                </c:pt>
                <c:pt idx="7">
                  <c:v>2202858</c:v>
                </c:pt>
                <c:pt idx="8">
                  <c:v>2209114</c:v>
                </c:pt>
                <c:pt idx="9">
                  <c:v>2181430.8754999968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Summary'!$BK$3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Summary'!$BK$14:$BK$16)</c:f>
              <c:numCache>
                <c:formatCode>General</c:formatCode>
                <c:ptCount val="12"/>
                <c:pt idx="9" formatCode="#,##0">
                  <c:v>2181430.8754999968</c:v>
                </c:pt>
                <c:pt idx="10" formatCode="#,##0">
                  <c:v>2162261.9016676215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9">
                  <c:v>2228734.8754999968</c:v>
                </c:pt>
                <c:pt idx="10">
                  <c:v>2214968.3705113623</c:v>
                </c:pt>
                <c:pt idx="11">
                  <c:v>2201349.4629095066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Summary'!$BJ$5:$BJ$15</c:f>
              <c:numCache>
                <c:formatCode>#,##0</c:formatCode>
                <c:ptCount val="11"/>
                <c:pt idx="0">
                  <c:v>8475.3399503642595</c:v>
                </c:pt>
                <c:pt idx="1">
                  <c:v>8329.5119653037855</c:v>
                </c:pt>
                <c:pt idx="2">
                  <c:v>8414.2354422811313</c:v>
                </c:pt>
                <c:pt idx="3">
                  <c:v>8426.4849836947596</c:v>
                </c:pt>
                <c:pt idx="4">
                  <c:v>8509.4160068560504</c:v>
                </c:pt>
                <c:pt idx="5">
                  <c:v>8346.9154553857006</c:v>
                </c:pt>
                <c:pt idx="6">
                  <c:v>8006.3565016183447</c:v>
                </c:pt>
                <c:pt idx="7">
                  <c:v>8585.35108801559</c:v>
                </c:pt>
                <c:pt idx="8">
                  <c:v>8723.0562685093773</c:v>
                </c:pt>
                <c:pt idx="9">
                  <c:v>8980.1614085763158</c:v>
                </c:pt>
                <c:pt idx="10">
                  <c:v>8980.1614085763158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Summary'!$BJ$14:$BJ$16)</c:f>
              <c:numCache>
                <c:formatCode>General</c:formatCode>
                <c:ptCount val="12"/>
                <c:pt idx="9" formatCode="#,##0">
                  <c:v>8980.1614085763158</c:v>
                </c:pt>
                <c:pt idx="10" formatCode="#,##0">
                  <c:v>8980.1614085763158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Summary'!$BP$5:$BP$16</c:f>
              <c:numCache>
                <c:formatCode>#,##0</c:formatCode>
                <c:ptCount val="12"/>
                <c:pt idx="9">
                  <c:v>6442.9820539628909</c:v>
                </c:pt>
                <c:pt idx="10">
                  <c:v>6442.9820539628909</c:v>
                </c:pt>
                <c:pt idx="11">
                  <c:v>6442.9820539628909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9-414A-9AC5-1D1E34191166}"/>
            </c:ext>
          </c:extLst>
        </c:ser>
        <c:ser>
          <c:idx val="0"/>
          <c:order val="1"/>
          <c:tx>
            <c:strRef>
              <c:f>'Customer-Device Count'!$B$2:$C$2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Count'!$C$4:$C$17</c:f>
              <c:numCache>
                <c:formatCode>#,##0</c:formatCode>
                <c:ptCount val="14"/>
                <c:pt idx="0">
                  <c:v>31552</c:v>
                </c:pt>
                <c:pt idx="1">
                  <c:v>31786.666666666668</c:v>
                </c:pt>
                <c:pt idx="2">
                  <c:v>31896.333333333332</c:v>
                </c:pt>
                <c:pt idx="3">
                  <c:v>32001.75</c:v>
                </c:pt>
                <c:pt idx="4">
                  <c:v>32139</c:v>
                </c:pt>
                <c:pt idx="5">
                  <c:v>32276.666666666668</c:v>
                </c:pt>
                <c:pt idx="6">
                  <c:v>32434.25</c:v>
                </c:pt>
                <c:pt idx="7">
                  <c:v>32604.666666666668</c:v>
                </c:pt>
                <c:pt idx="8">
                  <c:v>32755.333333333332</c:v>
                </c:pt>
                <c:pt idx="9">
                  <c:v>32861.75</c:v>
                </c:pt>
                <c:pt idx="10">
                  <c:v>32990.166666666664</c:v>
                </c:pt>
                <c:pt idx="11">
                  <c:v>33113</c:v>
                </c:pt>
                <c:pt idx="12">
                  <c:v>33251.018132977522</c:v>
                </c:pt>
                <c:pt idx="13">
                  <c:v>33389.611538658537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'Customer-Device Count'!$V$2:$W$2</c:f>
              <c:strCache>
                <c:ptCount val="1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Count'!$W$4:$W$17</c:f>
              <c:numCache>
                <c:formatCode>#,##0</c:formatCode>
                <c:ptCount val="14"/>
                <c:pt idx="0">
                  <c:v>9899.3333333333339</c:v>
                </c:pt>
                <c:pt idx="1">
                  <c:v>9964.5833333333339</c:v>
                </c:pt>
                <c:pt idx="2">
                  <c:v>10019.333333333334</c:v>
                </c:pt>
                <c:pt idx="3">
                  <c:v>10029.5</c:v>
                </c:pt>
                <c:pt idx="4">
                  <c:v>10050.833333333334</c:v>
                </c:pt>
                <c:pt idx="5">
                  <c:v>10012.833333333334</c:v>
                </c:pt>
                <c:pt idx="6">
                  <c:v>10018.083333333334</c:v>
                </c:pt>
                <c:pt idx="7">
                  <c:v>10042</c:v>
                </c:pt>
                <c:pt idx="8">
                  <c:v>10067.666666666666</c:v>
                </c:pt>
                <c:pt idx="9">
                  <c:v>10100.416666666666</c:v>
                </c:pt>
                <c:pt idx="10">
                  <c:v>10136.333333333334</c:v>
                </c:pt>
                <c:pt idx="11">
                  <c:v>10161</c:v>
                </c:pt>
                <c:pt idx="12">
                  <c:v>10176.863872573103</c:v>
                </c:pt>
                <c:pt idx="13">
                  <c:v>10192.752512634939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7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  <a:r>
              <a:rPr lang="en-US" baseline="0"/>
              <a:t> / Large Use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'Customer-Device Count'!$N$2:$O$2</c:f>
              <c:strCache>
                <c:ptCount val="1"/>
                <c:pt idx="0">
                  <c:v>Int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Count'!$O$4:$O$17</c:f>
              <c:numCache>
                <c:formatCode>#,##0</c:formatCode>
                <c:ptCount val="14"/>
                <c:pt idx="0">
                  <c:v>16</c:v>
                </c:pt>
                <c:pt idx="1">
                  <c:v>13</c:v>
                </c:pt>
                <c:pt idx="2">
                  <c:v>13</c:v>
                </c:pt>
                <c:pt idx="3">
                  <c:v>12.5</c:v>
                </c:pt>
                <c:pt idx="4">
                  <c:v>12</c:v>
                </c:pt>
                <c:pt idx="5">
                  <c:v>12</c:v>
                </c:pt>
                <c:pt idx="6">
                  <c:v>11.583333333333334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'Customer-Device Count'!$R$2:$S$2</c:f>
              <c:strCache>
                <c:ptCount val="1"/>
                <c:pt idx="0">
                  <c:v>LU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Count'!$S$4:$S$17</c:f>
              <c:numCache>
                <c:formatCode>#,##0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3.4166666666666665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'Customer-Device Count'!$F$2:$G$2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Count'!$G$4:$G$17</c:f>
              <c:numCache>
                <c:formatCode>#,##0</c:formatCode>
                <c:ptCount val="14"/>
                <c:pt idx="0">
                  <c:v>3510.5833333333335</c:v>
                </c:pt>
                <c:pt idx="1">
                  <c:v>3506.8333333333335</c:v>
                </c:pt>
                <c:pt idx="2">
                  <c:v>3479.6666666666665</c:v>
                </c:pt>
                <c:pt idx="3">
                  <c:v>3471.5833333333335</c:v>
                </c:pt>
                <c:pt idx="4">
                  <c:v>3494.5</c:v>
                </c:pt>
                <c:pt idx="5">
                  <c:v>3497.0833333333335</c:v>
                </c:pt>
                <c:pt idx="6">
                  <c:v>3474.75</c:v>
                </c:pt>
                <c:pt idx="7">
                  <c:v>3477.75</c:v>
                </c:pt>
                <c:pt idx="8">
                  <c:v>3468.0833333333335</c:v>
                </c:pt>
                <c:pt idx="9">
                  <c:v>3485.0833333333335</c:v>
                </c:pt>
                <c:pt idx="10">
                  <c:v>3490.4166666666665</c:v>
                </c:pt>
                <c:pt idx="11">
                  <c:v>3459.1666666666665</c:v>
                </c:pt>
                <c:pt idx="12">
                  <c:v>3488.8963570661363</c:v>
                </c:pt>
                <c:pt idx="13">
                  <c:v>3486.6065353668728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'Customer-Device Count'!$Z$2:$AA$2</c:f>
              <c:strCache>
                <c:ptCount val="1"/>
                <c:pt idx="0">
                  <c:v>Sen Lights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Count'!$AA$4:$AA$17</c:f>
              <c:numCache>
                <c:formatCode>#,##0</c:formatCode>
                <c:ptCount val="14"/>
                <c:pt idx="0">
                  <c:v>497</c:v>
                </c:pt>
                <c:pt idx="1">
                  <c:v>497</c:v>
                </c:pt>
                <c:pt idx="2">
                  <c:v>446.75</c:v>
                </c:pt>
                <c:pt idx="3">
                  <c:v>427.58333333333331</c:v>
                </c:pt>
                <c:pt idx="4">
                  <c:v>417.91666666666669</c:v>
                </c:pt>
                <c:pt idx="5">
                  <c:v>412.25</c:v>
                </c:pt>
                <c:pt idx="6">
                  <c:v>407.33333333333331</c:v>
                </c:pt>
                <c:pt idx="7">
                  <c:v>391.33333333333331</c:v>
                </c:pt>
                <c:pt idx="8">
                  <c:v>384.5</c:v>
                </c:pt>
                <c:pt idx="9">
                  <c:v>385.16666666666669</c:v>
                </c:pt>
                <c:pt idx="10">
                  <c:v>370.58333333333331</c:v>
                </c:pt>
                <c:pt idx="11">
                  <c:v>366.91666666666669</c:v>
                </c:pt>
                <c:pt idx="12">
                  <c:v>358.97793850216448</c:v>
                </c:pt>
                <c:pt idx="13">
                  <c:v>351.21097523851131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strRef>
              <c:f>'Customer-Device Count'!$AD$2:$AE$2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Count'!$AE$4:$AE$17</c:f>
              <c:numCache>
                <c:formatCode>#,##0</c:formatCode>
                <c:ptCount val="14"/>
                <c:pt idx="0">
                  <c:v>257</c:v>
                </c:pt>
                <c:pt idx="1">
                  <c:v>260</c:v>
                </c:pt>
                <c:pt idx="2">
                  <c:v>263</c:v>
                </c:pt>
                <c:pt idx="3">
                  <c:v>262.08333333333331</c:v>
                </c:pt>
                <c:pt idx="4">
                  <c:v>261.91666666666669</c:v>
                </c:pt>
                <c:pt idx="5">
                  <c:v>262.41666666666669</c:v>
                </c:pt>
                <c:pt idx="6">
                  <c:v>261.08333333333331</c:v>
                </c:pt>
                <c:pt idx="7">
                  <c:v>258.41666666666669</c:v>
                </c:pt>
                <c:pt idx="8">
                  <c:v>256.41666666666669</c:v>
                </c:pt>
                <c:pt idx="9">
                  <c:v>256.58333333333331</c:v>
                </c:pt>
                <c:pt idx="10">
                  <c:v>253.25</c:v>
                </c:pt>
                <c:pt idx="11">
                  <c:v>242.91666666666666</c:v>
                </c:pt>
                <c:pt idx="12">
                  <c:v>240.78207543158391</c:v>
                </c:pt>
                <c:pt idx="13">
                  <c:v>341.66624157450826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'Customer-Device Count'!$J$2:$K$2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Count'!$K$4:$K$17</c:f>
              <c:numCache>
                <c:formatCode>#,##0</c:formatCode>
                <c:ptCount val="14"/>
                <c:pt idx="0">
                  <c:v>392.54166666666669</c:v>
                </c:pt>
                <c:pt idx="1">
                  <c:v>408.75</c:v>
                </c:pt>
                <c:pt idx="2">
                  <c:v>428.25</c:v>
                </c:pt>
                <c:pt idx="3">
                  <c:v>428.33333333333331</c:v>
                </c:pt>
                <c:pt idx="4">
                  <c:v>393.16666666666669</c:v>
                </c:pt>
                <c:pt idx="5">
                  <c:v>376.91666666666669</c:v>
                </c:pt>
                <c:pt idx="6">
                  <c:v>373</c:v>
                </c:pt>
                <c:pt idx="7">
                  <c:v>382.16666666666669</c:v>
                </c:pt>
                <c:pt idx="8">
                  <c:v>389.41666666666669</c:v>
                </c:pt>
                <c:pt idx="9">
                  <c:v>372.33333333333331</c:v>
                </c:pt>
                <c:pt idx="10">
                  <c:v>368.5</c:v>
                </c:pt>
                <c:pt idx="11">
                  <c:v>372.25</c:v>
                </c:pt>
                <c:pt idx="12" formatCode="#,##0.0">
                  <c:v>359.49848865878323</c:v>
                </c:pt>
                <c:pt idx="13" formatCode="#,##0.0">
                  <c:v>353.94399669190267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Large Use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Large Use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Weather!$DT$158:$DT$255</c:f>
              <c:numCache>
                <c:formatCode>_(* #,##0_);_(* \(#,##0\);_(* "-"??_);_(@_)</c:formatCode>
                <c:ptCount val="98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21429596.235136066</c:v>
                </c:pt>
                <c:pt idx="25">
                  <c:v>20763730.490993563</c:v>
                </c:pt>
                <c:pt idx="26">
                  <c:v>21695140.398856066</c:v>
                </c:pt>
                <c:pt idx="27">
                  <c:v>22089231.011596061</c:v>
                </c:pt>
                <c:pt idx="28">
                  <c:v>22968398.309588566</c:v>
                </c:pt>
                <c:pt idx="29">
                  <c:v>21082986.601546064</c:v>
                </c:pt>
                <c:pt idx="30">
                  <c:v>23324333.587996062</c:v>
                </c:pt>
                <c:pt idx="31">
                  <c:v>24335554.599098563</c:v>
                </c:pt>
                <c:pt idx="32">
                  <c:v>22547078.271053564</c:v>
                </c:pt>
                <c:pt idx="33">
                  <c:v>22510487.298833564</c:v>
                </c:pt>
                <c:pt idx="34">
                  <c:v>23546531.154631067</c:v>
                </c:pt>
                <c:pt idx="35">
                  <c:v>23381152.704773568</c:v>
                </c:pt>
                <c:pt idx="36">
                  <c:v>24101385.121249359</c:v>
                </c:pt>
                <c:pt idx="37">
                  <c:v>21537685.578724358</c:v>
                </c:pt>
                <c:pt idx="38">
                  <c:v>23141596.620341856</c:v>
                </c:pt>
                <c:pt idx="39">
                  <c:v>23821596.386089358</c:v>
                </c:pt>
                <c:pt idx="40">
                  <c:v>22532519.384899355</c:v>
                </c:pt>
                <c:pt idx="41">
                  <c:v>20526630.09834436</c:v>
                </c:pt>
                <c:pt idx="42">
                  <c:v>23356909.782169361</c:v>
                </c:pt>
                <c:pt idx="43">
                  <c:v>23423535.18430936</c:v>
                </c:pt>
                <c:pt idx="44">
                  <c:v>21449719.081451859</c:v>
                </c:pt>
                <c:pt idx="45">
                  <c:v>22317576.580834359</c:v>
                </c:pt>
                <c:pt idx="46">
                  <c:v>21404969.676146857</c:v>
                </c:pt>
                <c:pt idx="47">
                  <c:v>25406346.078686859</c:v>
                </c:pt>
                <c:pt idx="48">
                  <c:v>26243313.397527449</c:v>
                </c:pt>
                <c:pt idx="49">
                  <c:v>24084561.636619952</c:v>
                </c:pt>
                <c:pt idx="50">
                  <c:v>26064565.634734951</c:v>
                </c:pt>
                <c:pt idx="51">
                  <c:v>25462585.021489948</c:v>
                </c:pt>
                <c:pt idx="52">
                  <c:v>25847939.492832456</c:v>
                </c:pt>
                <c:pt idx="53">
                  <c:v>24327586.217374951</c:v>
                </c:pt>
                <c:pt idx="54">
                  <c:v>25937362.501122452</c:v>
                </c:pt>
                <c:pt idx="55">
                  <c:v>24632748.843357451</c:v>
                </c:pt>
                <c:pt idx="56">
                  <c:v>23515971.685459953</c:v>
                </c:pt>
                <c:pt idx="57">
                  <c:v>24813435.244444955</c:v>
                </c:pt>
                <c:pt idx="58">
                  <c:v>24612610.818252455</c:v>
                </c:pt>
                <c:pt idx="59">
                  <c:v>24794964.01526745</c:v>
                </c:pt>
                <c:pt idx="60">
                  <c:v>24783739.508537114</c:v>
                </c:pt>
                <c:pt idx="61">
                  <c:v>22975370.573664617</c:v>
                </c:pt>
                <c:pt idx="62">
                  <c:v>26063748.624032121</c:v>
                </c:pt>
                <c:pt idx="63">
                  <c:v>24853611.322142117</c:v>
                </c:pt>
                <c:pt idx="64">
                  <c:v>26071735.752714619</c:v>
                </c:pt>
                <c:pt idx="65">
                  <c:v>22020620.919317119</c:v>
                </c:pt>
                <c:pt idx="66">
                  <c:v>25196347.875999618</c:v>
                </c:pt>
                <c:pt idx="67">
                  <c:v>25934865.777962115</c:v>
                </c:pt>
                <c:pt idx="68">
                  <c:v>23196118.547649618</c:v>
                </c:pt>
                <c:pt idx="69">
                  <c:v>21727622.889872119</c:v>
                </c:pt>
                <c:pt idx="70">
                  <c:v>22779470.861882117</c:v>
                </c:pt>
                <c:pt idx="71">
                  <c:v>24346784.476974618</c:v>
                </c:pt>
                <c:pt idx="72">
                  <c:v>24030554.54194624</c:v>
                </c:pt>
                <c:pt idx="73">
                  <c:v>23607657.466328736</c:v>
                </c:pt>
                <c:pt idx="74">
                  <c:v>24184333.246201236</c:v>
                </c:pt>
                <c:pt idx="75">
                  <c:v>20446836.959446236</c:v>
                </c:pt>
                <c:pt idx="76">
                  <c:v>20467125.13611874</c:v>
                </c:pt>
                <c:pt idx="77">
                  <c:v>23113885.352933742</c:v>
                </c:pt>
                <c:pt idx="78">
                  <c:v>24128887.689826239</c:v>
                </c:pt>
                <c:pt idx="79">
                  <c:v>23113652.184668735</c:v>
                </c:pt>
                <c:pt idx="80">
                  <c:v>25785473.827268738</c:v>
                </c:pt>
                <c:pt idx="81">
                  <c:v>26978271.843211234</c:v>
                </c:pt>
                <c:pt idx="82">
                  <c:v>25502615.627798736</c:v>
                </c:pt>
                <c:pt idx="83">
                  <c:v>26589778.431176238</c:v>
                </c:pt>
                <c:pt idx="84">
                  <c:v>27117793.207888179</c:v>
                </c:pt>
                <c:pt idx="85">
                  <c:v>23388405.207888179</c:v>
                </c:pt>
                <c:pt idx="86">
                  <c:v>26455451.207888179</c:v>
                </c:pt>
                <c:pt idx="87">
                  <c:v>24975280.207888179</c:v>
                </c:pt>
                <c:pt idx="88">
                  <c:v>24814343.207888179</c:v>
                </c:pt>
                <c:pt idx="89">
                  <c:v>24768956.207888179</c:v>
                </c:pt>
                <c:pt idx="90">
                  <c:v>25658866.207888179</c:v>
                </c:pt>
                <c:pt idx="91">
                  <c:v>25800112.207888179</c:v>
                </c:pt>
                <c:pt idx="92">
                  <c:v>20481647.207888179</c:v>
                </c:pt>
                <c:pt idx="93">
                  <c:v>21270215.207888179</c:v>
                </c:pt>
                <c:pt idx="94">
                  <c:v>22400505.207888179</c:v>
                </c:pt>
                <c:pt idx="95">
                  <c:v>24791556.207888179</c:v>
                </c:pt>
                <c:pt idx="96">
                  <c:v>25134934.95219611</c:v>
                </c:pt>
                <c:pt idx="97">
                  <c:v>23552338.059396107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02-4C03-AF1C-8A3B314EF3FF}"/>
            </c:ext>
          </c:extLst>
        </c:ser>
        <c:ser>
          <c:idx val="1"/>
          <c:order val="1"/>
          <c:tx>
            <c:v>Large Use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Weather!$DT$256:$DT$277</c:f>
              <c:numCache>
                <c:formatCode>_(* #,##0_);_(* \(#,##0\);_(* "-"??_);_(@_)</c:formatCode>
                <c:ptCount val="22"/>
                <c:pt idx="0">
                  <c:v>24259563.628281113</c:v>
                </c:pt>
                <c:pt idx="1">
                  <c:v>22329895.32604361</c:v>
                </c:pt>
                <c:pt idx="2">
                  <c:v>24861573.615816109</c:v>
                </c:pt>
                <c:pt idx="3">
                  <c:v>21367567.603588611</c:v>
                </c:pt>
                <c:pt idx="4">
                  <c:v>24684233.856763609</c:v>
                </c:pt>
                <c:pt idx="5">
                  <c:v>23737768.308823608</c:v>
                </c:pt>
                <c:pt idx="6">
                  <c:v>23865594.649911109</c:v>
                </c:pt>
                <c:pt idx="7">
                  <c:v>22132718.582571108</c:v>
                </c:pt>
                <c:pt idx="8">
                  <c:v>23375946.33077861</c:v>
                </c:pt>
                <c:pt idx="9">
                  <c:v>23288017.357228611</c:v>
                </c:pt>
                <c:pt idx="10">
                  <c:v>25406747.657805011</c:v>
                </c:pt>
                <c:pt idx="11">
                  <c:v>21350344.094175011</c:v>
                </c:pt>
                <c:pt idx="12">
                  <c:v>23427012.594675008</c:v>
                </c:pt>
                <c:pt idx="13">
                  <c:v>21701549.650800012</c:v>
                </c:pt>
                <c:pt idx="14">
                  <c:v>22630782.184837509</c:v>
                </c:pt>
                <c:pt idx="15">
                  <c:v>21965136.11352751</c:v>
                </c:pt>
                <c:pt idx="16">
                  <c:v>22130382.402345009</c:v>
                </c:pt>
                <c:pt idx="17">
                  <c:v>18777344.633962508</c:v>
                </c:pt>
                <c:pt idx="18">
                  <c:v>21741641.318707511</c:v>
                </c:pt>
                <c:pt idx="19">
                  <c:v>22983297.442657508</c:v>
                </c:pt>
                <c:pt idx="20">
                  <c:v>23676203.108775008</c:v>
                </c:pt>
                <c:pt idx="21">
                  <c:v>22943795.224215008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02-4C03-AF1C-8A3B314E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Weather!$DR$158:$DR$255</c:f>
              <c:numCache>
                <c:formatCode>_(* #,##0_);_(* \(#,##0\);_(* "-"??_);_(@_)</c:formatCode>
                <c:ptCount val="98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22570966.488478884</c:v>
                </c:pt>
                <c:pt idx="13">
                  <c:v>18427870.391018081</c:v>
                </c:pt>
                <c:pt idx="14">
                  <c:v>20309732.813167583</c:v>
                </c:pt>
                <c:pt idx="15">
                  <c:v>19279995.631747585</c:v>
                </c:pt>
                <c:pt idx="16">
                  <c:v>19142465.341716386</c:v>
                </c:pt>
                <c:pt idx="17">
                  <c:v>18620348.991157588</c:v>
                </c:pt>
                <c:pt idx="18">
                  <c:v>22469373.486924581</c:v>
                </c:pt>
                <c:pt idx="19">
                  <c:v>20756513.85047508</c:v>
                </c:pt>
                <c:pt idx="20">
                  <c:v>18496598.202596284</c:v>
                </c:pt>
                <c:pt idx="21">
                  <c:v>20150009.283521384</c:v>
                </c:pt>
                <c:pt idx="22">
                  <c:v>18707953.880260784</c:v>
                </c:pt>
                <c:pt idx="23">
                  <c:v>21198459.033898782</c:v>
                </c:pt>
                <c:pt idx="24">
                  <c:v>21399314.102067377</c:v>
                </c:pt>
                <c:pt idx="25">
                  <c:v>19895037.241073877</c:v>
                </c:pt>
                <c:pt idx="26">
                  <c:v>21807154.624765079</c:v>
                </c:pt>
                <c:pt idx="27">
                  <c:v>18246560.024656776</c:v>
                </c:pt>
                <c:pt idx="28">
                  <c:v>17252199.708553478</c:v>
                </c:pt>
                <c:pt idx="29">
                  <c:v>18652963.971479878</c:v>
                </c:pt>
                <c:pt idx="30">
                  <c:v>20437880.751591679</c:v>
                </c:pt>
                <c:pt idx="31">
                  <c:v>19466788.962457281</c:v>
                </c:pt>
                <c:pt idx="32">
                  <c:v>18315528.931178078</c:v>
                </c:pt>
                <c:pt idx="33">
                  <c:v>18639625.448093776</c:v>
                </c:pt>
                <c:pt idx="34">
                  <c:v>18739976.629389778</c:v>
                </c:pt>
                <c:pt idx="35">
                  <c:v>19939138.603936777</c:v>
                </c:pt>
                <c:pt idx="36">
                  <c:v>22100366.841291271</c:v>
                </c:pt>
                <c:pt idx="37">
                  <c:v>20762337.842729874</c:v>
                </c:pt>
                <c:pt idx="38">
                  <c:v>20061469.364567973</c:v>
                </c:pt>
                <c:pt idx="39">
                  <c:v>17733635.082263172</c:v>
                </c:pt>
                <c:pt idx="40">
                  <c:v>17699206.830426574</c:v>
                </c:pt>
                <c:pt idx="41">
                  <c:v>17929492.361075774</c:v>
                </c:pt>
                <c:pt idx="42">
                  <c:v>20517250.000154775</c:v>
                </c:pt>
                <c:pt idx="43">
                  <c:v>19663552.316919275</c:v>
                </c:pt>
                <c:pt idx="44">
                  <c:v>19115247.525304172</c:v>
                </c:pt>
                <c:pt idx="45">
                  <c:v>18081597.032005273</c:v>
                </c:pt>
                <c:pt idx="46">
                  <c:v>17018915.867409173</c:v>
                </c:pt>
                <c:pt idx="47">
                  <c:v>19189793.881493274</c:v>
                </c:pt>
                <c:pt idx="48">
                  <c:v>20957479.238009054</c:v>
                </c:pt>
                <c:pt idx="49">
                  <c:v>19374058.788966756</c:v>
                </c:pt>
                <c:pt idx="50">
                  <c:v>19017595.958107051</c:v>
                </c:pt>
                <c:pt idx="51">
                  <c:v>17874580.543612249</c:v>
                </c:pt>
                <c:pt idx="52">
                  <c:v>18754499.003003452</c:v>
                </c:pt>
                <c:pt idx="53">
                  <c:v>19120979.358376455</c:v>
                </c:pt>
                <c:pt idx="54">
                  <c:v>20798520.274222452</c:v>
                </c:pt>
                <c:pt idx="55">
                  <c:v>22148529.054576453</c:v>
                </c:pt>
                <c:pt idx="56">
                  <c:v>19001402.484822255</c:v>
                </c:pt>
                <c:pt idx="57">
                  <c:v>18384961.746146951</c:v>
                </c:pt>
                <c:pt idx="58">
                  <c:v>17668960.685319953</c:v>
                </c:pt>
                <c:pt idx="59">
                  <c:v>19438703.083549853</c:v>
                </c:pt>
                <c:pt idx="60">
                  <c:v>20390318.956393179</c:v>
                </c:pt>
                <c:pt idx="61">
                  <c:v>18515382.018986292</c:v>
                </c:pt>
                <c:pt idx="62">
                  <c:v>19443760.183415372</c:v>
                </c:pt>
                <c:pt idx="63">
                  <c:v>17053380.325203348</c:v>
                </c:pt>
                <c:pt idx="64">
                  <c:v>17288598.342432223</c:v>
                </c:pt>
                <c:pt idx="65">
                  <c:v>18708426.583182137</c:v>
                </c:pt>
                <c:pt idx="66">
                  <c:v>20635533.997200768</c:v>
                </c:pt>
                <c:pt idx="67">
                  <c:v>19456174.94180014</c:v>
                </c:pt>
                <c:pt idx="68">
                  <c:v>18284346.631729305</c:v>
                </c:pt>
                <c:pt idx="69">
                  <c:v>17804591.922541138</c:v>
                </c:pt>
                <c:pt idx="70">
                  <c:v>18176355.363879759</c:v>
                </c:pt>
                <c:pt idx="71">
                  <c:v>19020400.584920451</c:v>
                </c:pt>
                <c:pt idx="72">
                  <c:v>21194320.867027823</c:v>
                </c:pt>
                <c:pt idx="73">
                  <c:v>18845065.640074998</c:v>
                </c:pt>
                <c:pt idx="74">
                  <c:v>19569207.106866159</c:v>
                </c:pt>
                <c:pt idx="75">
                  <c:v>17990115.285712756</c:v>
                </c:pt>
                <c:pt idx="76">
                  <c:v>18492462.127677396</c:v>
                </c:pt>
                <c:pt idx="77">
                  <c:v>17858472.01427551</c:v>
                </c:pt>
                <c:pt idx="78">
                  <c:v>20673733.699923079</c:v>
                </c:pt>
                <c:pt idx="79">
                  <c:v>21414904.16402334</c:v>
                </c:pt>
                <c:pt idx="80">
                  <c:v>19064488.083299685</c:v>
                </c:pt>
                <c:pt idx="81">
                  <c:v>18344630.094538778</c:v>
                </c:pt>
                <c:pt idx="82">
                  <c:v>18939649.881034181</c:v>
                </c:pt>
                <c:pt idx="83">
                  <c:v>18352622.802766167</c:v>
                </c:pt>
                <c:pt idx="84">
                  <c:v>21370367.231140867</c:v>
                </c:pt>
                <c:pt idx="85">
                  <c:v>19670911.751140866</c:v>
                </c:pt>
                <c:pt idx="86">
                  <c:v>19675872.408440869</c:v>
                </c:pt>
                <c:pt idx="87">
                  <c:v>17829818.615440868</c:v>
                </c:pt>
                <c:pt idx="88">
                  <c:v>17870600.860240869</c:v>
                </c:pt>
                <c:pt idx="89">
                  <c:v>17967129.095040869</c:v>
                </c:pt>
                <c:pt idx="90">
                  <c:v>21353544.911940869</c:v>
                </c:pt>
                <c:pt idx="91">
                  <c:v>20674767.604940869</c:v>
                </c:pt>
                <c:pt idx="92">
                  <c:v>18925676.418040868</c:v>
                </c:pt>
                <c:pt idx="93">
                  <c:v>18566230.77624087</c:v>
                </c:pt>
                <c:pt idx="94">
                  <c:v>19276799.685340866</c:v>
                </c:pt>
                <c:pt idx="95">
                  <c:v>19734350.852940869</c:v>
                </c:pt>
                <c:pt idx="96">
                  <c:v>20986987.31437739</c:v>
                </c:pt>
                <c:pt idx="97">
                  <c:v>20062358.051077388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22-481D-842E-6A004BA57511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Weather!$DR$256:$DR$277</c:f>
              <c:numCache>
                <c:formatCode>_(* #,##0_);_(* \(#,##0\);_(* "-"??_);_(@_)</c:formatCode>
                <c:ptCount val="22"/>
                <c:pt idx="0">
                  <c:v>19017197.936377387</c:v>
                </c:pt>
                <c:pt idx="1">
                  <c:v>16130810.383877387</c:v>
                </c:pt>
                <c:pt idx="2">
                  <c:v>16721495.034577386</c:v>
                </c:pt>
                <c:pt idx="3">
                  <c:v>18064310.144777387</c:v>
                </c:pt>
                <c:pt idx="4">
                  <c:v>20762002.513077389</c:v>
                </c:pt>
                <c:pt idx="5">
                  <c:v>19796409.106077388</c:v>
                </c:pt>
                <c:pt idx="6">
                  <c:v>17704390.758377388</c:v>
                </c:pt>
                <c:pt idx="7">
                  <c:v>17747385.23757739</c:v>
                </c:pt>
                <c:pt idx="8">
                  <c:v>17985267.21337739</c:v>
                </c:pt>
                <c:pt idx="9">
                  <c:v>19195869.536577389</c:v>
                </c:pt>
                <c:pt idx="10">
                  <c:v>19330789.294614531</c:v>
                </c:pt>
                <c:pt idx="11">
                  <c:v>18702451.125314534</c:v>
                </c:pt>
                <c:pt idx="12">
                  <c:v>18634581.27821454</c:v>
                </c:pt>
                <c:pt idx="13">
                  <c:v>16592361.754214535</c:v>
                </c:pt>
                <c:pt idx="14">
                  <c:v>17151193.112514537</c:v>
                </c:pt>
                <c:pt idx="15">
                  <c:v>18782343.994714532</c:v>
                </c:pt>
                <c:pt idx="16">
                  <c:v>19834662.079914536</c:v>
                </c:pt>
                <c:pt idx="17">
                  <c:v>20832863.783714537</c:v>
                </c:pt>
                <c:pt idx="18">
                  <c:v>18288598.54541453</c:v>
                </c:pt>
                <c:pt idx="19">
                  <c:v>18228423.036014531</c:v>
                </c:pt>
                <c:pt idx="20">
                  <c:v>18215581.641114533</c:v>
                </c:pt>
                <c:pt idx="21">
                  <c:v>18745196.445514537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22-481D-842E-6A004BA5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24555577.205114026</c:v>
                </c:pt>
                <c:pt idx="109">
                  <c:v>22854682.049884062</c:v>
                </c:pt>
                <c:pt idx="110">
                  <c:v>21246128.267091956</c:v>
                </c:pt>
                <c:pt idx="111">
                  <c:v>19323448.331452977</c:v>
                </c:pt>
                <c:pt idx="112">
                  <c:v>21727179.148843948</c:v>
                </c:pt>
                <c:pt idx="113">
                  <c:v>28773459.201445892</c:v>
                </c:pt>
                <c:pt idx="114">
                  <c:v>30323572.967450012</c:v>
                </c:pt>
                <c:pt idx="115">
                  <c:v>34130192.180618994</c:v>
                </c:pt>
                <c:pt idx="116">
                  <c:v>22403650.556329042</c:v>
                </c:pt>
                <c:pt idx="117">
                  <c:v>20798779.352007013</c:v>
                </c:pt>
                <c:pt idx="118">
                  <c:v>20933541.486512017</c:v>
                </c:pt>
                <c:pt idx="119">
                  <c:v>23745155.290930066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Monthly'!$W$2:$W$121</c:f>
              <c:numCache>
                <c:formatCode>_(* #,##0_);_(* \(#,##0\);_(* "-"??_);_(@_)</c:formatCode>
                <c:ptCount val="120"/>
                <c:pt idx="0">
                  <c:v>21988746.064471252</c:v>
                </c:pt>
                <c:pt idx="1">
                  <c:v>19723554.142702863</c:v>
                </c:pt>
                <c:pt idx="2">
                  <c:v>18913512.826031398</c:v>
                </c:pt>
                <c:pt idx="3">
                  <c:v>17693340.329898037</c:v>
                </c:pt>
                <c:pt idx="4">
                  <c:v>19085001.565799832</c:v>
                </c:pt>
                <c:pt idx="5">
                  <c:v>24719506.778812811</c:v>
                </c:pt>
                <c:pt idx="6">
                  <c:v>30161049.309984446</c:v>
                </c:pt>
                <c:pt idx="7">
                  <c:v>25911456.104019824</c:v>
                </c:pt>
                <c:pt idx="8">
                  <c:v>18808501.138538197</c:v>
                </c:pt>
                <c:pt idx="9">
                  <c:v>17803216.056058615</c:v>
                </c:pt>
                <c:pt idx="10">
                  <c:v>19444498.025701348</c:v>
                </c:pt>
                <c:pt idx="11">
                  <c:v>21708182.535198063</c:v>
                </c:pt>
                <c:pt idx="12">
                  <c:v>22434278.176357344</c:v>
                </c:pt>
                <c:pt idx="13">
                  <c:v>20335078.943684228</c:v>
                </c:pt>
                <c:pt idx="14">
                  <c:v>20666574.641862847</c:v>
                </c:pt>
                <c:pt idx="15">
                  <c:v>17915515.665097993</c:v>
                </c:pt>
                <c:pt idx="16">
                  <c:v>20326035.705655873</c:v>
                </c:pt>
                <c:pt idx="17">
                  <c:v>21793873.425247654</c:v>
                </c:pt>
                <c:pt idx="18">
                  <c:v>27673309.952701222</c:v>
                </c:pt>
                <c:pt idx="19">
                  <c:v>24729382.660435583</c:v>
                </c:pt>
                <c:pt idx="20">
                  <c:v>19331586.314170077</c:v>
                </c:pt>
                <c:pt idx="21">
                  <c:v>18167938.23579099</c:v>
                </c:pt>
                <c:pt idx="22">
                  <c:v>19983424.378220037</c:v>
                </c:pt>
                <c:pt idx="23">
                  <c:v>23578515.303761307</c:v>
                </c:pt>
                <c:pt idx="24">
                  <c:v>24559851.009013712</c:v>
                </c:pt>
                <c:pt idx="25">
                  <c:v>22019337.277854789</c:v>
                </c:pt>
                <c:pt idx="26">
                  <c:v>22148051.232084494</c:v>
                </c:pt>
                <c:pt idx="27">
                  <c:v>17788435.515538394</c:v>
                </c:pt>
                <c:pt idx="28">
                  <c:v>18505961.005747579</c:v>
                </c:pt>
                <c:pt idx="29">
                  <c:v>22223518.359074458</c:v>
                </c:pt>
                <c:pt idx="30">
                  <c:v>23708644.22817938</c:v>
                </c:pt>
                <c:pt idx="31">
                  <c:v>23963266.869494244</c:v>
                </c:pt>
                <c:pt idx="32">
                  <c:v>18668566.547789641</c:v>
                </c:pt>
                <c:pt idx="33">
                  <c:v>17662387.010015368</c:v>
                </c:pt>
                <c:pt idx="34">
                  <c:v>20258168.260132827</c:v>
                </c:pt>
                <c:pt idx="35">
                  <c:v>22177890.876388259</c:v>
                </c:pt>
                <c:pt idx="36">
                  <c:v>24095972.359885912</c:v>
                </c:pt>
                <c:pt idx="37">
                  <c:v>22930870.265585296</c:v>
                </c:pt>
                <c:pt idx="38">
                  <c:v>21209816.382429723</c:v>
                </c:pt>
                <c:pt idx="39">
                  <c:v>17630436.676292114</c:v>
                </c:pt>
                <c:pt idx="40">
                  <c:v>20002247.395212628</c:v>
                </c:pt>
                <c:pt idx="41">
                  <c:v>20383971.622064456</c:v>
                </c:pt>
                <c:pt idx="42">
                  <c:v>25577714.423373647</c:v>
                </c:pt>
                <c:pt idx="43">
                  <c:v>25257428.111458503</c:v>
                </c:pt>
                <c:pt idx="44">
                  <c:v>22877617.180313505</c:v>
                </c:pt>
                <c:pt idx="45">
                  <c:v>17370399.336707409</c:v>
                </c:pt>
                <c:pt idx="46">
                  <c:v>18597478.206239648</c:v>
                </c:pt>
                <c:pt idx="47">
                  <c:v>20980279.240805514</c:v>
                </c:pt>
                <c:pt idx="48">
                  <c:v>22723322.413202479</c:v>
                </c:pt>
                <c:pt idx="49">
                  <c:v>20722092.180139497</c:v>
                </c:pt>
                <c:pt idx="50">
                  <c:v>19544944.857986987</c:v>
                </c:pt>
                <c:pt idx="51">
                  <c:v>18432294.092990149</c:v>
                </c:pt>
                <c:pt idx="52">
                  <c:v>20042265.859879293</c:v>
                </c:pt>
                <c:pt idx="53">
                  <c:v>21800952.847280692</c:v>
                </c:pt>
                <c:pt idx="54">
                  <c:v>29324007.84705431</c:v>
                </c:pt>
                <c:pt idx="55">
                  <c:v>30932289.14828784</c:v>
                </c:pt>
                <c:pt idx="56">
                  <c:v>21098099.695022572</c:v>
                </c:pt>
                <c:pt idx="57">
                  <c:v>18762604.049382616</c:v>
                </c:pt>
                <c:pt idx="58">
                  <c:v>18696122.318551172</c:v>
                </c:pt>
                <c:pt idx="59">
                  <c:v>23262672.791258022</c:v>
                </c:pt>
                <c:pt idx="60">
                  <c:v>22263796.629563294</c:v>
                </c:pt>
                <c:pt idx="61">
                  <c:v>18940451.619198602</c:v>
                </c:pt>
                <c:pt idx="62">
                  <c:v>20730682.389181383</c:v>
                </c:pt>
                <c:pt idx="63">
                  <c:v>17414350.768417902</c:v>
                </c:pt>
                <c:pt idx="64">
                  <c:v>18833439.602685753</c:v>
                </c:pt>
                <c:pt idx="65">
                  <c:v>24119026.483177837</c:v>
                </c:pt>
                <c:pt idx="66">
                  <c:v>27821622.618988145</c:v>
                </c:pt>
                <c:pt idx="67">
                  <c:v>24590449.115972403</c:v>
                </c:pt>
                <c:pt idx="68">
                  <c:v>21551943.756894153</c:v>
                </c:pt>
                <c:pt idx="69">
                  <c:v>18816486.646814868</c:v>
                </c:pt>
                <c:pt idx="70">
                  <c:v>20027883.470146708</c:v>
                </c:pt>
                <c:pt idx="71">
                  <c:v>24152888.396526363</c:v>
                </c:pt>
                <c:pt idx="72">
                  <c:v>23810336.636748679</c:v>
                </c:pt>
                <c:pt idx="73">
                  <c:v>20281780.354558378</c:v>
                </c:pt>
                <c:pt idx="74">
                  <c:v>21342090.984668918</c:v>
                </c:pt>
                <c:pt idx="75">
                  <c:v>19176169.191213392</c:v>
                </c:pt>
                <c:pt idx="76">
                  <c:v>20929814.936129112</c:v>
                </c:pt>
                <c:pt idx="77">
                  <c:v>22471781.690260231</c:v>
                </c:pt>
                <c:pt idx="78">
                  <c:v>28384585.395883217</c:v>
                </c:pt>
                <c:pt idx="79">
                  <c:v>29160193.605346236</c:v>
                </c:pt>
                <c:pt idx="80">
                  <c:v>21904254.946056183</c:v>
                </c:pt>
                <c:pt idx="81">
                  <c:v>19848695.347124673</c:v>
                </c:pt>
                <c:pt idx="82">
                  <c:v>20838550.020164035</c:v>
                </c:pt>
                <c:pt idx="83">
                  <c:v>22710099.215491191</c:v>
                </c:pt>
                <c:pt idx="84">
                  <c:v>23975750.035219934</c:v>
                </c:pt>
                <c:pt idx="85">
                  <c:v>20886216.635078948</c:v>
                </c:pt>
                <c:pt idx="86">
                  <c:v>21561317.203062594</c:v>
                </c:pt>
                <c:pt idx="87">
                  <c:v>18275889.150885664</c:v>
                </c:pt>
                <c:pt idx="88">
                  <c:v>18337748.439896539</c:v>
                </c:pt>
                <c:pt idx="89">
                  <c:v>20918249.661647167</c:v>
                </c:pt>
                <c:pt idx="90">
                  <c:v>30397489.495136783</c:v>
                </c:pt>
                <c:pt idx="91">
                  <c:v>26825589.531365819</c:v>
                </c:pt>
                <c:pt idx="92">
                  <c:v>20968935.434058219</c:v>
                </c:pt>
                <c:pt idx="93">
                  <c:v>18609631.992492817</c:v>
                </c:pt>
                <c:pt idx="94">
                  <c:v>21271063.054395746</c:v>
                </c:pt>
                <c:pt idx="95">
                  <c:v>22891317.624948941</c:v>
                </c:pt>
                <c:pt idx="96">
                  <c:v>22488842.954535484</c:v>
                </c:pt>
                <c:pt idx="97">
                  <c:v>21534500.495689295</c:v>
                </c:pt>
                <c:pt idx="98">
                  <c:v>21488812.295450039</c:v>
                </c:pt>
                <c:pt idx="99">
                  <c:v>19294252.80953281</c:v>
                </c:pt>
                <c:pt idx="100">
                  <c:v>21162262.320942964</c:v>
                </c:pt>
                <c:pt idx="101">
                  <c:v>25431242.307204515</c:v>
                </c:pt>
                <c:pt idx="102">
                  <c:v>35728952.457580559</c:v>
                </c:pt>
                <c:pt idx="103">
                  <c:v>29803529.050120115</c:v>
                </c:pt>
                <c:pt idx="104">
                  <c:v>19953204.642400578</c:v>
                </c:pt>
                <c:pt idx="105">
                  <c:v>18585610.990240574</c:v>
                </c:pt>
                <c:pt idx="106">
                  <c:v>20111203.597045828</c:v>
                </c:pt>
                <c:pt idx="107">
                  <c:v>24236563.669867694</c:v>
                </c:pt>
                <c:pt idx="108">
                  <c:v>24518058.884161085</c:v>
                </c:pt>
                <c:pt idx="109">
                  <c:v>23297073.793610901</c:v>
                </c:pt>
                <c:pt idx="110">
                  <c:v>20980343.867153428</c:v>
                </c:pt>
                <c:pt idx="111">
                  <c:v>18889899.959895231</c:v>
                </c:pt>
                <c:pt idx="112">
                  <c:v>21472601.266944643</c:v>
                </c:pt>
                <c:pt idx="113">
                  <c:v>29978196.972519599</c:v>
                </c:pt>
                <c:pt idx="114">
                  <c:v>30483910.812896945</c:v>
                </c:pt>
                <c:pt idx="115">
                  <c:v>33977666.061650708</c:v>
                </c:pt>
                <c:pt idx="116">
                  <c:v>21987248.969940148</c:v>
                </c:pt>
                <c:pt idx="117">
                  <c:v>21868825.905735023</c:v>
                </c:pt>
                <c:pt idx="118">
                  <c:v>21581952.72042165</c:v>
                </c:pt>
                <c:pt idx="119">
                  <c:v>24007420.475035761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'GS&lt;50 Predicted Monthly'!$D$2:$D$133</c:f>
              <c:numCache>
                <c:formatCode>_(* #,##0_);_(* \(#,##0\);_(* "-"??_);_(@_)</c:formatCode>
                <c:ptCount val="132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9538239.5864546075</c:v>
                </c:pt>
                <c:pt idx="13">
                  <c:v>9010843.1207741089</c:v>
                </c:pt>
                <c:pt idx="14">
                  <c:v>9262004.0148616079</c:v>
                </c:pt>
                <c:pt idx="15">
                  <c:v>8130117.2815894075</c:v>
                </c:pt>
                <c:pt idx="16">
                  <c:v>8067128.4246252077</c:v>
                </c:pt>
                <c:pt idx="17">
                  <c:v>8352446.7960334076</c:v>
                </c:pt>
                <c:pt idx="18">
                  <c:v>9946014.7276971079</c:v>
                </c:pt>
                <c:pt idx="19">
                  <c:v>9134243.5895473082</c:v>
                </c:pt>
                <c:pt idx="20">
                  <c:v>7746346.3271917067</c:v>
                </c:pt>
                <c:pt idx="21">
                  <c:v>7769073.3008987075</c:v>
                </c:pt>
                <c:pt idx="22">
                  <c:v>8446339.5490381066</c:v>
                </c:pt>
                <c:pt idx="23">
                  <c:v>9620086.7899936084</c:v>
                </c:pt>
                <c:pt idx="24">
                  <c:v>10338245.211131522</c:v>
                </c:pt>
                <c:pt idx="25">
                  <c:v>9351057.0233993232</c:v>
                </c:pt>
                <c:pt idx="26">
                  <c:v>9838354.2654507235</c:v>
                </c:pt>
                <c:pt idx="27">
                  <c:v>8009795.5709861238</c:v>
                </c:pt>
                <c:pt idx="28">
                  <c:v>7903042.6695890231</c:v>
                </c:pt>
                <c:pt idx="29">
                  <c:v>8668892.1893494241</c:v>
                </c:pt>
                <c:pt idx="30">
                  <c:v>8980988.5864691231</c:v>
                </c:pt>
                <c:pt idx="31">
                  <c:v>9004179.1767437235</c:v>
                </c:pt>
                <c:pt idx="32">
                  <c:v>8036044.4873844236</c:v>
                </c:pt>
                <c:pt idx="33">
                  <c:v>7894328.9927725242</c:v>
                </c:pt>
                <c:pt idx="34">
                  <c:v>8815493.051282024</c:v>
                </c:pt>
                <c:pt idx="35">
                  <c:v>9522838.5356366243</c:v>
                </c:pt>
                <c:pt idx="36">
                  <c:v>10328729.711646423</c:v>
                </c:pt>
                <c:pt idx="37">
                  <c:v>9874530.7185580228</c:v>
                </c:pt>
                <c:pt idx="38">
                  <c:v>9617862.4386104215</c:v>
                </c:pt>
                <c:pt idx="39">
                  <c:v>8143793.0918673212</c:v>
                </c:pt>
                <c:pt idx="40">
                  <c:v>8287149.1366159217</c:v>
                </c:pt>
                <c:pt idx="41">
                  <c:v>8448182.8690211214</c:v>
                </c:pt>
                <c:pt idx="42">
                  <c:v>9827740.9466585219</c:v>
                </c:pt>
                <c:pt idx="43">
                  <c:v>9334237.1711772215</c:v>
                </c:pt>
                <c:pt idx="44">
                  <c:v>9096701.4461178221</c:v>
                </c:pt>
                <c:pt idx="45">
                  <c:v>8006073.2998114219</c:v>
                </c:pt>
                <c:pt idx="46">
                  <c:v>8136787.569821422</c:v>
                </c:pt>
                <c:pt idx="47">
                  <c:v>8950106.7300681211</c:v>
                </c:pt>
                <c:pt idx="48">
                  <c:v>9721774.9090278149</c:v>
                </c:pt>
                <c:pt idx="49">
                  <c:v>9078742.6710346136</c:v>
                </c:pt>
                <c:pt idx="50">
                  <c:v>8869063.100785315</c:v>
                </c:pt>
                <c:pt idx="51">
                  <c:v>8191352.471401413</c:v>
                </c:pt>
                <c:pt idx="52">
                  <c:v>8320279.2144701136</c:v>
                </c:pt>
                <c:pt idx="53">
                  <c:v>8603707.8839498144</c:v>
                </c:pt>
                <c:pt idx="54">
                  <c:v>10227505.074830916</c:v>
                </c:pt>
                <c:pt idx="55">
                  <c:v>10594865.360795716</c:v>
                </c:pt>
                <c:pt idx="56">
                  <c:v>8532215.1406695154</c:v>
                </c:pt>
                <c:pt idx="57">
                  <c:v>7909330.497246814</c:v>
                </c:pt>
                <c:pt idx="58">
                  <c:v>8002618.1218306143</c:v>
                </c:pt>
                <c:pt idx="59">
                  <c:v>9438076.8096778151</c:v>
                </c:pt>
                <c:pt idx="60">
                  <c:v>9402149.5756952837</c:v>
                </c:pt>
                <c:pt idx="61">
                  <c:v>8213431.4194192663</c:v>
                </c:pt>
                <c:pt idx="62">
                  <c:v>8998627.8668357879</c:v>
                </c:pt>
                <c:pt idx="63">
                  <c:v>7636251.1833582791</c:v>
                </c:pt>
                <c:pt idx="64">
                  <c:v>7809978.0544453673</c:v>
                </c:pt>
                <c:pt idx="65">
                  <c:v>8575632.1192096844</c:v>
                </c:pt>
                <c:pt idx="66">
                  <c:v>9403708.2561672311</c:v>
                </c:pt>
                <c:pt idx="67">
                  <c:v>9020999.2080738544</c:v>
                </c:pt>
                <c:pt idx="68">
                  <c:v>8253527.8540527476</c:v>
                </c:pt>
                <c:pt idx="69">
                  <c:v>7753938.8948715627</c:v>
                </c:pt>
                <c:pt idx="70">
                  <c:v>8380979.038452195</c:v>
                </c:pt>
                <c:pt idx="71">
                  <c:v>9306652.5213664267</c:v>
                </c:pt>
                <c:pt idx="72">
                  <c:v>9894919.6622871254</c:v>
                </c:pt>
                <c:pt idx="73">
                  <c:v>8519875.6068766918</c:v>
                </c:pt>
                <c:pt idx="74">
                  <c:v>8977816.1619121321</c:v>
                </c:pt>
                <c:pt idx="75">
                  <c:v>8305180.8148930082</c:v>
                </c:pt>
                <c:pt idx="76">
                  <c:v>8256776.0532519752</c:v>
                </c:pt>
                <c:pt idx="77">
                  <c:v>8381432.5038681785</c:v>
                </c:pt>
                <c:pt idx="78">
                  <c:v>9749326.3036222421</c:v>
                </c:pt>
                <c:pt idx="79">
                  <c:v>9828133.858332172</c:v>
                </c:pt>
                <c:pt idx="80">
                  <c:v>8304311.684803036</c:v>
                </c:pt>
                <c:pt idx="81">
                  <c:v>7830922.301785416</c:v>
                </c:pt>
                <c:pt idx="82">
                  <c:v>8572978.0068945698</c:v>
                </c:pt>
                <c:pt idx="83">
                  <c:v>8836298.6454089209</c:v>
                </c:pt>
                <c:pt idx="84">
                  <c:v>9613056.6175706722</c:v>
                </c:pt>
                <c:pt idx="85">
                  <c:v>9048471.6175706722</c:v>
                </c:pt>
                <c:pt idx="86">
                  <c:v>9204613.6175706722</c:v>
                </c:pt>
                <c:pt idx="87">
                  <c:v>8135075.6175706731</c:v>
                </c:pt>
                <c:pt idx="88">
                  <c:v>7924643.6175706731</c:v>
                </c:pt>
                <c:pt idx="89">
                  <c:v>8159569.6175706731</c:v>
                </c:pt>
                <c:pt idx="90">
                  <c:v>10497079.617570672</c:v>
                </c:pt>
                <c:pt idx="91">
                  <c:v>9629815.6175706722</c:v>
                </c:pt>
                <c:pt idx="92">
                  <c:v>8281144.6175706731</c:v>
                </c:pt>
                <c:pt idx="93">
                  <c:v>7807971.6175706731</c:v>
                </c:pt>
                <c:pt idx="94">
                  <c:v>8623553.6175706722</c:v>
                </c:pt>
                <c:pt idx="95">
                  <c:v>9255782.6175706722</c:v>
                </c:pt>
                <c:pt idx="96">
                  <c:v>9382515.7228915673</c:v>
                </c:pt>
                <c:pt idx="97">
                  <c:v>8829498.8698915672</c:v>
                </c:pt>
                <c:pt idx="98">
                  <c:v>8214381.7993915649</c:v>
                </c:pt>
                <c:pt idx="99">
                  <c:v>6783587.3759915652</c:v>
                </c:pt>
                <c:pt idx="100">
                  <c:v>6988587.4181915661</c:v>
                </c:pt>
                <c:pt idx="101">
                  <c:v>7946140.7934915647</c:v>
                </c:pt>
                <c:pt idx="102">
                  <c:v>9814607.5791915655</c:v>
                </c:pt>
                <c:pt idx="103">
                  <c:v>9127623.5183915664</c:v>
                </c:pt>
                <c:pt idx="104">
                  <c:v>7773780.3243915653</c:v>
                </c:pt>
                <c:pt idx="105">
                  <c:v>7711703.6801915653</c:v>
                </c:pt>
                <c:pt idx="106">
                  <c:v>8136821.9764915649</c:v>
                </c:pt>
                <c:pt idx="107">
                  <c:v>9031675.3850915674</c:v>
                </c:pt>
                <c:pt idx="108">
                  <c:v>8962928.1971048787</c:v>
                </c:pt>
                <c:pt idx="109">
                  <c:v>8639206.2805068828</c:v>
                </c:pt>
                <c:pt idx="110">
                  <c:v>8530309.7683468834</c:v>
                </c:pt>
                <c:pt idx="111">
                  <c:v>7420305.2100378918</c:v>
                </c:pt>
                <c:pt idx="112">
                  <c:v>7606871.8616678873</c:v>
                </c:pt>
                <c:pt idx="113">
                  <c:v>8922004.8291408829</c:v>
                </c:pt>
                <c:pt idx="114">
                  <c:v>9602048.0565888844</c:v>
                </c:pt>
                <c:pt idx="115">
                  <c:v>10335978.568244886</c:v>
                </c:pt>
                <c:pt idx="116">
                  <c:v>8386463.3157898793</c:v>
                </c:pt>
                <c:pt idx="117">
                  <c:v>8092069.0106418915</c:v>
                </c:pt>
                <c:pt idx="118">
                  <c:v>8504939.1999488845</c:v>
                </c:pt>
                <c:pt idx="119">
                  <c:v>9098849.8702768888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'GS&lt;50 Predicted Monthly'!$O$2:$O$133</c:f>
              <c:numCache>
                <c:formatCode>_(* #,##0_);_(* \(#,##0\);_(* "-"??_);_(@_)</c:formatCode>
                <c:ptCount val="132"/>
                <c:pt idx="0">
                  <c:v>9181687.1056935042</c:v>
                </c:pt>
                <c:pt idx="1">
                  <c:v>8804609.7701359168</c:v>
                </c:pt>
                <c:pt idx="2">
                  <c:v>8165082.5182406176</c:v>
                </c:pt>
                <c:pt idx="3">
                  <c:v>8074581.9143653549</c:v>
                </c:pt>
                <c:pt idx="4">
                  <c:v>7968617.6249981169</c:v>
                </c:pt>
                <c:pt idx="5">
                  <c:v>9259788.2827056553</c:v>
                </c:pt>
                <c:pt idx="6">
                  <c:v>10410367.447692651</c:v>
                </c:pt>
                <c:pt idx="7">
                  <c:v>9390570.2827258371</c:v>
                </c:pt>
                <c:pt idx="8">
                  <c:v>8059082.1928626187</c:v>
                </c:pt>
                <c:pt idx="9">
                  <c:v>7784118.9200667385</c:v>
                </c:pt>
                <c:pt idx="10">
                  <c:v>8454060.7160129156</c:v>
                </c:pt>
                <c:pt idx="11">
                  <c:v>8799289.4193516541</c:v>
                </c:pt>
                <c:pt idx="12">
                  <c:v>9364265.4013994876</c:v>
                </c:pt>
                <c:pt idx="13">
                  <c:v>9279523.4869456645</c:v>
                </c:pt>
                <c:pt idx="14">
                  <c:v>8956106.3264990449</c:v>
                </c:pt>
                <c:pt idx="15">
                  <c:v>8108190.878346133</c:v>
                </c:pt>
                <c:pt idx="16">
                  <c:v>8236604.2355685122</c:v>
                </c:pt>
                <c:pt idx="17">
                  <c:v>8469206.3222929016</c:v>
                </c:pt>
                <c:pt idx="18">
                  <c:v>9717617.1057868376</c:v>
                </c:pt>
                <c:pt idx="19">
                  <c:v>9006979.3424616121</c:v>
                </c:pt>
                <c:pt idx="20">
                  <c:v>8069637.0838868804</c:v>
                </c:pt>
                <c:pt idx="21">
                  <c:v>7770652.0390329733</c:v>
                </c:pt>
                <c:pt idx="22">
                  <c:v>8558894.1263707764</c:v>
                </c:pt>
                <c:pt idx="23">
                  <c:v>9445971.7863133363</c:v>
                </c:pt>
                <c:pt idx="24">
                  <c:v>10087949.87410545</c:v>
                </c:pt>
                <c:pt idx="25">
                  <c:v>9857333.396595357</c:v>
                </c:pt>
                <c:pt idx="26">
                  <c:v>9450672.6674721073</c:v>
                </c:pt>
                <c:pt idx="27">
                  <c:v>8011060.848020291</c:v>
                </c:pt>
                <c:pt idx="28">
                  <c:v>7787137.378517637</c:v>
                </c:pt>
                <c:pt idx="29">
                  <c:v>8562604.0248445328</c:v>
                </c:pt>
                <c:pt idx="30">
                  <c:v>8784784.9661674108</c:v>
                </c:pt>
                <c:pt idx="31">
                  <c:v>8863025.5661557596</c:v>
                </c:pt>
                <c:pt idx="32">
                  <c:v>7941597.7538589817</c:v>
                </c:pt>
                <c:pt idx="33">
                  <c:v>7683095.4872713443</c:v>
                </c:pt>
                <c:pt idx="34">
                  <c:v>8689674.0538530555</c:v>
                </c:pt>
                <c:pt idx="35">
                  <c:v>8945971.978610035</c:v>
                </c:pt>
                <c:pt idx="36">
                  <c:v>10000048.792936694</c:v>
                </c:pt>
                <c:pt idx="37">
                  <c:v>10309237.734588122</c:v>
                </c:pt>
                <c:pt idx="38">
                  <c:v>9178300.5744163636</c:v>
                </c:pt>
                <c:pt idx="39">
                  <c:v>7996219.9556211904</c:v>
                </c:pt>
                <c:pt idx="40">
                  <c:v>8156436.7822450846</c:v>
                </c:pt>
                <c:pt idx="41">
                  <c:v>8187347.0706498716</c:v>
                </c:pt>
                <c:pt idx="42">
                  <c:v>9294521.1746655144</c:v>
                </c:pt>
                <c:pt idx="43">
                  <c:v>9260890.6340788081</c:v>
                </c:pt>
                <c:pt idx="44">
                  <c:v>8995022.8371616844</c:v>
                </c:pt>
                <c:pt idx="45">
                  <c:v>7694095.6856168676</c:v>
                </c:pt>
                <c:pt idx="46">
                  <c:v>8116611.1079069804</c:v>
                </c:pt>
                <c:pt idx="47">
                  <c:v>8547017.8835620601</c:v>
                </c:pt>
                <c:pt idx="48">
                  <c:v>9487863.1712102387</c:v>
                </c:pt>
                <c:pt idx="49">
                  <c:v>9193517.3872984424</c:v>
                </c:pt>
                <c:pt idx="50">
                  <c:v>8510349.5908871442</c:v>
                </c:pt>
                <c:pt idx="51">
                  <c:v>8293629.9130261764</c:v>
                </c:pt>
                <c:pt idx="52">
                  <c:v>8211059.274005495</c:v>
                </c:pt>
                <c:pt idx="53">
                  <c:v>8468221.875793865</c:v>
                </c:pt>
                <c:pt idx="54">
                  <c:v>10125279.508076724</c:v>
                </c:pt>
                <c:pt idx="55">
                  <c:v>10524100.630749889</c:v>
                </c:pt>
                <c:pt idx="56">
                  <c:v>8492092.7873290572</c:v>
                </c:pt>
                <c:pt idx="57">
                  <c:v>7927354.7700701002</c:v>
                </c:pt>
                <c:pt idx="58">
                  <c:v>8032226.542674236</c:v>
                </c:pt>
                <c:pt idx="59">
                  <c:v>9272084.1880884524</c:v>
                </c:pt>
                <c:pt idx="60">
                  <c:v>9145539.8914115429</c:v>
                </c:pt>
                <c:pt idx="61">
                  <c:v>8640647.2779620606</c:v>
                </c:pt>
                <c:pt idx="62">
                  <c:v>8929668.1804085393</c:v>
                </c:pt>
                <c:pt idx="63">
                  <c:v>7851236.361605688</c:v>
                </c:pt>
                <c:pt idx="64">
                  <c:v>7953168.601736065</c:v>
                </c:pt>
                <c:pt idx="65">
                  <c:v>9044223.4184466228</c:v>
                </c:pt>
                <c:pt idx="66">
                  <c:v>9763614.2118225601</c:v>
                </c:pt>
                <c:pt idx="67">
                  <c:v>8941596.3871754501</c:v>
                </c:pt>
                <c:pt idx="68">
                  <c:v>8530243.398247011</c:v>
                </c:pt>
                <c:pt idx="69">
                  <c:v>7808601.0785577055</c:v>
                </c:pt>
                <c:pt idx="70">
                  <c:v>8481640.5427921303</c:v>
                </c:pt>
                <c:pt idx="71">
                  <c:v>9565117.8874591496</c:v>
                </c:pt>
                <c:pt idx="72">
                  <c:v>9708367.1487629525</c:v>
                </c:pt>
                <c:pt idx="73">
                  <c:v>9131028.1528179832</c:v>
                </c:pt>
                <c:pt idx="74">
                  <c:v>9131979.0415895414</c:v>
                </c:pt>
                <c:pt idx="75">
                  <c:v>8559128.2869545706</c:v>
                </c:pt>
                <c:pt idx="76">
                  <c:v>8399808.2418095767</c:v>
                </c:pt>
                <c:pt idx="77">
                  <c:v>8689248.5819226857</c:v>
                </c:pt>
                <c:pt idx="78">
                  <c:v>9966886.198599793</c:v>
                </c:pt>
                <c:pt idx="79">
                  <c:v>10160447.343175005</c:v>
                </c:pt>
                <c:pt idx="80">
                  <c:v>8761293.1793046445</c:v>
                </c:pt>
                <c:pt idx="81">
                  <c:v>8334434.2089163773</c:v>
                </c:pt>
                <c:pt idx="82">
                  <c:v>8836546.2723583225</c:v>
                </c:pt>
                <c:pt idx="83">
                  <c:v>9023641.4533275105</c:v>
                </c:pt>
                <c:pt idx="84">
                  <c:v>9790670.0227003992</c:v>
                </c:pt>
                <c:pt idx="85">
                  <c:v>9348335.2583404388</c:v>
                </c:pt>
                <c:pt idx="86">
                  <c:v>9147593.6228862219</c:v>
                </c:pt>
                <c:pt idx="87">
                  <c:v>8078742.2654289994</c:v>
                </c:pt>
                <c:pt idx="88">
                  <c:v>7705485.2952875961</c:v>
                </c:pt>
                <c:pt idx="89">
                  <c:v>8153401.3252110835</c:v>
                </c:pt>
                <c:pt idx="90">
                  <c:v>10254359.727800585</c:v>
                </c:pt>
                <c:pt idx="91">
                  <c:v>9438353.5494232569</c:v>
                </c:pt>
                <c:pt idx="92">
                  <c:v>8375657.6771646086</c:v>
                </c:pt>
                <c:pt idx="93">
                  <c:v>7886666.0588612957</c:v>
                </c:pt>
                <c:pt idx="94">
                  <c:v>8992137.8322979007</c:v>
                </c:pt>
                <c:pt idx="95">
                  <c:v>9120980.5422622655</c:v>
                </c:pt>
                <c:pt idx="96">
                  <c:v>9270143.2453631405</c:v>
                </c:pt>
                <c:pt idx="97">
                  <c:v>9403361.0806915313</c:v>
                </c:pt>
                <c:pt idx="98">
                  <c:v>8266448.6071162838</c:v>
                </c:pt>
                <c:pt idx="99">
                  <c:v>7272772.9354719343</c:v>
                </c:pt>
                <c:pt idx="100">
                  <c:v>7218443.9692891147</c:v>
                </c:pt>
                <c:pt idx="101">
                  <c:v>8266115.3858344927</c:v>
                </c:pt>
                <c:pt idx="102">
                  <c:v>10008576.019504916</c:v>
                </c:pt>
                <c:pt idx="103">
                  <c:v>9008722.5702813473</c:v>
                </c:pt>
                <c:pt idx="104">
                  <c:v>7563189.9617094398</c:v>
                </c:pt>
                <c:pt idx="105">
                  <c:v>7399898.9447719529</c:v>
                </c:pt>
                <c:pt idx="106">
                  <c:v>7760109.92084652</c:v>
                </c:pt>
                <c:pt idx="107">
                  <c:v>8649980.0454549938</c:v>
                </c:pt>
                <c:pt idx="108">
                  <c:v>8989814.1200490855</c:v>
                </c:pt>
                <c:pt idx="109">
                  <c:v>9253847.3228345513</c:v>
                </c:pt>
                <c:pt idx="110">
                  <c:v>8239922.4470546907</c:v>
                </c:pt>
                <c:pt idx="111">
                  <c:v>7764459.5254116692</c:v>
                </c:pt>
                <c:pt idx="112">
                  <c:v>7965807.9697867073</c:v>
                </c:pt>
                <c:pt idx="113">
                  <c:v>9279604.6852415614</c:v>
                </c:pt>
                <c:pt idx="114">
                  <c:v>9252042.8467668965</c:v>
                </c:pt>
                <c:pt idx="115">
                  <c:v>9872858.0308387168</c:v>
                </c:pt>
                <c:pt idx="116">
                  <c:v>8006133.9765240056</c:v>
                </c:pt>
                <c:pt idx="117">
                  <c:v>7988494.8896444924</c:v>
                </c:pt>
                <c:pt idx="118">
                  <c:v>8351938.9645252703</c:v>
                </c:pt>
                <c:pt idx="119">
                  <c:v>8685206.9530625306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Monthly'!$A$2:$A$122</c:f>
              <c:numCache>
                <c:formatCode>mmm\-yyyy</c:formatCode>
                <c:ptCount val="12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'GS&gt;50 Predicted Monthly'!$D$2:$D$122</c:f>
              <c:numCache>
                <c:formatCode>_(* #,##0_);_(* \(#,##0\);_(* "-"??_);_(@_)</c:formatCode>
                <c:ptCount val="121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22570966.488478884</c:v>
                </c:pt>
                <c:pt idx="13">
                  <c:v>18427870.391018081</c:v>
                </c:pt>
                <c:pt idx="14">
                  <c:v>20309732.813167583</c:v>
                </c:pt>
                <c:pt idx="15">
                  <c:v>19279995.631747585</c:v>
                </c:pt>
                <c:pt idx="16">
                  <c:v>19142465.341716386</c:v>
                </c:pt>
                <c:pt idx="17">
                  <c:v>18620348.991157588</c:v>
                </c:pt>
                <c:pt idx="18">
                  <c:v>22469373.486924581</c:v>
                </c:pt>
                <c:pt idx="19">
                  <c:v>20756513.85047508</c:v>
                </c:pt>
                <c:pt idx="20">
                  <c:v>18496598.202596284</c:v>
                </c:pt>
                <c:pt idx="21">
                  <c:v>20150009.283521384</c:v>
                </c:pt>
                <c:pt idx="22">
                  <c:v>18707953.880260784</c:v>
                </c:pt>
                <c:pt idx="23">
                  <c:v>21198459.033898782</c:v>
                </c:pt>
                <c:pt idx="24">
                  <c:v>21399314.102067377</c:v>
                </c:pt>
                <c:pt idx="25">
                  <c:v>19895037.241073877</c:v>
                </c:pt>
                <c:pt idx="26">
                  <c:v>21807154.624765079</c:v>
                </c:pt>
                <c:pt idx="27">
                  <c:v>18246560.024656776</c:v>
                </c:pt>
                <c:pt idx="28">
                  <c:v>17252199.708553478</c:v>
                </c:pt>
                <c:pt idx="29">
                  <c:v>18652963.971479878</c:v>
                </c:pt>
                <c:pt idx="30">
                  <c:v>20437880.751591679</c:v>
                </c:pt>
                <c:pt idx="31">
                  <c:v>19466788.962457281</c:v>
                </c:pt>
                <c:pt idx="32">
                  <c:v>18315528.931178078</c:v>
                </c:pt>
                <c:pt idx="33">
                  <c:v>18639625.448093776</c:v>
                </c:pt>
                <c:pt idx="34">
                  <c:v>18739976.629389778</c:v>
                </c:pt>
                <c:pt idx="35">
                  <c:v>19939138.603936777</c:v>
                </c:pt>
                <c:pt idx="36">
                  <c:v>22100366.841291271</c:v>
                </c:pt>
                <c:pt idx="37">
                  <c:v>20762337.842729874</c:v>
                </c:pt>
                <c:pt idx="38">
                  <c:v>20061469.364567973</c:v>
                </c:pt>
                <c:pt idx="39">
                  <c:v>17733635.082263172</c:v>
                </c:pt>
                <c:pt idx="40">
                  <c:v>17699206.830426574</c:v>
                </c:pt>
                <c:pt idx="41">
                  <c:v>17929492.361075774</c:v>
                </c:pt>
                <c:pt idx="42">
                  <c:v>20517250.000154775</c:v>
                </c:pt>
                <c:pt idx="43">
                  <c:v>19663552.316919275</c:v>
                </c:pt>
                <c:pt idx="44">
                  <c:v>19115247.525304172</c:v>
                </c:pt>
                <c:pt idx="45">
                  <c:v>18081597.032005273</c:v>
                </c:pt>
                <c:pt idx="46">
                  <c:v>17018915.867409173</c:v>
                </c:pt>
                <c:pt idx="47">
                  <c:v>19189793.881493274</c:v>
                </c:pt>
                <c:pt idx="48">
                  <c:v>20957479.238009054</c:v>
                </c:pt>
                <c:pt idx="49">
                  <c:v>19374058.788966756</c:v>
                </c:pt>
                <c:pt idx="50">
                  <c:v>19017595.958107051</c:v>
                </c:pt>
                <c:pt idx="51">
                  <c:v>17874580.543612249</c:v>
                </c:pt>
                <c:pt idx="52">
                  <c:v>18754499.003003452</c:v>
                </c:pt>
                <c:pt idx="53">
                  <c:v>19120979.358376455</c:v>
                </c:pt>
                <c:pt idx="54">
                  <c:v>20798520.274222452</c:v>
                </c:pt>
                <c:pt idx="55">
                  <c:v>22148529.054576453</c:v>
                </c:pt>
                <c:pt idx="56">
                  <c:v>19001402.484822255</c:v>
                </c:pt>
                <c:pt idx="57">
                  <c:v>18384961.746146951</c:v>
                </c:pt>
                <c:pt idx="58">
                  <c:v>17668960.685319953</c:v>
                </c:pt>
                <c:pt idx="59">
                  <c:v>19438703.083549853</c:v>
                </c:pt>
                <c:pt idx="60">
                  <c:v>20390318.956393179</c:v>
                </c:pt>
                <c:pt idx="61">
                  <c:v>18515382.018986292</c:v>
                </c:pt>
                <c:pt idx="62">
                  <c:v>19443760.183415372</c:v>
                </c:pt>
                <c:pt idx="63">
                  <c:v>17053380.325203348</c:v>
                </c:pt>
                <c:pt idx="64">
                  <c:v>17288598.342432223</c:v>
                </c:pt>
                <c:pt idx="65">
                  <c:v>18708426.583182137</c:v>
                </c:pt>
                <c:pt idx="66">
                  <c:v>20635533.997200768</c:v>
                </c:pt>
                <c:pt idx="67">
                  <c:v>19456174.94180014</c:v>
                </c:pt>
                <c:pt idx="68">
                  <c:v>18284346.631729305</c:v>
                </c:pt>
                <c:pt idx="69">
                  <c:v>17804591.922541138</c:v>
                </c:pt>
                <c:pt idx="70">
                  <c:v>18176355.363879759</c:v>
                </c:pt>
                <c:pt idx="71">
                  <c:v>19020400.584920451</c:v>
                </c:pt>
                <c:pt idx="72">
                  <c:v>21194320.867027823</c:v>
                </c:pt>
                <c:pt idx="73">
                  <c:v>18845065.640074998</c:v>
                </c:pt>
                <c:pt idx="74">
                  <c:v>19569207.106866159</c:v>
                </c:pt>
                <c:pt idx="75">
                  <c:v>17990115.285712756</c:v>
                </c:pt>
                <c:pt idx="76">
                  <c:v>18492462.127677396</c:v>
                </c:pt>
                <c:pt idx="77">
                  <c:v>17858472.01427551</c:v>
                </c:pt>
                <c:pt idx="78">
                  <c:v>20673733.699923079</c:v>
                </c:pt>
                <c:pt idx="79">
                  <c:v>21414904.16402334</c:v>
                </c:pt>
                <c:pt idx="80">
                  <c:v>19064488.083299685</c:v>
                </c:pt>
                <c:pt idx="81">
                  <c:v>18344630.094538778</c:v>
                </c:pt>
                <c:pt idx="82">
                  <c:v>18939649.881034181</c:v>
                </c:pt>
                <c:pt idx="83">
                  <c:v>18352622.802766167</c:v>
                </c:pt>
                <c:pt idx="84">
                  <c:v>21370367.231140867</c:v>
                </c:pt>
                <c:pt idx="85">
                  <c:v>19670911.751140866</c:v>
                </c:pt>
                <c:pt idx="86">
                  <c:v>19675872.408440869</c:v>
                </c:pt>
                <c:pt idx="87">
                  <c:v>17829818.615440868</c:v>
                </c:pt>
                <c:pt idx="88">
                  <c:v>17870600.860240869</c:v>
                </c:pt>
                <c:pt idx="89">
                  <c:v>17967129.095040869</c:v>
                </c:pt>
                <c:pt idx="90">
                  <c:v>21353544.911940869</c:v>
                </c:pt>
                <c:pt idx="91">
                  <c:v>20674767.604940869</c:v>
                </c:pt>
                <c:pt idx="92">
                  <c:v>18925676.418040868</c:v>
                </c:pt>
                <c:pt idx="93">
                  <c:v>18566230.77624087</c:v>
                </c:pt>
                <c:pt idx="94">
                  <c:v>19276799.685340866</c:v>
                </c:pt>
                <c:pt idx="95">
                  <c:v>19734350.852940869</c:v>
                </c:pt>
                <c:pt idx="96">
                  <c:v>20986987.31437739</c:v>
                </c:pt>
                <c:pt idx="97">
                  <c:v>20062358.051077388</c:v>
                </c:pt>
                <c:pt idx="98">
                  <c:v>19017197.936377387</c:v>
                </c:pt>
                <c:pt idx="99">
                  <c:v>16130810.383877387</c:v>
                </c:pt>
                <c:pt idx="100">
                  <c:v>16721495.034577386</c:v>
                </c:pt>
                <c:pt idx="101">
                  <c:v>18064310.144777387</c:v>
                </c:pt>
                <c:pt idx="102">
                  <c:v>20762002.513077389</c:v>
                </c:pt>
                <c:pt idx="103">
                  <c:v>19796409.106077388</c:v>
                </c:pt>
                <c:pt idx="104">
                  <c:v>17704390.758377388</c:v>
                </c:pt>
                <c:pt idx="105">
                  <c:v>17747385.23757739</c:v>
                </c:pt>
                <c:pt idx="106">
                  <c:v>17985267.21337739</c:v>
                </c:pt>
                <c:pt idx="107">
                  <c:v>19195869.536577389</c:v>
                </c:pt>
                <c:pt idx="108">
                  <c:v>19330789.294614531</c:v>
                </c:pt>
                <c:pt idx="109">
                  <c:v>18702451.125314534</c:v>
                </c:pt>
                <c:pt idx="110">
                  <c:v>18634581.27821454</c:v>
                </c:pt>
                <c:pt idx="111">
                  <c:v>16592361.754214535</c:v>
                </c:pt>
                <c:pt idx="112">
                  <c:v>17151193.112514537</c:v>
                </c:pt>
                <c:pt idx="113">
                  <c:v>18782343.994714532</c:v>
                </c:pt>
                <c:pt idx="114">
                  <c:v>19834662.079914536</c:v>
                </c:pt>
                <c:pt idx="115">
                  <c:v>20832863.783714537</c:v>
                </c:pt>
                <c:pt idx="116">
                  <c:v>18288598.54541453</c:v>
                </c:pt>
                <c:pt idx="117">
                  <c:v>18228423.036014531</c:v>
                </c:pt>
                <c:pt idx="118">
                  <c:v>18215581.641114533</c:v>
                </c:pt>
                <c:pt idx="119">
                  <c:v>18745196.445514537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Monthly'!$A$2:$A$122</c:f>
              <c:numCache>
                <c:formatCode>mmm\-yyyy</c:formatCode>
                <c:ptCount val="12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'GS&gt;50 Predicted Monthly'!$S$2:$S$122</c:f>
              <c:numCache>
                <c:formatCode>_(* #,##0_);_(* \(#,##0\);_(* "-"??_);_(@_)</c:formatCode>
                <c:ptCount val="121"/>
                <c:pt idx="0">
                  <c:v>21051647.356703844</c:v>
                </c:pt>
                <c:pt idx="1">
                  <c:v>19440968.706908282</c:v>
                </c:pt>
                <c:pt idx="2">
                  <c:v>19416415.547682181</c:v>
                </c:pt>
                <c:pt idx="3">
                  <c:v>18681100.342015903</c:v>
                </c:pt>
                <c:pt idx="4">
                  <c:v>18778304.390169509</c:v>
                </c:pt>
                <c:pt idx="5">
                  <c:v>20256799.529028326</c:v>
                </c:pt>
                <c:pt idx="6">
                  <c:v>22602123.922381215</c:v>
                </c:pt>
                <c:pt idx="7">
                  <c:v>20934286.461771246</c:v>
                </c:pt>
                <c:pt idx="8">
                  <c:v>18735440.056194484</c:v>
                </c:pt>
                <c:pt idx="9">
                  <c:v>18993950.954092428</c:v>
                </c:pt>
                <c:pt idx="10">
                  <c:v>19167418.206803672</c:v>
                </c:pt>
                <c:pt idx="11">
                  <c:v>20270923.26353199</c:v>
                </c:pt>
                <c:pt idx="12">
                  <c:v>21248645.201725606</c:v>
                </c:pt>
                <c:pt idx="13">
                  <c:v>19739752.466812361</c:v>
                </c:pt>
                <c:pt idx="14">
                  <c:v>20761735.599746171</c:v>
                </c:pt>
                <c:pt idx="15">
                  <c:v>18861828.105179973</c:v>
                </c:pt>
                <c:pt idx="16">
                  <c:v>19481226.946194302</c:v>
                </c:pt>
                <c:pt idx="17">
                  <c:v>19260202.29185877</c:v>
                </c:pt>
                <c:pt idx="18">
                  <c:v>21572172.843790244</c:v>
                </c:pt>
                <c:pt idx="19">
                  <c:v>20422689.845512696</c:v>
                </c:pt>
                <c:pt idx="20">
                  <c:v>19113359.99206917</c:v>
                </c:pt>
                <c:pt idx="21">
                  <c:v>19100189.082477272</c:v>
                </c:pt>
                <c:pt idx="22">
                  <c:v>19016020.287965901</c:v>
                </c:pt>
                <c:pt idx="23">
                  <c:v>20925130.426249158</c:v>
                </c:pt>
                <c:pt idx="24">
                  <c:v>22136253.490413938</c:v>
                </c:pt>
                <c:pt idx="25">
                  <c:v>20205639.797047511</c:v>
                </c:pt>
                <c:pt idx="26">
                  <c:v>21124667.577395108</c:v>
                </c:pt>
                <c:pt idx="27">
                  <c:v>18100264.33316005</c:v>
                </c:pt>
                <c:pt idx="28">
                  <c:v>18018183.574764006</c:v>
                </c:pt>
                <c:pt idx="29">
                  <c:v>18631005.92895817</c:v>
                </c:pt>
                <c:pt idx="30">
                  <c:v>19473340.922487736</c:v>
                </c:pt>
                <c:pt idx="31">
                  <c:v>19580505.581098337</c:v>
                </c:pt>
                <c:pt idx="32">
                  <c:v>18053888.377369396</c:v>
                </c:pt>
                <c:pt idx="33">
                  <c:v>18132500.469095703</c:v>
                </c:pt>
                <c:pt idx="34">
                  <c:v>18804513.977809273</c:v>
                </c:pt>
                <c:pt idx="35">
                  <c:v>19740910.663855813</c:v>
                </c:pt>
                <c:pt idx="36">
                  <c:v>21576067.631313853</c:v>
                </c:pt>
                <c:pt idx="37">
                  <c:v>20557729.556226384</c:v>
                </c:pt>
                <c:pt idx="38">
                  <c:v>20199576.364730738</c:v>
                </c:pt>
                <c:pt idx="39">
                  <c:v>17672805.877180699</c:v>
                </c:pt>
                <c:pt idx="40">
                  <c:v>18194230.533242606</c:v>
                </c:pt>
                <c:pt idx="41">
                  <c:v>17602288.644945081</c:v>
                </c:pt>
                <c:pt idx="42">
                  <c:v>19811944.472076386</c:v>
                </c:pt>
                <c:pt idx="43">
                  <c:v>19696779.760069951</c:v>
                </c:pt>
                <c:pt idx="44">
                  <c:v>19304493.35247013</c:v>
                </c:pt>
                <c:pt idx="45">
                  <c:v>17805281.858359098</c:v>
                </c:pt>
                <c:pt idx="46">
                  <c:v>17587007.477605436</c:v>
                </c:pt>
                <c:pt idx="47">
                  <c:v>18709783.331008714</c:v>
                </c:pt>
                <c:pt idx="48">
                  <c:v>20421290.476816133</c:v>
                </c:pt>
                <c:pt idx="49">
                  <c:v>19031901.901439093</c:v>
                </c:pt>
                <c:pt idx="50">
                  <c:v>18951273.710533299</c:v>
                </c:pt>
                <c:pt idx="51">
                  <c:v>18107743.638908681</c:v>
                </c:pt>
                <c:pt idx="52">
                  <c:v>18220980.59119099</c:v>
                </c:pt>
                <c:pt idx="53">
                  <c:v>18029255.101200506</c:v>
                </c:pt>
                <c:pt idx="54">
                  <c:v>21166288.01025039</c:v>
                </c:pt>
                <c:pt idx="55">
                  <c:v>21832033.914779529</c:v>
                </c:pt>
                <c:pt idx="56">
                  <c:v>18597475.198983379</c:v>
                </c:pt>
                <c:pt idx="57">
                  <c:v>18206201.416777369</c:v>
                </c:pt>
                <c:pt idx="58">
                  <c:v>17495915.382196043</c:v>
                </c:pt>
                <c:pt idx="59">
                  <c:v>20110214.555572208</c:v>
                </c:pt>
                <c:pt idx="60">
                  <c:v>20131378.71985846</c:v>
                </c:pt>
                <c:pt idx="61">
                  <c:v>17698029.188822139</c:v>
                </c:pt>
                <c:pt idx="62">
                  <c:v>19681860.726745121</c:v>
                </c:pt>
                <c:pt idx="63">
                  <c:v>17325238.122917064</c:v>
                </c:pt>
                <c:pt idx="64">
                  <c:v>17933607.616082106</c:v>
                </c:pt>
                <c:pt idx="65">
                  <c:v>19061265.129571781</c:v>
                </c:pt>
                <c:pt idx="66">
                  <c:v>20700754.109187014</c:v>
                </c:pt>
                <c:pt idx="67">
                  <c:v>19456282.321819566</c:v>
                </c:pt>
                <c:pt idx="68">
                  <c:v>18877380.51412712</c:v>
                </c:pt>
                <c:pt idx="69">
                  <c:v>18306518.984681308</c:v>
                </c:pt>
                <c:pt idx="70">
                  <c:v>18458797.772656877</c:v>
                </c:pt>
                <c:pt idx="71">
                  <c:v>20846044.905351851</c:v>
                </c:pt>
                <c:pt idx="72">
                  <c:v>21114603.30796732</c:v>
                </c:pt>
                <c:pt idx="73">
                  <c:v>18553394.60718422</c:v>
                </c:pt>
                <c:pt idx="74">
                  <c:v>20060899.445250403</c:v>
                </c:pt>
                <c:pt idx="75">
                  <c:v>18541857.794039421</c:v>
                </c:pt>
                <c:pt idx="76">
                  <c:v>18661818.073359437</c:v>
                </c:pt>
                <c:pt idx="77">
                  <c:v>18514929.186902933</c:v>
                </c:pt>
                <c:pt idx="78">
                  <c:v>20995443.217330266</c:v>
                </c:pt>
                <c:pt idx="79">
                  <c:v>21289491.739759244</c:v>
                </c:pt>
                <c:pt idx="80">
                  <c:v>19066376.710269231</c:v>
                </c:pt>
                <c:pt idx="81">
                  <c:v>19044907.024292201</c:v>
                </c:pt>
                <c:pt idx="82">
                  <c:v>19022840.708436739</c:v>
                </c:pt>
                <c:pt idx="83">
                  <c:v>19883867.057723783</c:v>
                </c:pt>
                <c:pt idx="84">
                  <c:v>21156721.257665403</c:v>
                </c:pt>
                <c:pt idx="85">
                  <c:v>18767606.5847435</c:v>
                </c:pt>
                <c:pt idx="86">
                  <c:v>19746437.782507565</c:v>
                </c:pt>
                <c:pt idx="87">
                  <c:v>17461369.693315547</c:v>
                </c:pt>
                <c:pt idx="88">
                  <c:v>17343242.667362727</c:v>
                </c:pt>
                <c:pt idx="89">
                  <c:v>17523982.453408148</c:v>
                </c:pt>
                <c:pt idx="90">
                  <c:v>21371468.843003981</c:v>
                </c:pt>
                <c:pt idx="91">
                  <c:v>20027101.927512225</c:v>
                </c:pt>
                <c:pt idx="92">
                  <c:v>18279205.350155137</c:v>
                </c:pt>
                <c:pt idx="93">
                  <c:v>18035216.329202529</c:v>
                </c:pt>
                <c:pt idx="94">
                  <c:v>18765688.814541146</c:v>
                </c:pt>
                <c:pt idx="95">
                  <c:v>19443897.981261417</c:v>
                </c:pt>
                <c:pt idx="96">
                  <c:v>19674829.927399866</c:v>
                </c:pt>
                <c:pt idx="97">
                  <c:v>18932968.346852105</c:v>
                </c:pt>
                <c:pt idx="98">
                  <c:v>18292279.76318264</c:v>
                </c:pt>
                <c:pt idx="99">
                  <c:v>16346728.728925966</c:v>
                </c:pt>
                <c:pt idx="100">
                  <c:v>16893330.281635128</c:v>
                </c:pt>
                <c:pt idx="101">
                  <c:v>17926188.648044087</c:v>
                </c:pt>
                <c:pt idx="102">
                  <c:v>21763533.539575949</c:v>
                </c:pt>
                <c:pt idx="103">
                  <c:v>20007242.458397917</c:v>
                </c:pt>
                <c:pt idx="104">
                  <c:v>17627061.359725989</c:v>
                </c:pt>
                <c:pt idx="105">
                  <c:v>17935205.330684803</c:v>
                </c:pt>
                <c:pt idx="106">
                  <c:v>17547472.334562384</c:v>
                </c:pt>
                <c:pt idx="107">
                  <c:v>19517246.004632555</c:v>
                </c:pt>
                <c:pt idx="108">
                  <c:v>20024355.911718056</c:v>
                </c:pt>
                <c:pt idx="109">
                  <c:v>18844624.134697486</c:v>
                </c:pt>
                <c:pt idx="110">
                  <c:v>18700431.24285518</c:v>
                </c:pt>
                <c:pt idx="111">
                  <c:v>17344747.608661287</c:v>
                </c:pt>
                <c:pt idx="112">
                  <c:v>18122931.66178273</c:v>
                </c:pt>
                <c:pt idx="113">
                  <c:v>19661915.476665806</c:v>
                </c:pt>
                <c:pt idx="114">
                  <c:v>20124704.032547899</c:v>
                </c:pt>
                <c:pt idx="115">
                  <c:v>21061834.282890655</c:v>
                </c:pt>
                <c:pt idx="116">
                  <c:v>18086469.585282251</c:v>
                </c:pt>
                <c:pt idx="117">
                  <c:v>18570142.658730842</c:v>
                </c:pt>
                <c:pt idx="118">
                  <c:v>18264810.568940163</c:v>
                </c:pt>
                <c:pt idx="119">
                  <c:v>19297883.648574412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'Int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Monthly'!$D$2:$D$121</c:f>
              <c:numCache>
                <c:formatCode>_(* #,##0_);_(* \(#,##0\);_(* "-"??_);_(@_)</c:formatCode>
                <c:ptCount val="120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11036859.707929952</c:v>
                </c:pt>
                <c:pt idx="13">
                  <c:v>9768255.9657299556</c:v>
                </c:pt>
                <c:pt idx="14">
                  <c:v>10702986.562729957</c:v>
                </c:pt>
                <c:pt idx="15">
                  <c:v>10643895.195729958</c:v>
                </c:pt>
                <c:pt idx="16">
                  <c:v>11573780.229129955</c:v>
                </c:pt>
                <c:pt idx="17">
                  <c:v>11274330.137329953</c:v>
                </c:pt>
                <c:pt idx="18">
                  <c:v>11333434.480129957</c:v>
                </c:pt>
                <c:pt idx="19">
                  <c:v>11733251.872329956</c:v>
                </c:pt>
                <c:pt idx="20">
                  <c:v>11218445.909329953</c:v>
                </c:pt>
                <c:pt idx="21">
                  <c:v>11555222.675729956</c:v>
                </c:pt>
                <c:pt idx="22">
                  <c:v>10889996.847529959</c:v>
                </c:pt>
                <c:pt idx="23">
                  <c:v>10628811.120929956</c:v>
                </c:pt>
                <c:pt idx="24">
                  <c:v>11182242.747134289</c:v>
                </c:pt>
                <c:pt idx="25">
                  <c:v>9859147.4817342851</c:v>
                </c:pt>
                <c:pt idx="26">
                  <c:v>11209096.000734286</c:v>
                </c:pt>
                <c:pt idx="27">
                  <c:v>11171928.788934285</c:v>
                </c:pt>
                <c:pt idx="28">
                  <c:v>11807106.216334285</c:v>
                </c:pt>
                <c:pt idx="29">
                  <c:v>11080295.911534289</c:v>
                </c:pt>
                <c:pt idx="30">
                  <c:v>11727924.419334285</c:v>
                </c:pt>
                <c:pt idx="31">
                  <c:v>12013776.030734288</c:v>
                </c:pt>
                <c:pt idx="32">
                  <c:v>10309364.006934287</c:v>
                </c:pt>
                <c:pt idx="33">
                  <c:v>10614506.981734289</c:v>
                </c:pt>
                <c:pt idx="34">
                  <c:v>9875018.7159342859</c:v>
                </c:pt>
                <c:pt idx="35">
                  <c:v>10271290.394334288</c:v>
                </c:pt>
                <c:pt idx="36">
                  <c:v>10704488.336249653</c:v>
                </c:pt>
                <c:pt idx="37">
                  <c:v>9935370.3074496537</c:v>
                </c:pt>
                <c:pt idx="38">
                  <c:v>10565220.994649656</c:v>
                </c:pt>
                <c:pt idx="39">
                  <c:v>10250840.340449654</c:v>
                </c:pt>
                <c:pt idx="40">
                  <c:v>11333284.586049655</c:v>
                </c:pt>
                <c:pt idx="41">
                  <c:v>10406367.349849654</c:v>
                </c:pt>
                <c:pt idx="42">
                  <c:v>10670953.665449653</c:v>
                </c:pt>
                <c:pt idx="43">
                  <c:v>11178235.555449653</c:v>
                </c:pt>
                <c:pt idx="44">
                  <c:v>11305349.079249656</c:v>
                </c:pt>
                <c:pt idx="45">
                  <c:v>10944408.211449653</c:v>
                </c:pt>
                <c:pt idx="46">
                  <c:v>11056701.236649655</c:v>
                </c:pt>
                <c:pt idx="47">
                  <c:v>10387348.912449656</c:v>
                </c:pt>
                <c:pt idx="48">
                  <c:v>10925191.476554967</c:v>
                </c:pt>
                <c:pt idx="49">
                  <c:v>10205595.834754968</c:v>
                </c:pt>
                <c:pt idx="50">
                  <c:v>11009704.170954969</c:v>
                </c:pt>
                <c:pt idx="51">
                  <c:v>10380440.993354967</c:v>
                </c:pt>
                <c:pt idx="52">
                  <c:v>11119964.97935497</c:v>
                </c:pt>
                <c:pt idx="53">
                  <c:v>9788659.1661549676</c:v>
                </c:pt>
                <c:pt idx="54">
                  <c:v>10793810.059354968</c:v>
                </c:pt>
                <c:pt idx="55">
                  <c:v>10970722.11675497</c:v>
                </c:pt>
                <c:pt idx="56">
                  <c:v>10282847.328554969</c:v>
                </c:pt>
                <c:pt idx="57">
                  <c:v>10350663.629354971</c:v>
                </c:pt>
                <c:pt idx="58">
                  <c:v>10006450.83035497</c:v>
                </c:pt>
                <c:pt idx="59">
                  <c:v>9623744.6763549708</c:v>
                </c:pt>
                <c:pt idx="60">
                  <c:v>9576561.2286943756</c:v>
                </c:pt>
                <c:pt idx="61">
                  <c:v>9092957.1098943744</c:v>
                </c:pt>
                <c:pt idx="62">
                  <c:v>10651053.525694374</c:v>
                </c:pt>
                <c:pt idx="63">
                  <c:v>9862795.3478943724</c:v>
                </c:pt>
                <c:pt idx="64">
                  <c:v>10222992.917694375</c:v>
                </c:pt>
                <c:pt idx="65">
                  <c:v>10516701.063694375</c:v>
                </c:pt>
                <c:pt idx="66">
                  <c:v>10945795.030294375</c:v>
                </c:pt>
                <c:pt idx="67">
                  <c:v>11541617.381294375</c:v>
                </c:pt>
                <c:pt idx="68">
                  <c:v>10187097.135894375</c:v>
                </c:pt>
                <c:pt idx="69">
                  <c:v>10920216.338294376</c:v>
                </c:pt>
                <c:pt idx="70">
                  <c:v>10829063.062894376</c:v>
                </c:pt>
                <c:pt idx="71">
                  <c:v>10229503.713294376</c:v>
                </c:pt>
                <c:pt idx="72">
                  <c:v>10195826.991150001</c:v>
                </c:pt>
                <c:pt idx="73">
                  <c:v>9525372.3079500012</c:v>
                </c:pt>
                <c:pt idx="74">
                  <c:v>10470550.396950001</c:v>
                </c:pt>
                <c:pt idx="75">
                  <c:v>9223206.8335500024</c:v>
                </c:pt>
                <c:pt idx="76">
                  <c:v>9874032.6893499978</c:v>
                </c:pt>
                <c:pt idx="77">
                  <c:v>10242032.045750001</c:v>
                </c:pt>
                <c:pt idx="78">
                  <c:v>10872478.907950001</c:v>
                </c:pt>
                <c:pt idx="79">
                  <c:v>11376324.865150003</c:v>
                </c:pt>
                <c:pt idx="80">
                  <c:v>10796402.993750002</c:v>
                </c:pt>
                <c:pt idx="81">
                  <c:v>10440294.219350001</c:v>
                </c:pt>
                <c:pt idx="82">
                  <c:v>10444001.725350002</c:v>
                </c:pt>
                <c:pt idx="83">
                  <c:v>9893378.9348500017</c:v>
                </c:pt>
                <c:pt idx="84">
                  <c:v>10553641.695472248</c:v>
                </c:pt>
                <c:pt idx="85">
                  <c:v>9060989.4041722491</c:v>
                </c:pt>
                <c:pt idx="86">
                  <c:v>10415985.583872249</c:v>
                </c:pt>
                <c:pt idx="87">
                  <c:v>9685042.3768722489</c:v>
                </c:pt>
                <c:pt idx="88">
                  <c:v>10537431.132072249</c:v>
                </c:pt>
                <c:pt idx="89">
                  <c:v>10116984.89727225</c:v>
                </c:pt>
                <c:pt idx="90">
                  <c:v>11000462.080372248</c:v>
                </c:pt>
                <c:pt idx="91">
                  <c:v>11067899.387372248</c:v>
                </c:pt>
                <c:pt idx="92">
                  <c:v>10411066.574272249</c:v>
                </c:pt>
                <c:pt idx="93">
                  <c:v>9466634.2160722483</c:v>
                </c:pt>
                <c:pt idx="94">
                  <c:v>10102054.306972248</c:v>
                </c:pt>
                <c:pt idx="95">
                  <c:v>9521070.1393722482</c:v>
                </c:pt>
                <c:pt idx="96">
                  <c:v>9846325.1576698795</c:v>
                </c:pt>
                <c:pt idx="97">
                  <c:v>9201812.3928698786</c:v>
                </c:pt>
                <c:pt idx="98">
                  <c:v>8994175.8928698786</c:v>
                </c:pt>
                <c:pt idx="99">
                  <c:v>6917739.5804698793</c:v>
                </c:pt>
                <c:pt idx="100">
                  <c:v>7813006.9350698786</c:v>
                </c:pt>
                <c:pt idx="101">
                  <c:v>9790786.302669879</c:v>
                </c:pt>
                <c:pt idx="102">
                  <c:v>10844946.344469879</c:v>
                </c:pt>
                <c:pt idx="103">
                  <c:v>11015142.525269879</c:v>
                </c:pt>
                <c:pt idx="104">
                  <c:v>10845375.212269878</c:v>
                </c:pt>
                <c:pt idx="105">
                  <c:v>9699790.5658698808</c:v>
                </c:pt>
                <c:pt idx="106">
                  <c:v>10193262.061469879</c:v>
                </c:pt>
                <c:pt idx="107">
                  <c:v>9887981.4554698803</c:v>
                </c:pt>
                <c:pt idx="108">
                  <c:v>10133184.353907244</c:v>
                </c:pt>
                <c:pt idx="109">
                  <c:v>9493167.749907244</c:v>
                </c:pt>
                <c:pt idx="110">
                  <c:v>10734611.402707245</c:v>
                </c:pt>
                <c:pt idx="111">
                  <c:v>10624258.765507245</c:v>
                </c:pt>
                <c:pt idx="112">
                  <c:v>11081138.087907245</c:v>
                </c:pt>
                <c:pt idx="113">
                  <c:v>11208599.613907244</c:v>
                </c:pt>
                <c:pt idx="114">
                  <c:v>10984998.518507242</c:v>
                </c:pt>
                <c:pt idx="115">
                  <c:v>10609010.410707245</c:v>
                </c:pt>
                <c:pt idx="116">
                  <c:v>9278406.9907072429</c:v>
                </c:pt>
                <c:pt idx="117">
                  <c:v>10141947.964507245</c:v>
                </c:pt>
                <c:pt idx="118">
                  <c:v>10637205.219907247</c:v>
                </c:pt>
                <c:pt idx="119">
                  <c:v>9447198.7225072458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4-48BA-B73D-E246B26459D4}"/>
            </c:ext>
          </c:extLst>
        </c:ser>
        <c:ser>
          <c:idx val="1"/>
          <c:order val="1"/>
          <c:tx>
            <c:strRef>
              <c:f>'Int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Monthly'!$S$2:$S$121</c:f>
              <c:numCache>
                <c:formatCode>_(* #,##0_);_(* \(#,##0\);_(* "-"??_);_(@_)</c:formatCode>
                <c:ptCount val="120"/>
                <c:pt idx="0">
                  <c:v>10808031.624232333</c:v>
                </c:pt>
                <c:pt idx="1">
                  <c:v>10117197.884087022</c:v>
                </c:pt>
                <c:pt idx="2">
                  <c:v>10830672.193731923</c:v>
                </c:pt>
                <c:pt idx="3">
                  <c:v>10441470.901594602</c:v>
                </c:pt>
                <c:pt idx="4">
                  <c:v>10922619.674069878</c:v>
                </c:pt>
                <c:pt idx="5">
                  <c:v>10883671.843535226</c:v>
                </c:pt>
                <c:pt idx="6">
                  <c:v>11470978.518465366</c:v>
                </c:pt>
                <c:pt idx="7">
                  <c:v>11228567.893048365</c:v>
                </c:pt>
                <c:pt idx="8">
                  <c:v>10555377.307719689</c:v>
                </c:pt>
                <c:pt idx="9">
                  <c:v>10740703.899787309</c:v>
                </c:pt>
                <c:pt idx="10">
                  <c:v>10356573.845028404</c:v>
                </c:pt>
                <c:pt idx="11">
                  <c:v>10095440.543049227</c:v>
                </c:pt>
                <c:pt idx="12">
                  <c:v>11122566.00058222</c:v>
                </c:pt>
                <c:pt idx="13">
                  <c:v>10091896.490844849</c:v>
                </c:pt>
                <c:pt idx="14">
                  <c:v>11100241.598659847</c:v>
                </c:pt>
                <c:pt idx="15">
                  <c:v>10749919.793090388</c:v>
                </c:pt>
                <c:pt idx="16">
                  <c:v>11277047.784463312</c:v>
                </c:pt>
                <c:pt idx="17">
                  <c:v>11028826.891445985</c:v>
                </c:pt>
                <c:pt idx="18">
                  <c:v>11642165.918251999</c:v>
                </c:pt>
                <c:pt idx="19">
                  <c:v>11470752.616132835</c:v>
                </c:pt>
                <c:pt idx="20">
                  <c:v>10891210.881058928</c:v>
                </c:pt>
                <c:pt idx="21">
                  <c:v>11070451.988272447</c:v>
                </c:pt>
                <c:pt idx="22">
                  <c:v>10671108.221378293</c:v>
                </c:pt>
                <c:pt idx="23">
                  <c:v>10409974.919399114</c:v>
                </c:pt>
                <c:pt idx="24">
                  <c:v>10841025.003180835</c:v>
                </c:pt>
                <c:pt idx="25">
                  <c:v>9810355.4934434667</c:v>
                </c:pt>
                <c:pt idx="26">
                  <c:v>10818700.601258464</c:v>
                </c:pt>
                <c:pt idx="27">
                  <c:v>10467702.630705217</c:v>
                </c:pt>
                <c:pt idx="28">
                  <c:v>10889348.884607067</c:v>
                </c:pt>
                <c:pt idx="29">
                  <c:v>10771627.833461003</c:v>
                </c:pt>
                <c:pt idx="30">
                  <c:v>11144590.208530052</c:v>
                </c:pt>
                <c:pt idx="31">
                  <c:v>11146275.142260853</c:v>
                </c:pt>
                <c:pt idx="32">
                  <c:v>10572480.809549153</c:v>
                </c:pt>
                <c:pt idx="33">
                  <c:v>10754764.659189723</c:v>
                </c:pt>
                <c:pt idx="34">
                  <c:v>10389567.22397691</c:v>
                </c:pt>
                <c:pt idx="35">
                  <c:v>10128433.92199773</c:v>
                </c:pt>
                <c:pt idx="36">
                  <c:v>10740468.471118074</c:v>
                </c:pt>
                <c:pt idx="37">
                  <c:v>9709798.9613807034</c:v>
                </c:pt>
                <c:pt idx="38">
                  <c:v>10718144.069195699</c:v>
                </c:pt>
                <c:pt idx="39">
                  <c:v>10367146.098642454</c:v>
                </c:pt>
                <c:pt idx="40">
                  <c:v>10876693.800436866</c:v>
                </c:pt>
                <c:pt idx="41">
                  <c:v>10562884.90399201</c:v>
                </c:pt>
                <c:pt idx="42">
                  <c:v>11140387.186657213</c:v>
                </c:pt>
                <c:pt idx="43">
                  <c:v>11110630.448641829</c:v>
                </c:pt>
                <c:pt idx="44">
                  <c:v>10709258.186796308</c:v>
                </c:pt>
                <c:pt idx="45">
                  <c:v>10645756.064829599</c:v>
                </c:pt>
                <c:pt idx="46">
                  <c:v>10293405.764308773</c:v>
                </c:pt>
                <c:pt idx="47">
                  <c:v>10027877.389934968</c:v>
                </c:pt>
                <c:pt idx="48">
                  <c:v>10681979.414321635</c:v>
                </c:pt>
                <c:pt idx="49">
                  <c:v>9991145.674176326</c:v>
                </c:pt>
                <c:pt idx="50">
                  <c:v>10659655.01239926</c:v>
                </c:pt>
                <c:pt idx="51">
                  <c:v>10308657.041846015</c:v>
                </c:pt>
                <c:pt idx="52">
                  <c:v>10798934.041602442</c:v>
                </c:pt>
                <c:pt idx="53">
                  <c:v>10580464.407871826</c:v>
                </c:pt>
                <c:pt idx="54">
                  <c:v>11280352.552602824</c:v>
                </c:pt>
                <c:pt idx="55">
                  <c:v>11356415.634550409</c:v>
                </c:pt>
                <c:pt idx="56">
                  <c:v>10551710.959874788</c:v>
                </c:pt>
                <c:pt idx="57">
                  <c:v>10660968.991266152</c:v>
                </c:pt>
                <c:pt idx="58">
                  <c:v>10230521.635117706</c:v>
                </c:pt>
                <c:pt idx="59">
                  <c:v>9969388.3331385292</c:v>
                </c:pt>
                <c:pt idx="60">
                  <c:v>10622962.156042032</c:v>
                </c:pt>
                <c:pt idx="61">
                  <c:v>9592292.6463046614</c:v>
                </c:pt>
                <c:pt idx="62">
                  <c:v>10600637.754119657</c:v>
                </c:pt>
                <c:pt idx="63">
                  <c:v>10265191.578193557</c:v>
                </c:pt>
                <c:pt idx="64">
                  <c:v>10663848.222646583</c:v>
                </c:pt>
                <c:pt idx="65">
                  <c:v>10642480.681690443</c:v>
                </c:pt>
                <c:pt idx="66">
                  <c:v>11132419.598954976</c:v>
                </c:pt>
                <c:pt idx="67">
                  <c:v>10944440.254732983</c:v>
                </c:pt>
                <c:pt idx="68">
                  <c:v>10498103.021465495</c:v>
                </c:pt>
                <c:pt idx="69">
                  <c:v>10607022.970364965</c:v>
                </c:pt>
                <c:pt idx="70">
                  <c:v>10171504.376838103</c:v>
                </c:pt>
                <c:pt idx="71">
                  <c:v>9910371.0748589262</c:v>
                </c:pt>
                <c:pt idx="72">
                  <c:v>10549872.101103827</c:v>
                </c:pt>
                <c:pt idx="73">
                  <c:v>9519202.5913664568</c:v>
                </c:pt>
                <c:pt idx="74">
                  <c:v>10527547.699181452</c:v>
                </c:pt>
                <c:pt idx="75">
                  <c:v>10176549.728628207</c:v>
                </c:pt>
                <c:pt idx="76">
                  <c:v>10721258.009579644</c:v>
                </c:pt>
                <c:pt idx="77">
                  <c:v>10466613.549216321</c:v>
                </c:pt>
                <c:pt idx="78">
                  <c:v>11077924.081070967</c:v>
                </c:pt>
                <c:pt idx="79">
                  <c:v>11108346.0266128</c:v>
                </c:pt>
                <c:pt idx="80">
                  <c:v>10434141.193808444</c:v>
                </c:pt>
                <c:pt idx="81">
                  <c:v>10531228.255491607</c:v>
                </c:pt>
                <c:pt idx="82">
                  <c:v>10098414.321899898</c:v>
                </c:pt>
                <c:pt idx="83">
                  <c:v>9837281.0199207217</c:v>
                </c:pt>
                <c:pt idx="84">
                  <c:v>10508436.406478131</c:v>
                </c:pt>
                <c:pt idx="85">
                  <c:v>9477766.8967407607</c:v>
                </c:pt>
                <c:pt idx="86">
                  <c:v>10486112.004555758</c:v>
                </c:pt>
                <c:pt idx="87">
                  <c:v>10135114.034002513</c:v>
                </c:pt>
                <c:pt idx="88">
                  <c:v>10497257.769330937</c:v>
                </c:pt>
                <c:pt idx="89">
                  <c:v>10324767.354497969</c:v>
                </c:pt>
                <c:pt idx="90">
                  <c:v>11133518.061618984</c:v>
                </c:pt>
                <c:pt idx="91">
                  <c:v>10927620.345326584</c:v>
                </c:pt>
                <c:pt idx="92">
                  <c:v>10335569.558052583</c:v>
                </c:pt>
                <c:pt idx="93">
                  <c:v>10429951.95980059</c:v>
                </c:pt>
                <c:pt idx="94">
                  <c:v>10056978.627274204</c:v>
                </c:pt>
                <c:pt idx="95">
                  <c:v>9795845.3252950255</c:v>
                </c:pt>
                <c:pt idx="96">
                  <c:v>10296655.733531846</c:v>
                </c:pt>
                <c:pt idx="97">
                  <c:v>9605821.9933865368</c:v>
                </c:pt>
                <c:pt idx="98">
                  <c:v>8988248.2013804074</c:v>
                </c:pt>
                <c:pt idx="99">
                  <c:v>7351167.100598095</c:v>
                </c:pt>
                <c:pt idx="100">
                  <c:v>7823525.7282841168</c:v>
                </c:pt>
                <c:pt idx="101">
                  <c:v>8990197.3949076459</c:v>
                </c:pt>
                <c:pt idx="102">
                  <c:v>10977182.917343391</c:v>
                </c:pt>
                <c:pt idx="103">
                  <c:v>10722263.239726294</c:v>
                </c:pt>
                <c:pt idx="104">
                  <c:v>10021349.890062274</c:v>
                </c:pt>
                <c:pt idx="105">
                  <c:v>10198224.419832531</c:v>
                </c:pt>
                <c:pt idx="106">
                  <c:v>9856692.7590523288</c:v>
                </c:pt>
                <c:pt idx="107">
                  <c:v>9584064.65234874</c:v>
                </c:pt>
                <c:pt idx="108">
                  <c:v>10334412.532703474</c:v>
                </c:pt>
                <c:pt idx="109">
                  <c:v>9303743.0229661036</c:v>
                </c:pt>
                <c:pt idx="110">
                  <c:v>10312764.29576489</c:v>
                </c:pt>
                <c:pt idx="111">
                  <c:v>9980022.7797739431</c:v>
                </c:pt>
                <c:pt idx="112">
                  <c:v>10427025.22056788</c:v>
                </c:pt>
                <c:pt idx="113">
                  <c:v>10458060.465855382</c:v>
                </c:pt>
                <c:pt idx="114">
                  <c:v>10776253.477237526</c:v>
                </c:pt>
                <c:pt idx="115">
                  <c:v>10897619.613098972</c:v>
                </c:pt>
                <c:pt idx="116">
                  <c:v>10126723.187612796</c:v>
                </c:pt>
                <c:pt idx="117">
                  <c:v>10390484.917799931</c:v>
                </c:pt>
                <c:pt idx="118">
                  <c:v>9882954.7534995452</c:v>
                </c:pt>
                <c:pt idx="119">
                  <c:v>9621821.4515203685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4-48BA-B73D-E246B264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126</xdr:col>
      <xdr:colOff>0</xdr:colOff>
      <xdr:row>159</xdr:row>
      <xdr:rowOff>0</xdr:rowOff>
    </xdr:from>
    <xdr:to>
      <xdr:col>137</xdr:col>
      <xdr:colOff>342900</xdr:colOff>
      <xdr:row>177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126</xdr:col>
      <xdr:colOff>0</xdr:colOff>
      <xdr:row>179</xdr:row>
      <xdr:rowOff>0</xdr:rowOff>
    </xdr:from>
    <xdr:to>
      <xdr:col>137</xdr:col>
      <xdr:colOff>342900</xdr:colOff>
      <xdr:row>197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2334DC-23E8-4D76-954C-60C6EE94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126</xdr:col>
      <xdr:colOff>0</xdr:colOff>
      <xdr:row>217</xdr:row>
      <xdr:rowOff>0</xdr:rowOff>
    </xdr:from>
    <xdr:to>
      <xdr:col>137</xdr:col>
      <xdr:colOff>342900</xdr:colOff>
      <xdr:row>235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C02E6C-4BA6-4981-B5DA-EE464B4ED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126</xdr:col>
      <xdr:colOff>0</xdr:colOff>
      <xdr:row>237</xdr:row>
      <xdr:rowOff>0</xdr:rowOff>
    </xdr:from>
    <xdr:to>
      <xdr:col>137</xdr:col>
      <xdr:colOff>342900</xdr:colOff>
      <xdr:row>255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7ADB03-DEE8-45D0-AD9F-F5378C67E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126</xdr:col>
      <xdr:colOff>0</xdr:colOff>
      <xdr:row>198</xdr:row>
      <xdr:rowOff>0</xdr:rowOff>
    </xdr:from>
    <xdr:to>
      <xdr:col>137</xdr:col>
      <xdr:colOff>342900</xdr:colOff>
      <xdr:row>216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C6542C7-394D-4FD3-A8A7-2C03B644E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238124</xdr:colOff>
      <xdr:row>21</xdr:row>
      <xdr:rowOff>47625</xdr:rowOff>
    </xdr:from>
    <xdr:to>
      <xdr:col>32</xdr:col>
      <xdr:colOff>9525</xdr:colOff>
      <xdr:row>41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190499</xdr:colOff>
      <xdr:row>21</xdr:row>
      <xdr:rowOff>66675</xdr:rowOff>
    </xdr:from>
    <xdr:to>
      <xdr:col>33</xdr:col>
      <xdr:colOff>571500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552449</xdr:colOff>
      <xdr:row>19</xdr:row>
      <xdr:rowOff>66675</xdr:rowOff>
    </xdr:from>
    <xdr:to>
      <xdr:col>27</xdr:col>
      <xdr:colOff>323850</xdr:colOff>
      <xdr:row>39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60D7E6-CCAD-4D40-86EE-E53E556B2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44</xdr:col>
      <xdr:colOff>123825</xdr:colOff>
      <xdr:row>37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077A47-90E2-442B-865F-70BB3A9B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381000</xdr:colOff>
      <xdr:row>16</xdr:row>
      <xdr:rowOff>161925</xdr:rowOff>
    </xdr:from>
    <xdr:to>
      <xdr:col>51</xdr:col>
      <xdr:colOff>257175</xdr:colOff>
      <xdr:row>35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400050</xdr:colOff>
      <xdr:row>36</xdr:row>
      <xdr:rowOff>133350</xdr:rowOff>
    </xdr:from>
    <xdr:to>
      <xdr:col>51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38100</xdr:colOff>
      <xdr:row>16</xdr:row>
      <xdr:rowOff>133350</xdr:rowOff>
    </xdr:from>
    <xdr:to>
      <xdr:col>57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47625</xdr:colOff>
      <xdr:row>37</xdr:row>
      <xdr:rowOff>38099</xdr:rowOff>
    </xdr:from>
    <xdr:to>
      <xdr:col>57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0</xdr:colOff>
      <xdr:row>17</xdr:row>
      <xdr:rowOff>0</xdr:rowOff>
    </xdr:from>
    <xdr:to>
      <xdr:col>67</xdr:col>
      <xdr:colOff>266700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9525</xdr:colOff>
      <xdr:row>37</xdr:row>
      <xdr:rowOff>95249</xdr:rowOff>
    </xdr:from>
    <xdr:to>
      <xdr:col>65</xdr:col>
      <xdr:colOff>457200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200025</xdr:colOff>
      <xdr:row>1</xdr:row>
      <xdr:rowOff>176211</xdr:rowOff>
    </xdr:from>
    <xdr:to>
      <xdr:col>41</xdr:col>
      <xdr:colOff>504825</xdr:colOff>
      <xdr:row>30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19050</xdr:colOff>
      <xdr:row>30</xdr:row>
      <xdr:rowOff>171450</xdr:rowOff>
    </xdr:from>
    <xdr:to>
      <xdr:col>49</xdr:col>
      <xdr:colOff>323850</xdr:colOff>
      <xdr:row>50</xdr:row>
      <xdr:rowOff>61913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161925</xdr:colOff>
      <xdr:row>30</xdr:row>
      <xdr:rowOff>142875</xdr:rowOff>
    </xdr:from>
    <xdr:to>
      <xdr:col>41</xdr:col>
      <xdr:colOff>466725</xdr:colOff>
      <xdr:row>50</xdr:row>
      <xdr:rowOff>33338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0</xdr:colOff>
      <xdr:row>2</xdr:row>
      <xdr:rowOff>0</xdr:rowOff>
    </xdr:from>
    <xdr:to>
      <xdr:col>49</xdr:col>
      <xdr:colOff>304800</xdr:colOff>
      <xdr:row>30</xdr:row>
      <xdr:rowOff>80963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409575</xdr:colOff>
      <xdr:row>30</xdr:row>
      <xdr:rowOff>142875</xdr:rowOff>
    </xdr:from>
    <xdr:to>
      <xdr:col>57</xdr:col>
      <xdr:colOff>104775</xdr:colOff>
      <xdr:row>50</xdr:row>
      <xdr:rowOff>33338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409575</xdr:colOff>
      <xdr:row>1</xdr:row>
      <xdr:rowOff>180975</xdr:rowOff>
    </xdr:from>
    <xdr:to>
      <xdr:col>57</xdr:col>
      <xdr:colOff>104775</xdr:colOff>
      <xdr:row>30</xdr:row>
      <xdr:rowOff>71438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23</xdr:row>
      <xdr:rowOff>95250</xdr:rowOff>
    </xdr:from>
    <xdr:to>
      <xdr:col>40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28574</xdr:colOff>
      <xdr:row>19</xdr:row>
      <xdr:rowOff>171450</xdr:rowOff>
    </xdr:from>
    <xdr:to>
      <xdr:col>30</xdr:col>
      <xdr:colOff>19050</xdr:colOff>
      <xdr:row>40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21</xdr:row>
      <xdr:rowOff>38100</xdr:rowOff>
    </xdr:from>
    <xdr:to>
      <xdr:col>37</xdr:col>
      <xdr:colOff>104775</xdr:colOff>
      <xdr:row>41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552449</xdr:colOff>
      <xdr:row>21</xdr:row>
      <xdr:rowOff>66675</xdr:rowOff>
    </xdr:from>
    <xdr:to>
      <xdr:col>34</xdr:col>
      <xdr:colOff>323850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688CC-BB66-4082-8A2A-523C82F5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38099</xdr:colOff>
      <xdr:row>19</xdr:row>
      <xdr:rowOff>104775</xdr:rowOff>
    </xdr:from>
    <xdr:to>
      <xdr:col>29</xdr:col>
      <xdr:colOff>419100</xdr:colOff>
      <xdr:row>39</xdr:row>
      <xdr:rowOff>127908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88D166-AA83-4D72-8D70-3326FE1AC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1409700</xdr:colOff>
      <xdr:row>17</xdr:row>
      <xdr:rowOff>114300</xdr:rowOff>
    </xdr:from>
    <xdr:to>
      <xdr:col>26</xdr:col>
      <xdr:colOff>238124</xdr:colOff>
      <xdr:row>33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7D6390-7F15-424F-965A-0932880A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342901</xdr:colOff>
      <xdr:row>88</xdr:row>
      <xdr:rowOff>19051</xdr:rowOff>
    </xdr:from>
    <xdr:to>
      <xdr:col>5</xdr:col>
      <xdr:colOff>857250</xdr:colOff>
      <xdr:row>103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EDBC4-BB68-4D81-9922-D612FFE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1009650</xdr:colOff>
      <xdr:row>87</xdr:row>
      <xdr:rowOff>180976</xdr:rowOff>
    </xdr:from>
    <xdr:to>
      <xdr:col>10</xdr:col>
      <xdr:colOff>923925</xdr:colOff>
      <xdr:row>103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60E458-9E4F-4AA1-8B88-4A1AE1B3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790574</xdr:colOff>
      <xdr:row>23</xdr:row>
      <xdr:rowOff>19050</xdr:rowOff>
    </xdr:from>
    <xdr:to>
      <xdr:col>36</xdr:col>
      <xdr:colOff>514349</xdr:colOff>
      <xdr:row>43</xdr:row>
      <xdr:rowOff>42183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450F0B-C4BE-44BE-A5FF-2CC312182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95249</xdr:colOff>
      <xdr:row>18</xdr:row>
      <xdr:rowOff>161925</xdr:rowOff>
    </xdr:from>
    <xdr:to>
      <xdr:col>29</xdr:col>
      <xdr:colOff>85725</xdr:colOff>
      <xdr:row>38</xdr:row>
      <xdr:rowOff>185058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Richmond%20Hill\Year%20End\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ajovicr/Local%20Settings/Temporary%20Internet%20Files/Content.Outlook/HAF9ATEP/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Tennant/Return%20on%20Equity%20and%20WC/RateMak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DC%20FTY%20-%20LF/CostAllocat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5-2020%20Programs\IESO%20Monthly%20Reports\2019_01_Jan_BWP_LDC%20Report%20Template%20v9.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LDC Settlement Summary (2)"/>
      <sheetName val="NEW Duplication Check"/>
      <sheetName val="Data Dictionary"/>
      <sheetName val="Common Issues"/>
      <sheetName val="Lookup"/>
      <sheetName val="App Status Ref"/>
      <sheetName val="Measure Table"/>
      <sheetName val="HAP Measures"/>
      <sheetName val="JUNK Data"/>
      <sheetName val="Sheet1"/>
      <sheetName val="Sheet2"/>
      <sheetName val="Version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Alectra Utilities Corporation</v>
          </cell>
        </row>
        <row r="3">
          <cell r="A3" t="str">
            <v>Algoma Power Inc.</v>
          </cell>
        </row>
        <row r="4">
          <cell r="A4" t="str">
            <v>Atikokan Hydro Inc.</v>
          </cell>
        </row>
        <row r="5">
          <cell r="A5" t="str">
            <v>Attawapiskat Power Corporation</v>
          </cell>
        </row>
        <row r="6">
          <cell r="A6" t="str">
            <v>Bluewater Power Distribution Corporation</v>
          </cell>
        </row>
        <row r="7">
          <cell r="A7" t="str">
            <v>Brantford Power Inc.</v>
          </cell>
        </row>
        <row r="8">
          <cell r="A8" t="str">
            <v>Burlington Hydro Inc.</v>
          </cell>
        </row>
        <row r="9">
          <cell r="A9" t="str">
            <v>Canadian Niagara Power Inc.</v>
          </cell>
        </row>
        <row r="10">
          <cell r="A10" t="str">
            <v>Centre Wellington Hydro Ltd.</v>
          </cell>
        </row>
        <row r="11">
          <cell r="A11" t="str">
            <v>Chapleau Public Utilities Corporation</v>
          </cell>
        </row>
        <row r="12">
          <cell r="A12" t="str">
            <v>COLLUS PowerStream Corp.</v>
          </cell>
        </row>
        <row r="13">
          <cell r="A13" t="str">
            <v>Cooperative Hydro Embrun Inc.</v>
          </cell>
        </row>
        <row r="14">
          <cell r="A14" t="str">
            <v>E.L.K. Energy Inc.</v>
          </cell>
        </row>
        <row r="15">
          <cell r="A15" t="str">
            <v>Energy+ Inc.</v>
          </cell>
        </row>
        <row r="16">
          <cell r="A16" t="str">
            <v>Enersource Hydro Mississauga Inc.</v>
          </cell>
        </row>
        <row r="17">
          <cell r="A17" t="str">
            <v>Entegrus Powerlines Inc.</v>
          </cell>
        </row>
        <row r="18">
          <cell r="A18" t="str">
            <v>EnWin Utilities Ltd.</v>
          </cell>
        </row>
        <row r="19">
          <cell r="A19" t="str">
            <v>Erie Thames Powerlines Corporation</v>
          </cell>
        </row>
        <row r="20">
          <cell r="A20" t="str">
            <v>Espanola Regional Hydro Distribution Corporation</v>
          </cell>
        </row>
        <row r="21">
          <cell r="A21" t="str">
            <v>Essex Powerlines Corporation</v>
          </cell>
        </row>
        <row r="22">
          <cell r="A22" t="str">
            <v>Festival Hydro Inc.</v>
          </cell>
        </row>
        <row r="23">
          <cell r="A23" t="str">
            <v>Fort Albany Power Corporation</v>
          </cell>
        </row>
        <row r="24">
          <cell r="A24" t="str">
            <v>Fort Frances Power Corporation</v>
          </cell>
        </row>
        <row r="25">
          <cell r="A25" t="str">
            <v>Greater Sudbury Hydro Inc.</v>
          </cell>
        </row>
        <row r="26">
          <cell r="A26" t="str">
            <v>Grimsby Power Incorporated</v>
          </cell>
        </row>
        <row r="27">
          <cell r="A27" t="str">
            <v>Guelph Hydro Electric Systems Inc.</v>
          </cell>
        </row>
        <row r="28">
          <cell r="A28" t="str">
            <v>Halton Hills Hydro Inc.</v>
          </cell>
        </row>
        <row r="29">
          <cell r="A29" t="str">
            <v>Hearst Power Distribution Company Limited</v>
          </cell>
        </row>
        <row r="30">
          <cell r="A30" t="str">
            <v>Horizon Utilities Corporation</v>
          </cell>
        </row>
        <row r="31">
          <cell r="A31" t="str">
            <v>Hydro 2000 Inc.</v>
          </cell>
        </row>
        <row r="32">
          <cell r="A32" t="str">
            <v>Hydro Hawkesbury Inc.</v>
          </cell>
        </row>
        <row r="33">
          <cell r="A33" t="str">
            <v>Hydro One Brampton Networks Inc.</v>
          </cell>
        </row>
        <row r="34">
          <cell r="A34" t="str">
            <v>Hydro One Networks Inc.</v>
          </cell>
        </row>
        <row r="35">
          <cell r="A35" t="str">
            <v>Hydro Ottawa Limited</v>
          </cell>
        </row>
        <row r="36">
          <cell r="A36" t="str">
            <v>InnPower Corporation</v>
          </cell>
        </row>
        <row r="37">
          <cell r="A37" t="str">
            <v>Kashechewan Power Corporation</v>
          </cell>
        </row>
        <row r="38">
          <cell r="A38" t="str">
            <v>Kenora Hydro Electric Corporation Ltd.</v>
          </cell>
        </row>
        <row r="39">
          <cell r="A39" t="str">
            <v>Kingston Hydro Corporation</v>
          </cell>
        </row>
        <row r="40">
          <cell r="A40" t="str">
            <v>Kitchener-Wilmot Hydro Inc.</v>
          </cell>
        </row>
        <row r="41">
          <cell r="A41" t="str">
            <v>Lakefront Utilities Inc.</v>
          </cell>
        </row>
        <row r="42">
          <cell r="A42" t="str">
            <v>Lakeland Power Distribution Ltd.</v>
          </cell>
        </row>
        <row r="43">
          <cell r="A43" t="str">
            <v>London Hydro Inc.</v>
          </cell>
        </row>
        <row r="44">
          <cell r="A44" t="str">
            <v>Midland Power Utility Corporation</v>
          </cell>
        </row>
        <row r="45">
          <cell r="A45" t="str">
            <v>Milton Hydro Distribution Inc.</v>
          </cell>
        </row>
        <row r="46">
          <cell r="A46" t="str">
            <v>Newmarket-Tay Power Distribution Ltd.</v>
          </cell>
        </row>
        <row r="47">
          <cell r="A47" t="str">
            <v>Niagara Peninsula Energy Inc.</v>
          </cell>
        </row>
        <row r="48">
          <cell r="A48" t="str">
            <v>Niagara-on-the-Lake Hydro Inc.</v>
          </cell>
        </row>
        <row r="49">
          <cell r="A49" t="str">
            <v>North Bay Hydro Distribution Limited</v>
          </cell>
        </row>
        <row r="50">
          <cell r="A50" t="str">
            <v>Northern Ontario Wires Inc.</v>
          </cell>
        </row>
        <row r="51">
          <cell r="A51" t="str">
            <v>Oakville Hydro Electricity Distribution Inc.</v>
          </cell>
        </row>
        <row r="52">
          <cell r="A52" t="str">
            <v>Orangeville Hydro Limited</v>
          </cell>
        </row>
        <row r="53">
          <cell r="A53" t="str">
            <v>Orillia Power Distribution Corporation</v>
          </cell>
        </row>
        <row r="54">
          <cell r="A54" t="str">
            <v>Oshawa PUC Networks Inc.</v>
          </cell>
        </row>
        <row r="55">
          <cell r="A55" t="str">
            <v>Ottawa River Power Corporation</v>
          </cell>
        </row>
        <row r="56">
          <cell r="A56" t="str">
            <v>Peterborough Distribution Incorporated</v>
          </cell>
        </row>
        <row r="57">
          <cell r="A57" t="str">
            <v>PowerStream Inc.</v>
          </cell>
        </row>
        <row r="58">
          <cell r="A58" t="str">
            <v>PUC Distribution Inc.</v>
          </cell>
        </row>
        <row r="59">
          <cell r="A59" t="str">
            <v>Renfrew Hydro Inc.</v>
          </cell>
        </row>
        <row r="60">
          <cell r="A60" t="str">
            <v>Rideau St. Lawrence Distribution Inc.</v>
          </cell>
        </row>
        <row r="61">
          <cell r="A61" t="str">
            <v>Sioux Lookout Hydro Inc.</v>
          </cell>
        </row>
        <row r="62">
          <cell r="A62" t="str">
            <v>St. Thomas Energy Inc.</v>
          </cell>
        </row>
        <row r="63">
          <cell r="A63" t="str">
            <v>Thunder Bay Hydro Electricity Distribution Inc.</v>
          </cell>
        </row>
        <row r="64">
          <cell r="A64" t="str">
            <v>Tillsonburg Hydro Inc.</v>
          </cell>
        </row>
        <row r="65">
          <cell r="A65" t="str">
            <v>Toronto Hydro-Electric System Limited</v>
          </cell>
        </row>
        <row r="66">
          <cell r="A66" t="str">
            <v>Veridian Connections Inc.</v>
          </cell>
        </row>
        <row r="67">
          <cell r="A67" t="str">
            <v>Wasaga Distribution Inc.</v>
          </cell>
        </row>
        <row r="68">
          <cell r="A68" t="str">
            <v>Waterloo North Hydro Inc.</v>
          </cell>
        </row>
        <row r="69">
          <cell r="A69" t="str">
            <v>Welland Hydro-Electric System Corp.</v>
          </cell>
        </row>
        <row r="70">
          <cell r="A70" t="str">
            <v>Wellington North Power Inc.</v>
          </cell>
        </row>
        <row r="71">
          <cell r="A71" t="str">
            <v>West Coast Huron Energy Inc.</v>
          </cell>
        </row>
        <row r="72">
          <cell r="A72" t="str">
            <v>Westario Power Inc.</v>
          </cell>
        </row>
        <row r="73">
          <cell r="A73" t="str">
            <v>Whitby Hydro Electric Corporation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/>
  <dimension ref="A1:DJ126"/>
  <sheetViews>
    <sheetView zoomScaleNormal="100" workbookViewId="0">
      <pane xSplit="1" ySplit="1" topLeftCell="B2" activePane="bottomRight" state="frozen"/>
      <selection activeCell="J1" sqref="A1:XFD1048576"/>
      <selection pane="topRight" activeCell="J1" sqref="A1:XFD1048576"/>
      <selection pane="bottomLeft" activeCell="J1" sqref="A1:XFD1048576"/>
      <selection pane="bottomRight" activeCell="H11" sqref="H11"/>
    </sheetView>
  </sheetViews>
  <sheetFormatPr defaultRowHeight="15" x14ac:dyDescent="0.25"/>
  <cols>
    <col min="1" max="2" width="14.42578125" customWidth="1"/>
    <col min="3" max="3" width="15.140625" style="6" bestFit="1" customWidth="1"/>
    <col min="4" max="5" width="15.140625" style="6" customWidth="1"/>
    <col min="6" max="6" width="10.85546875" style="6" bestFit="1" customWidth="1"/>
    <col min="7" max="7" width="15.140625" style="6" bestFit="1" customWidth="1"/>
    <col min="8" max="9" width="15.140625" style="6" customWidth="1"/>
    <col min="10" max="10" width="10.85546875" style="6" bestFit="1" customWidth="1"/>
    <col min="11" max="11" width="15" style="6" bestFit="1" customWidth="1"/>
    <col min="12" max="13" width="15" style="6" customWidth="1"/>
    <col min="14" max="14" width="11.5703125" style="6" bestFit="1" customWidth="1"/>
    <col min="15" max="15" width="10.85546875" style="6" bestFit="1" customWidth="1"/>
    <col min="16" max="18" width="15" style="6" customWidth="1"/>
    <col min="19" max="19" width="11.28515625" style="6" bestFit="1" customWidth="1"/>
    <col min="20" max="20" width="10.85546875" style="6" bestFit="1" customWidth="1"/>
    <col min="21" max="21" width="14.28515625" style="6" bestFit="1" customWidth="1"/>
    <col min="22" max="23" width="14.28515625" style="6" customWidth="1"/>
    <col min="24" max="24" width="14.28515625" style="6" bestFit="1" customWidth="1"/>
    <col min="25" max="25" width="10.7109375" style="6" customWidth="1"/>
    <col min="26" max="26" width="12.85546875" style="6" bestFit="1" customWidth="1"/>
    <col min="27" max="27" width="13.42578125" style="6" bestFit="1" customWidth="1"/>
    <col min="28" max="28" width="10.85546875" style="6" bestFit="1" customWidth="1"/>
    <col min="29" max="29" width="11.28515625" style="6" bestFit="1" customWidth="1"/>
    <col min="30" max="30" width="9.42578125" style="6" bestFit="1" customWidth="1"/>
    <col min="31" max="31" width="10.85546875" style="6" bestFit="1" customWidth="1"/>
    <col min="32" max="32" width="12.85546875" style="6" bestFit="1" customWidth="1"/>
    <col min="33" max="33" width="10.85546875" bestFit="1" customWidth="1"/>
    <col min="49" max="49" width="10.28515625" bestFit="1" customWidth="1"/>
    <col min="50" max="52" width="10.140625" customWidth="1"/>
    <col min="53" max="53" width="10.5703125" bestFit="1" customWidth="1"/>
    <col min="54" max="64" width="10.5703125" customWidth="1"/>
    <col min="66" max="66" width="9.140625" style="118"/>
    <col min="84" max="84" width="11.140625" customWidth="1"/>
    <col min="85" max="85" width="8.140625" bestFit="1" customWidth="1"/>
    <col min="86" max="87" width="12.140625" bestFit="1" customWidth="1"/>
    <col min="88" max="101" width="9.85546875" customWidth="1"/>
    <col min="102" max="102" width="9.42578125" bestFit="1" customWidth="1"/>
    <col min="103" max="103" width="12.28515625" bestFit="1" customWidth="1"/>
    <col min="104" max="104" width="14.28515625" bestFit="1" customWidth="1"/>
    <col min="105" max="105" width="10.5703125" bestFit="1" customWidth="1"/>
    <col min="106" max="106" width="10.28515625" bestFit="1" customWidth="1"/>
    <col min="107" max="107" width="14.85546875" bestFit="1" customWidth="1"/>
    <col min="108" max="109" width="12" bestFit="1" customWidth="1"/>
    <col min="110" max="110" width="15.140625" bestFit="1" customWidth="1"/>
    <col min="111" max="111" width="17.7109375" bestFit="1" customWidth="1"/>
    <col min="112" max="112" width="18.140625" bestFit="1" customWidth="1"/>
  </cols>
  <sheetData>
    <row r="1" spans="1:114" x14ac:dyDescent="0.25">
      <c r="A1" s="1" t="s">
        <v>0</v>
      </c>
      <c r="B1" s="1" t="s">
        <v>49</v>
      </c>
      <c r="C1" s="2" t="s">
        <v>1</v>
      </c>
      <c r="D1" s="5" t="s">
        <v>72</v>
      </c>
      <c r="E1" s="5" t="s">
        <v>71</v>
      </c>
      <c r="F1" s="5" t="s">
        <v>2</v>
      </c>
      <c r="G1" s="5" t="s">
        <v>3</v>
      </c>
      <c r="H1" s="5" t="s">
        <v>73</v>
      </c>
      <c r="I1" s="5" t="s">
        <v>74</v>
      </c>
      <c r="J1" s="5" t="s">
        <v>4</v>
      </c>
      <c r="K1" s="5" t="s">
        <v>5</v>
      </c>
      <c r="L1" s="5" t="s">
        <v>75</v>
      </c>
      <c r="M1" s="5" t="s">
        <v>76</v>
      </c>
      <c r="N1" s="5" t="s">
        <v>6</v>
      </c>
      <c r="O1" s="5" t="s">
        <v>7</v>
      </c>
      <c r="P1" s="228" t="s">
        <v>8</v>
      </c>
      <c r="Q1" s="228" t="s">
        <v>77</v>
      </c>
      <c r="R1" s="228" t="s">
        <v>78</v>
      </c>
      <c r="S1" s="228" t="s">
        <v>9</v>
      </c>
      <c r="T1" s="5" t="s">
        <v>10</v>
      </c>
      <c r="U1" s="5" t="s">
        <v>11</v>
      </c>
      <c r="V1" s="5" t="s">
        <v>79</v>
      </c>
      <c r="W1" s="5" t="s">
        <v>80</v>
      </c>
      <c r="X1" s="5" t="s">
        <v>12</v>
      </c>
      <c r="Y1" s="5" t="s">
        <v>13</v>
      </c>
      <c r="Z1" s="5" t="s">
        <v>14</v>
      </c>
      <c r="AA1" s="5" t="s">
        <v>15</v>
      </c>
      <c r="AB1" s="5" t="s">
        <v>375</v>
      </c>
      <c r="AC1" s="5" t="s">
        <v>16</v>
      </c>
      <c r="AD1" s="5" t="s">
        <v>17</v>
      </c>
      <c r="AE1" s="5" t="s">
        <v>376</v>
      </c>
      <c r="AF1" s="5" t="s">
        <v>18</v>
      </c>
      <c r="AG1" s="1" t="s">
        <v>377</v>
      </c>
      <c r="AH1" t="str">
        <f>Weather!C1</f>
        <v>HDD20</v>
      </c>
      <c r="AI1" t="str">
        <f>Weather!D1</f>
        <v>CDD20</v>
      </c>
      <c r="AJ1" t="str">
        <f>Weather!E1</f>
        <v>HDD18</v>
      </c>
      <c r="AK1" t="str">
        <f>Weather!F1</f>
        <v>CDD18</v>
      </c>
      <c r="AL1" t="str">
        <f>Weather!G1</f>
        <v>HDD16</v>
      </c>
      <c r="AM1" t="str">
        <f>Weather!H1</f>
        <v>CDD16</v>
      </c>
      <c r="AN1" t="str">
        <f>Weather!I1</f>
        <v>HDD14</v>
      </c>
      <c r="AO1" t="str">
        <f>Weather!J1</f>
        <v>CDD14</v>
      </c>
      <c r="AP1" t="str">
        <f>Weather!K1</f>
        <v>HDD12</v>
      </c>
      <c r="AQ1" t="str">
        <f>Weather!L1</f>
        <v>CDD12</v>
      </c>
      <c r="AR1" t="str">
        <f>Weather!M1</f>
        <v>HDD10</v>
      </c>
      <c r="AS1" t="str">
        <f>Weather!N1</f>
        <v>CDD10</v>
      </c>
      <c r="AT1" t="str">
        <f>Weather!O1</f>
        <v>HDD8</v>
      </c>
      <c r="AU1" t="str">
        <f>Weather!P1</f>
        <v>CDD8</v>
      </c>
      <c r="AV1" t="str">
        <f>Weather!Q1</f>
        <v>Avg. Temp</v>
      </c>
      <c r="AW1" s="78" t="s">
        <v>56</v>
      </c>
      <c r="AX1" s="78" t="s">
        <v>182</v>
      </c>
      <c r="AY1" s="78" t="s">
        <v>113</v>
      </c>
      <c r="AZ1" s="78" t="s">
        <v>181</v>
      </c>
      <c r="BA1" s="78" t="s">
        <v>55</v>
      </c>
      <c r="BB1" t="s">
        <v>205</v>
      </c>
      <c r="BC1" t="s">
        <v>206</v>
      </c>
      <c r="BD1" t="s">
        <v>207</v>
      </c>
      <c r="BE1" t="s">
        <v>208</v>
      </c>
      <c r="BF1" t="s">
        <v>209</v>
      </c>
      <c r="BG1" t="s">
        <v>210</v>
      </c>
      <c r="BH1" t="s">
        <v>211</v>
      </c>
      <c r="BI1" s="5" t="s">
        <v>273</v>
      </c>
      <c r="BJ1" s="5" t="s">
        <v>274</v>
      </c>
      <c r="BK1" s="5" t="s">
        <v>275</v>
      </c>
      <c r="BL1" s="5" t="s">
        <v>276</v>
      </c>
      <c r="BM1" s="5" t="s">
        <v>57</v>
      </c>
      <c r="BN1" s="81" t="s">
        <v>190</v>
      </c>
      <c r="BO1" s="5" t="s">
        <v>189</v>
      </c>
      <c r="BP1" s="5" t="s">
        <v>46</v>
      </c>
      <c r="BQ1" s="5" t="s">
        <v>45</v>
      </c>
      <c r="BR1" s="5" t="s">
        <v>44</v>
      </c>
      <c r="BS1" s="5" t="s">
        <v>43</v>
      </c>
      <c r="BT1" s="5" t="s">
        <v>32</v>
      </c>
      <c r="BU1" s="5" t="s">
        <v>58</v>
      </c>
      <c r="BV1" s="5" t="s">
        <v>59</v>
      </c>
      <c r="BW1" s="5" t="s">
        <v>60</v>
      </c>
      <c r="BX1" s="5" t="s">
        <v>42</v>
      </c>
      <c r="BY1" s="5" t="s">
        <v>41</v>
      </c>
      <c r="BZ1" s="5" t="s">
        <v>40</v>
      </c>
      <c r="CA1" s="5" t="s">
        <v>39</v>
      </c>
      <c r="CB1" s="5" t="s">
        <v>61</v>
      </c>
      <c r="CC1" s="5" t="s">
        <v>62</v>
      </c>
      <c r="CD1" s="5" t="s">
        <v>63</v>
      </c>
      <c r="CE1" s="5" t="s">
        <v>64</v>
      </c>
      <c r="CF1" s="5" t="s">
        <v>65</v>
      </c>
      <c r="CG1" s="5" t="s">
        <v>277</v>
      </c>
      <c r="CH1" s="5" t="s">
        <v>278</v>
      </c>
      <c r="CI1" s="5" t="s">
        <v>279</v>
      </c>
      <c r="CJ1" s="5" t="s">
        <v>324</v>
      </c>
      <c r="CK1" s="5" t="s">
        <v>325</v>
      </c>
      <c r="CL1" s="5" t="s">
        <v>326</v>
      </c>
      <c r="CM1" s="5" t="s">
        <v>327</v>
      </c>
      <c r="CN1" s="5" t="s">
        <v>328</v>
      </c>
      <c r="CO1" s="5" t="s">
        <v>329</v>
      </c>
      <c r="CP1" s="5" t="s">
        <v>330</v>
      </c>
      <c r="CQ1" s="5" t="s">
        <v>331</v>
      </c>
      <c r="CR1" s="5" t="s">
        <v>332</v>
      </c>
      <c r="CS1" s="5" t="s">
        <v>333</v>
      </c>
      <c r="CT1" s="5" t="s">
        <v>334</v>
      </c>
      <c r="CU1" s="5" t="s">
        <v>335</v>
      </c>
      <c r="CV1" s="5" t="s">
        <v>336</v>
      </c>
      <c r="CW1" s="5" t="s">
        <v>337</v>
      </c>
      <c r="CX1" s="5" t="s">
        <v>183</v>
      </c>
      <c r="CY1" s="5" t="s">
        <v>184</v>
      </c>
      <c r="CZ1" s="5" t="s">
        <v>212</v>
      </c>
      <c r="DA1" s="5" t="s">
        <v>213</v>
      </c>
      <c r="DB1" s="5" t="s">
        <v>214</v>
      </c>
      <c r="DC1" s="5" t="s">
        <v>215</v>
      </c>
      <c r="DD1" s="5" t="s">
        <v>216</v>
      </c>
      <c r="DE1" s="5" t="s">
        <v>217</v>
      </c>
      <c r="DF1" s="5" t="s">
        <v>245</v>
      </c>
      <c r="DG1" s="5" t="s">
        <v>246</v>
      </c>
      <c r="DH1" s="5" t="s">
        <v>247</v>
      </c>
      <c r="DI1" s="5" t="s">
        <v>248</v>
      </c>
      <c r="DJ1" s="5" t="s">
        <v>249</v>
      </c>
    </row>
    <row r="2" spans="1:114" x14ac:dyDescent="0.25">
      <c r="A2" s="3">
        <v>40909</v>
      </c>
      <c r="B2">
        <f t="shared" ref="B2:B21" si="0">YEAR(A2)</f>
        <v>2012</v>
      </c>
      <c r="C2" s="2">
        <v>22803049.9605955</v>
      </c>
      <c r="D2" s="2">
        <v>137392.11493033657</v>
      </c>
      <c r="E2" s="2">
        <v>22940442.075525835</v>
      </c>
      <c r="F2" s="2">
        <v>31862</v>
      </c>
      <c r="G2" s="2">
        <v>9643111.4742741007</v>
      </c>
      <c r="H2" s="2">
        <v>72034.962064851003</v>
      </c>
      <c r="I2" s="2">
        <v>9715146.4363389518</v>
      </c>
      <c r="J2" s="2">
        <v>3500</v>
      </c>
      <c r="K2" s="2">
        <v>21248609.572732702</v>
      </c>
      <c r="L2" s="2">
        <v>408282.75017556688</v>
      </c>
      <c r="M2" s="2">
        <v>21656892.322908267</v>
      </c>
      <c r="N2" s="2">
        <v>56358.91604589839</v>
      </c>
      <c r="O2" s="2">
        <v>434</v>
      </c>
      <c r="P2" s="2">
        <v>10183947.424999999</v>
      </c>
      <c r="Q2" s="2">
        <v>345</v>
      </c>
      <c r="R2" s="2">
        <v>10184292.424999999</v>
      </c>
      <c r="S2" s="2">
        <v>19114.421854101609</v>
      </c>
      <c r="T2" s="2">
        <v>8</v>
      </c>
      <c r="U2" s="2">
        <v>23834836.064902499</v>
      </c>
      <c r="V2" s="2">
        <v>0</v>
      </c>
      <c r="W2" s="2">
        <v>23834836.064902499</v>
      </c>
      <c r="X2" s="2">
        <v>39736.595300000001</v>
      </c>
      <c r="Y2" s="2">
        <v>4</v>
      </c>
      <c r="Z2" s="2">
        <v>939729.67456960003</v>
      </c>
      <c r="AA2" s="2">
        <v>2007.192</v>
      </c>
      <c r="AB2" s="2">
        <v>9994</v>
      </c>
      <c r="AC2" s="2">
        <v>48608.016000000003</v>
      </c>
      <c r="AD2" s="2">
        <v>174.458</v>
      </c>
      <c r="AE2" s="2">
        <v>458</v>
      </c>
      <c r="AF2" s="2">
        <v>190479.717848</v>
      </c>
      <c r="AG2" s="2">
        <v>263</v>
      </c>
      <c r="AH2">
        <f>Weather!C158</f>
        <v>674.6</v>
      </c>
      <c r="AI2">
        <f>Weather!D158</f>
        <v>0</v>
      </c>
      <c r="AJ2">
        <f>Weather!E158</f>
        <v>612.59999999999991</v>
      </c>
      <c r="AK2">
        <f>Weather!F158</f>
        <v>0</v>
      </c>
      <c r="AL2">
        <f>Weather!G158</f>
        <v>550.59999999999991</v>
      </c>
      <c r="AM2">
        <f>Weather!H158</f>
        <v>0</v>
      </c>
      <c r="AN2">
        <f>Weather!I158</f>
        <v>488.59999999999997</v>
      </c>
      <c r="AO2">
        <f>Weather!J158</f>
        <v>0</v>
      </c>
      <c r="AP2">
        <f>Weather!K158</f>
        <v>426.59999999999991</v>
      </c>
      <c r="AQ2">
        <f>Weather!L158</f>
        <v>0</v>
      </c>
      <c r="AR2">
        <f>Weather!M158</f>
        <v>364.59999999999991</v>
      </c>
      <c r="AS2">
        <f>Weather!N158</f>
        <v>0</v>
      </c>
      <c r="AT2">
        <f>Weather!O158</f>
        <v>302.60000000000002</v>
      </c>
      <c r="AU2">
        <f>Weather!P158</f>
        <v>0</v>
      </c>
      <c r="AV2" s="7">
        <f>Weather!Q158</f>
        <v>-1.7612903225806451</v>
      </c>
      <c r="AW2" s="5">
        <f>'Economic Variables'!D112</f>
        <v>6646.5</v>
      </c>
      <c r="AX2" s="5">
        <f>'Economic Variables'!E112</f>
        <v>6611.1</v>
      </c>
      <c r="AY2" s="5">
        <f>'Economic Variables'!F112</f>
        <v>235</v>
      </c>
      <c r="AZ2" s="5">
        <f>'Economic Variables'!G112</f>
        <v>233.7</v>
      </c>
      <c r="BA2" s="5">
        <f>'Economic Variables'!H112</f>
        <v>634944.30000000005</v>
      </c>
      <c r="BB2" s="5">
        <f>'Economic Variables'!I112</f>
        <v>6527</v>
      </c>
      <c r="BC2" s="5">
        <f>'Economic Variables'!J112</f>
        <v>5663.5</v>
      </c>
      <c r="BD2" s="5">
        <f>'Economic Variables'!K112</f>
        <v>468.8</v>
      </c>
      <c r="BE2" s="5">
        <f>'Economic Variables'!L112</f>
        <v>7404.1</v>
      </c>
      <c r="BF2" s="5">
        <f>'Economic Variables'!M112</f>
        <v>38.299999999999997</v>
      </c>
      <c r="BG2" s="5">
        <f>'Economic Variables'!N112</f>
        <v>1677.5</v>
      </c>
      <c r="BH2" s="5">
        <f t="shared" ref="BH2:BH42" si="1">BB2+BE2</f>
        <v>13931.1</v>
      </c>
      <c r="BI2" s="5">
        <f>'Economic Variables'!P112</f>
        <v>634323</v>
      </c>
      <c r="BJ2" s="5">
        <f>'Economic Variables'!Q112</f>
        <v>6479</v>
      </c>
      <c r="BK2" s="5">
        <f>'Economic Variables'!R112</f>
        <v>7359</v>
      </c>
      <c r="BL2" s="5">
        <f>'Economic Variables'!S112</f>
        <v>3294</v>
      </c>
      <c r="BM2" s="5">
        <v>1</v>
      </c>
      <c r="BN2" s="81">
        <f t="shared" ref="BN2:BN42" si="2">LOG(BM2)</f>
        <v>0</v>
      </c>
      <c r="BO2" s="5">
        <f t="shared" ref="BO2:BO42" si="3">BM2^2</f>
        <v>1</v>
      </c>
      <c r="BP2">
        <v>1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f t="shared" ref="CD2:CD42" si="4">CB2+CC2</f>
        <v>0</v>
      </c>
      <c r="CE2">
        <v>31</v>
      </c>
      <c r="CF2">
        <v>21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 s="81">
        <f t="shared" ref="CX2:CX9" si="5">E2/$CE2/F2</f>
        <v>23.22560606681418</v>
      </c>
      <c r="CY2" s="79">
        <f t="shared" ref="CY2:CY9" si="6">I2/$CE2/J2</f>
        <v>89.54052015058943</v>
      </c>
      <c r="CZ2" s="5">
        <f t="shared" ref="CZ2:CZ9" si="7">M2/$CF2/O2</f>
        <v>2376.2225502422939</v>
      </c>
      <c r="DA2" s="5">
        <f t="shared" ref="DA2:DA9" si="8">R2/$CF2/T2</f>
        <v>60620.78824404761</v>
      </c>
      <c r="DB2" s="5">
        <f t="shared" ref="DB2:DB9" si="9">W2/$CF2/Y2</f>
        <v>283748.04839169641</v>
      </c>
      <c r="DC2">
        <f t="shared" ref="DC2:DC42" si="10">M2/$CE2/O2</f>
        <v>1609.6991469383281</v>
      </c>
      <c r="DD2">
        <f t="shared" ref="DD2:DD9" si="11">R2/$CE2/T2</f>
        <v>41065.695262096771</v>
      </c>
      <c r="DE2">
        <f t="shared" ref="DE2:DE9" si="12">W2/$CE2/Y2</f>
        <v>192216.41987824597</v>
      </c>
      <c r="DF2">
        <v>31862</v>
      </c>
      <c r="DG2">
        <v>3500</v>
      </c>
      <c r="DH2">
        <v>431</v>
      </c>
      <c r="DI2">
        <v>13</v>
      </c>
      <c r="DJ2">
        <v>3</v>
      </c>
    </row>
    <row r="3" spans="1:114" s="2" customFormat="1" x14ac:dyDescent="0.25">
      <c r="A3" s="3">
        <v>40940</v>
      </c>
      <c r="B3">
        <f t="shared" si="0"/>
        <v>2012</v>
      </c>
      <c r="C3" s="2">
        <v>19612790.488591101</v>
      </c>
      <c r="D3" s="2">
        <v>137392.11493033657</v>
      </c>
      <c r="E3" s="2">
        <v>19750182.603521436</v>
      </c>
      <c r="F3" s="2">
        <v>31865</v>
      </c>
      <c r="G3" s="2">
        <v>8686000.2653289996</v>
      </c>
      <c r="H3" s="2">
        <v>72034.962064851003</v>
      </c>
      <c r="I3" s="2">
        <v>8758035.2273938507</v>
      </c>
      <c r="J3" s="2">
        <v>3500</v>
      </c>
      <c r="K3" s="2">
        <v>18862610.026746798</v>
      </c>
      <c r="L3" s="2">
        <v>408282.75017556688</v>
      </c>
      <c r="M3" s="2">
        <v>19270892.776922364</v>
      </c>
      <c r="N3" s="2">
        <v>47947.430139538723</v>
      </c>
      <c r="O3" s="2">
        <v>436</v>
      </c>
      <c r="P3" s="2">
        <v>9898133.9196000006</v>
      </c>
      <c r="Q3" s="2">
        <v>345</v>
      </c>
      <c r="R3" s="2">
        <v>9898478.9196000006</v>
      </c>
      <c r="S3" s="2">
        <v>19865.011260461273</v>
      </c>
      <c r="T3" s="2">
        <v>8</v>
      </c>
      <c r="U3" s="2">
        <v>20937848.494860001</v>
      </c>
      <c r="V3" s="2">
        <v>0</v>
      </c>
      <c r="W3" s="2">
        <v>20937848.494860001</v>
      </c>
      <c r="X3" s="2">
        <v>38315.6057</v>
      </c>
      <c r="Y3" s="2">
        <v>4</v>
      </c>
      <c r="Z3" s="2">
        <v>825552.45458020002</v>
      </c>
      <c r="AA3" s="2">
        <v>2007.6669999999999</v>
      </c>
      <c r="AB3" s="2">
        <v>10002</v>
      </c>
      <c r="AC3" s="2">
        <v>45524.483999999997</v>
      </c>
      <c r="AD3" s="2">
        <v>60.664999999999999</v>
      </c>
      <c r="AE3" s="2">
        <v>458</v>
      </c>
      <c r="AF3" s="2">
        <v>176759.37863200001</v>
      </c>
      <c r="AG3" s="2">
        <v>263</v>
      </c>
      <c r="AH3">
        <f>Weather!C159</f>
        <v>579.99999999999989</v>
      </c>
      <c r="AI3">
        <f>Weather!D159</f>
        <v>0</v>
      </c>
      <c r="AJ3">
        <f>Weather!E159</f>
        <v>521.99999999999989</v>
      </c>
      <c r="AK3">
        <f>Weather!F159</f>
        <v>0</v>
      </c>
      <c r="AL3">
        <f>Weather!G159</f>
        <v>463.99999999999983</v>
      </c>
      <c r="AM3">
        <f>Weather!H159</f>
        <v>0</v>
      </c>
      <c r="AN3">
        <f>Weather!I159</f>
        <v>405.99999999999994</v>
      </c>
      <c r="AO3">
        <f>Weather!J159</f>
        <v>0</v>
      </c>
      <c r="AP3">
        <f>Weather!K159</f>
        <v>348</v>
      </c>
      <c r="AQ3">
        <f>Weather!L159</f>
        <v>0</v>
      </c>
      <c r="AR3">
        <f>Weather!M159</f>
        <v>289.99999999999994</v>
      </c>
      <c r="AS3">
        <f>Weather!N159</f>
        <v>0</v>
      </c>
      <c r="AT3">
        <f>Weather!O159</f>
        <v>232</v>
      </c>
      <c r="AU3">
        <f>Weather!P159</f>
        <v>0</v>
      </c>
      <c r="AV3" s="7">
        <f>Weather!Q159</f>
        <v>6.1253684117250015E-17</v>
      </c>
      <c r="AW3" s="5">
        <f>'Economic Variables'!D113</f>
        <v>6641.1</v>
      </c>
      <c r="AX3" s="5">
        <f>'Economic Variables'!E113</f>
        <v>6571.2</v>
      </c>
      <c r="AY3" s="5">
        <f>'Economic Variables'!F113</f>
        <v>235.2</v>
      </c>
      <c r="AZ3" s="5">
        <f>'Economic Variables'!G113</f>
        <v>232</v>
      </c>
      <c r="BA3" s="5">
        <f>'Economic Variables'!H113</f>
        <v>634944.30000000005</v>
      </c>
      <c r="BB3" s="5">
        <f>'Economic Variables'!I113</f>
        <v>6527</v>
      </c>
      <c r="BC3" s="5">
        <f>'Economic Variables'!J113</f>
        <v>5663.5</v>
      </c>
      <c r="BD3" s="5">
        <f>'Economic Variables'!K113</f>
        <v>468.8</v>
      </c>
      <c r="BE3" s="5">
        <f>'Economic Variables'!L113</f>
        <v>7404.1</v>
      </c>
      <c r="BF3" s="5">
        <f>'Economic Variables'!M113</f>
        <v>38.299999999999997</v>
      </c>
      <c r="BG3" s="5">
        <f>'Economic Variables'!N113</f>
        <v>1677.5</v>
      </c>
      <c r="BH3" s="5">
        <f t="shared" si="1"/>
        <v>13931.1</v>
      </c>
      <c r="BI3" s="5">
        <f>'Economic Variables'!P113</f>
        <v>634323</v>
      </c>
      <c r="BJ3" s="5">
        <f>'Economic Variables'!Q113</f>
        <v>6479</v>
      </c>
      <c r="BK3" s="5">
        <f>'Economic Variables'!R113</f>
        <v>7359</v>
      </c>
      <c r="BL3" s="5">
        <f>'Economic Variables'!S113</f>
        <v>3294</v>
      </c>
      <c r="BM3" s="5">
        <f t="shared" ref="BM3:BM42" si="13">BM2+1</f>
        <v>2</v>
      </c>
      <c r="BN3" s="81">
        <f t="shared" si="2"/>
        <v>0.3010299956639812</v>
      </c>
      <c r="BO3" s="5">
        <f t="shared" si="3"/>
        <v>4</v>
      </c>
      <c r="BP3">
        <v>0</v>
      </c>
      <c r="BQ3">
        <v>1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f t="shared" si="4"/>
        <v>0</v>
      </c>
      <c r="CE3">
        <v>29</v>
      </c>
      <c r="CF3">
        <v>20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 s="81">
        <f t="shared" si="5"/>
        <v>21.372690394846185</v>
      </c>
      <c r="CY3" s="79">
        <f t="shared" si="6"/>
        <v>86.286061353633997</v>
      </c>
      <c r="CZ3" s="5">
        <f t="shared" si="7"/>
        <v>2209.9647679956838</v>
      </c>
      <c r="DA3" s="5">
        <f t="shared" si="8"/>
        <v>61865.493247500002</v>
      </c>
      <c r="DB3" s="5">
        <f t="shared" si="9"/>
        <v>261723.10618575002</v>
      </c>
      <c r="DC3">
        <f t="shared" si="10"/>
        <v>1524.1136331004716</v>
      </c>
      <c r="DD3">
        <f t="shared" si="11"/>
        <v>42665.857412068966</v>
      </c>
      <c r="DE3">
        <f t="shared" si="12"/>
        <v>180498.6939212069</v>
      </c>
      <c r="DF3">
        <v>31865</v>
      </c>
      <c r="DG3">
        <v>3500</v>
      </c>
      <c r="DH3">
        <v>433</v>
      </c>
      <c r="DI3">
        <v>13</v>
      </c>
      <c r="DJ3">
        <v>3</v>
      </c>
    </row>
    <row r="4" spans="1:114" s="2" customFormat="1" x14ac:dyDescent="0.25">
      <c r="A4" s="3">
        <v>40969</v>
      </c>
      <c r="B4">
        <f t="shared" si="0"/>
        <v>2012</v>
      </c>
      <c r="C4" s="2">
        <v>18530140.369437203</v>
      </c>
      <c r="D4" s="2">
        <v>137392.11493033657</v>
      </c>
      <c r="E4" s="2">
        <v>18667532.484367538</v>
      </c>
      <c r="F4" s="2">
        <v>31868</v>
      </c>
      <c r="G4" s="2">
        <v>8450091.5742395986</v>
      </c>
      <c r="H4" s="2">
        <v>72034.962064851003</v>
      </c>
      <c r="I4" s="2">
        <v>8522126.5363044497</v>
      </c>
      <c r="J4" s="2">
        <v>3503</v>
      </c>
      <c r="K4" s="2">
        <v>19648535.131503496</v>
      </c>
      <c r="L4" s="2">
        <v>408282.75017556688</v>
      </c>
      <c r="M4" s="2">
        <v>20056817.881679062</v>
      </c>
      <c r="N4" s="2">
        <v>60624.789530127782</v>
      </c>
      <c r="O4" s="2">
        <v>436</v>
      </c>
      <c r="P4" s="2">
        <v>10528204.533600001</v>
      </c>
      <c r="Q4" s="2">
        <v>345</v>
      </c>
      <c r="R4" s="2">
        <v>10528549.533600001</v>
      </c>
      <c r="S4" s="2">
        <v>19596.867869872214</v>
      </c>
      <c r="T4" s="2">
        <v>8</v>
      </c>
      <c r="U4" s="2">
        <v>23746994.903362501</v>
      </c>
      <c r="V4" s="2">
        <v>0</v>
      </c>
      <c r="W4" s="2">
        <v>23746994.903362501</v>
      </c>
      <c r="X4" s="2">
        <v>37431.374300000003</v>
      </c>
      <c r="Y4" s="2">
        <v>4</v>
      </c>
      <c r="Z4" s="2">
        <v>775613.10807940003</v>
      </c>
      <c r="AA4" s="2">
        <v>2040.7370000000001</v>
      </c>
      <c r="AB4" s="2">
        <v>10006</v>
      </c>
      <c r="AC4" s="2">
        <v>48423.396000000001</v>
      </c>
      <c r="AD4" s="2">
        <v>172.71800000000002</v>
      </c>
      <c r="AE4" s="2">
        <v>458</v>
      </c>
      <c r="AF4" s="2">
        <v>187786.07784800002</v>
      </c>
      <c r="AG4" s="2">
        <v>263</v>
      </c>
      <c r="AH4">
        <f>Weather!C160</f>
        <v>374.19999999999993</v>
      </c>
      <c r="AI4">
        <f>Weather!D160</f>
        <v>0.69999999999999929</v>
      </c>
      <c r="AJ4">
        <f>Weather!E160</f>
        <v>316</v>
      </c>
      <c r="AK4">
        <f>Weather!F160</f>
        <v>4.5</v>
      </c>
      <c r="AL4">
        <f>Weather!G160</f>
        <v>262.8</v>
      </c>
      <c r="AM4">
        <f>Weather!H160</f>
        <v>13.300000000000004</v>
      </c>
      <c r="AN4">
        <f>Weather!I160</f>
        <v>216.19999999999996</v>
      </c>
      <c r="AO4">
        <f>Weather!J160</f>
        <v>28.700000000000003</v>
      </c>
      <c r="AP4">
        <f>Weather!K160</f>
        <v>170.2</v>
      </c>
      <c r="AQ4">
        <f>Weather!L160</f>
        <v>44.70000000000001</v>
      </c>
      <c r="AR4">
        <f>Weather!M160</f>
        <v>128.4</v>
      </c>
      <c r="AS4">
        <f>Weather!N160</f>
        <v>64.900000000000006</v>
      </c>
      <c r="AT4">
        <f>Weather!O160</f>
        <v>97.3</v>
      </c>
      <c r="AU4">
        <f>Weather!P160</f>
        <v>95.800000000000026</v>
      </c>
      <c r="AV4" s="7">
        <f>Weather!Q160</f>
        <v>7.9516129032258061</v>
      </c>
      <c r="AW4" s="5">
        <f>'Economic Variables'!D114</f>
        <v>6644.1</v>
      </c>
      <c r="AX4" s="5">
        <f>'Economic Variables'!E114</f>
        <v>6541.5</v>
      </c>
      <c r="AY4" s="5">
        <f>'Economic Variables'!F114</f>
        <v>235.6</v>
      </c>
      <c r="AZ4" s="5">
        <f>'Economic Variables'!G114</f>
        <v>231</v>
      </c>
      <c r="BA4" s="5">
        <f>'Economic Variables'!H114</f>
        <v>634944.30000000005</v>
      </c>
      <c r="BB4" s="5">
        <f>'Economic Variables'!I114</f>
        <v>6527</v>
      </c>
      <c r="BC4" s="5">
        <f>'Economic Variables'!J114</f>
        <v>5663.5</v>
      </c>
      <c r="BD4" s="5">
        <f>'Economic Variables'!K114</f>
        <v>468.8</v>
      </c>
      <c r="BE4" s="5">
        <f>'Economic Variables'!L114</f>
        <v>7404.1</v>
      </c>
      <c r="BF4" s="5">
        <f>'Economic Variables'!M114</f>
        <v>38.299999999999997</v>
      </c>
      <c r="BG4" s="5">
        <f>'Economic Variables'!N114</f>
        <v>1677.5</v>
      </c>
      <c r="BH4" s="5">
        <f t="shared" si="1"/>
        <v>13931.1</v>
      </c>
      <c r="BI4" s="5">
        <f>'Economic Variables'!P114</f>
        <v>634323</v>
      </c>
      <c r="BJ4" s="5">
        <f>'Economic Variables'!Q114</f>
        <v>6479</v>
      </c>
      <c r="BK4" s="5">
        <f>'Economic Variables'!R114</f>
        <v>7359</v>
      </c>
      <c r="BL4" s="5">
        <f>'Economic Variables'!S114</f>
        <v>3294</v>
      </c>
      <c r="BM4" s="5">
        <f t="shared" si="13"/>
        <v>3</v>
      </c>
      <c r="BN4" s="81">
        <f t="shared" si="2"/>
        <v>0.47712125471966244</v>
      </c>
      <c r="BO4" s="5">
        <f t="shared" si="3"/>
        <v>9</v>
      </c>
      <c r="BP4">
        <v>0</v>
      </c>
      <c r="BQ4">
        <v>0</v>
      </c>
      <c r="BR4">
        <v>1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1</v>
      </c>
      <c r="CC4">
        <v>0</v>
      </c>
      <c r="CD4">
        <f t="shared" si="4"/>
        <v>1</v>
      </c>
      <c r="CE4">
        <v>31</v>
      </c>
      <c r="CF4">
        <v>22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 s="81">
        <f t="shared" si="5"/>
        <v>18.896023196864018</v>
      </c>
      <c r="CY4" s="79">
        <f t="shared" si="6"/>
        <v>78.477678453532448</v>
      </c>
      <c r="CZ4" s="5">
        <f t="shared" si="7"/>
        <v>2090.9943579732135</v>
      </c>
      <c r="DA4" s="5">
        <f t="shared" si="8"/>
        <v>59821.304168181821</v>
      </c>
      <c r="DB4" s="5">
        <f t="shared" si="9"/>
        <v>269852.21481093753</v>
      </c>
      <c r="DC4">
        <f t="shared" si="10"/>
        <v>1483.9314798519576</v>
      </c>
      <c r="DD4">
        <f t="shared" si="11"/>
        <v>42453.828764516133</v>
      </c>
      <c r="DE4">
        <f t="shared" si="12"/>
        <v>191508.02341421373</v>
      </c>
      <c r="DF4">
        <v>31868</v>
      </c>
      <c r="DG4">
        <v>3503</v>
      </c>
      <c r="DH4">
        <v>433</v>
      </c>
      <c r="DI4">
        <v>13</v>
      </c>
      <c r="DJ4">
        <v>3</v>
      </c>
    </row>
    <row r="5" spans="1:114" s="2" customFormat="1" x14ac:dyDescent="0.25">
      <c r="A5" s="3">
        <v>41000</v>
      </c>
      <c r="B5">
        <f t="shared" si="0"/>
        <v>2012</v>
      </c>
      <c r="C5" s="2">
        <v>17048540.134032</v>
      </c>
      <c r="D5" s="2">
        <v>137392.11493033657</v>
      </c>
      <c r="E5" s="2">
        <v>17185932.248962335</v>
      </c>
      <c r="F5" s="2">
        <v>31869</v>
      </c>
      <c r="G5" s="2">
        <v>7667040.6690311003</v>
      </c>
      <c r="H5" s="2">
        <v>72034.962064851003</v>
      </c>
      <c r="I5" s="2">
        <v>7739075.6310959514</v>
      </c>
      <c r="J5" s="2">
        <v>3494</v>
      </c>
      <c r="K5" s="2">
        <v>18451801.3080578</v>
      </c>
      <c r="L5" s="2">
        <v>408282.75017556688</v>
      </c>
      <c r="M5" s="2">
        <v>18860084.058233365</v>
      </c>
      <c r="N5" s="2">
        <v>46951.269347814457</v>
      </c>
      <c r="O5" s="2">
        <v>436</v>
      </c>
      <c r="P5" s="2">
        <v>9746415.0995999984</v>
      </c>
      <c r="Q5" s="2">
        <v>345</v>
      </c>
      <c r="R5" s="2">
        <v>9746760.0995999984</v>
      </c>
      <c r="S5" s="2">
        <v>20287.30145218554</v>
      </c>
      <c r="T5" s="2">
        <v>8</v>
      </c>
      <c r="U5" s="2">
        <v>23562709.501567502</v>
      </c>
      <c r="V5" s="2">
        <v>0</v>
      </c>
      <c r="W5" s="2">
        <v>23562709.501567502</v>
      </c>
      <c r="X5" s="2">
        <v>38100.253000000004</v>
      </c>
      <c r="Y5" s="2">
        <v>4</v>
      </c>
      <c r="Z5" s="2">
        <v>657040.7574002</v>
      </c>
      <c r="AA5" s="2">
        <v>2008.287</v>
      </c>
      <c r="AB5" s="2">
        <v>10010</v>
      </c>
      <c r="AC5" s="2">
        <v>46452</v>
      </c>
      <c r="AD5" s="2">
        <v>59.715000000000003</v>
      </c>
      <c r="AE5" s="2">
        <v>458</v>
      </c>
      <c r="AF5" s="2">
        <v>181668.88824</v>
      </c>
      <c r="AG5" s="2">
        <v>263</v>
      </c>
      <c r="AH5">
        <f>Weather!C161</f>
        <v>398.99999999999994</v>
      </c>
      <c r="AI5">
        <f>Weather!D161</f>
        <v>0</v>
      </c>
      <c r="AJ5">
        <f>Weather!E161</f>
        <v>338.99999999999989</v>
      </c>
      <c r="AK5">
        <f>Weather!F161</f>
        <v>0</v>
      </c>
      <c r="AL5">
        <f>Weather!G161</f>
        <v>280.99999999999994</v>
      </c>
      <c r="AM5">
        <f>Weather!H161</f>
        <v>2</v>
      </c>
      <c r="AN5">
        <f>Weather!I161</f>
        <v>223.79999999999995</v>
      </c>
      <c r="AO5">
        <f>Weather!J161</f>
        <v>4.8000000000000007</v>
      </c>
      <c r="AP5">
        <f>Weather!K161</f>
        <v>168.1</v>
      </c>
      <c r="AQ5">
        <f>Weather!L161</f>
        <v>9.1000000000000014</v>
      </c>
      <c r="AR5">
        <f>Weather!M161</f>
        <v>115.7</v>
      </c>
      <c r="AS5">
        <f>Weather!N161</f>
        <v>16.700000000000003</v>
      </c>
      <c r="AT5">
        <f>Weather!O161</f>
        <v>67.100000000000023</v>
      </c>
      <c r="AU5">
        <f>Weather!P161</f>
        <v>28.1</v>
      </c>
      <c r="AV5" s="7">
        <f>Weather!Q161</f>
        <v>6.700000000000002</v>
      </c>
      <c r="AW5" s="5">
        <f>'Economic Variables'!D115</f>
        <v>6654.6</v>
      </c>
      <c r="AX5" s="5">
        <f>'Economic Variables'!E115</f>
        <v>6574.2</v>
      </c>
      <c r="AY5" s="5">
        <f>'Economic Variables'!F115</f>
        <v>239.9</v>
      </c>
      <c r="AZ5" s="5">
        <f>'Economic Variables'!G115</f>
        <v>236.1</v>
      </c>
      <c r="BA5" s="5">
        <f>'Economic Variables'!H115</f>
        <v>634944.30000000005</v>
      </c>
      <c r="BB5" s="5">
        <f>'Economic Variables'!I115</f>
        <v>6527</v>
      </c>
      <c r="BC5" s="5">
        <f>'Economic Variables'!J115</f>
        <v>5663.5</v>
      </c>
      <c r="BD5" s="5">
        <f>'Economic Variables'!K115</f>
        <v>468.8</v>
      </c>
      <c r="BE5" s="5">
        <f>'Economic Variables'!L115</f>
        <v>7404.1</v>
      </c>
      <c r="BF5" s="5">
        <f>'Economic Variables'!M115</f>
        <v>38.299999999999997</v>
      </c>
      <c r="BG5" s="5">
        <f>'Economic Variables'!N115</f>
        <v>1677.5</v>
      </c>
      <c r="BH5" s="5">
        <f t="shared" si="1"/>
        <v>13931.1</v>
      </c>
      <c r="BI5" s="5">
        <f>'Economic Variables'!P115</f>
        <v>635240</v>
      </c>
      <c r="BJ5" s="5">
        <f>'Economic Variables'!Q115</f>
        <v>6610</v>
      </c>
      <c r="BK5" s="5">
        <f>'Economic Variables'!R115</f>
        <v>7627</v>
      </c>
      <c r="BL5" s="5">
        <f>'Economic Variables'!S115</f>
        <v>3334</v>
      </c>
      <c r="BM5" s="5">
        <f t="shared" si="13"/>
        <v>4</v>
      </c>
      <c r="BN5" s="81">
        <f t="shared" si="2"/>
        <v>0.6020599913279624</v>
      </c>
      <c r="BO5" s="5">
        <f t="shared" si="3"/>
        <v>16</v>
      </c>
      <c r="BP5">
        <v>0</v>
      </c>
      <c r="BQ5">
        <v>0</v>
      </c>
      <c r="BR5">
        <v>0</v>
      </c>
      <c r="BS5">
        <v>1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1</v>
      </c>
      <c r="CC5">
        <v>0</v>
      </c>
      <c r="CD5">
        <f t="shared" si="4"/>
        <v>1</v>
      </c>
      <c r="CE5">
        <v>30</v>
      </c>
      <c r="CF5">
        <v>19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 s="81">
        <f t="shared" si="5"/>
        <v>17.975600373364223</v>
      </c>
      <c r="CY5" s="79">
        <f t="shared" si="6"/>
        <v>73.832051431940002</v>
      </c>
      <c r="CZ5" s="5">
        <f t="shared" si="7"/>
        <v>2276.6880804241146</v>
      </c>
      <c r="DA5" s="5">
        <f t="shared" si="8"/>
        <v>64123.421707894726</v>
      </c>
      <c r="DB5" s="5">
        <f t="shared" si="9"/>
        <v>310035.65133641451</v>
      </c>
      <c r="DC5">
        <f t="shared" si="10"/>
        <v>1441.9024509352728</v>
      </c>
      <c r="DD5">
        <f t="shared" si="11"/>
        <v>40611.500414999995</v>
      </c>
      <c r="DE5">
        <f t="shared" si="12"/>
        <v>196355.9125130625</v>
      </c>
      <c r="DF5">
        <v>31869</v>
      </c>
      <c r="DG5">
        <v>3494</v>
      </c>
      <c r="DH5">
        <v>433</v>
      </c>
      <c r="DI5">
        <v>13</v>
      </c>
      <c r="DJ5">
        <v>3</v>
      </c>
    </row>
    <row r="6" spans="1:114" s="2" customFormat="1" x14ac:dyDescent="0.25">
      <c r="A6" s="3">
        <v>41030</v>
      </c>
      <c r="B6">
        <f t="shared" si="0"/>
        <v>2012</v>
      </c>
      <c r="C6" s="2">
        <v>18704846.446923502</v>
      </c>
      <c r="D6" s="2">
        <v>137392.11493033657</v>
      </c>
      <c r="E6" s="2">
        <v>18842238.561853837</v>
      </c>
      <c r="F6" s="2">
        <v>31858</v>
      </c>
      <c r="G6" s="2">
        <v>7870651.8101324001</v>
      </c>
      <c r="H6" s="2">
        <v>72034.962064851003</v>
      </c>
      <c r="I6" s="2">
        <v>7942686.7721972512</v>
      </c>
      <c r="J6" s="2">
        <v>3484</v>
      </c>
      <c r="K6" s="2">
        <v>18232927.666482098</v>
      </c>
      <c r="L6" s="2">
        <v>408282.75017556688</v>
      </c>
      <c r="M6" s="2">
        <v>18641210.416657664</v>
      </c>
      <c r="N6" s="2">
        <v>53250.377775140434</v>
      </c>
      <c r="O6" s="2">
        <v>429</v>
      </c>
      <c r="P6" s="2">
        <v>10887339.005600002</v>
      </c>
      <c r="Q6" s="2">
        <v>345</v>
      </c>
      <c r="R6" s="2">
        <v>10887684.005600002</v>
      </c>
      <c r="S6" s="2">
        <v>20354.457224859565</v>
      </c>
      <c r="T6" s="2">
        <v>8</v>
      </c>
      <c r="U6" s="2">
        <v>21444338.7360675</v>
      </c>
      <c r="V6" s="2">
        <v>0</v>
      </c>
      <c r="W6" s="2">
        <v>21444338.7360675</v>
      </c>
      <c r="X6" s="2">
        <v>36984.318100000004</v>
      </c>
      <c r="Y6" s="2">
        <v>4</v>
      </c>
      <c r="Z6" s="2">
        <v>598863.96471019997</v>
      </c>
      <c r="AA6" s="2">
        <v>2008.402</v>
      </c>
      <c r="AB6" s="2">
        <v>10009</v>
      </c>
      <c r="AC6" s="2">
        <v>47909.436000000002</v>
      </c>
      <c r="AD6" s="2">
        <v>117.465</v>
      </c>
      <c r="AE6" s="2">
        <v>458</v>
      </c>
      <c r="AF6" s="2">
        <v>187724.51784800002</v>
      </c>
      <c r="AG6" s="2">
        <v>263</v>
      </c>
      <c r="AH6">
        <f>Weather!C162</f>
        <v>154.60000000000002</v>
      </c>
      <c r="AI6">
        <f>Weather!D162</f>
        <v>13.099999999999998</v>
      </c>
      <c r="AJ6">
        <f>Weather!E162</f>
        <v>106.2</v>
      </c>
      <c r="AK6">
        <f>Weather!F162</f>
        <v>26.699999999999996</v>
      </c>
      <c r="AL6">
        <f>Weather!G162</f>
        <v>64.599999999999994</v>
      </c>
      <c r="AM6">
        <f>Weather!H162</f>
        <v>47.099999999999994</v>
      </c>
      <c r="AN6">
        <f>Weather!I162</f>
        <v>33.5</v>
      </c>
      <c r="AO6">
        <f>Weather!J162</f>
        <v>77.999999999999986</v>
      </c>
      <c r="AP6">
        <f>Weather!K162</f>
        <v>12.9</v>
      </c>
      <c r="AQ6">
        <f>Weather!L162</f>
        <v>119.39999999999999</v>
      </c>
      <c r="AR6">
        <f>Weather!M162</f>
        <v>3.4000000000000004</v>
      </c>
      <c r="AS6">
        <f>Weather!N162</f>
        <v>171.9</v>
      </c>
      <c r="AT6">
        <f>Weather!O162</f>
        <v>0</v>
      </c>
      <c r="AU6">
        <f>Weather!P162</f>
        <v>230.49999999999997</v>
      </c>
      <c r="AV6" s="7">
        <f>Weather!Q162</f>
        <v>15.435483870967738</v>
      </c>
      <c r="AW6" s="5">
        <f>'Economic Variables'!D116</f>
        <v>6655.4</v>
      </c>
      <c r="AX6" s="5">
        <f>'Economic Variables'!E116</f>
        <v>6626.1</v>
      </c>
      <c r="AY6" s="5">
        <f>'Economic Variables'!F116</f>
        <v>242.7</v>
      </c>
      <c r="AZ6" s="5">
        <f>'Economic Variables'!G116</f>
        <v>241.3</v>
      </c>
      <c r="BA6" s="5">
        <f>'Economic Variables'!H116</f>
        <v>634944.30000000005</v>
      </c>
      <c r="BB6" s="5">
        <f>'Economic Variables'!I116</f>
        <v>6527</v>
      </c>
      <c r="BC6" s="5">
        <f>'Economic Variables'!J116</f>
        <v>5663.5</v>
      </c>
      <c r="BD6" s="5">
        <f>'Economic Variables'!K116</f>
        <v>468.8</v>
      </c>
      <c r="BE6" s="5">
        <f>'Economic Variables'!L116</f>
        <v>7404.1</v>
      </c>
      <c r="BF6" s="5">
        <f>'Economic Variables'!M116</f>
        <v>38.299999999999997</v>
      </c>
      <c r="BG6" s="5">
        <f>'Economic Variables'!N116</f>
        <v>1677.5</v>
      </c>
      <c r="BH6" s="5">
        <f t="shared" si="1"/>
        <v>13931.1</v>
      </c>
      <c r="BI6" s="5">
        <f>'Economic Variables'!P116</f>
        <v>635240</v>
      </c>
      <c r="BJ6" s="5">
        <f>'Economic Variables'!Q116</f>
        <v>6610</v>
      </c>
      <c r="BK6" s="5">
        <f>'Economic Variables'!R116</f>
        <v>7627</v>
      </c>
      <c r="BL6" s="5">
        <f>'Economic Variables'!S116</f>
        <v>3334</v>
      </c>
      <c r="BM6" s="5">
        <f t="shared" si="13"/>
        <v>5</v>
      </c>
      <c r="BN6" s="81">
        <f t="shared" si="2"/>
        <v>0.69897000433601886</v>
      </c>
      <c r="BO6" s="5">
        <f t="shared" si="3"/>
        <v>25</v>
      </c>
      <c r="BP6">
        <v>0</v>
      </c>
      <c r="BQ6">
        <v>0</v>
      </c>
      <c r="BR6">
        <v>0</v>
      </c>
      <c r="BS6">
        <v>0</v>
      </c>
      <c r="BT6">
        <v>1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1</v>
      </c>
      <c r="CC6">
        <v>0</v>
      </c>
      <c r="CD6">
        <f t="shared" si="4"/>
        <v>1</v>
      </c>
      <c r="CE6">
        <v>31</v>
      </c>
      <c r="CF6">
        <v>22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 s="81">
        <f t="shared" si="5"/>
        <v>19.078854515555758</v>
      </c>
      <c r="CY6" s="79">
        <f t="shared" si="6"/>
        <v>73.540672310259353</v>
      </c>
      <c r="CZ6" s="5">
        <f t="shared" si="7"/>
        <v>1975.1229515424523</v>
      </c>
      <c r="DA6" s="5">
        <f t="shared" si="8"/>
        <v>61861.840940909104</v>
      </c>
      <c r="DB6" s="5">
        <f t="shared" si="9"/>
        <v>243685.6674553125</v>
      </c>
      <c r="DC6">
        <f t="shared" si="10"/>
        <v>1401.7001591591595</v>
      </c>
      <c r="DD6">
        <f t="shared" si="11"/>
        <v>43901.951635483878</v>
      </c>
      <c r="DE6">
        <f t="shared" si="12"/>
        <v>172938.21561344757</v>
      </c>
      <c r="DF6">
        <v>31858</v>
      </c>
      <c r="DG6">
        <v>3484</v>
      </c>
      <c r="DH6">
        <v>426</v>
      </c>
      <c r="DI6">
        <v>13</v>
      </c>
      <c r="DJ6">
        <v>3</v>
      </c>
    </row>
    <row r="7" spans="1:114" s="2" customFormat="1" x14ac:dyDescent="0.25">
      <c r="A7" s="3">
        <v>41061</v>
      </c>
      <c r="B7">
        <f t="shared" si="0"/>
        <v>2012</v>
      </c>
      <c r="C7" s="2">
        <v>24193571.970356502</v>
      </c>
      <c r="D7" s="2">
        <v>137392.11493033657</v>
      </c>
      <c r="E7" s="2">
        <v>24330964.085286837</v>
      </c>
      <c r="F7" s="2">
        <v>31900</v>
      </c>
      <c r="G7" s="2">
        <v>8872418.9886039998</v>
      </c>
      <c r="H7" s="2">
        <v>72034.962064851003</v>
      </c>
      <c r="I7" s="2">
        <v>8944453.9506688509</v>
      </c>
      <c r="J7" s="2">
        <v>3480</v>
      </c>
      <c r="K7" s="2">
        <v>18965161.219339199</v>
      </c>
      <c r="L7" s="2">
        <v>408282.75017556688</v>
      </c>
      <c r="M7" s="2">
        <v>19373443.969514765</v>
      </c>
      <c r="N7" s="2">
        <v>54704.337760736627</v>
      </c>
      <c r="O7" s="2">
        <v>430</v>
      </c>
      <c r="P7" s="2">
        <v>10627589.568399996</v>
      </c>
      <c r="Q7" s="2">
        <v>345</v>
      </c>
      <c r="R7" s="2">
        <v>10627934.568399996</v>
      </c>
      <c r="S7" s="2">
        <v>19732.048339263369</v>
      </c>
      <c r="T7" s="2">
        <v>8</v>
      </c>
      <c r="U7" s="2">
        <v>21848126.405985001</v>
      </c>
      <c r="V7" s="2">
        <v>0</v>
      </c>
      <c r="W7" s="2">
        <v>21848126.405985001</v>
      </c>
      <c r="X7" s="2">
        <v>39581.711499999998</v>
      </c>
      <c r="Y7" s="2">
        <v>4</v>
      </c>
      <c r="Z7" s="2">
        <v>539723.72039969999</v>
      </c>
      <c r="AA7" s="2">
        <v>2048.0120000000002</v>
      </c>
      <c r="AB7" s="2">
        <v>10019</v>
      </c>
      <c r="AC7" s="2">
        <v>46561.824000000001</v>
      </c>
      <c r="AD7" s="2">
        <v>106.251</v>
      </c>
      <c r="AE7" s="2">
        <v>445</v>
      </c>
      <c r="AF7" s="2">
        <v>181668.88824</v>
      </c>
      <c r="AG7" s="2">
        <v>263</v>
      </c>
      <c r="AH7">
        <f>Weather!C163</f>
        <v>54.70000000000001</v>
      </c>
      <c r="AI7">
        <f>Weather!D163</f>
        <v>61.999999999999993</v>
      </c>
      <c r="AJ7">
        <f>Weather!E163</f>
        <v>30.299999999999997</v>
      </c>
      <c r="AK7">
        <f>Weather!F163</f>
        <v>97.600000000000023</v>
      </c>
      <c r="AL7">
        <f>Weather!G163</f>
        <v>12.1</v>
      </c>
      <c r="AM7">
        <f>Weather!H163</f>
        <v>139.40000000000003</v>
      </c>
      <c r="AN7">
        <f>Weather!I163</f>
        <v>2.7999999999999989</v>
      </c>
      <c r="AO7">
        <f>Weather!J163</f>
        <v>190.1</v>
      </c>
      <c r="AP7">
        <f>Weather!K163</f>
        <v>0</v>
      </c>
      <c r="AQ7">
        <f>Weather!L163</f>
        <v>247.29999999999995</v>
      </c>
      <c r="AR7">
        <f>Weather!M163</f>
        <v>0</v>
      </c>
      <c r="AS7">
        <f>Weather!N163</f>
        <v>307.29999999999995</v>
      </c>
      <c r="AT7">
        <f>Weather!O163</f>
        <v>0</v>
      </c>
      <c r="AU7">
        <f>Weather!P163</f>
        <v>367.30000000000007</v>
      </c>
      <c r="AV7" s="7">
        <f>Weather!Q163</f>
        <v>20.243333333333336</v>
      </c>
      <c r="AW7" s="5">
        <f>'Economic Variables'!D117</f>
        <v>6655.3</v>
      </c>
      <c r="AX7" s="5">
        <f>'Economic Variables'!E117</f>
        <v>6702</v>
      </c>
      <c r="AY7" s="5">
        <f>'Economic Variables'!F117</f>
        <v>243.3</v>
      </c>
      <c r="AZ7" s="5">
        <f>'Economic Variables'!G117</f>
        <v>245.1</v>
      </c>
      <c r="BA7" s="5">
        <f>'Economic Variables'!H117</f>
        <v>634944.30000000005</v>
      </c>
      <c r="BB7" s="5">
        <f>'Economic Variables'!I117</f>
        <v>6527</v>
      </c>
      <c r="BC7" s="5">
        <f>'Economic Variables'!J117</f>
        <v>5663.5</v>
      </c>
      <c r="BD7" s="5">
        <f>'Economic Variables'!K117</f>
        <v>468.8</v>
      </c>
      <c r="BE7" s="5">
        <f>'Economic Variables'!L117</f>
        <v>7404.1</v>
      </c>
      <c r="BF7" s="5">
        <f>'Economic Variables'!M117</f>
        <v>38.299999999999997</v>
      </c>
      <c r="BG7" s="5">
        <f>'Economic Variables'!N117</f>
        <v>1677.5</v>
      </c>
      <c r="BH7" s="5">
        <f t="shared" si="1"/>
        <v>13931.1</v>
      </c>
      <c r="BI7" s="5">
        <f>'Economic Variables'!P117</f>
        <v>635240</v>
      </c>
      <c r="BJ7" s="5">
        <f>'Economic Variables'!Q117</f>
        <v>6610</v>
      </c>
      <c r="BK7" s="5">
        <f>'Economic Variables'!R117</f>
        <v>7627</v>
      </c>
      <c r="BL7" s="5">
        <f>'Economic Variables'!S117</f>
        <v>3334</v>
      </c>
      <c r="BM7" s="5">
        <f t="shared" si="13"/>
        <v>6</v>
      </c>
      <c r="BN7" s="81">
        <f t="shared" si="2"/>
        <v>0.77815125038364363</v>
      </c>
      <c r="BO7" s="5">
        <f t="shared" si="3"/>
        <v>36</v>
      </c>
      <c r="BP7">
        <v>0</v>
      </c>
      <c r="BQ7">
        <v>0</v>
      </c>
      <c r="BR7">
        <v>0</v>
      </c>
      <c r="BS7">
        <v>0</v>
      </c>
      <c r="BT7">
        <v>0</v>
      </c>
      <c r="BU7">
        <v>1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f t="shared" si="4"/>
        <v>0</v>
      </c>
      <c r="CE7">
        <v>30</v>
      </c>
      <c r="CF7">
        <v>21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 s="81">
        <f t="shared" si="5"/>
        <v>25.424204895806518</v>
      </c>
      <c r="CY7" s="79">
        <f t="shared" si="6"/>
        <v>85.674846270774424</v>
      </c>
      <c r="CZ7" s="5">
        <f t="shared" si="7"/>
        <v>2145.4533742541271</v>
      </c>
      <c r="DA7" s="5">
        <f t="shared" si="8"/>
        <v>63261.515288095208</v>
      </c>
      <c r="DB7" s="5">
        <f t="shared" si="9"/>
        <v>260096.74292839286</v>
      </c>
      <c r="DC7">
        <f t="shared" si="10"/>
        <v>1501.8173619778886</v>
      </c>
      <c r="DD7">
        <f t="shared" si="11"/>
        <v>44283.060701666647</v>
      </c>
      <c r="DE7">
        <f t="shared" si="12"/>
        <v>182067.720049875</v>
      </c>
      <c r="DF7">
        <v>31900</v>
      </c>
      <c r="DG7">
        <v>3480</v>
      </c>
      <c r="DH7">
        <v>427</v>
      </c>
      <c r="DI7">
        <v>13</v>
      </c>
      <c r="DJ7">
        <v>3</v>
      </c>
    </row>
    <row r="8" spans="1:114" s="2" customFormat="1" x14ac:dyDescent="0.25">
      <c r="A8" s="3">
        <v>41091</v>
      </c>
      <c r="B8">
        <f t="shared" si="0"/>
        <v>2012</v>
      </c>
      <c r="C8" s="2">
        <v>30348306.649748202</v>
      </c>
      <c r="D8" s="2">
        <v>137392.11493033657</v>
      </c>
      <c r="E8" s="2">
        <v>30485698.764678538</v>
      </c>
      <c r="F8" s="2">
        <v>31909</v>
      </c>
      <c r="G8" s="2">
        <v>10326721.875617899</v>
      </c>
      <c r="H8" s="2">
        <v>72034.962064851003</v>
      </c>
      <c r="I8" s="2">
        <v>10398756.83768275</v>
      </c>
      <c r="J8" s="2">
        <v>3474</v>
      </c>
      <c r="K8" s="2">
        <v>23138183.984137699</v>
      </c>
      <c r="L8" s="2">
        <v>408282.75017556688</v>
      </c>
      <c r="M8" s="2">
        <v>23546466.734313264</v>
      </c>
      <c r="N8" s="2">
        <v>63283.497340423186</v>
      </c>
      <c r="O8" s="2">
        <v>431</v>
      </c>
      <c r="P8" s="2">
        <v>11036778.910399999</v>
      </c>
      <c r="Q8" s="2">
        <v>345</v>
      </c>
      <c r="R8" s="2">
        <v>11037123.910399999</v>
      </c>
      <c r="S8" s="2">
        <v>21126.12235957681</v>
      </c>
      <c r="T8" s="2">
        <v>8</v>
      </c>
      <c r="U8" s="2">
        <v>23009052.228524998</v>
      </c>
      <c r="V8" s="2">
        <v>0</v>
      </c>
      <c r="W8" s="2">
        <v>23009052.228524998</v>
      </c>
      <c r="X8" s="2">
        <v>38999.651100000003</v>
      </c>
      <c r="Y8" s="2">
        <v>4</v>
      </c>
      <c r="Z8" s="2">
        <v>583622.56360929995</v>
      </c>
      <c r="AA8" s="2">
        <v>2010.6869999999999</v>
      </c>
      <c r="AB8" s="2">
        <v>10033</v>
      </c>
      <c r="AC8" s="2">
        <v>48067.08</v>
      </c>
      <c r="AD8" s="2">
        <v>163.08700000000002</v>
      </c>
      <c r="AE8" s="2">
        <v>443</v>
      </c>
      <c r="AF8" s="2">
        <v>187724.51784800002</v>
      </c>
      <c r="AG8" s="2">
        <v>263</v>
      </c>
      <c r="AH8">
        <f>Weather!C164</f>
        <v>2.8999999999999986</v>
      </c>
      <c r="AI8">
        <f>Weather!D164</f>
        <v>94.799999999999983</v>
      </c>
      <c r="AJ8">
        <f>Weather!E164</f>
        <v>0</v>
      </c>
      <c r="AK8">
        <f>Weather!F164</f>
        <v>153.89999999999995</v>
      </c>
      <c r="AL8">
        <f>Weather!G164</f>
        <v>0</v>
      </c>
      <c r="AM8">
        <f>Weather!H164</f>
        <v>215.9</v>
      </c>
      <c r="AN8">
        <f>Weather!I164</f>
        <v>0</v>
      </c>
      <c r="AO8">
        <f>Weather!J164</f>
        <v>277.90000000000003</v>
      </c>
      <c r="AP8">
        <f>Weather!K164</f>
        <v>0</v>
      </c>
      <c r="AQ8">
        <f>Weather!L164</f>
        <v>339.90000000000003</v>
      </c>
      <c r="AR8">
        <f>Weather!M164</f>
        <v>0</v>
      </c>
      <c r="AS8">
        <f>Weather!N164</f>
        <v>401.90000000000009</v>
      </c>
      <c r="AT8">
        <f>Weather!O164</f>
        <v>0</v>
      </c>
      <c r="AU8">
        <f>Weather!P164</f>
        <v>463.90000000000009</v>
      </c>
      <c r="AV8" s="7">
        <f>Weather!Q164</f>
        <v>22.964516129032258</v>
      </c>
      <c r="AW8" s="5">
        <f>'Economic Variables'!D118</f>
        <v>6654</v>
      </c>
      <c r="AX8" s="5">
        <f>'Economic Variables'!E118</f>
        <v>6741.1</v>
      </c>
      <c r="AY8" s="5">
        <f>'Economic Variables'!F118</f>
        <v>242</v>
      </c>
      <c r="AZ8" s="5">
        <f>'Economic Variables'!G118</f>
        <v>246.2</v>
      </c>
      <c r="BA8" s="5">
        <f>'Economic Variables'!H118</f>
        <v>634944.30000000005</v>
      </c>
      <c r="BB8" s="5">
        <f>'Economic Variables'!I118</f>
        <v>6527</v>
      </c>
      <c r="BC8" s="5">
        <f>'Economic Variables'!J118</f>
        <v>5663.5</v>
      </c>
      <c r="BD8" s="5">
        <f>'Economic Variables'!K118</f>
        <v>468.8</v>
      </c>
      <c r="BE8" s="5">
        <f>'Economic Variables'!L118</f>
        <v>7404.1</v>
      </c>
      <c r="BF8" s="5">
        <f>'Economic Variables'!M118</f>
        <v>38.299999999999997</v>
      </c>
      <c r="BG8" s="5">
        <f>'Economic Variables'!N118</f>
        <v>1677.5</v>
      </c>
      <c r="BH8" s="5">
        <f t="shared" si="1"/>
        <v>13931.1</v>
      </c>
      <c r="BI8" s="5">
        <f>'Economic Variables'!P118</f>
        <v>635111</v>
      </c>
      <c r="BJ8" s="5">
        <f>'Economic Variables'!Q118</f>
        <v>6513</v>
      </c>
      <c r="BK8" s="5">
        <f>'Economic Variables'!R118</f>
        <v>7240</v>
      </c>
      <c r="BL8" s="5">
        <f>'Economic Variables'!S118</f>
        <v>3376</v>
      </c>
      <c r="BM8" s="5">
        <f t="shared" si="13"/>
        <v>7</v>
      </c>
      <c r="BN8" s="81">
        <f t="shared" si="2"/>
        <v>0.84509804001425681</v>
      </c>
      <c r="BO8" s="5">
        <f t="shared" si="3"/>
        <v>49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1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f t="shared" si="4"/>
        <v>0</v>
      </c>
      <c r="CE8">
        <v>31</v>
      </c>
      <c r="CF8">
        <v>21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 s="81">
        <f t="shared" si="5"/>
        <v>30.819193254889701</v>
      </c>
      <c r="CY8" s="79">
        <f t="shared" si="6"/>
        <v>96.558367575563636</v>
      </c>
      <c r="CZ8" s="5">
        <f t="shared" si="7"/>
        <v>2601.5320665465988</v>
      </c>
      <c r="DA8" s="5">
        <f t="shared" si="8"/>
        <v>65697.166133333332</v>
      </c>
      <c r="DB8" s="5">
        <f t="shared" si="9"/>
        <v>273917.28843482141</v>
      </c>
      <c r="DC8">
        <f t="shared" si="10"/>
        <v>1762.3281741122121</v>
      </c>
      <c r="DD8">
        <f t="shared" si="11"/>
        <v>44504.531896774191</v>
      </c>
      <c r="DE8">
        <f t="shared" si="12"/>
        <v>185556.87281068545</v>
      </c>
      <c r="DF8">
        <v>31909</v>
      </c>
      <c r="DG8">
        <v>3474</v>
      </c>
      <c r="DH8">
        <v>428</v>
      </c>
      <c r="DI8">
        <v>13</v>
      </c>
      <c r="DJ8">
        <v>3</v>
      </c>
    </row>
    <row r="9" spans="1:114" s="2" customFormat="1" x14ac:dyDescent="0.25">
      <c r="A9" s="3">
        <v>41122</v>
      </c>
      <c r="B9">
        <f t="shared" si="0"/>
        <v>2012</v>
      </c>
      <c r="C9" s="2">
        <v>25692183.853312198</v>
      </c>
      <c r="D9" s="2">
        <v>137392.11493033657</v>
      </c>
      <c r="E9" s="2">
        <v>25829575.968242534</v>
      </c>
      <c r="F9" s="2">
        <v>31911</v>
      </c>
      <c r="G9" s="2">
        <v>9289924.3803041</v>
      </c>
      <c r="H9" s="2">
        <v>72034.962064851003</v>
      </c>
      <c r="I9" s="2">
        <v>9361959.3423689511</v>
      </c>
      <c r="J9" s="2">
        <v>3476</v>
      </c>
      <c r="K9" s="2">
        <v>21391186.602286898</v>
      </c>
      <c r="L9" s="2">
        <v>408282.75017556688</v>
      </c>
      <c r="M9" s="2">
        <v>21799469.352462463</v>
      </c>
      <c r="N9" s="2">
        <v>64458.018517194556</v>
      </c>
      <c r="O9" s="2">
        <v>429</v>
      </c>
      <c r="P9" s="2">
        <v>11333182.0392</v>
      </c>
      <c r="Q9" s="2">
        <v>345</v>
      </c>
      <c r="R9" s="2">
        <v>11333527.0392</v>
      </c>
      <c r="S9" s="2">
        <v>22355.161482805452</v>
      </c>
      <c r="T9" s="2">
        <v>8</v>
      </c>
      <c r="U9" s="2">
        <v>24714359.7245325</v>
      </c>
      <c r="V9" s="2">
        <v>0</v>
      </c>
      <c r="W9" s="2">
        <v>24714359.7245325</v>
      </c>
      <c r="X9" s="2">
        <v>38577.1201</v>
      </c>
      <c r="Y9" s="2">
        <v>4</v>
      </c>
      <c r="Z9" s="2">
        <v>655389.58604950004</v>
      </c>
      <c r="AA9" s="2">
        <v>2013.2170000000001</v>
      </c>
      <c r="AB9" s="2">
        <v>10033</v>
      </c>
      <c r="AC9" s="2">
        <v>47897.16</v>
      </c>
      <c r="AD9" s="2">
        <v>108.25</v>
      </c>
      <c r="AE9" s="2">
        <v>439</v>
      </c>
      <c r="AF9" s="2">
        <v>191871.1260704</v>
      </c>
      <c r="AG9" s="2">
        <v>263</v>
      </c>
      <c r="AH9">
        <f>Weather!C165</f>
        <v>23.599999999999998</v>
      </c>
      <c r="AI9">
        <f>Weather!D165</f>
        <v>46.79999999999999</v>
      </c>
      <c r="AJ9">
        <f>Weather!E165</f>
        <v>5.8999999999999986</v>
      </c>
      <c r="AK9">
        <f>Weather!F165</f>
        <v>91.1</v>
      </c>
      <c r="AL9">
        <f>Weather!G165</f>
        <v>0.30000000000000071</v>
      </c>
      <c r="AM9">
        <f>Weather!H165</f>
        <v>147.50000000000003</v>
      </c>
      <c r="AN9">
        <f>Weather!I165</f>
        <v>0</v>
      </c>
      <c r="AO9">
        <f>Weather!J165</f>
        <v>209.2</v>
      </c>
      <c r="AP9">
        <f>Weather!K165</f>
        <v>0</v>
      </c>
      <c r="AQ9">
        <f>Weather!L165</f>
        <v>271.19999999999993</v>
      </c>
      <c r="AR9">
        <f>Weather!M165</f>
        <v>0</v>
      </c>
      <c r="AS9">
        <f>Weather!N165</f>
        <v>333.19999999999987</v>
      </c>
      <c r="AT9">
        <f>Weather!O165</f>
        <v>0</v>
      </c>
      <c r="AU9">
        <f>Weather!P165</f>
        <v>395.19999999999987</v>
      </c>
      <c r="AV9" s="7">
        <f>Weather!Q165</f>
        <v>20.748387096774195</v>
      </c>
      <c r="AW9" s="5">
        <f>'Economic Variables'!D119</f>
        <v>6661.5</v>
      </c>
      <c r="AX9" s="5">
        <f>'Economic Variables'!E119</f>
        <v>6758.8</v>
      </c>
      <c r="AY9" s="5">
        <f>'Economic Variables'!F119</f>
        <v>242.1</v>
      </c>
      <c r="AZ9" s="5">
        <f>'Economic Variables'!G119</f>
        <v>247.4</v>
      </c>
      <c r="BA9" s="5">
        <f>'Economic Variables'!H119</f>
        <v>634944.30000000005</v>
      </c>
      <c r="BB9" s="5">
        <f>'Economic Variables'!I119</f>
        <v>6527</v>
      </c>
      <c r="BC9" s="5">
        <f>'Economic Variables'!J119</f>
        <v>5663.5</v>
      </c>
      <c r="BD9" s="5">
        <f>'Economic Variables'!K119</f>
        <v>468.8</v>
      </c>
      <c r="BE9" s="5">
        <f>'Economic Variables'!L119</f>
        <v>7404.1</v>
      </c>
      <c r="BF9" s="5">
        <f>'Economic Variables'!M119</f>
        <v>38.299999999999997</v>
      </c>
      <c r="BG9" s="5">
        <f>'Economic Variables'!N119</f>
        <v>1677.5</v>
      </c>
      <c r="BH9" s="5">
        <f t="shared" si="1"/>
        <v>13931.1</v>
      </c>
      <c r="BI9" s="5">
        <f>'Economic Variables'!P119</f>
        <v>635111</v>
      </c>
      <c r="BJ9" s="5">
        <f>'Economic Variables'!Q119</f>
        <v>6513</v>
      </c>
      <c r="BK9" s="5">
        <f>'Economic Variables'!R119</f>
        <v>7240</v>
      </c>
      <c r="BL9" s="5">
        <f>'Economic Variables'!S119</f>
        <v>3376</v>
      </c>
      <c r="BM9" s="5">
        <f t="shared" si="13"/>
        <v>8</v>
      </c>
      <c r="BN9" s="81">
        <f t="shared" si="2"/>
        <v>0.90308998699194354</v>
      </c>
      <c r="BO9" s="5">
        <f t="shared" si="3"/>
        <v>64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1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f t="shared" si="4"/>
        <v>0</v>
      </c>
      <c r="CE9">
        <v>31</v>
      </c>
      <c r="CF9">
        <v>22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81">
        <f t="shared" si="5"/>
        <v>26.110498825101807</v>
      </c>
      <c r="CY9" s="79">
        <f t="shared" si="6"/>
        <v>86.881095645429966</v>
      </c>
      <c r="CZ9" s="5">
        <f t="shared" si="7"/>
        <v>2309.7551761456307</v>
      </c>
      <c r="DA9" s="5">
        <f t="shared" si="8"/>
        <v>64395.03999545455</v>
      </c>
      <c r="DB9" s="5">
        <f t="shared" si="9"/>
        <v>280844.99686968751</v>
      </c>
      <c r="DC9">
        <f t="shared" si="10"/>
        <v>1639.1810927485121</v>
      </c>
      <c r="DD9">
        <f t="shared" si="11"/>
        <v>45699.705803225806</v>
      </c>
      <c r="DE9">
        <f t="shared" si="12"/>
        <v>199309.35261719758</v>
      </c>
      <c r="DF9">
        <v>31911</v>
      </c>
      <c r="DG9">
        <v>3476</v>
      </c>
      <c r="DH9">
        <v>426</v>
      </c>
      <c r="DI9">
        <v>13</v>
      </c>
      <c r="DJ9">
        <v>3</v>
      </c>
    </row>
    <row r="10" spans="1:114" s="2" customFormat="1" x14ac:dyDescent="0.25">
      <c r="A10" s="3">
        <v>41153</v>
      </c>
      <c r="B10">
        <f t="shared" si="0"/>
        <v>2012</v>
      </c>
      <c r="C10" s="2">
        <v>19600825.754840903</v>
      </c>
      <c r="D10" s="2">
        <v>137392.11493033657</v>
      </c>
      <c r="E10" s="2">
        <v>19738217.869771238</v>
      </c>
      <c r="F10" s="2">
        <v>31882</v>
      </c>
      <c r="G10" s="2">
        <v>7820709.2910686005</v>
      </c>
      <c r="H10" s="2">
        <v>72034.962064851003</v>
      </c>
      <c r="I10" s="2">
        <v>7892744.2531334516</v>
      </c>
      <c r="J10" s="2">
        <v>3470</v>
      </c>
      <c r="K10" s="2">
        <v>17796306.780482501</v>
      </c>
      <c r="L10" s="2">
        <v>408282.75017556688</v>
      </c>
      <c r="M10" s="2">
        <v>18204589.530658066</v>
      </c>
      <c r="N10" s="2">
        <v>54929.032443820091</v>
      </c>
      <c r="O10" s="2">
        <v>425</v>
      </c>
      <c r="P10" s="2">
        <v>10531126.440000001</v>
      </c>
      <c r="Q10" s="2">
        <v>345</v>
      </c>
      <c r="R10" s="2">
        <v>10531471.440000001</v>
      </c>
      <c r="S10" s="2">
        <v>20799.918756179912</v>
      </c>
      <c r="T10" s="2">
        <v>8</v>
      </c>
      <c r="U10" s="2">
        <v>23088125.301615</v>
      </c>
      <c r="V10" s="2">
        <v>0</v>
      </c>
      <c r="W10" s="2">
        <v>23088125.301615</v>
      </c>
      <c r="X10" s="2">
        <v>38755.006300000001</v>
      </c>
      <c r="Y10" s="2">
        <v>4</v>
      </c>
      <c r="Z10" s="2">
        <v>746104.88940009999</v>
      </c>
      <c r="AA10" s="2">
        <v>2013.297</v>
      </c>
      <c r="AB10" s="2">
        <v>10034</v>
      </c>
      <c r="AC10" s="2">
        <v>48116.88</v>
      </c>
      <c r="AD10" s="2">
        <v>114.54700000000001</v>
      </c>
      <c r="AE10" s="2">
        <v>439</v>
      </c>
      <c r="AF10" s="2">
        <v>185716.76769520002</v>
      </c>
      <c r="AG10" s="2">
        <v>263</v>
      </c>
      <c r="AH10">
        <f>Weather!C166</f>
        <v>130.10000000000002</v>
      </c>
      <c r="AI10">
        <f>Weather!D166</f>
        <v>9.100000000000005</v>
      </c>
      <c r="AJ10">
        <f>Weather!E166</f>
        <v>88.100000000000009</v>
      </c>
      <c r="AK10">
        <f>Weather!F166</f>
        <v>27.100000000000005</v>
      </c>
      <c r="AL10">
        <f>Weather!G166</f>
        <v>53.199999999999996</v>
      </c>
      <c r="AM10">
        <f>Weather!H166</f>
        <v>52.199999999999996</v>
      </c>
      <c r="AN10">
        <f>Weather!I166</f>
        <v>26.4</v>
      </c>
      <c r="AO10">
        <f>Weather!J166</f>
        <v>85.4</v>
      </c>
      <c r="AP10">
        <f>Weather!K166</f>
        <v>8.8000000000000007</v>
      </c>
      <c r="AQ10">
        <f>Weather!L166</f>
        <v>127.8</v>
      </c>
      <c r="AR10">
        <f>Weather!M166</f>
        <v>0.59999999999999964</v>
      </c>
      <c r="AS10">
        <f>Weather!N166</f>
        <v>179.6</v>
      </c>
      <c r="AT10">
        <f>Weather!O166</f>
        <v>0</v>
      </c>
      <c r="AU10">
        <f>Weather!P166</f>
        <v>239.00000000000003</v>
      </c>
      <c r="AV10" s="7">
        <f>Weather!Q166</f>
        <v>15.96666666666667</v>
      </c>
      <c r="AW10" s="5">
        <f>'Economic Variables'!D120</f>
        <v>6671.5</v>
      </c>
      <c r="AX10" s="5">
        <f>'Economic Variables'!E120</f>
        <v>6722.8</v>
      </c>
      <c r="AY10" s="5">
        <f>'Economic Variables'!F120</f>
        <v>243.1</v>
      </c>
      <c r="AZ10" s="5">
        <f>'Economic Variables'!G120</f>
        <v>246.2</v>
      </c>
      <c r="BA10" s="5">
        <f>'Economic Variables'!H120</f>
        <v>634944.30000000005</v>
      </c>
      <c r="BB10" s="5">
        <f>'Economic Variables'!I120</f>
        <v>6527</v>
      </c>
      <c r="BC10" s="5">
        <f>'Economic Variables'!J120</f>
        <v>5663.5</v>
      </c>
      <c r="BD10" s="5">
        <f>'Economic Variables'!K120</f>
        <v>468.8</v>
      </c>
      <c r="BE10" s="5">
        <f>'Economic Variables'!L120</f>
        <v>7404.1</v>
      </c>
      <c r="BF10" s="5">
        <f>'Economic Variables'!M120</f>
        <v>38.299999999999997</v>
      </c>
      <c r="BG10" s="5">
        <f>'Economic Variables'!N120</f>
        <v>1677.5</v>
      </c>
      <c r="BH10" s="5">
        <f t="shared" si="1"/>
        <v>13931.1</v>
      </c>
      <c r="BI10" s="5">
        <f>'Economic Variables'!P120</f>
        <v>635111</v>
      </c>
      <c r="BJ10" s="5">
        <f>'Economic Variables'!Q120</f>
        <v>6513</v>
      </c>
      <c r="BK10" s="5">
        <f>'Economic Variables'!R120</f>
        <v>7240</v>
      </c>
      <c r="BL10" s="5">
        <f>'Economic Variables'!S120</f>
        <v>3376</v>
      </c>
      <c r="BM10" s="5">
        <f t="shared" si="13"/>
        <v>9</v>
      </c>
      <c r="BN10" s="81">
        <f t="shared" si="2"/>
        <v>0.95424250943932487</v>
      </c>
      <c r="BO10" s="5">
        <f t="shared" si="3"/>
        <v>81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1</v>
      </c>
      <c r="BY10">
        <v>0</v>
      </c>
      <c r="BZ10">
        <v>0</v>
      </c>
      <c r="CA10">
        <v>0</v>
      </c>
      <c r="CB10">
        <v>0</v>
      </c>
      <c r="CC10">
        <v>1</v>
      </c>
      <c r="CD10">
        <f t="shared" si="4"/>
        <v>1</v>
      </c>
      <c r="CE10">
        <v>30</v>
      </c>
      <c r="CF10">
        <v>19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 s="81">
        <f t="shared" ref="CX10:CX41" si="14">E10/$CE10/F10</f>
        <v>20.636741598991321</v>
      </c>
      <c r="CY10" s="79">
        <f t="shared" ref="CY10:CY41" si="15">I10/$CE10/J10</f>
        <v>75.818868906181095</v>
      </c>
      <c r="CZ10" s="5">
        <f t="shared" ref="CZ10:CZ41" si="16">M10/$CF10/O10</f>
        <v>2254.4383319700391</v>
      </c>
      <c r="DA10" s="5">
        <f t="shared" ref="DA10:DA41" si="17">R10/$CF10/T10</f>
        <v>69285.996315789482</v>
      </c>
      <c r="DB10" s="5">
        <f t="shared" ref="DB10:DB41" si="18">W10/$CF10/Y10</f>
        <v>303791.12238967104</v>
      </c>
      <c r="DC10">
        <f t="shared" si="10"/>
        <v>1427.8109435810247</v>
      </c>
      <c r="DD10">
        <f t="shared" ref="DD10:DD41" si="19">R10/$CE10/T10</f>
        <v>43881.131000000008</v>
      </c>
      <c r="DE10">
        <f t="shared" ref="DE10:DE41" si="20">W10/$CE10/Y10</f>
        <v>192401.044180125</v>
      </c>
      <c r="DF10">
        <v>31882</v>
      </c>
      <c r="DG10">
        <v>3470</v>
      </c>
      <c r="DH10">
        <v>422</v>
      </c>
      <c r="DI10">
        <v>13</v>
      </c>
      <c r="DJ10">
        <v>3</v>
      </c>
    </row>
    <row r="11" spans="1:114" s="2" customFormat="1" x14ac:dyDescent="0.25">
      <c r="A11" s="3">
        <v>41183</v>
      </c>
      <c r="B11">
        <f t="shared" si="0"/>
        <v>2012</v>
      </c>
      <c r="C11" s="2">
        <v>18013485.079964098</v>
      </c>
      <c r="D11" s="2">
        <v>137392.11493033657</v>
      </c>
      <c r="E11" s="2">
        <v>18150877.194894433</v>
      </c>
      <c r="F11" s="2">
        <v>31939</v>
      </c>
      <c r="G11" s="2">
        <v>7711014.2501243996</v>
      </c>
      <c r="H11" s="2">
        <v>72034.962064851003</v>
      </c>
      <c r="I11" s="2">
        <v>7783049.2121892506</v>
      </c>
      <c r="J11" s="2">
        <v>3475</v>
      </c>
      <c r="K11" s="2">
        <v>18242799.787855498</v>
      </c>
      <c r="L11" s="2">
        <v>408282.75017556688</v>
      </c>
      <c r="M11" s="2">
        <v>18651082.538031064</v>
      </c>
      <c r="N11" s="2">
        <v>61415.612416176889</v>
      </c>
      <c r="O11" s="2">
        <v>430</v>
      </c>
      <c r="P11" s="2">
        <v>11053077.9202</v>
      </c>
      <c r="Q11" s="2">
        <v>345</v>
      </c>
      <c r="R11" s="2">
        <v>11053422.9202</v>
      </c>
      <c r="S11" s="2">
        <v>20744.129060482228</v>
      </c>
      <c r="T11" s="2">
        <v>8</v>
      </c>
      <c r="U11" s="2">
        <v>21735263.339707501</v>
      </c>
      <c r="V11" s="2">
        <v>0</v>
      </c>
      <c r="W11" s="2">
        <v>21735263.339707501</v>
      </c>
      <c r="X11" s="2">
        <v>40223.11432334088</v>
      </c>
      <c r="Y11" s="2">
        <v>4</v>
      </c>
      <c r="Z11" s="2">
        <v>839454.51241940004</v>
      </c>
      <c r="AA11" s="2">
        <v>2013.011</v>
      </c>
      <c r="AB11" s="2">
        <v>10040</v>
      </c>
      <c r="AC11" s="2">
        <v>50843.040000000001</v>
      </c>
      <c r="AD11" s="2">
        <v>107.91</v>
      </c>
      <c r="AE11" s="2">
        <v>439</v>
      </c>
      <c r="AF11" s="2">
        <v>188810.53428720002</v>
      </c>
      <c r="AG11" s="2">
        <v>263</v>
      </c>
      <c r="AH11">
        <f>Weather!C167</f>
        <v>280.89999999999998</v>
      </c>
      <c r="AI11">
        <f>Weather!D167</f>
        <v>0</v>
      </c>
      <c r="AJ11">
        <f>Weather!E167</f>
        <v>220.5</v>
      </c>
      <c r="AK11">
        <f>Weather!F167</f>
        <v>1.6000000000000014</v>
      </c>
      <c r="AL11">
        <f>Weather!G167</f>
        <v>166.7</v>
      </c>
      <c r="AM11">
        <f>Weather!H167</f>
        <v>9.8000000000000007</v>
      </c>
      <c r="AN11">
        <f>Weather!I167</f>
        <v>118.29999999999998</v>
      </c>
      <c r="AO11">
        <f>Weather!J167</f>
        <v>23.4</v>
      </c>
      <c r="AP11">
        <f>Weather!K167</f>
        <v>75.3</v>
      </c>
      <c r="AQ11">
        <f>Weather!L167</f>
        <v>42.4</v>
      </c>
      <c r="AR11">
        <f>Weather!M167</f>
        <v>40.499999999999993</v>
      </c>
      <c r="AS11">
        <f>Weather!N167</f>
        <v>69.599999999999994</v>
      </c>
      <c r="AT11">
        <f>Weather!O167</f>
        <v>14.5</v>
      </c>
      <c r="AU11">
        <f>Weather!P167</f>
        <v>105.60000000000001</v>
      </c>
      <c r="AV11" s="7">
        <f>Weather!Q167</f>
        <v>10.938709677419356</v>
      </c>
      <c r="AW11" s="5">
        <f>'Economic Variables'!D121</f>
        <v>6675.2</v>
      </c>
      <c r="AX11" s="5">
        <f>'Economic Variables'!E121</f>
        <v>6699.2</v>
      </c>
      <c r="AY11" s="5">
        <f>'Economic Variables'!F121</f>
        <v>241.3</v>
      </c>
      <c r="AZ11" s="5">
        <f>'Economic Variables'!G121</f>
        <v>242</v>
      </c>
      <c r="BA11" s="5">
        <f>'Economic Variables'!H121</f>
        <v>634944.30000000005</v>
      </c>
      <c r="BB11" s="5">
        <f>'Economic Variables'!I121</f>
        <v>6527</v>
      </c>
      <c r="BC11" s="5">
        <f>'Economic Variables'!J121</f>
        <v>5663.5</v>
      </c>
      <c r="BD11" s="5">
        <f>'Economic Variables'!K121</f>
        <v>468.8</v>
      </c>
      <c r="BE11" s="5">
        <f>'Economic Variables'!L121</f>
        <v>7404.1</v>
      </c>
      <c r="BF11" s="5">
        <f>'Economic Variables'!M121</f>
        <v>38.299999999999997</v>
      </c>
      <c r="BG11" s="5">
        <f>'Economic Variables'!N121</f>
        <v>1677.5</v>
      </c>
      <c r="BH11" s="5">
        <f t="shared" si="1"/>
        <v>13931.1</v>
      </c>
      <c r="BI11" s="5">
        <f>'Economic Variables'!P121</f>
        <v>635104</v>
      </c>
      <c r="BJ11" s="5">
        <f>'Economic Variables'!Q121</f>
        <v>6507</v>
      </c>
      <c r="BK11" s="5">
        <f>'Economic Variables'!R121</f>
        <v>7390</v>
      </c>
      <c r="BL11" s="5">
        <f>'Economic Variables'!S121</f>
        <v>3274</v>
      </c>
      <c r="BM11" s="5">
        <f t="shared" si="13"/>
        <v>10</v>
      </c>
      <c r="BN11" s="81">
        <f t="shared" si="2"/>
        <v>1</v>
      </c>
      <c r="BO11" s="5">
        <f t="shared" si="3"/>
        <v>100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1</v>
      </c>
      <c r="BZ11">
        <v>0</v>
      </c>
      <c r="CA11">
        <v>0</v>
      </c>
      <c r="CB11">
        <v>0</v>
      </c>
      <c r="CC11">
        <v>1</v>
      </c>
      <c r="CD11">
        <f t="shared" si="4"/>
        <v>1</v>
      </c>
      <c r="CE11">
        <v>31</v>
      </c>
      <c r="CF11">
        <v>22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 s="81">
        <f t="shared" si="14"/>
        <v>18.332200994935338</v>
      </c>
      <c r="CY11" s="79">
        <f t="shared" si="15"/>
        <v>72.249238451513122</v>
      </c>
      <c r="CZ11" s="5">
        <f t="shared" si="16"/>
        <v>1971.5732069800281</v>
      </c>
      <c r="DA11" s="5">
        <f t="shared" si="17"/>
        <v>62803.539319318181</v>
      </c>
      <c r="DB11" s="5">
        <f t="shared" si="18"/>
        <v>246991.62886031251</v>
      </c>
      <c r="DC11">
        <f t="shared" si="10"/>
        <v>1399.1809855987294</v>
      </c>
      <c r="DD11">
        <f t="shared" si="19"/>
        <v>44570.25371048387</v>
      </c>
      <c r="DE11">
        <f t="shared" si="20"/>
        <v>175284.38177183468</v>
      </c>
      <c r="DF11">
        <v>31939</v>
      </c>
      <c r="DG11">
        <v>3475</v>
      </c>
      <c r="DH11">
        <v>427</v>
      </c>
      <c r="DI11">
        <v>13</v>
      </c>
      <c r="DJ11">
        <v>3</v>
      </c>
    </row>
    <row r="12" spans="1:114" s="2" customFormat="1" x14ac:dyDescent="0.25">
      <c r="A12" s="3">
        <v>41214</v>
      </c>
      <c r="B12">
        <f t="shared" si="0"/>
        <v>2012</v>
      </c>
      <c r="C12" s="2">
        <v>19510740.022081397</v>
      </c>
      <c r="D12" s="2">
        <v>137392.11493033657</v>
      </c>
      <c r="E12" s="2">
        <v>19648132.137011733</v>
      </c>
      <c r="F12" s="2">
        <v>31945</v>
      </c>
      <c r="G12" s="2">
        <v>8117367.8777641999</v>
      </c>
      <c r="H12" s="2">
        <v>72034.962064851003</v>
      </c>
      <c r="I12" s="2">
        <v>8189402.8398290509</v>
      </c>
      <c r="J12" s="2">
        <v>3470</v>
      </c>
      <c r="K12" s="2">
        <v>18173966.315549001</v>
      </c>
      <c r="L12" s="2">
        <v>408282.75017556688</v>
      </c>
      <c r="M12" s="2">
        <v>18582249.065724567</v>
      </c>
      <c r="N12" s="2">
        <v>56137.339897302067</v>
      </c>
      <c r="O12" s="2">
        <v>430</v>
      </c>
      <c r="P12" s="2">
        <v>11096602.746599998</v>
      </c>
      <c r="Q12" s="2">
        <v>345</v>
      </c>
      <c r="R12" s="2">
        <v>11096947.746599998</v>
      </c>
      <c r="S12" s="2">
        <v>20846.587880910345</v>
      </c>
      <c r="T12" s="2">
        <v>8</v>
      </c>
      <c r="U12" s="2">
        <v>21728354.336369999</v>
      </c>
      <c r="V12" s="2">
        <v>0</v>
      </c>
      <c r="W12" s="2">
        <v>21728354.336369999</v>
      </c>
      <c r="X12" s="2">
        <v>37336.593021787587</v>
      </c>
      <c r="Y12" s="2">
        <v>4</v>
      </c>
      <c r="Z12" s="2">
        <v>892347.05189929996</v>
      </c>
      <c r="AA12" s="2">
        <v>2092.9699999999998</v>
      </c>
      <c r="AB12" s="2">
        <v>10031</v>
      </c>
      <c r="AC12" s="2">
        <v>47103.24</v>
      </c>
      <c r="AD12" s="2">
        <v>114.41200000000001</v>
      </c>
      <c r="AE12" s="2">
        <v>434</v>
      </c>
      <c r="AF12" s="2">
        <v>182081.47782930001</v>
      </c>
      <c r="AG12" s="2">
        <v>263</v>
      </c>
      <c r="AH12">
        <f>Weather!C168</f>
        <v>490.4</v>
      </c>
      <c r="AI12">
        <f>Weather!D168</f>
        <v>0</v>
      </c>
      <c r="AJ12">
        <f>Weather!E168</f>
        <v>430.39999999999992</v>
      </c>
      <c r="AK12">
        <f>Weather!F168</f>
        <v>0</v>
      </c>
      <c r="AL12">
        <f>Weather!G168</f>
        <v>370.4</v>
      </c>
      <c r="AM12">
        <f>Weather!H168</f>
        <v>0</v>
      </c>
      <c r="AN12">
        <f>Weather!I168</f>
        <v>310.49999999999994</v>
      </c>
      <c r="AO12">
        <f>Weather!J168</f>
        <v>9.9999999999999645E-2</v>
      </c>
      <c r="AP12">
        <f>Weather!K168</f>
        <v>252.50000000000003</v>
      </c>
      <c r="AQ12">
        <f>Weather!L168</f>
        <v>2.0999999999999996</v>
      </c>
      <c r="AR12">
        <f>Weather!M168</f>
        <v>194.60000000000002</v>
      </c>
      <c r="AS12">
        <f>Weather!N168</f>
        <v>4.1999999999999993</v>
      </c>
      <c r="AT12">
        <f>Weather!O168</f>
        <v>139.90000000000003</v>
      </c>
      <c r="AU12">
        <f>Weather!P168</f>
        <v>9.5</v>
      </c>
      <c r="AV12" s="7">
        <f>Weather!Q168</f>
        <v>3.6533333333333333</v>
      </c>
      <c r="AW12" s="5">
        <f>'Economic Variables'!D122</f>
        <v>6686.6</v>
      </c>
      <c r="AX12" s="5">
        <f>'Economic Variables'!E122</f>
        <v>6685.6</v>
      </c>
      <c r="AY12" s="5">
        <f>'Economic Variables'!F122</f>
        <v>241.4</v>
      </c>
      <c r="AZ12" s="5">
        <f>'Economic Variables'!G122</f>
        <v>239.4</v>
      </c>
      <c r="BA12" s="5">
        <f>'Economic Variables'!H122</f>
        <v>634944.30000000005</v>
      </c>
      <c r="BB12" s="5">
        <f>'Economic Variables'!I122</f>
        <v>6527</v>
      </c>
      <c r="BC12" s="5">
        <f>'Economic Variables'!J122</f>
        <v>5663.5</v>
      </c>
      <c r="BD12" s="5">
        <f>'Economic Variables'!K122</f>
        <v>468.8</v>
      </c>
      <c r="BE12" s="5">
        <f>'Economic Variables'!L122</f>
        <v>7404.1</v>
      </c>
      <c r="BF12" s="5">
        <f>'Economic Variables'!M122</f>
        <v>38.299999999999997</v>
      </c>
      <c r="BG12" s="5">
        <f>'Economic Variables'!N122</f>
        <v>1677.5</v>
      </c>
      <c r="BH12" s="5">
        <f t="shared" si="1"/>
        <v>13931.1</v>
      </c>
      <c r="BI12" s="5">
        <f>'Economic Variables'!P122</f>
        <v>635104</v>
      </c>
      <c r="BJ12" s="5">
        <f>'Economic Variables'!Q122</f>
        <v>6507</v>
      </c>
      <c r="BK12" s="5">
        <f>'Economic Variables'!R122</f>
        <v>7390</v>
      </c>
      <c r="BL12" s="5">
        <f>'Economic Variables'!S122</f>
        <v>3274</v>
      </c>
      <c r="BM12" s="5">
        <f t="shared" si="13"/>
        <v>11</v>
      </c>
      <c r="BN12" s="81">
        <f t="shared" si="2"/>
        <v>1.0413926851582251</v>
      </c>
      <c r="BO12" s="5">
        <f t="shared" si="3"/>
        <v>121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1</v>
      </c>
      <c r="CA12">
        <v>0</v>
      </c>
      <c r="CB12">
        <v>0</v>
      </c>
      <c r="CC12">
        <v>0</v>
      </c>
      <c r="CD12">
        <f t="shared" si="4"/>
        <v>0</v>
      </c>
      <c r="CE12">
        <v>30</v>
      </c>
      <c r="CF12">
        <v>22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 s="81">
        <f t="shared" si="14"/>
        <v>20.502042194408862</v>
      </c>
      <c r="CY12" s="79">
        <f t="shared" si="15"/>
        <v>78.668615176071569</v>
      </c>
      <c r="CZ12" s="5">
        <f t="shared" si="16"/>
        <v>1964.2969414085167</v>
      </c>
      <c r="DA12" s="5">
        <f t="shared" si="17"/>
        <v>63050.839469318169</v>
      </c>
      <c r="DB12" s="5">
        <f t="shared" si="18"/>
        <v>246913.11745875</v>
      </c>
      <c r="DC12">
        <f t="shared" si="10"/>
        <v>1440.4844236995789</v>
      </c>
      <c r="DD12">
        <f t="shared" si="19"/>
        <v>46237.282277499995</v>
      </c>
      <c r="DE12">
        <f t="shared" si="20"/>
        <v>181069.61946975</v>
      </c>
      <c r="DF12">
        <v>31945</v>
      </c>
      <c r="DG12">
        <v>3470</v>
      </c>
      <c r="DH12">
        <v>427</v>
      </c>
      <c r="DI12">
        <v>13</v>
      </c>
      <c r="DJ12">
        <v>3</v>
      </c>
    </row>
    <row r="13" spans="1:114" s="2" customFormat="1" x14ac:dyDescent="0.25">
      <c r="A13" s="3">
        <v>41244</v>
      </c>
      <c r="B13">
        <f t="shared" si="0"/>
        <v>2012</v>
      </c>
      <c r="C13" s="2">
        <v>22162119.974047799</v>
      </c>
      <c r="D13" s="2">
        <v>137392.11493033657</v>
      </c>
      <c r="E13" s="2">
        <v>22299512.088978134</v>
      </c>
      <c r="F13" s="2">
        <v>31948</v>
      </c>
      <c r="G13" s="2">
        <v>8948687.3302158006</v>
      </c>
      <c r="H13" s="2">
        <v>72034.962064851003</v>
      </c>
      <c r="I13" s="2">
        <v>9020722.2922806516</v>
      </c>
      <c r="J13" s="2">
        <v>3430</v>
      </c>
      <c r="K13" s="2">
        <v>20099646.499569401</v>
      </c>
      <c r="L13" s="2">
        <v>408282.75017556688</v>
      </c>
      <c r="M13" s="2">
        <v>20507929.249744967</v>
      </c>
      <c r="N13" s="2">
        <v>44906.972999632089</v>
      </c>
      <c r="O13" s="2">
        <v>429</v>
      </c>
      <c r="P13" s="2">
        <v>9973505.2603999972</v>
      </c>
      <c r="Q13" s="2">
        <v>345</v>
      </c>
      <c r="R13" s="2">
        <v>9973850.2603999972</v>
      </c>
      <c r="S13" s="2">
        <v>21003.553413380065</v>
      </c>
      <c r="T13" s="2">
        <v>8</v>
      </c>
      <c r="U13" s="2">
        <v>22981434.2358975</v>
      </c>
      <c r="V13" s="2">
        <v>0</v>
      </c>
      <c r="W13" s="2">
        <v>22981434.2358975</v>
      </c>
      <c r="X13" s="2">
        <v>37785.797286987843</v>
      </c>
      <c r="Y13" s="2">
        <v>4</v>
      </c>
      <c r="Z13" s="2">
        <v>966024.6191899</v>
      </c>
      <c r="AA13" s="2">
        <v>2012.7809999999999</v>
      </c>
      <c r="AB13" s="2">
        <v>10021</v>
      </c>
      <c r="AC13" s="2">
        <v>47146.44</v>
      </c>
      <c r="AD13" s="2">
        <v>59.215000000000003</v>
      </c>
      <c r="AE13" s="2">
        <v>432</v>
      </c>
      <c r="AF13" s="2">
        <v>186722.51455970001</v>
      </c>
      <c r="AG13" s="2">
        <v>263</v>
      </c>
      <c r="AH13">
        <f>Weather!C169</f>
        <v>578.70000000000005</v>
      </c>
      <c r="AI13">
        <f>Weather!D169</f>
        <v>0</v>
      </c>
      <c r="AJ13">
        <f>Weather!E169</f>
        <v>516.70000000000005</v>
      </c>
      <c r="AK13">
        <f>Weather!F169</f>
        <v>0</v>
      </c>
      <c r="AL13">
        <f>Weather!G169</f>
        <v>454.70000000000005</v>
      </c>
      <c r="AM13">
        <f>Weather!H169</f>
        <v>0</v>
      </c>
      <c r="AN13">
        <f>Weather!I169</f>
        <v>392.7</v>
      </c>
      <c r="AO13">
        <f>Weather!J169</f>
        <v>0</v>
      </c>
      <c r="AP13">
        <f>Weather!K169</f>
        <v>330.7</v>
      </c>
      <c r="AQ13">
        <f>Weather!L169</f>
        <v>0</v>
      </c>
      <c r="AR13">
        <f>Weather!M169</f>
        <v>268.79999999999995</v>
      </c>
      <c r="AS13">
        <f>Weather!N169</f>
        <v>9.9999999999999645E-2</v>
      </c>
      <c r="AT13">
        <f>Weather!O169</f>
        <v>210.49999999999997</v>
      </c>
      <c r="AU13">
        <f>Weather!P169</f>
        <v>3.8000000000000007</v>
      </c>
      <c r="AV13" s="7">
        <f>Weather!Q169</f>
        <v>1.3322580645161293</v>
      </c>
      <c r="AW13" s="5">
        <f>'Economic Variables'!D123</f>
        <v>6697</v>
      </c>
      <c r="AX13" s="5">
        <f>'Economic Variables'!E123</f>
        <v>6700.5</v>
      </c>
      <c r="AY13" s="5">
        <f>'Economic Variables'!F123</f>
        <v>239.5</v>
      </c>
      <c r="AZ13" s="5">
        <f>'Economic Variables'!G123</f>
        <v>237.8</v>
      </c>
      <c r="BA13" s="5">
        <f>'Economic Variables'!H123</f>
        <v>634944.30000000005</v>
      </c>
      <c r="BB13" s="5">
        <f>'Economic Variables'!I123</f>
        <v>6527</v>
      </c>
      <c r="BC13" s="5">
        <f>'Economic Variables'!J123</f>
        <v>5663.5</v>
      </c>
      <c r="BD13" s="5">
        <f>'Economic Variables'!K123</f>
        <v>468.8</v>
      </c>
      <c r="BE13" s="5">
        <f>'Economic Variables'!L123</f>
        <v>7404.1</v>
      </c>
      <c r="BF13" s="5">
        <f>'Economic Variables'!M123</f>
        <v>38.299999999999997</v>
      </c>
      <c r="BG13" s="5">
        <f>'Economic Variables'!N123</f>
        <v>1677.5</v>
      </c>
      <c r="BH13" s="5">
        <f t="shared" si="1"/>
        <v>13931.1</v>
      </c>
      <c r="BI13" s="5">
        <f>'Economic Variables'!P123</f>
        <v>635104</v>
      </c>
      <c r="BJ13" s="5">
        <f>'Economic Variables'!Q123</f>
        <v>6507</v>
      </c>
      <c r="BK13" s="5">
        <f>'Economic Variables'!R123</f>
        <v>7390</v>
      </c>
      <c r="BL13" s="5">
        <f>'Economic Variables'!S123</f>
        <v>3274</v>
      </c>
      <c r="BM13" s="5">
        <f t="shared" si="13"/>
        <v>12</v>
      </c>
      <c r="BN13" s="81">
        <f t="shared" si="2"/>
        <v>1.0791812460476249</v>
      </c>
      <c r="BO13" s="5">
        <f t="shared" si="3"/>
        <v>144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1</v>
      </c>
      <c r="CB13">
        <v>0</v>
      </c>
      <c r="CC13">
        <v>0</v>
      </c>
      <c r="CD13">
        <f t="shared" si="4"/>
        <v>0</v>
      </c>
      <c r="CE13">
        <v>31</v>
      </c>
      <c r="CF13">
        <v>19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 s="81">
        <f t="shared" si="14"/>
        <v>22.51593525868461</v>
      </c>
      <c r="CY13" s="79">
        <f t="shared" si="15"/>
        <v>84.837038392557631</v>
      </c>
      <c r="CZ13" s="5">
        <f t="shared" si="16"/>
        <v>2516.0016255361265</v>
      </c>
      <c r="DA13" s="5">
        <f t="shared" si="17"/>
        <v>65617.435923684199</v>
      </c>
      <c r="DB13" s="5">
        <f t="shared" si="18"/>
        <v>302387.29257759871</v>
      </c>
      <c r="DC13">
        <f t="shared" si="10"/>
        <v>1542.0655124253676</v>
      </c>
      <c r="DD13">
        <f t="shared" si="19"/>
        <v>40217.138146774181</v>
      </c>
      <c r="DE13">
        <f t="shared" si="20"/>
        <v>185334.14706368951</v>
      </c>
      <c r="DF13">
        <v>31948</v>
      </c>
      <c r="DG13">
        <v>3430</v>
      </c>
      <c r="DH13">
        <v>426</v>
      </c>
      <c r="DI13">
        <v>13</v>
      </c>
      <c r="DJ13">
        <v>3</v>
      </c>
    </row>
    <row r="14" spans="1:114" s="2" customFormat="1" x14ac:dyDescent="0.25">
      <c r="A14" s="3">
        <v>41275</v>
      </c>
      <c r="B14">
        <f t="shared" si="0"/>
        <v>2013</v>
      </c>
      <c r="C14" s="2">
        <v>23015853.866306201</v>
      </c>
      <c r="D14" s="2">
        <v>204789.98155829497</v>
      </c>
      <c r="E14" s="2">
        <v>23220643.847864494</v>
      </c>
      <c r="F14" s="2">
        <v>31947</v>
      </c>
      <c r="G14" s="2">
        <v>9393354.1939039994</v>
      </c>
      <c r="H14" s="2">
        <v>144885.39255060744</v>
      </c>
      <c r="I14" s="2">
        <v>9538239.5864546075</v>
      </c>
      <c r="J14" s="2">
        <v>3463</v>
      </c>
      <c r="K14" s="2">
        <v>22012625.4850161</v>
      </c>
      <c r="L14" s="2">
        <v>558341.00346278329</v>
      </c>
      <c r="M14" s="2">
        <v>22570966.488478884</v>
      </c>
      <c r="N14" s="2">
        <v>45084.870495380899</v>
      </c>
      <c r="O14" s="2">
        <v>432</v>
      </c>
      <c r="P14" s="2">
        <v>11024514.726999996</v>
      </c>
      <c r="Q14" s="2">
        <v>12344.980929956166</v>
      </c>
      <c r="R14" s="2">
        <v>11036859.707929952</v>
      </c>
      <c r="S14" s="2">
        <v>19991.068684964303</v>
      </c>
      <c r="T14" s="2">
        <v>8</v>
      </c>
      <c r="U14" s="2">
        <v>22069487.790405001</v>
      </c>
      <c r="V14" s="2">
        <v>22.528215091705206</v>
      </c>
      <c r="W14" s="2">
        <v>22069510.318620093</v>
      </c>
      <c r="X14" s="2">
        <v>37996.370622306415</v>
      </c>
      <c r="Y14" s="2">
        <v>4</v>
      </c>
      <c r="Z14" s="2">
        <v>957466.40073387406</v>
      </c>
      <c r="AA14" s="2">
        <v>2041.3489999999999</v>
      </c>
      <c r="AB14" s="2">
        <v>10022</v>
      </c>
      <c r="AC14" s="2">
        <v>46656.24</v>
      </c>
      <c r="AD14" s="2">
        <v>55.12</v>
      </c>
      <c r="AE14" s="2">
        <v>432</v>
      </c>
      <c r="AF14" s="2">
        <v>184315.54469480002</v>
      </c>
      <c r="AG14" s="2">
        <v>263</v>
      </c>
      <c r="AH14">
        <f>Weather!C170</f>
        <v>706.10000000000014</v>
      </c>
      <c r="AI14">
        <f>Weather!D170</f>
        <v>0</v>
      </c>
      <c r="AJ14">
        <f>Weather!E170</f>
        <v>644.1</v>
      </c>
      <c r="AK14">
        <f>Weather!F170</f>
        <v>0</v>
      </c>
      <c r="AL14">
        <f>Weather!G170</f>
        <v>582.10000000000014</v>
      </c>
      <c r="AM14">
        <f>Weather!H170</f>
        <v>0</v>
      </c>
      <c r="AN14">
        <f>Weather!I170</f>
        <v>520.09999999999991</v>
      </c>
      <c r="AO14">
        <f>Weather!J170</f>
        <v>0</v>
      </c>
      <c r="AP14">
        <f>Weather!K170</f>
        <v>458.09999999999997</v>
      </c>
      <c r="AQ14">
        <f>Weather!L170</f>
        <v>0</v>
      </c>
      <c r="AR14">
        <f>Weather!M170</f>
        <v>396.09999999999997</v>
      </c>
      <c r="AS14">
        <f>Weather!N170</f>
        <v>0</v>
      </c>
      <c r="AT14">
        <f>Weather!O170</f>
        <v>335.8</v>
      </c>
      <c r="AU14">
        <f>Weather!P170</f>
        <v>1.6999999999999993</v>
      </c>
      <c r="AV14" s="7">
        <f>Weather!Q170</f>
        <v>-2.7774193548387101</v>
      </c>
      <c r="AW14" s="5">
        <f>'Economic Variables'!D124</f>
        <v>6711.6</v>
      </c>
      <c r="AX14" s="5">
        <f>'Economic Variables'!E124</f>
        <v>6680.9</v>
      </c>
      <c r="AY14" s="5">
        <f>'Economic Variables'!F124</f>
        <v>240.9</v>
      </c>
      <c r="AZ14" s="5">
        <f>'Economic Variables'!G124</f>
        <v>238.6</v>
      </c>
      <c r="BA14" s="5">
        <f>'Economic Variables'!H124</f>
        <v>643937</v>
      </c>
      <c r="BB14" s="5">
        <f>'Economic Variables'!I124</f>
        <v>7062</v>
      </c>
      <c r="BC14" s="5">
        <f>'Economic Variables'!J124</f>
        <v>6218.8</v>
      </c>
      <c r="BD14" s="5">
        <f>'Economic Variables'!K124</f>
        <v>480.3</v>
      </c>
      <c r="BE14" s="5">
        <f>'Economic Variables'!L124</f>
        <v>8057.8</v>
      </c>
      <c r="BF14" s="5">
        <f>'Economic Variables'!M124</f>
        <v>27.7</v>
      </c>
      <c r="BG14" s="5">
        <f>'Economic Variables'!N124</f>
        <v>1420.3</v>
      </c>
      <c r="BH14" s="5">
        <f t="shared" si="1"/>
        <v>15119.8</v>
      </c>
      <c r="BI14" s="5">
        <f>'Economic Variables'!P124</f>
        <v>636934</v>
      </c>
      <c r="BJ14" s="5">
        <f>'Economic Variables'!Q124</f>
        <v>6652</v>
      </c>
      <c r="BK14" s="5">
        <f>'Economic Variables'!R124</f>
        <v>8048</v>
      </c>
      <c r="BL14" s="5">
        <f>'Economic Variables'!S124</f>
        <v>3313</v>
      </c>
      <c r="BM14" s="5">
        <f t="shared" si="13"/>
        <v>13</v>
      </c>
      <c r="BN14" s="81">
        <f t="shared" si="2"/>
        <v>1.1139433523068367</v>
      </c>
      <c r="BO14" s="5">
        <f t="shared" si="3"/>
        <v>169</v>
      </c>
      <c r="BP14">
        <v>1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f t="shared" ref="CB14:CC29" si="21">CB2</f>
        <v>0</v>
      </c>
      <c r="CC14">
        <f t="shared" si="21"/>
        <v>0</v>
      </c>
      <c r="CD14">
        <f t="shared" si="4"/>
        <v>0</v>
      </c>
      <c r="CE14">
        <v>31</v>
      </c>
      <c r="CF14">
        <v>22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81">
        <f t="shared" si="14"/>
        <v>23.446740769100934</v>
      </c>
      <c r="CY14" s="79">
        <f t="shared" si="15"/>
        <v>88.849306367354501</v>
      </c>
      <c r="CZ14" s="5">
        <f t="shared" si="16"/>
        <v>2374.8912551008925</v>
      </c>
      <c r="DA14" s="5">
        <f t="shared" si="17"/>
        <v>62709.430158692907</v>
      </c>
      <c r="DB14" s="5">
        <f t="shared" si="18"/>
        <v>250789.88998431925</v>
      </c>
      <c r="DC14">
        <f t="shared" si="10"/>
        <v>1685.4066971683756</v>
      </c>
      <c r="DD14">
        <f t="shared" si="19"/>
        <v>44503.466564233677</v>
      </c>
      <c r="DE14">
        <f t="shared" si="20"/>
        <v>177979.92192435559</v>
      </c>
      <c r="DF14">
        <v>31947</v>
      </c>
      <c r="DG14">
        <v>3463</v>
      </c>
      <c r="DH14">
        <v>429</v>
      </c>
      <c r="DI14">
        <v>13</v>
      </c>
      <c r="DJ14">
        <v>3</v>
      </c>
    </row>
    <row r="15" spans="1:114" s="2" customFormat="1" x14ac:dyDescent="0.25">
      <c r="A15" s="3">
        <v>41306</v>
      </c>
      <c r="B15">
        <f t="shared" si="0"/>
        <v>2013</v>
      </c>
      <c r="C15" s="2">
        <v>20865950.133584201</v>
      </c>
      <c r="D15" s="2">
        <v>204789.98155829497</v>
      </c>
      <c r="E15" s="2">
        <v>21070740.115142494</v>
      </c>
      <c r="F15" s="2">
        <v>31950</v>
      </c>
      <c r="G15" s="2">
        <v>8865957.7282235008</v>
      </c>
      <c r="H15" s="2">
        <v>144885.39255060744</v>
      </c>
      <c r="I15" s="2">
        <v>9010843.1207741089</v>
      </c>
      <c r="J15" s="2">
        <v>3459</v>
      </c>
      <c r="K15" s="2">
        <v>17869529.387555297</v>
      </c>
      <c r="L15" s="2">
        <v>558341.00346278329</v>
      </c>
      <c r="M15" s="2">
        <v>18427870.391018081</v>
      </c>
      <c r="N15" s="2">
        <v>52051.459704483008</v>
      </c>
      <c r="O15" s="2">
        <v>441</v>
      </c>
      <c r="P15" s="2">
        <v>9755910.9847999997</v>
      </c>
      <c r="Q15" s="2">
        <v>12344.980929956166</v>
      </c>
      <c r="R15" s="2">
        <v>9768255.9657299556</v>
      </c>
      <c r="S15" s="2">
        <v>19452.99259322149</v>
      </c>
      <c r="T15" s="2">
        <v>8</v>
      </c>
      <c r="U15" s="2">
        <v>21742465.027882501</v>
      </c>
      <c r="V15" s="2">
        <v>22.528215091705206</v>
      </c>
      <c r="W15" s="2">
        <v>21742487.556097593</v>
      </c>
      <c r="X15" s="2">
        <v>37796.477603552063</v>
      </c>
      <c r="Y15" s="2">
        <v>4</v>
      </c>
      <c r="Z15" s="2">
        <v>786512.33333333326</v>
      </c>
      <c r="AA15" s="2">
        <v>2008.702</v>
      </c>
      <c r="AB15" s="2">
        <v>10020</v>
      </c>
      <c r="AC15" s="2">
        <v>42141.120000000003</v>
      </c>
      <c r="AD15" s="2">
        <v>114.002</v>
      </c>
      <c r="AE15" s="2">
        <v>432</v>
      </c>
      <c r="AF15" s="2">
        <v>167402.07395240001</v>
      </c>
      <c r="AG15" s="2">
        <v>263</v>
      </c>
      <c r="AH15">
        <f>Weather!C171</f>
        <v>675.20000000000016</v>
      </c>
      <c r="AI15">
        <f>Weather!D171</f>
        <v>0</v>
      </c>
      <c r="AJ15">
        <f>Weather!E171</f>
        <v>619.20000000000016</v>
      </c>
      <c r="AK15">
        <f>Weather!F171</f>
        <v>0</v>
      </c>
      <c r="AL15">
        <f>Weather!G171</f>
        <v>563.20000000000016</v>
      </c>
      <c r="AM15">
        <f>Weather!H171</f>
        <v>0</v>
      </c>
      <c r="AN15">
        <f>Weather!I171</f>
        <v>507.19999999999993</v>
      </c>
      <c r="AO15">
        <f>Weather!J171</f>
        <v>0</v>
      </c>
      <c r="AP15">
        <f>Weather!K171</f>
        <v>451.19999999999993</v>
      </c>
      <c r="AQ15">
        <f>Weather!L171</f>
        <v>0</v>
      </c>
      <c r="AR15">
        <f>Weather!M171</f>
        <v>395.19999999999993</v>
      </c>
      <c r="AS15">
        <f>Weather!N171</f>
        <v>0</v>
      </c>
      <c r="AT15">
        <f>Weather!O171</f>
        <v>339.19999999999993</v>
      </c>
      <c r="AU15">
        <f>Weather!P171</f>
        <v>0</v>
      </c>
      <c r="AV15" s="7">
        <f>Weather!Q171</f>
        <v>-4.1142857142857148</v>
      </c>
      <c r="AW15" s="5">
        <f>'Economic Variables'!D125</f>
        <v>6728.5</v>
      </c>
      <c r="AX15" s="5">
        <f>'Economic Variables'!E125</f>
        <v>6660.8</v>
      </c>
      <c r="AY15" s="5">
        <f>'Economic Variables'!F125</f>
        <v>238.9</v>
      </c>
      <c r="AZ15" s="5">
        <f>'Economic Variables'!G125</f>
        <v>235.5</v>
      </c>
      <c r="BA15" s="5">
        <f>'Economic Variables'!H125</f>
        <v>643937</v>
      </c>
      <c r="BB15" s="5">
        <f>'Economic Variables'!I125</f>
        <v>7062</v>
      </c>
      <c r="BC15" s="5">
        <f>'Economic Variables'!J125</f>
        <v>6218.8</v>
      </c>
      <c r="BD15" s="5">
        <f>'Economic Variables'!K125</f>
        <v>480.3</v>
      </c>
      <c r="BE15" s="5">
        <f>'Economic Variables'!L125</f>
        <v>8057.8</v>
      </c>
      <c r="BF15" s="5">
        <f>'Economic Variables'!M125</f>
        <v>27.7</v>
      </c>
      <c r="BG15" s="5">
        <f>'Economic Variables'!N125</f>
        <v>1420.3</v>
      </c>
      <c r="BH15" s="5">
        <f t="shared" si="1"/>
        <v>15119.8</v>
      </c>
      <c r="BI15" s="5">
        <f>'Economic Variables'!P125</f>
        <v>636934</v>
      </c>
      <c r="BJ15" s="5">
        <f>'Economic Variables'!Q125</f>
        <v>6652</v>
      </c>
      <c r="BK15" s="5">
        <f>'Economic Variables'!R125</f>
        <v>8048</v>
      </c>
      <c r="BL15" s="5">
        <f>'Economic Variables'!S125</f>
        <v>3313</v>
      </c>
      <c r="BM15" s="5">
        <f t="shared" si="13"/>
        <v>14</v>
      </c>
      <c r="BN15" s="81">
        <f t="shared" si="2"/>
        <v>1.146128035678238</v>
      </c>
      <c r="BO15" s="5">
        <f t="shared" si="3"/>
        <v>196</v>
      </c>
      <c r="BP15">
        <v>0</v>
      </c>
      <c r="BQ15">
        <v>1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f t="shared" si="21"/>
        <v>0</v>
      </c>
      <c r="CC15">
        <f t="shared" si="21"/>
        <v>0</v>
      </c>
      <c r="CD15">
        <f t="shared" si="4"/>
        <v>0</v>
      </c>
      <c r="CE15">
        <v>28</v>
      </c>
      <c r="CF15">
        <v>19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 s="81">
        <f t="shared" si="14"/>
        <v>23.553252979144304</v>
      </c>
      <c r="CY15" s="79">
        <f t="shared" si="15"/>
        <v>93.037243637447943</v>
      </c>
      <c r="CZ15" s="5">
        <f t="shared" si="16"/>
        <v>2199.2923249812725</v>
      </c>
      <c r="DA15" s="5">
        <f t="shared" si="17"/>
        <v>64264.841879802341</v>
      </c>
      <c r="DB15" s="5">
        <f t="shared" si="18"/>
        <v>286085.36258023151</v>
      </c>
      <c r="DC15">
        <f t="shared" si="10"/>
        <v>1492.3769348087205</v>
      </c>
      <c r="DD15">
        <f t="shared" si="19"/>
        <v>43608.285561294448</v>
      </c>
      <c r="DE15">
        <f t="shared" si="20"/>
        <v>194129.35317944278</v>
      </c>
      <c r="DF15">
        <v>31950</v>
      </c>
      <c r="DG15">
        <v>3459</v>
      </c>
      <c r="DH15">
        <v>438</v>
      </c>
      <c r="DI15">
        <v>13</v>
      </c>
      <c r="DJ15">
        <v>3</v>
      </c>
    </row>
    <row r="16" spans="1:114" s="2" customFormat="1" x14ac:dyDescent="0.25">
      <c r="A16" s="3">
        <v>41334</v>
      </c>
      <c r="B16">
        <f t="shared" si="0"/>
        <v>2013</v>
      </c>
      <c r="C16" s="2">
        <v>20885350.013723202</v>
      </c>
      <c r="D16" s="2">
        <v>204789.98155829497</v>
      </c>
      <c r="E16" s="2">
        <v>21090139.995281495</v>
      </c>
      <c r="F16" s="2">
        <v>31940</v>
      </c>
      <c r="G16" s="2">
        <v>9117118.6223109998</v>
      </c>
      <c r="H16" s="2">
        <v>144885.39255060744</v>
      </c>
      <c r="I16" s="2">
        <v>9262004.0148616079</v>
      </c>
      <c r="J16" s="2">
        <v>3469</v>
      </c>
      <c r="K16" s="2">
        <v>19751391.809704799</v>
      </c>
      <c r="L16" s="2">
        <v>558341.00346278329</v>
      </c>
      <c r="M16" s="2">
        <v>20309732.813167583</v>
      </c>
      <c r="N16" s="2">
        <v>55357.822003671281</v>
      </c>
      <c r="O16" s="2">
        <v>440</v>
      </c>
      <c r="P16" s="2">
        <v>10690641.581800001</v>
      </c>
      <c r="Q16" s="2">
        <v>12344.980929956166</v>
      </c>
      <c r="R16" s="2">
        <v>10702986.562729957</v>
      </c>
      <c r="S16" s="2">
        <v>19740.701780423842</v>
      </c>
      <c r="T16" s="2">
        <v>8</v>
      </c>
      <c r="U16" s="2">
        <v>24101507.455739997</v>
      </c>
      <c r="V16" s="2">
        <v>22.528215091705206</v>
      </c>
      <c r="W16" s="2">
        <v>24101529.983955089</v>
      </c>
      <c r="X16" s="2">
        <v>37632.896342585052</v>
      </c>
      <c r="Y16" s="2">
        <v>4</v>
      </c>
      <c r="Z16" s="2">
        <v>777565.13315952104</v>
      </c>
      <c r="AA16" s="2">
        <v>2008.32</v>
      </c>
      <c r="AB16" s="2">
        <v>10022</v>
      </c>
      <c r="AC16" s="2">
        <v>46656.24</v>
      </c>
      <c r="AD16" s="2">
        <v>149.02500000000001</v>
      </c>
      <c r="AE16" s="2">
        <v>432</v>
      </c>
      <c r="AF16" s="2">
        <v>185338.01044730001</v>
      </c>
      <c r="AG16" s="2">
        <v>263</v>
      </c>
      <c r="AH16">
        <f>Weather!C172</f>
        <v>621.40000000000009</v>
      </c>
      <c r="AI16">
        <f>Weather!D172</f>
        <v>0</v>
      </c>
      <c r="AJ16">
        <f>Weather!E172</f>
        <v>559.4000000000002</v>
      </c>
      <c r="AK16">
        <f>Weather!F172</f>
        <v>0</v>
      </c>
      <c r="AL16">
        <f>Weather!G172</f>
        <v>497.40000000000015</v>
      </c>
      <c r="AM16">
        <f>Weather!H172</f>
        <v>0</v>
      </c>
      <c r="AN16">
        <f>Weather!I172</f>
        <v>435.40000000000015</v>
      </c>
      <c r="AO16">
        <f>Weather!J172</f>
        <v>0</v>
      </c>
      <c r="AP16">
        <f>Weather!K172</f>
        <v>373.40000000000015</v>
      </c>
      <c r="AQ16">
        <f>Weather!L172</f>
        <v>0</v>
      </c>
      <c r="AR16">
        <f>Weather!M172</f>
        <v>311.40000000000015</v>
      </c>
      <c r="AS16">
        <f>Weather!N172</f>
        <v>0</v>
      </c>
      <c r="AT16">
        <f>Weather!O172</f>
        <v>251.40000000000003</v>
      </c>
      <c r="AU16">
        <f>Weather!P172</f>
        <v>2</v>
      </c>
      <c r="AV16" s="7">
        <f>Weather!Q172</f>
        <v>-4.5161290322580656E-2</v>
      </c>
      <c r="AW16" s="5">
        <f>'Economic Variables'!D126</f>
        <v>6735.1</v>
      </c>
      <c r="AX16" s="5">
        <f>'Economic Variables'!E126</f>
        <v>6634.8</v>
      </c>
      <c r="AY16" s="5">
        <f>'Economic Variables'!F126</f>
        <v>239.6</v>
      </c>
      <c r="AZ16" s="5">
        <f>'Economic Variables'!G126</f>
        <v>234.5</v>
      </c>
      <c r="BA16" s="5">
        <f>'Economic Variables'!H126</f>
        <v>643937</v>
      </c>
      <c r="BB16" s="5">
        <f>'Economic Variables'!I126</f>
        <v>7062</v>
      </c>
      <c r="BC16" s="5">
        <f>'Economic Variables'!J126</f>
        <v>6218.8</v>
      </c>
      <c r="BD16" s="5">
        <f>'Economic Variables'!K126</f>
        <v>480.3</v>
      </c>
      <c r="BE16" s="5">
        <f>'Economic Variables'!L126</f>
        <v>8057.8</v>
      </c>
      <c r="BF16" s="5">
        <f>'Economic Variables'!M126</f>
        <v>27.7</v>
      </c>
      <c r="BG16" s="5">
        <f>'Economic Variables'!N126</f>
        <v>1420.3</v>
      </c>
      <c r="BH16" s="5">
        <f t="shared" si="1"/>
        <v>15119.8</v>
      </c>
      <c r="BI16" s="5">
        <f>'Economic Variables'!P126</f>
        <v>636934</v>
      </c>
      <c r="BJ16" s="5">
        <f>'Economic Variables'!Q126</f>
        <v>6652</v>
      </c>
      <c r="BK16" s="5">
        <f>'Economic Variables'!R126</f>
        <v>8048</v>
      </c>
      <c r="BL16" s="5">
        <f>'Economic Variables'!S126</f>
        <v>3313</v>
      </c>
      <c r="BM16" s="5">
        <f t="shared" si="13"/>
        <v>15</v>
      </c>
      <c r="BN16" s="81">
        <f t="shared" si="2"/>
        <v>1.1760912590556813</v>
      </c>
      <c r="BO16" s="5">
        <f t="shared" si="3"/>
        <v>225</v>
      </c>
      <c r="BP16">
        <v>0</v>
      </c>
      <c r="BQ16">
        <v>0</v>
      </c>
      <c r="BR16">
        <v>1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f t="shared" si="21"/>
        <v>1</v>
      </c>
      <c r="CC16">
        <f t="shared" si="21"/>
        <v>0</v>
      </c>
      <c r="CD16">
        <f t="shared" si="4"/>
        <v>1</v>
      </c>
      <c r="CE16">
        <v>31</v>
      </c>
      <c r="CF16">
        <v>19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81">
        <f t="shared" si="14"/>
        <v>21.300159568628168</v>
      </c>
      <c r="CY16" s="79">
        <f t="shared" si="15"/>
        <v>86.126930833108062</v>
      </c>
      <c r="CZ16" s="5">
        <f t="shared" si="16"/>
        <v>2429.3938771731559</v>
      </c>
      <c r="DA16" s="5">
        <f t="shared" si="17"/>
        <v>70414.385281118142</v>
      </c>
      <c r="DB16" s="5">
        <f t="shared" si="18"/>
        <v>317125.39452572487</v>
      </c>
      <c r="DC16">
        <f t="shared" si="10"/>
        <v>1488.9833440738698</v>
      </c>
      <c r="DD16">
        <f t="shared" si="19"/>
        <v>43157.203881975634</v>
      </c>
      <c r="DE16">
        <f t="shared" si="20"/>
        <v>194367.17728996038</v>
      </c>
      <c r="DF16">
        <v>31940</v>
      </c>
      <c r="DG16">
        <v>3469</v>
      </c>
      <c r="DH16">
        <v>437</v>
      </c>
      <c r="DI16">
        <v>13</v>
      </c>
      <c r="DJ16">
        <v>3</v>
      </c>
    </row>
    <row r="17" spans="1:114" s="2" customFormat="1" x14ac:dyDescent="0.25">
      <c r="A17" s="3">
        <v>41365</v>
      </c>
      <c r="B17">
        <f t="shared" si="0"/>
        <v>2013</v>
      </c>
      <c r="C17" s="2">
        <v>18237224.432177398</v>
      </c>
      <c r="D17" s="2">
        <v>204789.98155829497</v>
      </c>
      <c r="E17" s="2">
        <v>18442014.413735695</v>
      </c>
      <c r="F17" s="2">
        <v>31978</v>
      </c>
      <c r="G17" s="2">
        <v>7985231.8890388003</v>
      </c>
      <c r="H17" s="2">
        <v>144885.39255060744</v>
      </c>
      <c r="I17" s="2">
        <v>8130117.2815894075</v>
      </c>
      <c r="J17" s="2">
        <v>3469</v>
      </c>
      <c r="K17" s="2">
        <v>18721654.628284801</v>
      </c>
      <c r="L17" s="2">
        <v>558341.00346278329</v>
      </c>
      <c r="M17" s="2">
        <v>19279995.631747585</v>
      </c>
      <c r="N17" s="2">
        <v>47724.572694701121</v>
      </c>
      <c r="O17" s="2">
        <v>441</v>
      </c>
      <c r="P17" s="2">
        <v>10631550.214800002</v>
      </c>
      <c r="Q17" s="2">
        <v>12344.980929956166</v>
      </c>
      <c r="R17" s="2">
        <v>10643895.195729958</v>
      </c>
      <c r="S17" s="2">
        <v>20827.085395604474</v>
      </c>
      <c r="T17" s="2">
        <v>8</v>
      </c>
      <c r="U17" s="2">
        <v>20152473.9993225</v>
      </c>
      <c r="V17" s="2">
        <v>22.528215091705206</v>
      </c>
      <c r="W17" s="2">
        <v>20152496.527537592</v>
      </c>
      <c r="X17" s="2">
        <v>35152.562053343499</v>
      </c>
      <c r="Y17" s="2">
        <v>4</v>
      </c>
      <c r="Z17" s="2">
        <v>751821.8120896098</v>
      </c>
      <c r="AA17" s="2">
        <v>2220.7249999999999</v>
      </c>
      <c r="AB17" s="2">
        <v>10020</v>
      </c>
      <c r="AC17" s="2">
        <v>45105.84</v>
      </c>
      <c r="AD17" s="2">
        <v>75.027000000000001</v>
      </c>
      <c r="AE17" s="2">
        <v>431</v>
      </c>
      <c r="AF17" s="2">
        <v>179359.36494900001</v>
      </c>
      <c r="AG17" s="2">
        <v>263</v>
      </c>
      <c r="AH17">
        <f>Weather!C173</f>
        <v>419.2</v>
      </c>
      <c r="AI17">
        <f>Weather!D173</f>
        <v>0</v>
      </c>
      <c r="AJ17">
        <f>Weather!E173</f>
        <v>359.20000000000005</v>
      </c>
      <c r="AK17">
        <f>Weather!F173</f>
        <v>0</v>
      </c>
      <c r="AL17">
        <f>Weather!G173</f>
        <v>299.39999999999998</v>
      </c>
      <c r="AM17">
        <f>Weather!H173</f>
        <v>0.19999999999999929</v>
      </c>
      <c r="AN17">
        <f>Weather!I173</f>
        <v>243.3</v>
      </c>
      <c r="AO17">
        <f>Weather!J173</f>
        <v>4.0999999999999996</v>
      </c>
      <c r="AP17">
        <f>Weather!K173</f>
        <v>189.3</v>
      </c>
      <c r="AQ17">
        <f>Weather!L173</f>
        <v>10.1</v>
      </c>
      <c r="AR17">
        <f>Weather!M173</f>
        <v>141.70000000000005</v>
      </c>
      <c r="AS17">
        <f>Weather!N173</f>
        <v>22.5</v>
      </c>
      <c r="AT17">
        <f>Weather!O173</f>
        <v>97.700000000000017</v>
      </c>
      <c r="AU17">
        <f>Weather!P173</f>
        <v>38.5</v>
      </c>
      <c r="AV17" s="7">
        <f>Weather!Q173</f>
        <v>6.0266666666666673</v>
      </c>
      <c r="AW17" s="5">
        <f>'Economic Variables'!D127</f>
        <v>6742.7</v>
      </c>
      <c r="AX17" s="5">
        <f>'Economic Variables'!E127</f>
        <v>6662.1</v>
      </c>
      <c r="AY17" s="5">
        <f>'Economic Variables'!F127</f>
        <v>237.9</v>
      </c>
      <c r="AZ17" s="5">
        <f>'Economic Variables'!G127</f>
        <v>233.4</v>
      </c>
      <c r="BA17" s="5">
        <f>'Economic Variables'!H127</f>
        <v>643937</v>
      </c>
      <c r="BB17" s="5">
        <f>'Economic Variables'!I127</f>
        <v>7062</v>
      </c>
      <c r="BC17" s="5">
        <f>'Economic Variables'!J127</f>
        <v>6218.8</v>
      </c>
      <c r="BD17" s="5">
        <f>'Economic Variables'!K127</f>
        <v>480.3</v>
      </c>
      <c r="BE17" s="5">
        <f>'Economic Variables'!L127</f>
        <v>8057.8</v>
      </c>
      <c r="BF17" s="5">
        <f>'Economic Variables'!M127</f>
        <v>27.7</v>
      </c>
      <c r="BG17" s="5">
        <f>'Economic Variables'!N127</f>
        <v>1420.3</v>
      </c>
      <c r="BH17" s="5">
        <f t="shared" si="1"/>
        <v>15119.8</v>
      </c>
      <c r="BI17" s="5">
        <f>'Economic Variables'!P127</f>
        <v>641917</v>
      </c>
      <c r="BJ17" s="5">
        <f>'Economic Variables'!Q127</f>
        <v>7071</v>
      </c>
      <c r="BK17" s="5">
        <f>'Economic Variables'!R127</f>
        <v>8039</v>
      </c>
      <c r="BL17" s="5">
        <f>'Economic Variables'!S127</f>
        <v>3093</v>
      </c>
      <c r="BM17" s="5">
        <f t="shared" si="13"/>
        <v>16</v>
      </c>
      <c r="BN17" s="81">
        <f t="shared" si="2"/>
        <v>1.2041199826559248</v>
      </c>
      <c r="BO17" s="5">
        <f t="shared" si="3"/>
        <v>256</v>
      </c>
      <c r="BP17">
        <v>0</v>
      </c>
      <c r="BQ17">
        <v>0</v>
      </c>
      <c r="BR17">
        <v>0</v>
      </c>
      <c r="BS17">
        <v>1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f t="shared" si="21"/>
        <v>1</v>
      </c>
      <c r="CC17">
        <f t="shared" si="21"/>
        <v>0</v>
      </c>
      <c r="CD17">
        <f t="shared" si="4"/>
        <v>1</v>
      </c>
      <c r="CE17">
        <v>30</v>
      </c>
      <c r="CF17">
        <v>22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 s="81">
        <f t="shared" si="14"/>
        <v>19.223647938932697</v>
      </c>
      <c r="CY17" s="79">
        <f t="shared" si="15"/>
        <v>78.121622769188122</v>
      </c>
      <c r="CZ17" s="5">
        <f t="shared" si="16"/>
        <v>1987.2186798338059</v>
      </c>
      <c r="DA17" s="5">
        <f t="shared" si="17"/>
        <v>60476.677248465669</v>
      </c>
      <c r="DB17" s="5">
        <f t="shared" si="18"/>
        <v>229005.64235838174</v>
      </c>
      <c r="DC17">
        <f t="shared" si="10"/>
        <v>1457.2936985447909</v>
      </c>
      <c r="DD17">
        <f t="shared" si="19"/>
        <v>44349.563315541491</v>
      </c>
      <c r="DE17">
        <f t="shared" si="20"/>
        <v>167937.47106281327</v>
      </c>
      <c r="DF17">
        <v>31978</v>
      </c>
      <c r="DG17">
        <v>3469</v>
      </c>
      <c r="DH17">
        <v>438</v>
      </c>
      <c r="DI17">
        <v>13</v>
      </c>
      <c r="DJ17">
        <v>3</v>
      </c>
    </row>
    <row r="18" spans="1:114" s="2" customFormat="1" x14ac:dyDescent="0.25">
      <c r="A18" s="3">
        <v>41395</v>
      </c>
      <c r="B18">
        <f t="shared" si="0"/>
        <v>2013</v>
      </c>
      <c r="C18" s="2">
        <v>18553976.821630601</v>
      </c>
      <c r="D18" s="2">
        <v>204789.98155829497</v>
      </c>
      <c r="E18" s="2">
        <v>18758766.803188898</v>
      </c>
      <c r="F18" s="2">
        <v>31991</v>
      </c>
      <c r="G18" s="2">
        <v>7922243.0320746005</v>
      </c>
      <c r="H18" s="2">
        <v>144885.39255060744</v>
      </c>
      <c r="I18" s="2">
        <v>8067128.4246252077</v>
      </c>
      <c r="J18" s="2">
        <v>3478</v>
      </c>
      <c r="K18" s="2">
        <v>18584124.338253602</v>
      </c>
      <c r="L18" s="2">
        <v>558341.00346278329</v>
      </c>
      <c r="M18" s="2">
        <v>19142465.341716386</v>
      </c>
      <c r="N18" s="2">
        <v>52681.306199473751</v>
      </c>
      <c r="O18" s="2">
        <v>440</v>
      </c>
      <c r="P18" s="2">
        <v>11561435.248199999</v>
      </c>
      <c r="Q18" s="2">
        <v>12344.980929956166</v>
      </c>
      <c r="R18" s="2">
        <v>11573780.229129955</v>
      </c>
      <c r="S18" s="2">
        <v>20803.613567373854</v>
      </c>
      <c r="T18" s="2">
        <v>8</v>
      </c>
      <c r="U18" s="2">
        <v>22491158.805720001</v>
      </c>
      <c r="V18" s="2">
        <v>22.528215091705206</v>
      </c>
      <c r="W18" s="2">
        <v>22491181.333935093</v>
      </c>
      <c r="X18" s="2">
        <v>37362.811787485109</v>
      </c>
      <c r="Y18" s="2">
        <v>4</v>
      </c>
      <c r="Z18" s="2">
        <v>604406.01477785246</v>
      </c>
      <c r="AA18" s="2">
        <v>2007.5</v>
      </c>
      <c r="AB18" s="2">
        <v>10021</v>
      </c>
      <c r="AC18" s="2">
        <v>46530.96</v>
      </c>
      <c r="AD18" s="2">
        <v>100.13</v>
      </c>
      <c r="AE18" s="2">
        <v>428</v>
      </c>
      <c r="AF18" s="2">
        <v>185308.42140630001</v>
      </c>
      <c r="AG18" s="2">
        <v>263</v>
      </c>
      <c r="AH18">
        <f>Weather!C174</f>
        <v>186.10000000000002</v>
      </c>
      <c r="AI18">
        <f>Weather!D174</f>
        <v>21.000000000000004</v>
      </c>
      <c r="AJ18">
        <f>Weather!E174</f>
        <v>139.20000000000002</v>
      </c>
      <c r="AK18">
        <f>Weather!F174</f>
        <v>36.100000000000009</v>
      </c>
      <c r="AL18">
        <f>Weather!G174</f>
        <v>99.999999999999986</v>
      </c>
      <c r="AM18">
        <f>Weather!H174</f>
        <v>58.900000000000006</v>
      </c>
      <c r="AN18">
        <f>Weather!I174</f>
        <v>66.600000000000009</v>
      </c>
      <c r="AO18">
        <f>Weather!J174</f>
        <v>87.5</v>
      </c>
      <c r="AP18">
        <f>Weather!K174</f>
        <v>42.3</v>
      </c>
      <c r="AQ18">
        <f>Weather!L174</f>
        <v>125.19999999999999</v>
      </c>
      <c r="AR18">
        <f>Weather!M174</f>
        <v>23.4</v>
      </c>
      <c r="AS18">
        <f>Weather!N174</f>
        <v>168.3</v>
      </c>
      <c r="AT18">
        <f>Weather!O174</f>
        <v>9.6000000000000014</v>
      </c>
      <c r="AU18">
        <f>Weather!P174</f>
        <v>216.5</v>
      </c>
      <c r="AV18" s="7">
        <f>Weather!Q174</f>
        <v>14.674193548387098</v>
      </c>
      <c r="AW18" s="5">
        <f>'Economic Variables'!D128</f>
        <v>6754.1</v>
      </c>
      <c r="AX18" s="5">
        <f>'Economic Variables'!E128</f>
        <v>6726.6</v>
      </c>
      <c r="AY18" s="5">
        <f>'Economic Variables'!F128</f>
        <v>237.4</v>
      </c>
      <c r="AZ18" s="5">
        <f>'Economic Variables'!G128</f>
        <v>235.3</v>
      </c>
      <c r="BA18" s="5">
        <f>'Economic Variables'!H128</f>
        <v>643937</v>
      </c>
      <c r="BB18" s="5">
        <f>'Economic Variables'!I128</f>
        <v>7062</v>
      </c>
      <c r="BC18" s="5">
        <f>'Economic Variables'!J128</f>
        <v>6218.8</v>
      </c>
      <c r="BD18" s="5">
        <f>'Economic Variables'!K128</f>
        <v>480.3</v>
      </c>
      <c r="BE18" s="5">
        <f>'Economic Variables'!L128</f>
        <v>8057.8</v>
      </c>
      <c r="BF18" s="5">
        <f>'Economic Variables'!M128</f>
        <v>27.7</v>
      </c>
      <c r="BG18" s="5">
        <f>'Economic Variables'!N128</f>
        <v>1420.3</v>
      </c>
      <c r="BH18" s="5">
        <f t="shared" si="1"/>
        <v>15119.8</v>
      </c>
      <c r="BI18" s="5">
        <f>'Economic Variables'!P128</f>
        <v>641917</v>
      </c>
      <c r="BJ18" s="5">
        <f>'Economic Variables'!Q128</f>
        <v>7071</v>
      </c>
      <c r="BK18" s="5">
        <f>'Economic Variables'!R128</f>
        <v>8039</v>
      </c>
      <c r="BL18" s="5">
        <f>'Economic Variables'!S128</f>
        <v>3093</v>
      </c>
      <c r="BM18" s="5">
        <f t="shared" si="13"/>
        <v>17</v>
      </c>
      <c r="BN18" s="81">
        <f t="shared" si="2"/>
        <v>1.2304489213782739</v>
      </c>
      <c r="BO18" s="5">
        <f t="shared" si="3"/>
        <v>289</v>
      </c>
      <c r="BP18">
        <v>0</v>
      </c>
      <c r="BQ18">
        <v>0</v>
      </c>
      <c r="BR18">
        <v>0</v>
      </c>
      <c r="BS18">
        <v>0</v>
      </c>
      <c r="BT18">
        <v>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f t="shared" si="21"/>
        <v>1</v>
      </c>
      <c r="CC18">
        <f t="shared" si="21"/>
        <v>0</v>
      </c>
      <c r="CD18">
        <f t="shared" si="4"/>
        <v>1</v>
      </c>
      <c r="CE18">
        <v>31</v>
      </c>
      <c r="CF18">
        <v>22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 s="81">
        <f t="shared" si="14"/>
        <v>18.915367127638618</v>
      </c>
      <c r="CY18" s="79">
        <f t="shared" si="15"/>
        <v>74.82172201882068</v>
      </c>
      <c r="CZ18" s="5">
        <f t="shared" si="16"/>
        <v>1977.5274113343376</v>
      </c>
      <c r="DA18" s="5">
        <f t="shared" si="17"/>
        <v>65760.114938238388</v>
      </c>
      <c r="DB18" s="5">
        <f t="shared" si="18"/>
        <v>255581.60606744423</v>
      </c>
      <c r="DC18">
        <f t="shared" si="10"/>
        <v>1403.4065499792071</v>
      </c>
      <c r="DD18">
        <f t="shared" si="19"/>
        <v>46668.468665846594</v>
      </c>
      <c r="DE18">
        <f t="shared" si="20"/>
        <v>181380.49462850881</v>
      </c>
      <c r="DF18">
        <v>31991</v>
      </c>
      <c r="DG18">
        <v>3478</v>
      </c>
      <c r="DH18">
        <v>437</v>
      </c>
      <c r="DI18">
        <v>13</v>
      </c>
      <c r="DJ18">
        <v>3</v>
      </c>
    </row>
    <row r="19" spans="1:114" s="2" customFormat="1" x14ac:dyDescent="0.25">
      <c r="A19" s="3">
        <v>41426</v>
      </c>
      <c r="B19">
        <f t="shared" si="0"/>
        <v>2013</v>
      </c>
      <c r="C19" s="2">
        <v>21326508.087466497</v>
      </c>
      <c r="D19" s="2">
        <v>204789.98155829497</v>
      </c>
      <c r="E19" s="2">
        <v>21531298.069024794</v>
      </c>
      <c r="F19" s="2">
        <v>31985</v>
      </c>
      <c r="G19" s="2">
        <v>8207561.4034828003</v>
      </c>
      <c r="H19" s="2">
        <v>144885.39255060744</v>
      </c>
      <c r="I19" s="2">
        <v>8352446.7960334076</v>
      </c>
      <c r="J19" s="2">
        <v>3477</v>
      </c>
      <c r="K19" s="2">
        <v>18062007.987694804</v>
      </c>
      <c r="L19" s="2">
        <v>558341.00346278329</v>
      </c>
      <c r="M19" s="2">
        <v>18620348.991157588</v>
      </c>
      <c r="N19" s="2">
        <v>59850.769279896165</v>
      </c>
      <c r="O19" s="2">
        <v>440</v>
      </c>
      <c r="P19" s="2">
        <v>11261985.156399997</v>
      </c>
      <c r="Q19" s="2">
        <v>12344.980929956166</v>
      </c>
      <c r="R19" s="2">
        <v>11274330.137329953</v>
      </c>
      <c r="S19" s="2">
        <v>21481.736346248486</v>
      </c>
      <c r="T19" s="2">
        <v>8</v>
      </c>
      <c r="U19" s="2">
        <v>22143963.122572497</v>
      </c>
      <c r="V19" s="2">
        <v>22.528215091705206</v>
      </c>
      <c r="W19" s="2">
        <v>22143985.650787588</v>
      </c>
      <c r="X19" s="2">
        <v>38499.911989135049</v>
      </c>
      <c r="Y19" s="2">
        <v>4</v>
      </c>
      <c r="Z19" s="2">
        <v>544970.85049419443</v>
      </c>
      <c r="AA19" s="2">
        <v>2010.4290000000001</v>
      </c>
      <c r="AB19" s="2">
        <v>10029</v>
      </c>
      <c r="AC19" s="2">
        <v>44947.199999999997</v>
      </c>
      <c r="AD19" s="2">
        <v>159.03700000000001</v>
      </c>
      <c r="AE19" s="2">
        <v>427</v>
      </c>
      <c r="AF19" s="2">
        <v>179270.59782600001</v>
      </c>
      <c r="AG19" s="2">
        <v>262</v>
      </c>
      <c r="AH19">
        <f>Weather!C175</f>
        <v>86.399999999999991</v>
      </c>
      <c r="AI19">
        <f>Weather!D175</f>
        <v>32.399999999999991</v>
      </c>
      <c r="AJ19">
        <f>Weather!E175</f>
        <v>48.400000000000006</v>
      </c>
      <c r="AK19">
        <f>Weather!F175</f>
        <v>54.400000000000013</v>
      </c>
      <c r="AL19">
        <f>Weather!G175</f>
        <v>23.3</v>
      </c>
      <c r="AM19">
        <f>Weather!H175</f>
        <v>89.3</v>
      </c>
      <c r="AN19">
        <f>Weather!I175</f>
        <v>8</v>
      </c>
      <c r="AO19">
        <f>Weather!J175</f>
        <v>134.00000000000003</v>
      </c>
      <c r="AP19">
        <f>Weather!K175</f>
        <v>0.59999999999999964</v>
      </c>
      <c r="AQ19">
        <f>Weather!L175</f>
        <v>186.60000000000002</v>
      </c>
      <c r="AR19">
        <f>Weather!M175</f>
        <v>0</v>
      </c>
      <c r="AS19">
        <f>Weather!N175</f>
        <v>246.00000000000006</v>
      </c>
      <c r="AT19">
        <f>Weather!O175</f>
        <v>0</v>
      </c>
      <c r="AU19">
        <f>Weather!P175</f>
        <v>306.00000000000006</v>
      </c>
      <c r="AV19" s="7">
        <f>Weather!Q175</f>
        <v>18.2</v>
      </c>
      <c r="AW19" s="5">
        <f>'Economic Variables'!D129</f>
        <v>6766.1</v>
      </c>
      <c r="AX19" s="5">
        <f>'Economic Variables'!E129</f>
        <v>6812.7</v>
      </c>
      <c r="AY19" s="5">
        <f>'Economic Variables'!F129</f>
        <v>237</v>
      </c>
      <c r="AZ19" s="5">
        <f>'Economic Variables'!G129</f>
        <v>238.7</v>
      </c>
      <c r="BA19" s="5">
        <f>'Economic Variables'!H129</f>
        <v>643937</v>
      </c>
      <c r="BB19" s="5">
        <f>'Economic Variables'!I129</f>
        <v>7062</v>
      </c>
      <c r="BC19" s="5">
        <f>'Economic Variables'!J129</f>
        <v>6218.8</v>
      </c>
      <c r="BD19" s="5">
        <f>'Economic Variables'!K129</f>
        <v>480.3</v>
      </c>
      <c r="BE19" s="5">
        <f>'Economic Variables'!L129</f>
        <v>8057.8</v>
      </c>
      <c r="BF19" s="5">
        <f>'Economic Variables'!M129</f>
        <v>27.7</v>
      </c>
      <c r="BG19" s="5">
        <f>'Economic Variables'!N129</f>
        <v>1420.3</v>
      </c>
      <c r="BH19" s="5">
        <f t="shared" si="1"/>
        <v>15119.8</v>
      </c>
      <c r="BI19" s="5">
        <f>'Economic Variables'!P129</f>
        <v>641917</v>
      </c>
      <c r="BJ19" s="5">
        <f>'Economic Variables'!Q129</f>
        <v>7071</v>
      </c>
      <c r="BK19" s="5">
        <f>'Economic Variables'!R129</f>
        <v>8039</v>
      </c>
      <c r="BL19" s="5">
        <f>'Economic Variables'!S129</f>
        <v>3093</v>
      </c>
      <c r="BM19" s="5">
        <f t="shared" si="13"/>
        <v>18</v>
      </c>
      <c r="BN19" s="81">
        <f t="shared" si="2"/>
        <v>1.255272505103306</v>
      </c>
      <c r="BO19" s="5">
        <f t="shared" si="3"/>
        <v>324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1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f t="shared" si="21"/>
        <v>0</v>
      </c>
      <c r="CC19">
        <f t="shared" si="21"/>
        <v>0</v>
      </c>
      <c r="CD19">
        <f t="shared" si="4"/>
        <v>0</v>
      </c>
      <c r="CE19">
        <v>30</v>
      </c>
      <c r="CF19">
        <v>20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 s="81">
        <f t="shared" si="14"/>
        <v>22.438953748136935</v>
      </c>
      <c r="CY19" s="79">
        <f t="shared" si="15"/>
        <v>80.073308369604135</v>
      </c>
      <c r="CZ19" s="5">
        <f t="shared" si="16"/>
        <v>2115.9487489951803</v>
      </c>
      <c r="DA19" s="5">
        <f t="shared" si="17"/>
        <v>70464.563358312211</v>
      </c>
      <c r="DB19" s="5">
        <f t="shared" si="18"/>
        <v>276799.82063484483</v>
      </c>
      <c r="DC19">
        <f t="shared" si="10"/>
        <v>1410.6324993301203</v>
      </c>
      <c r="DD19">
        <f t="shared" si="19"/>
        <v>46976.375572208133</v>
      </c>
      <c r="DE19">
        <f t="shared" si="20"/>
        <v>184533.21375656323</v>
      </c>
      <c r="DF19">
        <v>31985</v>
      </c>
      <c r="DG19">
        <v>3477</v>
      </c>
      <c r="DH19">
        <v>437</v>
      </c>
      <c r="DI19">
        <v>13</v>
      </c>
      <c r="DJ19">
        <v>3</v>
      </c>
    </row>
    <row r="20" spans="1:114" s="2" customFormat="1" x14ac:dyDescent="0.25">
      <c r="A20" s="3">
        <v>41456</v>
      </c>
      <c r="B20">
        <f t="shared" si="0"/>
        <v>2013</v>
      </c>
      <c r="C20" s="2">
        <v>26896671.9605706</v>
      </c>
      <c r="D20" s="2">
        <v>204789.98155829497</v>
      </c>
      <c r="E20" s="2">
        <v>27101461.942128897</v>
      </c>
      <c r="F20" s="2">
        <v>31989</v>
      </c>
      <c r="G20" s="2">
        <v>9801129.3351464998</v>
      </c>
      <c r="H20" s="2">
        <v>144885.39255060744</v>
      </c>
      <c r="I20" s="2">
        <v>9946014.7276971079</v>
      </c>
      <c r="J20" s="2">
        <v>3469</v>
      </c>
      <c r="K20" s="2">
        <v>21911032.483461797</v>
      </c>
      <c r="L20" s="2">
        <v>558341.00346278329</v>
      </c>
      <c r="M20" s="2">
        <v>22469373.486924581</v>
      </c>
      <c r="N20" s="2">
        <v>66908.823523214611</v>
      </c>
      <c r="O20" s="2">
        <v>430</v>
      </c>
      <c r="P20" s="2">
        <v>11321089.499200001</v>
      </c>
      <c r="Q20" s="2">
        <v>12344.980929956166</v>
      </c>
      <c r="R20" s="2">
        <v>11333434.480129957</v>
      </c>
      <c r="S20" s="2">
        <v>21614.712689017364</v>
      </c>
      <c r="T20" s="2">
        <v>8</v>
      </c>
      <c r="U20" s="2">
        <v>23094278.926785</v>
      </c>
      <c r="V20" s="2">
        <v>22.528215091705206</v>
      </c>
      <c r="W20" s="2">
        <v>23094301.455000091</v>
      </c>
      <c r="X20" s="2">
        <v>37671.443036350378</v>
      </c>
      <c r="Y20" s="2">
        <v>4</v>
      </c>
      <c r="Z20" s="2">
        <v>588449.9011611169</v>
      </c>
      <c r="AA20" s="2">
        <v>2010.5940000000001</v>
      </c>
      <c r="AB20" s="2">
        <v>10030</v>
      </c>
      <c r="AC20" s="2">
        <v>46425.599999999999</v>
      </c>
      <c r="AD20" s="2">
        <v>107.14</v>
      </c>
      <c r="AE20" s="2">
        <v>427</v>
      </c>
      <c r="AF20" s="2">
        <v>185246.28442020001</v>
      </c>
      <c r="AG20" s="2">
        <v>262</v>
      </c>
      <c r="AH20">
        <f>Weather!C176</f>
        <v>29.799999999999997</v>
      </c>
      <c r="AI20">
        <f>Weather!D176</f>
        <v>76.999999999999986</v>
      </c>
      <c r="AJ20">
        <f>Weather!E176</f>
        <v>10.7</v>
      </c>
      <c r="AK20">
        <f>Weather!F176</f>
        <v>119.89999999999998</v>
      </c>
      <c r="AL20">
        <f>Weather!G176</f>
        <v>2.3000000000000007</v>
      </c>
      <c r="AM20">
        <f>Weather!H176</f>
        <v>173.5</v>
      </c>
      <c r="AN20">
        <f>Weather!I176</f>
        <v>0</v>
      </c>
      <c r="AO20">
        <f>Weather!J176</f>
        <v>233.19999999999996</v>
      </c>
      <c r="AP20">
        <f>Weather!K176</f>
        <v>0</v>
      </c>
      <c r="AQ20">
        <f>Weather!L176</f>
        <v>295.20000000000005</v>
      </c>
      <c r="AR20">
        <f>Weather!M176</f>
        <v>0</v>
      </c>
      <c r="AS20">
        <f>Weather!N176</f>
        <v>357.2000000000001</v>
      </c>
      <c r="AT20">
        <f>Weather!O176</f>
        <v>0</v>
      </c>
      <c r="AU20">
        <f>Weather!P176</f>
        <v>419.2000000000001</v>
      </c>
      <c r="AV20" s="7">
        <f>Weather!Q176</f>
        <v>21.522580645161295</v>
      </c>
      <c r="AW20" s="5">
        <f>'Economic Variables'!D130</f>
        <v>6774.7</v>
      </c>
      <c r="AX20" s="5">
        <f>'Economic Variables'!E130</f>
        <v>6863.4</v>
      </c>
      <c r="AY20" s="5">
        <f>'Economic Variables'!F130</f>
        <v>236.2</v>
      </c>
      <c r="AZ20" s="5">
        <f>'Economic Variables'!G130</f>
        <v>240.3</v>
      </c>
      <c r="BA20" s="5">
        <f>'Economic Variables'!H130</f>
        <v>643937</v>
      </c>
      <c r="BB20" s="5">
        <f>'Economic Variables'!I130</f>
        <v>7062</v>
      </c>
      <c r="BC20" s="5">
        <f>'Economic Variables'!J130</f>
        <v>6218.8</v>
      </c>
      <c r="BD20" s="5">
        <f>'Economic Variables'!K130</f>
        <v>480.3</v>
      </c>
      <c r="BE20" s="5">
        <f>'Economic Variables'!L130</f>
        <v>8057.8</v>
      </c>
      <c r="BF20" s="5">
        <f>'Economic Variables'!M130</f>
        <v>27.7</v>
      </c>
      <c r="BG20" s="5">
        <f>'Economic Variables'!N130</f>
        <v>1420.3</v>
      </c>
      <c r="BH20" s="5">
        <f t="shared" si="1"/>
        <v>15119.8</v>
      </c>
      <c r="BI20" s="5">
        <f>'Economic Variables'!P130</f>
        <v>646366</v>
      </c>
      <c r="BJ20" s="5">
        <f>'Economic Variables'!Q130</f>
        <v>7302</v>
      </c>
      <c r="BK20" s="5">
        <f>'Economic Variables'!R130</f>
        <v>7972</v>
      </c>
      <c r="BL20" s="5">
        <f>'Economic Variables'!S130</f>
        <v>3010</v>
      </c>
      <c r="BM20" s="5">
        <f t="shared" si="13"/>
        <v>19</v>
      </c>
      <c r="BN20" s="81">
        <f t="shared" si="2"/>
        <v>1.2787536009528289</v>
      </c>
      <c r="BO20" s="5">
        <f t="shared" si="3"/>
        <v>361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1</v>
      </c>
      <c r="BW20">
        <v>0</v>
      </c>
      <c r="BX20">
        <v>0</v>
      </c>
      <c r="BY20">
        <v>0</v>
      </c>
      <c r="BZ20">
        <v>0</v>
      </c>
      <c r="CA20">
        <v>0</v>
      </c>
      <c r="CB20">
        <f t="shared" si="21"/>
        <v>0</v>
      </c>
      <c r="CC20">
        <f t="shared" si="21"/>
        <v>0</v>
      </c>
      <c r="CD20">
        <f t="shared" si="4"/>
        <v>0</v>
      </c>
      <c r="CE20">
        <v>31</v>
      </c>
      <c r="CF20">
        <v>22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 s="81">
        <f t="shared" si="14"/>
        <v>27.329416606039878</v>
      </c>
      <c r="CY20" s="79">
        <f t="shared" si="15"/>
        <v>92.487513624797586</v>
      </c>
      <c r="CZ20" s="5">
        <f t="shared" si="16"/>
        <v>2375.1980430152835</v>
      </c>
      <c r="DA20" s="5">
        <f t="shared" si="17"/>
        <v>64394.514091647485</v>
      </c>
      <c r="DB20" s="5">
        <f t="shared" si="18"/>
        <v>262435.2438068192</v>
      </c>
      <c r="DC20">
        <f t="shared" si="10"/>
        <v>1685.6244176237494</v>
      </c>
      <c r="DD20">
        <f t="shared" si="19"/>
        <v>45699.332581169183</v>
      </c>
      <c r="DE20">
        <f t="shared" si="20"/>
        <v>186244.36657258138</v>
      </c>
      <c r="DF20">
        <v>31989</v>
      </c>
      <c r="DG20">
        <v>3469</v>
      </c>
      <c r="DH20">
        <v>428</v>
      </c>
      <c r="DI20">
        <v>12</v>
      </c>
      <c r="DJ20">
        <v>3</v>
      </c>
    </row>
    <row r="21" spans="1:114" s="2" customFormat="1" x14ac:dyDescent="0.25">
      <c r="A21" s="3">
        <v>41487</v>
      </c>
      <c r="B21">
        <f t="shared" si="0"/>
        <v>2013</v>
      </c>
      <c r="C21" s="2">
        <v>23886511.052488402</v>
      </c>
      <c r="D21" s="2">
        <v>204789.98155829497</v>
      </c>
      <c r="E21" s="2">
        <v>24091301.034046695</v>
      </c>
      <c r="F21" s="2">
        <v>32017</v>
      </c>
      <c r="G21" s="2">
        <v>8989358.1969967</v>
      </c>
      <c r="H21" s="2">
        <v>144885.39255060744</v>
      </c>
      <c r="I21" s="2">
        <v>9134243.5895473082</v>
      </c>
      <c r="J21" s="2">
        <v>3461</v>
      </c>
      <c r="K21" s="2">
        <v>20198172.847012296</v>
      </c>
      <c r="L21" s="2">
        <v>558341.00346278329</v>
      </c>
      <c r="M21" s="2">
        <v>20756513.85047508</v>
      </c>
      <c r="N21" s="2">
        <v>57328.401666477061</v>
      </c>
      <c r="O21" s="2">
        <v>429</v>
      </c>
      <c r="P21" s="2">
        <v>11720906.8914</v>
      </c>
      <c r="Q21" s="2">
        <v>12344.980929956166</v>
      </c>
      <c r="R21" s="2">
        <v>11733251.872329956</v>
      </c>
      <c r="S21" s="2">
        <v>22119.969709158177</v>
      </c>
      <c r="T21" s="2">
        <v>8</v>
      </c>
      <c r="U21" s="2">
        <v>23514709.023135003</v>
      </c>
      <c r="V21" s="2">
        <v>22.528215091705206</v>
      </c>
      <c r="W21" s="2">
        <v>23514731.551350094</v>
      </c>
      <c r="X21" s="2">
        <v>38049.79525353857</v>
      </c>
      <c r="Y21" s="2">
        <v>4</v>
      </c>
      <c r="Z21" s="2">
        <v>660711.37577967567</v>
      </c>
      <c r="AA21" s="2">
        <v>2011.0940000000001</v>
      </c>
      <c r="AB21" s="2">
        <v>10032</v>
      </c>
      <c r="AC21" s="2">
        <v>46470.84</v>
      </c>
      <c r="AD21" s="2">
        <v>112.80199999999999</v>
      </c>
      <c r="AE21" s="2">
        <v>426</v>
      </c>
      <c r="AF21" s="2">
        <v>186325.33099430002</v>
      </c>
      <c r="AG21" s="2">
        <v>262</v>
      </c>
      <c r="AH21">
        <f>Weather!C177</f>
        <v>37.600000000000009</v>
      </c>
      <c r="AI21">
        <f>Weather!D177</f>
        <v>38.299999999999997</v>
      </c>
      <c r="AJ21">
        <f>Weather!E177</f>
        <v>14.100000000000003</v>
      </c>
      <c r="AK21">
        <f>Weather!F177</f>
        <v>76.8</v>
      </c>
      <c r="AL21">
        <f>Weather!G177</f>
        <v>1.4000000000000004</v>
      </c>
      <c r="AM21">
        <f>Weather!H177</f>
        <v>126.10000000000002</v>
      </c>
      <c r="AN21">
        <f>Weather!I177</f>
        <v>0</v>
      </c>
      <c r="AO21">
        <f>Weather!J177</f>
        <v>186.69999999999996</v>
      </c>
      <c r="AP21">
        <f>Weather!K177</f>
        <v>0</v>
      </c>
      <c r="AQ21">
        <f>Weather!L177</f>
        <v>248.69999999999996</v>
      </c>
      <c r="AR21">
        <f>Weather!M177</f>
        <v>0</v>
      </c>
      <c r="AS21">
        <f>Weather!N177</f>
        <v>310.7</v>
      </c>
      <c r="AT21">
        <f>Weather!O177</f>
        <v>0</v>
      </c>
      <c r="AU21">
        <f>Weather!P177</f>
        <v>372.69999999999987</v>
      </c>
      <c r="AV21" s="7">
        <f>Weather!Q177</f>
        <v>20.022580645161291</v>
      </c>
      <c r="AW21" s="5">
        <f>'Economic Variables'!D131</f>
        <v>6778.4</v>
      </c>
      <c r="AX21" s="5">
        <f>'Economic Variables'!E131</f>
        <v>6876.4</v>
      </c>
      <c r="AY21" s="5">
        <f>'Economic Variables'!F131</f>
        <v>234.8</v>
      </c>
      <c r="AZ21" s="5">
        <f>'Economic Variables'!G131</f>
        <v>240.7</v>
      </c>
      <c r="BA21" s="5">
        <f>'Economic Variables'!H131</f>
        <v>643937</v>
      </c>
      <c r="BB21" s="5">
        <f>'Economic Variables'!I131</f>
        <v>7062</v>
      </c>
      <c r="BC21" s="5">
        <f>'Economic Variables'!J131</f>
        <v>6218.8</v>
      </c>
      <c r="BD21" s="5">
        <f>'Economic Variables'!K131</f>
        <v>480.3</v>
      </c>
      <c r="BE21" s="5">
        <f>'Economic Variables'!L131</f>
        <v>8057.8</v>
      </c>
      <c r="BF21" s="5">
        <f>'Economic Variables'!M131</f>
        <v>27.7</v>
      </c>
      <c r="BG21" s="5">
        <f>'Economic Variables'!N131</f>
        <v>1420.3</v>
      </c>
      <c r="BH21" s="5">
        <f t="shared" si="1"/>
        <v>15119.8</v>
      </c>
      <c r="BI21" s="5">
        <f>'Economic Variables'!P131</f>
        <v>646366</v>
      </c>
      <c r="BJ21" s="5">
        <f>'Economic Variables'!Q131</f>
        <v>7302</v>
      </c>
      <c r="BK21" s="5">
        <f>'Economic Variables'!R131</f>
        <v>7972</v>
      </c>
      <c r="BL21" s="5">
        <f>'Economic Variables'!S131</f>
        <v>3010</v>
      </c>
      <c r="BM21" s="5">
        <f t="shared" si="13"/>
        <v>20</v>
      </c>
      <c r="BN21" s="81">
        <f t="shared" si="2"/>
        <v>1.3010299956639813</v>
      </c>
      <c r="BO21" s="5">
        <f t="shared" si="3"/>
        <v>400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1</v>
      </c>
      <c r="BX21">
        <v>0</v>
      </c>
      <c r="BY21">
        <v>0</v>
      </c>
      <c r="BZ21">
        <v>0</v>
      </c>
      <c r="CA21">
        <v>0</v>
      </c>
      <c r="CB21">
        <f t="shared" si="21"/>
        <v>0</v>
      </c>
      <c r="CC21">
        <f t="shared" si="21"/>
        <v>0</v>
      </c>
      <c r="CD21">
        <f t="shared" si="4"/>
        <v>0</v>
      </c>
      <c r="CE21">
        <v>31</v>
      </c>
      <c r="CF21">
        <v>21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 s="81">
        <f t="shared" si="14"/>
        <v>24.272690852789591</v>
      </c>
      <c r="CY21" s="79">
        <f t="shared" si="15"/>
        <v>85.13522652922714</v>
      </c>
      <c r="CZ21" s="5">
        <f t="shared" si="16"/>
        <v>2303.9753413780754</v>
      </c>
      <c r="DA21" s="5">
        <f t="shared" si="17"/>
        <v>69840.78495434497</v>
      </c>
      <c r="DB21" s="5">
        <f t="shared" si="18"/>
        <v>279937.28037321538</v>
      </c>
      <c r="DC21">
        <f t="shared" si="10"/>
        <v>1560.7574893206315</v>
      </c>
      <c r="DD21">
        <f t="shared" si="19"/>
        <v>47311.499485201435</v>
      </c>
      <c r="DE21">
        <f t="shared" si="20"/>
        <v>189634.93186572657</v>
      </c>
      <c r="DF21">
        <v>32017</v>
      </c>
      <c r="DG21">
        <v>3461</v>
      </c>
      <c r="DH21">
        <v>427</v>
      </c>
      <c r="DI21">
        <v>12</v>
      </c>
      <c r="DJ21">
        <v>3</v>
      </c>
    </row>
    <row r="22" spans="1:114" s="2" customFormat="1" x14ac:dyDescent="0.25">
      <c r="A22" s="3">
        <v>41518</v>
      </c>
      <c r="B22">
        <f t="shared" ref="B22:B85" si="22">YEAR(A22)</f>
        <v>2013</v>
      </c>
      <c r="C22" s="2">
        <v>19538559.235952601</v>
      </c>
      <c r="D22" s="2">
        <v>204789.98155829497</v>
      </c>
      <c r="E22" s="2">
        <v>19743349.217510894</v>
      </c>
      <c r="F22" s="2">
        <v>32027</v>
      </c>
      <c r="G22" s="2">
        <v>7601460.9346410995</v>
      </c>
      <c r="H22" s="2">
        <v>144885.39255060744</v>
      </c>
      <c r="I22" s="2">
        <v>7746346.3271917067</v>
      </c>
      <c r="J22" s="2">
        <v>3461</v>
      </c>
      <c r="K22" s="2">
        <v>17938257.1991335</v>
      </c>
      <c r="L22" s="2">
        <v>558341.00346278329</v>
      </c>
      <c r="M22" s="2">
        <v>18496598.202596284</v>
      </c>
      <c r="N22" s="2">
        <v>57927.907989952371</v>
      </c>
      <c r="O22" s="2">
        <v>440</v>
      </c>
      <c r="P22" s="2">
        <v>11206100.928399997</v>
      </c>
      <c r="Q22" s="2">
        <v>12344.980929956166</v>
      </c>
      <c r="R22" s="2">
        <v>11218445.909329953</v>
      </c>
      <c r="S22" s="2">
        <v>22127.337423186444</v>
      </c>
      <c r="T22" s="2">
        <v>8</v>
      </c>
      <c r="U22" s="2">
        <v>20804389.799985003</v>
      </c>
      <c r="V22" s="2">
        <v>22.528215091705206</v>
      </c>
      <c r="W22" s="2">
        <v>20804412.328200094</v>
      </c>
      <c r="X22" s="2">
        <v>36665.26769497896</v>
      </c>
      <c r="Y22" s="2">
        <v>4</v>
      </c>
      <c r="Z22" s="2">
        <v>752053.2065060935</v>
      </c>
      <c r="AA22" s="2">
        <v>2011.229</v>
      </c>
      <c r="AB22" s="2">
        <v>10037</v>
      </c>
      <c r="AC22" s="2">
        <v>44974.8</v>
      </c>
      <c r="AD22" s="2">
        <v>104.61500000000001</v>
      </c>
      <c r="AE22" s="2">
        <v>426</v>
      </c>
      <c r="AF22" s="2">
        <v>180290.433441</v>
      </c>
      <c r="AG22" s="2">
        <v>261</v>
      </c>
      <c r="AH22">
        <f>Weather!C178</f>
        <v>131.1</v>
      </c>
      <c r="AI22">
        <f>Weather!D178</f>
        <v>19.099999999999998</v>
      </c>
      <c r="AJ22">
        <f>Weather!E178</f>
        <v>84.9</v>
      </c>
      <c r="AK22">
        <f>Weather!F178</f>
        <v>32.9</v>
      </c>
      <c r="AL22">
        <f>Weather!G178</f>
        <v>50.5</v>
      </c>
      <c r="AM22">
        <f>Weather!H178</f>
        <v>58.499999999999993</v>
      </c>
      <c r="AN22">
        <f>Weather!I178</f>
        <v>24</v>
      </c>
      <c r="AO22">
        <f>Weather!J178</f>
        <v>92.000000000000028</v>
      </c>
      <c r="AP22">
        <f>Weather!K178</f>
        <v>7.2000000000000011</v>
      </c>
      <c r="AQ22">
        <f>Weather!L178</f>
        <v>135.20000000000002</v>
      </c>
      <c r="AR22">
        <f>Weather!M178</f>
        <v>0</v>
      </c>
      <c r="AS22">
        <f>Weather!N178</f>
        <v>188</v>
      </c>
      <c r="AT22">
        <f>Weather!O178</f>
        <v>0</v>
      </c>
      <c r="AU22">
        <f>Weather!P178</f>
        <v>247.99999999999994</v>
      </c>
      <c r="AV22" s="7">
        <f>Weather!Q178</f>
        <v>16.266666666666666</v>
      </c>
      <c r="AW22" s="5">
        <f>'Economic Variables'!D132</f>
        <v>6782.1</v>
      </c>
      <c r="AX22" s="5">
        <f>'Economic Variables'!E132</f>
        <v>6841.7</v>
      </c>
      <c r="AY22" s="5">
        <f>'Economic Variables'!F132</f>
        <v>234.6</v>
      </c>
      <c r="AZ22" s="5">
        <f>'Economic Variables'!G132</f>
        <v>238.1</v>
      </c>
      <c r="BA22" s="5">
        <f>'Economic Variables'!H132</f>
        <v>643937</v>
      </c>
      <c r="BB22" s="5">
        <f>'Economic Variables'!I132</f>
        <v>7062</v>
      </c>
      <c r="BC22" s="5">
        <f>'Economic Variables'!J132</f>
        <v>6218.8</v>
      </c>
      <c r="BD22" s="5">
        <f>'Economic Variables'!K132</f>
        <v>480.3</v>
      </c>
      <c r="BE22" s="5">
        <f>'Economic Variables'!L132</f>
        <v>8057.8</v>
      </c>
      <c r="BF22" s="5">
        <f>'Economic Variables'!M132</f>
        <v>27.7</v>
      </c>
      <c r="BG22" s="5">
        <f>'Economic Variables'!N132</f>
        <v>1420.3</v>
      </c>
      <c r="BH22" s="5">
        <f t="shared" si="1"/>
        <v>15119.8</v>
      </c>
      <c r="BI22" s="5">
        <f>'Economic Variables'!P132</f>
        <v>646366</v>
      </c>
      <c r="BJ22" s="5">
        <f>'Economic Variables'!Q132</f>
        <v>7302</v>
      </c>
      <c r="BK22" s="5">
        <f>'Economic Variables'!R132</f>
        <v>7972</v>
      </c>
      <c r="BL22" s="5">
        <f>'Economic Variables'!S132</f>
        <v>3010</v>
      </c>
      <c r="BM22" s="5">
        <f t="shared" si="13"/>
        <v>21</v>
      </c>
      <c r="BN22" s="81">
        <f t="shared" si="2"/>
        <v>1.3222192947339193</v>
      </c>
      <c r="BO22" s="5">
        <f t="shared" si="3"/>
        <v>441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1</v>
      </c>
      <c r="BY22">
        <v>0</v>
      </c>
      <c r="BZ22">
        <v>0</v>
      </c>
      <c r="CA22">
        <v>0</v>
      </c>
      <c r="CB22">
        <f t="shared" si="21"/>
        <v>0</v>
      </c>
      <c r="CC22">
        <f t="shared" si="21"/>
        <v>1</v>
      </c>
      <c r="CD22">
        <f t="shared" si="4"/>
        <v>1</v>
      </c>
      <c r="CE22">
        <v>30</v>
      </c>
      <c r="CF22">
        <v>20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 s="81">
        <f t="shared" si="14"/>
        <v>20.548650844090812</v>
      </c>
      <c r="CY22" s="79">
        <f t="shared" si="15"/>
        <v>74.606051499486725</v>
      </c>
      <c r="CZ22" s="5">
        <f t="shared" si="16"/>
        <v>2101.8861593859415</v>
      </c>
      <c r="DA22" s="5">
        <f t="shared" si="17"/>
        <v>70115.286933312207</v>
      </c>
      <c r="DB22" s="5">
        <f t="shared" si="18"/>
        <v>260055.15410250117</v>
      </c>
      <c r="DC22">
        <f t="shared" si="10"/>
        <v>1401.2574395906274</v>
      </c>
      <c r="DD22">
        <f t="shared" si="19"/>
        <v>46743.524622208133</v>
      </c>
      <c r="DE22">
        <f t="shared" si="20"/>
        <v>173370.10273500078</v>
      </c>
      <c r="DF22">
        <v>32027</v>
      </c>
      <c r="DG22">
        <v>3461</v>
      </c>
      <c r="DH22">
        <v>438</v>
      </c>
      <c r="DI22">
        <v>12</v>
      </c>
      <c r="DJ22">
        <v>3</v>
      </c>
    </row>
    <row r="23" spans="1:114" s="2" customFormat="1" x14ac:dyDescent="0.25">
      <c r="A23" s="3">
        <v>41548</v>
      </c>
      <c r="B23">
        <f t="shared" si="22"/>
        <v>2013</v>
      </c>
      <c r="C23" s="2">
        <v>18431250.738898601</v>
      </c>
      <c r="D23" s="2">
        <v>204789.98155829497</v>
      </c>
      <c r="E23" s="2">
        <v>18636040.720456898</v>
      </c>
      <c r="F23" s="2">
        <v>32048</v>
      </c>
      <c r="G23" s="2">
        <v>7624187.9083481003</v>
      </c>
      <c r="H23" s="2">
        <v>144885.39255060744</v>
      </c>
      <c r="I23" s="2">
        <v>7769073.3008987075</v>
      </c>
      <c r="J23" s="2">
        <v>3465</v>
      </c>
      <c r="K23" s="2">
        <v>19591668.2800586</v>
      </c>
      <c r="L23" s="2">
        <v>558341.00346278329</v>
      </c>
      <c r="M23" s="2">
        <v>20150009.283521384</v>
      </c>
      <c r="N23" s="2">
        <v>50349.106873072029</v>
      </c>
      <c r="O23" s="2">
        <v>433</v>
      </c>
      <c r="P23" s="2">
        <v>11542877.694800001</v>
      </c>
      <c r="Q23" s="2">
        <v>12344.980929956166</v>
      </c>
      <c r="R23" s="2">
        <v>11555222.675729956</v>
      </c>
      <c r="S23" s="2">
        <v>22329.13176588326</v>
      </c>
      <c r="T23" s="2">
        <v>8</v>
      </c>
      <c r="U23" s="2">
        <v>20100743.083327502</v>
      </c>
      <c r="V23" s="2">
        <v>22.528215091705206</v>
      </c>
      <c r="W23" s="2">
        <v>20100765.611542594</v>
      </c>
      <c r="X23" s="2">
        <v>36766.113880467798</v>
      </c>
      <c r="Y23" s="2">
        <v>4</v>
      </c>
      <c r="Z23" s="2">
        <v>846046.41598694935</v>
      </c>
      <c r="AA23" s="2">
        <v>2011.509</v>
      </c>
      <c r="AB23" s="2">
        <v>10038</v>
      </c>
      <c r="AC23" s="2">
        <v>46428.72</v>
      </c>
      <c r="AD23" s="2">
        <v>74.067000000000007</v>
      </c>
      <c r="AE23" s="2">
        <v>422</v>
      </c>
      <c r="AF23" s="2">
        <v>185214.163872</v>
      </c>
      <c r="AG23" s="2">
        <v>261</v>
      </c>
      <c r="AH23">
        <f>Weather!C179</f>
        <v>270.60000000000002</v>
      </c>
      <c r="AI23">
        <f>Weather!D179</f>
        <v>1.8000000000000007</v>
      </c>
      <c r="AJ23">
        <f>Weather!E179</f>
        <v>212.10000000000002</v>
      </c>
      <c r="AK23">
        <f>Weather!F179</f>
        <v>5.3000000000000007</v>
      </c>
      <c r="AL23">
        <f>Weather!G179</f>
        <v>159.09999999999997</v>
      </c>
      <c r="AM23">
        <f>Weather!H179</f>
        <v>14.300000000000004</v>
      </c>
      <c r="AN23">
        <f>Weather!I179</f>
        <v>111.4</v>
      </c>
      <c r="AO23">
        <f>Weather!J179</f>
        <v>28.6</v>
      </c>
      <c r="AP23">
        <f>Weather!K179</f>
        <v>72.599999999999994</v>
      </c>
      <c r="AQ23">
        <f>Weather!L179</f>
        <v>51.800000000000004</v>
      </c>
      <c r="AR23">
        <f>Weather!M179</f>
        <v>43.8</v>
      </c>
      <c r="AS23">
        <f>Weather!N179</f>
        <v>85.000000000000014</v>
      </c>
      <c r="AT23">
        <f>Weather!O179</f>
        <v>22.200000000000003</v>
      </c>
      <c r="AU23">
        <f>Weather!P179</f>
        <v>125.39999999999999</v>
      </c>
      <c r="AV23" s="7">
        <f>Weather!Q179</f>
        <v>11.329032258064519</v>
      </c>
      <c r="AW23" s="5">
        <f>'Economic Variables'!D133</f>
        <v>6784.2</v>
      </c>
      <c r="AX23" s="5">
        <f>'Economic Variables'!E133</f>
        <v>6821.6</v>
      </c>
      <c r="AY23" s="5">
        <f>'Economic Variables'!F133</f>
        <v>234.7</v>
      </c>
      <c r="AZ23" s="5">
        <f>'Economic Variables'!G133</f>
        <v>236.4</v>
      </c>
      <c r="BA23" s="5">
        <f>'Economic Variables'!H133</f>
        <v>643937</v>
      </c>
      <c r="BB23" s="5">
        <f>'Economic Variables'!I133</f>
        <v>7062</v>
      </c>
      <c r="BC23" s="5">
        <f>'Economic Variables'!J133</f>
        <v>6218.8</v>
      </c>
      <c r="BD23" s="5">
        <f>'Economic Variables'!K133</f>
        <v>480.3</v>
      </c>
      <c r="BE23" s="5">
        <f>'Economic Variables'!L133</f>
        <v>8057.8</v>
      </c>
      <c r="BF23" s="5">
        <f>'Economic Variables'!M133</f>
        <v>27.7</v>
      </c>
      <c r="BG23" s="5">
        <f>'Economic Variables'!N133</f>
        <v>1420.3</v>
      </c>
      <c r="BH23" s="5">
        <f t="shared" si="1"/>
        <v>15119.8</v>
      </c>
      <c r="BI23" s="5">
        <f>'Economic Variables'!P133</f>
        <v>650530</v>
      </c>
      <c r="BJ23" s="5">
        <f>'Economic Variables'!Q133</f>
        <v>7224</v>
      </c>
      <c r="BK23" s="5">
        <f>'Economic Variables'!R133</f>
        <v>8172</v>
      </c>
      <c r="BL23" s="5">
        <f>'Economic Variables'!S133</f>
        <v>3010</v>
      </c>
      <c r="BM23" s="5">
        <f t="shared" si="13"/>
        <v>22</v>
      </c>
      <c r="BN23" s="81">
        <f t="shared" si="2"/>
        <v>1.3424226808222062</v>
      </c>
      <c r="BO23" s="5">
        <f t="shared" si="3"/>
        <v>484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1</v>
      </c>
      <c r="BZ23">
        <v>0</v>
      </c>
      <c r="CA23">
        <v>0</v>
      </c>
      <c r="CB23">
        <f t="shared" si="21"/>
        <v>0</v>
      </c>
      <c r="CC23">
        <f t="shared" si="21"/>
        <v>1</v>
      </c>
      <c r="CD23">
        <f t="shared" si="4"/>
        <v>1</v>
      </c>
      <c r="CE23">
        <v>31</v>
      </c>
      <c r="CF23">
        <v>22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 s="81">
        <f t="shared" si="14"/>
        <v>18.758194080307863</v>
      </c>
      <c r="CY23" s="79">
        <f t="shared" si="15"/>
        <v>72.327638606327866</v>
      </c>
      <c r="CZ23" s="5">
        <f t="shared" si="16"/>
        <v>2115.2644639430382</v>
      </c>
      <c r="DA23" s="5">
        <f t="shared" si="17"/>
        <v>65654.674293920209</v>
      </c>
      <c r="DB23" s="5">
        <f t="shared" si="18"/>
        <v>228417.79104025674</v>
      </c>
      <c r="DC23">
        <f t="shared" si="10"/>
        <v>1501.1554260240919</v>
      </c>
      <c r="DD23">
        <f t="shared" si="19"/>
        <v>46593.639821491757</v>
      </c>
      <c r="DE23">
        <f t="shared" si="20"/>
        <v>162102.94848018221</v>
      </c>
      <c r="DF23">
        <v>32048</v>
      </c>
      <c r="DG23">
        <v>3465</v>
      </c>
      <c r="DH23">
        <v>431</v>
      </c>
      <c r="DI23">
        <v>12</v>
      </c>
      <c r="DJ23">
        <v>3</v>
      </c>
    </row>
    <row r="24" spans="1:114" s="2" customFormat="1" x14ac:dyDescent="0.25">
      <c r="A24" s="3">
        <v>41579</v>
      </c>
      <c r="B24">
        <f t="shared" si="22"/>
        <v>2013</v>
      </c>
      <c r="C24" s="2">
        <v>20094867.911050599</v>
      </c>
      <c r="D24" s="2">
        <v>204789.98155829497</v>
      </c>
      <c r="E24" s="2">
        <v>20299657.892608896</v>
      </c>
      <c r="F24" s="2">
        <v>32075</v>
      </c>
      <c r="G24" s="2">
        <v>8301454.1564874994</v>
      </c>
      <c r="H24" s="2">
        <v>144885.39255060744</v>
      </c>
      <c r="I24" s="2">
        <v>8446339.5490381066</v>
      </c>
      <c r="J24" s="2">
        <v>3490</v>
      </c>
      <c r="K24" s="2">
        <v>18149612.876798</v>
      </c>
      <c r="L24" s="2">
        <v>558341.00346278329</v>
      </c>
      <c r="M24" s="2">
        <v>18707953.880260784</v>
      </c>
      <c r="N24" s="2">
        <v>49753.170135823646</v>
      </c>
      <c r="O24" s="2">
        <v>405</v>
      </c>
      <c r="P24" s="2">
        <v>10877651.866600003</v>
      </c>
      <c r="Q24" s="2">
        <v>12344.980929956166</v>
      </c>
      <c r="R24" s="2">
        <v>10889996.847529959</v>
      </c>
      <c r="S24" s="2">
        <v>21040.478199072681</v>
      </c>
      <c r="T24" s="2">
        <v>8</v>
      </c>
      <c r="U24" s="2">
        <v>21017386.884892501</v>
      </c>
      <c r="V24" s="2">
        <v>22.528215091705206</v>
      </c>
      <c r="W24" s="2">
        <v>21017409.413107593</v>
      </c>
      <c r="X24" s="2">
        <v>35382.303483329124</v>
      </c>
      <c r="Y24" s="2">
        <v>4</v>
      </c>
      <c r="Z24" s="2">
        <v>898479.57412916224</v>
      </c>
      <c r="AA24" s="2">
        <v>2009.65</v>
      </c>
      <c r="AB24" s="2">
        <v>10040</v>
      </c>
      <c r="AC24" s="2">
        <v>44880.12</v>
      </c>
      <c r="AD24" s="2">
        <v>100.76</v>
      </c>
      <c r="AE24" s="2">
        <v>425</v>
      </c>
      <c r="AF24" s="2">
        <v>179167.03618200001</v>
      </c>
      <c r="AG24" s="2">
        <v>261</v>
      </c>
      <c r="AH24">
        <f>Weather!C180</f>
        <v>525.70000000000005</v>
      </c>
      <c r="AI24">
        <f>Weather!D180</f>
        <v>0</v>
      </c>
      <c r="AJ24">
        <f>Weather!E180</f>
        <v>465.7</v>
      </c>
      <c r="AK24">
        <f>Weather!F180</f>
        <v>0</v>
      </c>
      <c r="AL24">
        <f>Weather!G180</f>
        <v>405.7</v>
      </c>
      <c r="AM24">
        <f>Weather!H180</f>
        <v>0</v>
      </c>
      <c r="AN24">
        <f>Weather!I180</f>
        <v>345.70000000000005</v>
      </c>
      <c r="AO24">
        <f>Weather!J180</f>
        <v>0</v>
      </c>
      <c r="AP24">
        <f>Weather!K180</f>
        <v>286.40000000000003</v>
      </c>
      <c r="AQ24">
        <f>Weather!L180</f>
        <v>0.69999999999999929</v>
      </c>
      <c r="AR24">
        <f>Weather!M180</f>
        <v>230.00000000000006</v>
      </c>
      <c r="AS24">
        <f>Weather!N180</f>
        <v>4.2999999999999989</v>
      </c>
      <c r="AT24">
        <f>Weather!O180</f>
        <v>176.5</v>
      </c>
      <c r="AU24">
        <f>Weather!P180</f>
        <v>10.799999999999999</v>
      </c>
      <c r="AV24" s="7">
        <f>Weather!Q180</f>
        <v>2.4766666666666661</v>
      </c>
      <c r="AW24" s="5">
        <f>'Economic Variables'!D134</f>
        <v>6785.3</v>
      </c>
      <c r="AX24" s="5">
        <f>'Economic Variables'!E134</f>
        <v>6794.8</v>
      </c>
      <c r="AY24" s="5">
        <f>'Economic Variables'!F134</f>
        <v>233.8</v>
      </c>
      <c r="AZ24" s="5">
        <f>'Economic Variables'!G134</f>
        <v>234</v>
      </c>
      <c r="BA24" s="5">
        <f>'Economic Variables'!H134</f>
        <v>643937</v>
      </c>
      <c r="BB24" s="5">
        <f>'Economic Variables'!I134</f>
        <v>7062</v>
      </c>
      <c r="BC24" s="5">
        <f>'Economic Variables'!J134</f>
        <v>6218.8</v>
      </c>
      <c r="BD24" s="5">
        <f>'Economic Variables'!K134</f>
        <v>480.3</v>
      </c>
      <c r="BE24" s="5">
        <f>'Economic Variables'!L134</f>
        <v>8057.8</v>
      </c>
      <c r="BF24" s="5">
        <f>'Economic Variables'!M134</f>
        <v>27.7</v>
      </c>
      <c r="BG24" s="5">
        <f>'Economic Variables'!N134</f>
        <v>1420.3</v>
      </c>
      <c r="BH24" s="5">
        <f t="shared" si="1"/>
        <v>15119.8</v>
      </c>
      <c r="BI24" s="5">
        <f>'Economic Variables'!P134</f>
        <v>650530</v>
      </c>
      <c r="BJ24" s="5">
        <f>'Economic Variables'!Q134</f>
        <v>7224</v>
      </c>
      <c r="BK24" s="5">
        <f>'Economic Variables'!R134</f>
        <v>8172</v>
      </c>
      <c r="BL24" s="5">
        <f>'Economic Variables'!S134</f>
        <v>3010</v>
      </c>
      <c r="BM24" s="5">
        <f t="shared" si="13"/>
        <v>23</v>
      </c>
      <c r="BN24" s="81">
        <f t="shared" si="2"/>
        <v>1.3617278360175928</v>
      </c>
      <c r="BO24" s="5">
        <f t="shared" si="3"/>
        <v>529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</v>
      </c>
      <c r="CA24">
        <v>0</v>
      </c>
      <c r="CB24">
        <f t="shared" si="21"/>
        <v>0</v>
      </c>
      <c r="CC24">
        <f t="shared" si="21"/>
        <v>0</v>
      </c>
      <c r="CD24">
        <f t="shared" si="4"/>
        <v>0</v>
      </c>
      <c r="CE24">
        <v>30</v>
      </c>
      <c r="CF24">
        <v>21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 s="81">
        <f t="shared" si="14"/>
        <v>21.096033143786851</v>
      </c>
      <c r="CY24" s="79">
        <f t="shared" si="15"/>
        <v>80.671819952608473</v>
      </c>
      <c r="CZ24" s="5">
        <f t="shared" si="16"/>
        <v>2199.6418436520617</v>
      </c>
      <c r="DA24" s="5">
        <f t="shared" si="17"/>
        <v>64821.409806725947</v>
      </c>
      <c r="DB24" s="5">
        <f t="shared" si="18"/>
        <v>250207.25491794752</v>
      </c>
      <c r="DC24">
        <f t="shared" si="10"/>
        <v>1539.7492905564432</v>
      </c>
      <c r="DD24">
        <f t="shared" si="19"/>
        <v>45374.98686470816</v>
      </c>
      <c r="DE24">
        <f t="shared" si="20"/>
        <v>175145.07844256327</v>
      </c>
      <c r="DF24">
        <v>32075</v>
      </c>
      <c r="DG24">
        <v>3490</v>
      </c>
      <c r="DH24">
        <v>403</v>
      </c>
      <c r="DI24">
        <v>12</v>
      </c>
      <c r="DJ24">
        <v>3</v>
      </c>
    </row>
    <row r="25" spans="1:114" s="2" customFormat="1" x14ac:dyDescent="0.25">
      <c r="A25" s="3">
        <v>41609</v>
      </c>
      <c r="B25">
        <f t="shared" si="22"/>
        <v>2013</v>
      </c>
      <c r="C25" s="2">
        <v>23656857.3782879</v>
      </c>
      <c r="D25" s="2">
        <v>204789.98155829497</v>
      </c>
      <c r="E25" s="2">
        <v>23861647.359846197</v>
      </c>
      <c r="F25" s="2">
        <v>32074</v>
      </c>
      <c r="G25" s="2">
        <v>9475201.3974430002</v>
      </c>
      <c r="H25" s="2">
        <v>144885.39255060744</v>
      </c>
      <c r="I25" s="2">
        <v>9620086.7899936084</v>
      </c>
      <c r="J25" s="2">
        <v>3498</v>
      </c>
      <c r="K25" s="2">
        <v>20640118.030435998</v>
      </c>
      <c r="L25" s="2">
        <v>558341.00346278329</v>
      </c>
      <c r="M25" s="2">
        <v>21198459.033898782</v>
      </c>
      <c r="N25" s="2">
        <v>58734.020629790299</v>
      </c>
      <c r="O25" s="2">
        <v>399</v>
      </c>
      <c r="P25" s="2">
        <v>10616466.140000001</v>
      </c>
      <c r="Q25" s="2">
        <v>12344.980929956166</v>
      </c>
      <c r="R25" s="2">
        <v>10628811.120929956</v>
      </c>
      <c r="S25" s="2">
        <v>21066.529782661379</v>
      </c>
      <c r="T25" s="2">
        <v>8</v>
      </c>
      <c r="U25" s="2">
        <v>22772201.752327498</v>
      </c>
      <c r="V25" s="2">
        <v>22.528215091705206</v>
      </c>
      <c r="W25" s="2">
        <v>22772224.28054259</v>
      </c>
      <c r="X25" s="2">
        <v>37289.233079999998</v>
      </c>
      <c r="Y25" s="2">
        <v>4</v>
      </c>
      <c r="Z25" s="2">
        <v>975683</v>
      </c>
      <c r="AA25" s="2">
        <v>1999.623</v>
      </c>
      <c r="AB25" s="2">
        <v>10043</v>
      </c>
      <c r="AC25" s="2">
        <v>46129.8</v>
      </c>
      <c r="AD25" s="2">
        <v>161.33700000000002</v>
      </c>
      <c r="AE25" s="2">
        <v>423</v>
      </c>
      <c r="AF25" s="2">
        <v>185788.99872140001</v>
      </c>
      <c r="AG25" s="2">
        <v>261</v>
      </c>
      <c r="AH25">
        <f>Weather!C181</f>
        <v>735.59999999999991</v>
      </c>
      <c r="AI25">
        <f>Weather!D181</f>
        <v>0</v>
      </c>
      <c r="AJ25">
        <f>Weather!E181</f>
        <v>673.6</v>
      </c>
      <c r="AK25">
        <f>Weather!F181</f>
        <v>0</v>
      </c>
      <c r="AL25">
        <f>Weather!G181</f>
        <v>611.59999999999991</v>
      </c>
      <c r="AM25">
        <f>Weather!H181</f>
        <v>0</v>
      </c>
      <c r="AN25">
        <f>Weather!I181</f>
        <v>549.6</v>
      </c>
      <c r="AO25">
        <f>Weather!J181</f>
        <v>0</v>
      </c>
      <c r="AP25">
        <f>Weather!K181</f>
        <v>487.59999999999991</v>
      </c>
      <c r="AQ25">
        <f>Weather!L181</f>
        <v>0</v>
      </c>
      <c r="AR25">
        <f>Weather!M181</f>
        <v>425.59999999999997</v>
      </c>
      <c r="AS25">
        <f>Weather!N181</f>
        <v>0</v>
      </c>
      <c r="AT25">
        <f>Weather!O181</f>
        <v>363.59999999999997</v>
      </c>
      <c r="AU25">
        <f>Weather!P181</f>
        <v>0</v>
      </c>
      <c r="AV25" s="7">
        <f>Weather!Q181</f>
        <v>-3.7290322580645165</v>
      </c>
      <c r="AW25" s="5">
        <f>'Economic Variables'!D135</f>
        <v>6781.3</v>
      </c>
      <c r="AX25" s="5">
        <f>'Economic Variables'!E135</f>
        <v>6783.1</v>
      </c>
      <c r="AY25" s="5">
        <f>'Economic Variables'!F135</f>
        <v>233.2</v>
      </c>
      <c r="AZ25" s="5">
        <f>'Economic Variables'!G135</f>
        <v>233.4</v>
      </c>
      <c r="BA25" s="5">
        <f>'Economic Variables'!H135</f>
        <v>643937</v>
      </c>
      <c r="BB25" s="5">
        <f>'Economic Variables'!I135</f>
        <v>7062</v>
      </c>
      <c r="BC25" s="5">
        <f>'Economic Variables'!J135</f>
        <v>6218.8</v>
      </c>
      <c r="BD25" s="5">
        <f>'Economic Variables'!K135</f>
        <v>480.3</v>
      </c>
      <c r="BE25" s="5">
        <f>'Economic Variables'!L135</f>
        <v>8057.8</v>
      </c>
      <c r="BF25" s="5">
        <f>'Economic Variables'!M135</f>
        <v>27.7</v>
      </c>
      <c r="BG25" s="5">
        <f>'Economic Variables'!N135</f>
        <v>1420.3</v>
      </c>
      <c r="BH25" s="5">
        <f t="shared" si="1"/>
        <v>15119.8</v>
      </c>
      <c r="BI25" s="5">
        <f>'Economic Variables'!P135</f>
        <v>650530</v>
      </c>
      <c r="BJ25" s="5">
        <f>'Economic Variables'!Q135</f>
        <v>7224</v>
      </c>
      <c r="BK25" s="5">
        <f>'Economic Variables'!R135</f>
        <v>8172</v>
      </c>
      <c r="BL25" s="5">
        <f>'Economic Variables'!S135</f>
        <v>3010</v>
      </c>
      <c r="BM25" s="5">
        <f t="shared" si="13"/>
        <v>24</v>
      </c>
      <c r="BN25" s="81">
        <f t="shared" si="2"/>
        <v>1.3802112417116059</v>
      </c>
      <c r="BO25" s="5">
        <f t="shared" si="3"/>
        <v>576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1</v>
      </c>
      <c r="CB25">
        <f t="shared" si="21"/>
        <v>0</v>
      </c>
      <c r="CC25">
        <f t="shared" si="21"/>
        <v>0</v>
      </c>
      <c r="CD25">
        <f t="shared" si="4"/>
        <v>0</v>
      </c>
      <c r="CE25">
        <v>31</v>
      </c>
      <c r="CF25">
        <v>20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 s="81">
        <f t="shared" si="14"/>
        <v>23.998583276019165</v>
      </c>
      <c r="CY25" s="79">
        <f t="shared" si="15"/>
        <v>88.71508871422941</v>
      </c>
      <c r="CZ25" s="5">
        <f t="shared" si="16"/>
        <v>2656.4485004885692</v>
      </c>
      <c r="DA25" s="5">
        <f t="shared" si="17"/>
        <v>66430.069505812222</v>
      </c>
      <c r="DB25" s="5">
        <f t="shared" si="18"/>
        <v>284652.80350678239</v>
      </c>
      <c r="DC25">
        <f t="shared" si="10"/>
        <v>1713.8377422506899</v>
      </c>
      <c r="DD25">
        <f t="shared" si="19"/>
        <v>42858.109358588532</v>
      </c>
      <c r="DE25">
        <f t="shared" si="20"/>
        <v>183646.97000437573</v>
      </c>
      <c r="DF25">
        <v>32074</v>
      </c>
      <c r="DG25">
        <v>3498</v>
      </c>
      <c r="DH25">
        <v>397</v>
      </c>
      <c r="DI25">
        <v>12</v>
      </c>
      <c r="DJ25">
        <v>3</v>
      </c>
    </row>
    <row r="26" spans="1:114" s="2" customFormat="1" x14ac:dyDescent="0.25">
      <c r="A26" s="3">
        <v>41640</v>
      </c>
      <c r="B26">
        <f t="shared" si="22"/>
        <v>2014</v>
      </c>
      <c r="C26" s="2">
        <v>25087387.026440799</v>
      </c>
      <c r="D26" s="2">
        <v>305815.26701710728</v>
      </c>
      <c r="E26" s="2">
        <v>25393202.293457907</v>
      </c>
      <c r="F26" s="2">
        <v>32110</v>
      </c>
      <c r="G26" s="2">
        <v>10134926.110759199</v>
      </c>
      <c r="H26" s="2">
        <v>203319.10037232342</v>
      </c>
      <c r="I26" s="2">
        <v>10338245.211131522</v>
      </c>
      <c r="J26" s="2">
        <v>3495</v>
      </c>
      <c r="K26" s="2">
        <v>20721453.816361099</v>
      </c>
      <c r="L26" s="2">
        <v>677860.28570627689</v>
      </c>
      <c r="M26" s="2">
        <v>21399314.102067377</v>
      </c>
      <c r="N26" s="2">
        <v>47507.120160290346</v>
      </c>
      <c r="O26" s="2">
        <v>405</v>
      </c>
      <c r="P26" s="2">
        <v>11134528.382600002</v>
      </c>
      <c r="Q26" s="2">
        <v>47714.364534286069</v>
      </c>
      <c r="R26" s="2">
        <v>11182242.747134289</v>
      </c>
      <c r="S26" s="2">
        <v>21008.010250993357</v>
      </c>
      <c r="T26" s="2">
        <v>8</v>
      </c>
      <c r="U26" s="2">
        <v>21422725.0362675</v>
      </c>
      <c r="V26" s="2">
        <v>6871.1988685648612</v>
      </c>
      <c r="W26" s="2">
        <v>21429596.235136066</v>
      </c>
      <c r="X26" s="2">
        <v>34858.00182150428</v>
      </c>
      <c r="Y26" s="2">
        <v>4</v>
      </c>
      <c r="Z26" s="2">
        <v>956902.93887342873</v>
      </c>
      <c r="AA26" s="2">
        <v>2031.605</v>
      </c>
      <c r="AB26" s="2">
        <v>10050</v>
      </c>
      <c r="AC26" s="2">
        <v>45921.72</v>
      </c>
      <c r="AD26" s="2">
        <v>54.9</v>
      </c>
      <c r="AE26" s="2">
        <v>422</v>
      </c>
      <c r="AF26" s="2">
        <v>188202.7378992</v>
      </c>
      <c r="AG26" s="2">
        <v>262</v>
      </c>
      <c r="AH26">
        <f>Weather!C182</f>
        <v>888.3</v>
      </c>
      <c r="AI26">
        <f>Weather!D182</f>
        <v>0</v>
      </c>
      <c r="AJ26">
        <f>Weather!E182</f>
        <v>826.30000000000007</v>
      </c>
      <c r="AK26">
        <f>Weather!F182</f>
        <v>0</v>
      </c>
      <c r="AL26">
        <f>Weather!G182</f>
        <v>764.30000000000007</v>
      </c>
      <c r="AM26">
        <f>Weather!H182</f>
        <v>0</v>
      </c>
      <c r="AN26">
        <f>Weather!I182</f>
        <v>702.30000000000007</v>
      </c>
      <c r="AO26">
        <f>Weather!J182</f>
        <v>0</v>
      </c>
      <c r="AP26">
        <f>Weather!K182</f>
        <v>640.30000000000007</v>
      </c>
      <c r="AQ26">
        <f>Weather!L182</f>
        <v>0</v>
      </c>
      <c r="AR26">
        <f>Weather!M182</f>
        <v>578.30000000000007</v>
      </c>
      <c r="AS26">
        <f>Weather!N182</f>
        <v>0</v>
      </c>
      <c r="AT26">
        <f>Weather!O182</f>
        <v>516.30000000000018</v>
      </c>
      <c r="AU26">
        <f>Weather!P182</f>
        <v>0</v>
      </c>
      <c r="AV26" s="7">
        <f>Weather!Q182</f>
        <v>-8.6548387096774189</v>
      </c>
      <c r="AW26" s="5">
        <f>'Economic Variables'!D136</f>
        <v>6780.9</v>
      </c>
      <c r="AX26" s="5">
        <f>'Economic Variables'!E136</f>
        <v>6741.6</v>
      </c>
      <c r="AY26" s="5">
        <f>'Economic Variables'!F136</f>
        <v>231.3</v>
      </c>
      <c r="AZ26" s="5">
        <f>'Economic Variables'!G136</f>
        <v>230.5</v>
      </c>
      <c r="BA26" s="5">
        <f>'Economic Variables'!H136</f>
        <v>659861.19999999995</v>
      </c>
      <c r="BB26" s="5">
        <f>'Economic Variables'!I136</f>
        <v>6909.5</v>
      </c>
      <c r="BC26" s="5">
        <f>'Economic Variables'!J136</f>
        <v>6116</v>
      </c>
      <c r="BD26" s="5">
        <f>'Economic Variables'!K136</f>
        <v>413.5</v>
      </c>
      <c r="BE26" s="5">
        <f>'Economic Variables'!L136</f>
        <v>7819.1</v>
      </c>
      <c r="BF26" s="5">
        <f>'Economic Variables'!M136</f>
        <v>24.9</v>
      </c>
      <c r="BG26" s="5">
        <f>'Economic Variables'!N136</f>
        <v>1060.5</v>
      </c>
      <c r="BH26" s="5">
        <f t="shared" si="1"/>
        <v>14728.6</v>
      </c>
      <c r="BI26" s="5">
        <f>'Economic Variables'!P136</f>
        <v>650799</v>
      </c>
      <c r="BJ26" s="5">
        <f>'Economic Variables'!Q136</f>
        <v>6998</v>
      </c>
      <c r="BK26" s="5">
        <f>'Economic Variables'!R136</f>
        <v>8285</v>
      </c>
      <c r="BL26" s="5">
        <f>'Economic Variables'!S136</f>
        <v>3358</v>
      </c>
      <c r="BM26" s="5">
        <f t="shared" si="13"/>
        <v>25</v>
      </c>
      <c r="BN26" s="81">
        <f t="shared" si="2"/>
        <v>1.3979400086720377</v>
      </c>
      <c r="BO26" s="5">
        <f t="shared" si="3"/>
        <v>625</v>
      </c>
      <c r="BP26">
        <v>1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f t="shared" si="21"/>
        <v>0</v>
      </c>
      <c r="CC26">
        <f t="shared" si="21"/>
        <v>0</v>
      </c>
      <c r="CD26">
        <f t="shared" si="4"/>
        <v>0</v>
      </c>
      <c r="CE26">
        <v>31</v>
      </c>
      <c r="CF26">
        <v>22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 s="81">
        <f t="shared" si="14"/>
        <v>25.510294545421392</v>
      </c>
      <c r="CY26" s="79">
        <f t="shared" si="15"/>
        <v>95.419679829540101</v>
      </c>
      <c r="CZ26" s="5">
        <f t="shared" si="16"/>
        <v>2401.718754440783</v>
      </c>
      <c r="DA26" s="5">
        <f t="shared" si="17"/>
        <v>63535.470154172093</v>
      </c>
      <c r="DB26" s="5">
        <f t="shared" si="18"/>
        <v>243518.13903563711</v>
      </c>
      <c r="DC26">
        <f t="shared" si="10"/>
        <v>1704.4455676676525</v>
      </c>
      <c r="DD26">
        <f t="shared" si="19"/>
        <v>45089.688496509232</v>
      </c>
      <c r="DE26">
        <f t="shared" si="20"/>
        <v>172819.32447690374</v>
      </c>
      <c r="DF26">
        <v>32110</v>
      </c>
      <c r="DG26">
        <v>3495</v>
      </c>
      <c r="DH26">
        <v>403</v>
      </c>
      <c r="DI26">
        <v>12</v>
      </c>
      <c r="DJ26">
        <v>3</v>
      </c>
    </row>
    <row r="27" spans="1:114" s="2" customFormat="1" x14ac:dyDescent="0.25">
      <c r="A27" s="3">
        <v>41671</v>
      </c>
      <c r="B27">
        <f t="shared" si="22"/>
        <v>2014</v>
      </c>
      <c r="C27" s="2">
        <v>21580463.5511567</v>
      </c>
      <c r="D27" s="2">
        <v>305815.26701710728</v>
      </c>
      <c r="E27" s="2">
        <v>21886278.818173807</v>
      </c>
      <c r="F27" s="2">
        <v>32109</v>
      </c>
      <c r="G27" s="2">
        <v>9147737.9230269995</v>
      </c>
      <c r="H27" s="2">
        <v>203319.10037232342</v>
      </c>
      <c r="I27" s="2">
        <v>9351057.0233993232</v>
      </c>
      <c r="J27" s="2">
        <v>3496</v>
      </c>
      <c r="K27" s="2">
        <v>19217176.955367599</v>
      </c>
      <c r="L27" s="2">
        <v>677860.28570627689</v>
      </c>
      <c r="M27" s="2">
        <v>19895037.241073877</v>
      </c>
      <c r="N27" s="2">
        <v>56296.678735679052</v>
      </c>
      <c r="O27" s="2">
        <v>405</v>
      </c>
      <c r="P27" s="2">
        <v>9811433.1171999983</v>
      </c>
      <c r="Q27" s="2">
        <v>47714.364534286069</v>
      </c>
      <c r="R27" s="2">
        <v>9859147.4817342851</v>
      </c>
      <c r="S27" s="2">
        <v>20749.026268812253</v>
      </c>
      <c r="T27" s="2">
        <v>8</v>
      </c>
      <c r="U27" s="2">
        <v>20756859.292124998</v>
      </c>
      <c r="V27" s="2">
        <v>6871.1988685648612</v>
      </c>
      <c r="W27" s="2">
        <v>20763730.490993563</v>
      </c>
      <c r="X27" s="2">
        <v>37569.042244097051</v>
      </c>
      <c r="Y27" s="2">
        <v>4</v>
      </c>
      <c r="Z27" s="2">
        <v>780223.9708281355</v>
      </c>
      <c r="AA27" s="2">
        <v>1981.4</v>
      </c>
      <c r="AB27" s="2">
        <v>10053</v>
      </c>
      <c r="AC27" s="2">
        <v>41338.080000000002</v>
      </c>
      <c r="AD27" s="2">
        <v>156.55700000000002</v>
      </c>
      <c r="AE27" s="2">
        <v>422</v>
      </c>
      <c r="AF27" s="2">
        <v>175660.91712960001</v>
      </c>
      <c r="AG27" s="2">
        <v>262</v>
      </c>
      <c r="AH27">
        <f>Weather!C183</f>
        <v>819.7</v>
      </c>
      <c r="AI27">
        <f>Weather!D183</f>
        <v>0</v>
      </c>
      <c r="AJ27">
        <f>Weather!E183</f>
        <v>763.7</v>
      </c>
      <c r="AK27">
        <f>Weather!F183</f>
        <v>0</v>
      </c>
      <c r="AL27">
        <f>Weather!G183</f>
        <v>707.7</v>
      </c>
      <c r="AM27">
        <f>Weather!H183</f>
        <v>0</v>
      </c>
      <c r="AN27">
        <f>Weather!I183</f>
        <v>651.70000000000005</v>
      </c>
      <c r="AO27">
        <f>Weather!J183</f>
        <v>0</v>
      </c>
      <c r="AP27">
        <f>Weather!K183</f>
        <v>595.70000000000005</v>
      </c>
      <c r="AQ27">
        <f>Weather!L183</f>
        <v>0</v>
      </c>
      <c r="AR27">
        <f>Weather!M183</f>
        <v>539.70000000000005</v>
      </c>
      <c r="AS27">
        <f>Weather!N183</f>
        <v>0</v>
      </c>
      <c r="AT27">
        <f>Weather!O183</f>
        <v>483.7</v>
      </c>
      <c r="AU27">
        <f>Weather!P183</f>
        <v>0</v>
      </c>
      <c r="AV27" s="7">
        <f>Weather!Q183</f>
        <v>-9.2750000000000004</v>
      </c>
      <c r="AW27" s="5">
        <f>'Economic Variables'!D137</f>
        <v>6781.1</v>
      </c>
      <c r="AX27" s="5">
        <f>'Economic Variables'!E137</f>
        <v>6707.8</v>
      </c>
      <c r="AY27" s="5">
        <f>'Economic Variables'!F137</f>
        <v>233</v>
      </c>
      <c r="AZ27" s="5">
        <f>'Economic Variables'!G137</f>
        <v>229.5</v>
      </c>
      <c r="BA27" s="5">
        <f>'Economic Variables'!H137</f>
        <v>659861.19999999995</v>
      </c>
      <c r="BB27" s="5">
        <f>'Economic Variables'!I137</f>
        <v>6909.5</v>
      </c>
      <c r="BC27" s="5">
        <f>'Economic Variables'!J137</f>
        <v>6116</v>
      </c>
      <c r="BD27" s="5">
        <f>'Economic Variables'!K137</f>
        <v>413.5</v>
      </c>
      <c r="BE27" s="5">
        <f>'Economic Variables'!L137</f>
        <v>7819.1</v>
      </c>
      <c r="BF27" s="5">
        <f>'Economic Variables'!M137</f>
        <v>24.9</v>
      </c>
      <c r="BG27" s="5">
        <f>'Economic Variables'!N137</f>
        <v>1060.5</v>
      </c>
      <c r="BH27" s="5">
        <f t="shared" si="1"/>
        <v>14728.6</v>
      </c>
      <c r="BI27" s="5">
        <f>'Economic Variables'!P137</f>
        <v>650799</v>
      </c>
      <c r="BJ27" s="5">
        <f>'Economic Variables'!Q137</f>
        <v>6998</v>
      </c>
      <c r="BK27" s="5">
        <f>'Economic Variables'!R137</f>
        <v>8285</v>
      </c>
      <c r="BL27" s="5">
        <f>'Economic Variables'!S137</f>
        <v>3358</v>
      </c>
      <c r="BM27" s="5">
        <f t="shared" si="13"/>
        <v>26</v>
      </c>
      <c r="BN27" s="81">
        <f t="shared" si="2"/>
        <v>1.414973347970818</v>
      </c>
      <c r="BO27" s="5">
        <f t="shared" si="3"/>
        <v>676</v>
      </c>
      <c r="BP27">
        <v>0</v>
      </c>
      <c r="BQ27">
        <v>1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f t="shared" si="21"/>
        <v>0</v>
      </c>
      <c r="CC27">
        <f t="shared" si="21"/>
        <v>0</v>
      </c>
      <c r="CD27">
        <f t="shared" si="4"/>
        <v>0</v>
      </c>
      <c r="CE27">
        <v>28</v>
      </c>
      <c r="CF27">
        <v>19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 s="81">
        <f t="shared" si="14"/>
        <v>24.34372963763365</v>
      </c>
      <c r="CY27" s="79">
        <f t="shared" si="15"/>
        <v>95.528124217466114</v>
      </c>
      <c r="CZ27" s="5">
        <f t="shared" si="16"/>
        <v>2585.449933862752</v>
      </c>
      <c r="DA27" s="5">
        <f t="shared" si="17"/>
        <v>64862.812379830822</v>
      </c>
      <c r="DB27" s="5">
        <f t="shared" si="18"/>
        <v>273206.98014465213</v>
      </c>
      <c r="DC27">
        <f t="shared" si="10"/>
        <v>1754.4124551211532</v>
      </c>
      <c r="DD27">
        <f t="shared" si="19"/>
        <v>44014.051257742343</v>
      </c>
      <c r="DE27">
        <f t="shared" si="20"/>
        <v>185390.45081244252</v>
      </c>
      <c r="DF27">
        <v>32109</v>
      </c>
      <c r="DG27">
        <v>3496</v>
      </c>
      <c r="DH27">
        <v>403</v>
      </c>
      <c r="DI27">
        <v>12</v>
      </c>
      <c r="DJ27">
        <v>3</v>
      </c>
    </row>
    <row r="28" spans="1:114" s="2" customFormat="1" x14ac:dyDescent="0.25">
      <c r="A28" s="3">
        <v>41699</v>
      </c>
      <c r="B28">
        <f t="shared" si="22"/>
        <v>2014</v>
      </c>
      <c r="C28" s="2">
        <v>21820067.259066403</v>
      </c>
      <c r="D28" s="2">
        <v>305815.26701710728</v>
      </c>
      <c r="E28" s="2">
        <v>22125882.52608351</v>
      </c>
      <c r="F28" s="2">
        <v>32119</v>
      </c>
      <c r="G28" s="2">
        <v>9635035.1650783997</v>
      </c>
      <c r="H28" s="2">
        <v>203319.10037232342</v>
      </c>
      <c r="I28" s="2">
        <v>9838354.2654507235</v>
      </c>
      <c r="J28" s="2">
        <v>3494</v>
      </c>
      <c r="K28" s="2">
        <v>21129294.339058802</v>
      </c>
      <c r="L28" s="2">
        <v>677860.28570627689</v>
      </c>
      <c r="M28" s="2">
        <v>21807154.624765079</v>
      </c>
      <c r="N28" s="2">
        <v>46960.067098541978</v>
      </c>
      <c r="O28" s="2">
        <v>406</v>
      </c>
      <c r="P28" s="2">
        <v>11161381.6362</v>
      </c>
      <c r="Q28" s="2">
        <v>47714.364534286069</v>
      </c>
      <c r="R28" s="2">
        <v>11209096.000734286</v>
      </c>
      <c r="S28" s="2">
        <v>20687.519612914475</v>
      </c>
      <c r="T28" s="2">
        <v>8</v>
      </c>
      <c r="U28" s="2">
        <v>21688269.199987501</v>
      </c>
      <c r="V28" s="2">
        <v>6871.1988685648612</v>
      </c>
      <c r="W28" s="2">
        <v>21695140.398856066</v>
      </c>
      <c r="X28" s="2">
        <v>40282.181101949762</v>
      </c>
      <c r="Y28" s="2">
        <v>4</v>
      </c>
      <c r="Z28" s="2">
        <v>756250.07197006035</v>
      </c>
      <c r="AA28" s="2">
        <v>1945.9</v>
      </c>
      <c r="AB28" s="2">
        <v>10048</v>
      </c>
      <c r="AC28" s="2">
        <v>45706.32</v>
      </c>
      <c r="AD28" s="2">
        <v>57.79</v>
      </c>
      <c r="AE28" s="2">
        <v>419</v>
      </c>
      <c r="AF28" s="2">
        <v>186237.59817320001</v>
      </c>
      <c r="AG28" s="2">
        <v>262</v>
      </c>
      <c r="AH28">
        <f>Weather!C184</f>
        <v>747.30000000000007</v>
      </c>
      <c r="AI28">
        <f>Weather!D184</f>
        <v>0</v>
      </c>
      <c r="AJ28">
        <f>Weather!E184</f>
        <v>685.30000000000007</v>
      </c>
      <c r="AK28">
        <f>Weather!F184</f>
        <v>0</v>
      </c>
      <c r="AL28">
        <f>Weather!G184</f>
        <v>623.30000000000007</v>
      </c>
      <c r="AM28">
        <f>Weather!H184</f>
        <v>0</v>
      </c>
      <c r="AN28">
        <f>Weather!I184</f>
        <v>561.30000000000007</v>
      </c>
      <c r="AO28">
        <f>Weather!J184</f>
        <v>0</v>
      </c>
      <c r="AP28">
        <f>Weather!K184</f>
        <v>499.29999999999995</v>
      </c>
      <c r="AQ28">
        <f>Weather!L184</f>
        <v>0</v>
      </c>
      <c r="AR28">
        <f>Weather!M184</f>
        <v>437.29999999999995</v>
      </c>
      <c r="AS28">
        <f>Weather!N184</f>
        <v>0</v>
      </c>
      <c r="AT28">
        <f>Weather!O184</f>
        <v>375.29999999999995</v>
      </c>
      <c r="AU28">
        <f>Weather!P184</f>
        <v>0</v>
      </c>
      <c r="AV28" s="7">
        <f>Weather!Q184</f>
        <v>-4.1064516129032258</v>
      </c>
      <c r="AW28" s="5">
        <f>'Economic Variables'!D138</f>
        <v>6786.1</v>
      </c>
      <c r="AX28" s="5">
        <f>'Economic Variables'!E138</f>
        <v>6686.4</v>
      </c>
      <c r="AY28" s="5">
        <f>'Economic Variables'!F138</f>
        <v>233.2</v>
      </c>
      <c r="AZ28" s="5">
        <f>'Economic Variables'!G138</f>
        <v>228.3</v>
      </c>
      <c r="BA28" s="5">
        <f>'Economic Variables'!H138</f>
        <v>659861.19999999995</v>
      </c>
      <c r="BB28" s="5">
        <f>'Economic Variables'!I138</f>
        <v>6909.5</v>
      </c>
      <c r="BC28" s="5">
        <f>'Economic Variables'!J138</f>
        <v>6116</v>
      </c>
      <c r="BD28" s="5">
        <f>'Economic Variables'!K138</f>
        <v>413.5</v>
      </c>
      <c r="BE28" s="5">
        <f>'Economic Variables'!L138</f>
        <v>7819.1</v>
      </c>
      <c r="BF28" s="5">
        <f>'Economic Variables'!M138</f>
        <v>24.9</v>
      </c>
      <c r="BG28" s="5">
        <f>'Economic Variables'!N138</f>
        <v>1060.5</v>
      </c>
      <c r="BH28" s="5">
        <f t="shared" si="1"/>
        <v>14728.6</v>
      </c>
      <c r="BI28" s="5">
        <f>'Economic Variables'!P138</f>
        <v>650799</v>
      </c>
      <c r="BJ28" s="5">
        <f>'Economic Variables'!Q138</f>
        <v>6998</v>
      </c>
      <c r="BK28" s="5">
        <f>'Economic Variables'!R138</f>
        <v>8285</v>
      </c>
      <c r="BL28" s="5">
        <f>'Economic Variables'!S138</f>
        <v>3358</v>
      </c>
      <c r="BM28" s="5">
        <f t="shared" si="13"/>
        <v>27</v>
      </c>
      <c r="BN28" s="81">
        <f t="shared" si="2"/>
        <v>1.4313637641589874</v>
      </c>
      <c r="BO28" s="5">
        <f t="shared" si="3"/>
        <v>729</v>
      </c>
      <c r="BP28">
        <v>0</v>
      </c>
      <c r="BQ28">
        <v>0</v>
      </c>
      <c r="BR28">
        <v>1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f t="shared" si="21"/>
        <v>1</v>
      </c>
      <c r="CC28">
        <f t="shared" si="21"/>
        <v>0</v>
      </c>
      <c r="CD28">
        <f t="shared" si="4"/>
        <v>1</v>
      </c>
      <c r="CE28">
        <v>31</v>
      </c>
      <c r="CF28">
        <v>21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 s="81">
        <f t="shared" si="14"/>
        <v>22.221680189379928</v>
      </c>
      <c r="CY28" s="79">
        <f t="shared" si="15"/>
        <v>90.831787815524521</v>
      </c>
      <c r="CZ28" s="5">
        <f t="shared" si="16"/>
        <v>2557.7239766320763</v>
      </c>
      <c r="DA28" s="5">
        <f t="shared" si="17"/>
        <v>66720.809528180282</v>
      </c>
      <c r="DB28" s="5">
        <f t="shared" si="18"/>
        <v>258275.48093876269</v>
      </c>
      <c r="DC28">
        <f t="shared" si="10"/>
        <v>1732.6517261055999</v>
      </c>
      <c r="DD28">
        <f t="shared" si="19"/>
        <v>45197.967744896319</v>
      </c>
      <c r="DE28">
        <f t="shared" si="20"/>
        <v>174960.8096681941</v>
      </c>
      <c r="DF28">
        <v>32119</v>
      </c>
      <c r="DG28">
        <v>3494</v>
      </c>
      <c r="DH28">
        <v>404</v>
      </c>
      <c r="DI28">
        <v>12</v>
      </c>
      <c r="DJ28">
        <v>3</v>
      </c>
    </row>
    <row r="29" spans="1:114" s="2" customFormat="1" x14ac:dyDescent="0.25">
      <c r="A29" s="3">
        <v>41730</v>
      </c>
      <c r="B29">
        <f t="shared" si="22"/>
        <v>2014</v>
      </c>
      <c r="C29" s="2">
        <v>17541878.681637499</v>
      </c>
      <c r="D29" s="2">
        <v>305815.26701710728</v>
      </c>
      <c r="E29" s="2">
        <v>17847693.948654607</v>
      </c>
      <c r="F29" s="2">
        <v>32110</v>
      </c>
      <c r="G29" s="2">
        <v>7806476.4706138</v>
      </c>
      <c r="H29" s="2">
        <v>203319.10037232342</v>
      </c>
      <c r="I29" s="2">
        <v>8009795.5709861238</v>
      </c>
      <c r="J29" s="2">
        <v>3500</v>
      </c>
      <c r="K29" s="2">
        <v>17568699.738950498</v>
      </c>
      <c r="L29" s="2">
        <v>677860.28570627689</v>
      </c>
      <c r="M29" s="2">
        <v>18246560.024656776</v>
      </c>
      <c r="N29" s="2">
        <v>58745.80811878611</v>
      </c>
      <c r="O29" s="2">
        <v>402</v>
      </c>
      <c r="P29" s="2">
        <v>11124214.424399998</v>
      </c>
      <c r="Q29" s="2">
        <v>47714.364534286069</v>
      </c>
      <c r="R29" s="2">
        <v>11171928.788934285</v>
      </c>
      <c r="S29" s="2">
        <v>21441.585486405747</v>
      </c>
      <c r="T29" s="2">
        <v>8</v>
      </c>
      <c r="U29" s="2">
        <v>22082359.812727496</v>
      </c>
      <c r="V29" s="2">
        <v>6871.1988685648612</v>
      </c>
      <c r="W29" s="2">
        <v>22089231.011596061</v>
      </c>
      <c r="X29" s="2">
        <v>40483.902236163311</v>
      </c>
      <c r="Y29" s="2">
        <v>4</v>
      </c>
      <c r="Z29" s="2">
        <v>637633.24057192204</v>
      </c>
      <c r="AA29" s="2">
        <v>1936.9</v>
      </c>
      <c r="AB29" s="2">
        <v>10054</v>
      </c>
      <c r="AC29" s="2">
        <v>44150.400000000001</v>
      </c>
      <c r="AD29" s="2">
        <v>156.29700000000003</v>
      </c>
      <c r="AE29" s="2">
        <v>419</v>
      </c>
      <c r="AF29" s="2">
        <v>180229.933716</v>
      </c>
      <c r="AG29" s="2">
        <v>262</v>
      </c>
      <c r="AH29">
        <f>Weather!C185</f>
        <v>405.19999999999987</v>
      </c>
      <c r="AI29">
        <f>Weather!D185</f>
        <v>0</v>
      </c>
      <c r="AJ29">
        <f>Weather!E185</f>
        <v>345.2</v>
      </c>
      <c r="AK29">
        <f>Weather!F185</f>
        <v>0</v>
      </c>
      <c r="AL29">
        <f>Weather!G185</f>
        <v>285.2</v>
      </c>
      <c r="AM29">
        <f>Weather!H185</f>
        <v>0</v>
      </c>
      <c r="AN29">
        <f>Weather!I185</f>
        <v>226.79999999999998</v>
      </c>
      <c r="AO29">
        <f>Weather!J185</f>
        <v>1.5999999999999996</v>
      </c>
      <c r="AP29">
        <f>Weather!K185</f>
        <v>171.99999999999997</v>
      </c>
      <c r="AQ29">
        <f>Weather!L185</f>
        <v>6.7999999999999989</v>
      </c>
      <c r="AR29">
        <f>Weather!M185</f>
        <v>121.80000000000001</v>
      </c>
      <c r="AS29">
        <f>Weather!N185</f>
        <v>16.599999999999998</v>
      </c>
      <c r="AT29">
        <f>Weather!O185</f>
        <v>80.600000000000009</v>
      </c>
      <c r="AU29">
        <f>Weather!P185</f>
        <v>35.400000000000006</v>
      </c>
      <c r="AV29" s="7">
        <f>Weather!Q185</f>
        <v>6.4933333333333341</v>
      </c>
      <c r="AW29" s="5">
        <f>'Economic Variables'!D139</f>
        <v>6797.3</v>
      </c>
      <c r="AX29" s="5">
        <f>'Economic Variables'!E139</f>
        <v>6715.8</v>
      </c>
      <c r="AY29" s="5">
        <f>'Economic Variables'!F139</f>
        <v>235.9</v>
      </c>
      <c r="AZ29" s="5">
        <f>'Economic Variables'!G139</f>
        <v>231</v>
      </c>
      <c r="BA29" s="5">
        <f>'Economic Variables'!H139</f>
        <v>659861.19999999995</v>
      </c>
      <c r="BB29" s="5">
        <f>'Economic Variables'!I139</f>
        <v>6909.5</v>
      </c>
      <c r="BC29" s="5">
        <f>'Economic Variables'!J139</f>
        <v>6116</v>
      </c>
      <c r="BD29" s="5">
        <f>'Economic Variables'!K139</f>
        <v>413.5</v>
      </c>
      <c r="BE29" s="5">
        <f>'Economic Variables'!L139</f>
        <v>7819.1</v>
      </c>
      <c r="BF29" s="5">
        <f>'Economic Variables'!M139</f>
        <v>24.9</v>
      </c>
      <c r="BG29" s="5">
        <f>'Economic Variables'!N139</f>
        <v>1060.5</v>
      </c>
      <c r="BH29" s="5">
        <f t="shared" si="1"/>
        <v>14728.6</v>
      </c>
      <c r="BI29" s="5">
        <f>'Economic Variables'!P139</f>
        <v>657234</v>
      </c>
      <c r="BJ29" s="5">
        <f>'Economic Variables'!Q139</f>
        <v>6811</v>
      </c>
      <c r="BK29" s="5">
        <f>'Economic Variables'!R139</f>
        <v>7887</v>
      </c>
      <c r="BL29" s="5">
        <f>'Economic Variables'!S139</f>
        <v>3340</v>
      </c>
      <c r="BM29" s="5">
        <f t="shared" si="13"/>
        <v>28</v>
      </c>
      <c r="BN29" s="81">
        <f t="shared" si="2"/>
        <v>1.4471580313422192</v>
      </c>
      <c r="BO29" s="5">
        <f t="shared" si="3"/>
        <v>784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f t="shared" si="21"/>
        <v>1</v>
      </c>
      <c r="CC29">
        <f t="shared" si="21"/>
        <v>0</v>
      </c>
      <c r="CD29">
        <f t="shared" si="4"/>
        <v>1</v>
      </c>
      <c r="CE29">
        <v>30</v>
      </c>
      <c r="CF29">
        <v>20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 s="81">
        <f t="shared" si="14"/>
        <v>18.527659035248217</v>
      </c>
      <c r="CY29" s="79">
        <f t="shared" si="15"/>
        <v>76.283767342724985</v>
      </c>
      <c r="CZ29" s="5">
        <f t="shared" si="16"/>
        <v>2269.4726398826838</v>
      </c>
      <c r="DA29" s="5">
        <f t="shared" si="17"/>
        <v>69824.55493083928</v>
      </c>
      <c r="DB29" s="5">
        <f t="shared" si="18"/>
        <v>276115.38764495077</v>
      </c>
      <c r="DC29">
        <f t="shared" si="10"/>
        <v>1512.9817599217893</v>
      </c>
      <c r="DD29">
        <f t="shared" si="19"/>
        <v>46549.703287226184</v>
      </c>
      <c r="DE29">
        <f t="shared" si="20"/>
        <v>184076.92509663384</v>
      </c>
      <c r="DF29">
        <v>32110</v>
      </c>
      <c r="DG29">
        <v>3500</v>
      </c>
      <c r="DH29">
        <v>400</v>
      </c>
      <c r="DI29">
        <v>12</v>
      </c>
      <c r="DJ29">
        <v>3</v>
      </c>
    </row>
    <row r="30" spans="1:114" s="2" customFormat="1" x14ac:dyDescent="0.25">
      <c r="A30" s="3">
        <v>41760</v>
      </c>
      <c r="B30">
        <f t="shared" si="22"/>
        <v>2014</v>
      </c>
      <c r="C30" s="2">
        <v>17515947.318022802</v>
      </c>
      <c r="D30" s="2">
        <v>305815.26701710728</v>
      </c>
      <c r="E30" s="2">
        <v>17821762.58503991</v>
      </c>
      <c r="F30" s="2">
        <v>32097</v>
      </c>
      <c r="G30" s="2">
        <v>7699723.5692166993</v>
      </c>
      <c r="H30" s="2">
        <v>203319.10037232342</v>
      </c>
      <c r="I30" s="2">
        <v>7903042.6695890231</v>
      </c>
      <c r="J30" s="2">
        <v>3495</v>
      </c>
      <c r="K30" s="2">
        <v>16574339.4228472</v>
      </c>
      <c r="L30" s="2">
        <v>677860.28570627689</v>
      </c>
      <c r="M30" s="2">
        <v>17252199.708553478</v>
      </c>
      <c r="N30" s="2">
        <v>52213.002582367022</v>
      </c>
      <c r="O30" s="2">
        <v>393</v>
      </c>
      <c r="P30" s="2">
        <v>11759391.851799998</v>
      </c>
      <c r="Q30" s="2">
        <v>47714.364534286069</v>
      </c>
      <c r="R30" s="2">
        <v>11807106.216334285</v>
      </c>
      <c r="S30" s="2">
        <v>22241.295822500593</v>
      </c>
      <c r="T30" s="2">
        <v>8</v>
      </c>
      <c r="U30" s="2">
        <v>22961527.110720001</v>
      </c>
      <c r="V30" s="2">
        <v>6871.1988685648612</v>
      </c>
      <c r="W30" s="2">
        <v>22968398.309588566</v>
      </c>
      <c r="X30" s="2">
        <v>36651.552215950796</v>
      </c>
      <c r="Y30" s="2">
        <v>4</v>
      </c>
      <c r="Z30" s="2">
        <v>576138.27847615385</v>
      </c>
      <c r="AA30" s="2">
        <v>1919.7</v>
      </c>
      <c r="AB30" s="2">
        <v>10056</v>
      </c>
      <c r="AC30" s="2">
        <v>45632.160000000003</v>
      </c>
      <c r="AD30" s="2">
        <v>98.850000000000009</v>
      </c>
      <c r="AE30" s="2">
        <v>418</v>
      </c>
      <c r="AF30" s="2">
        <v>186237.59817320001</v>
      </c>
      <c r="AG30" s="2">
        <v>262</v>
      </c>
      <c r="AH30">
        <f>Weather!C186</f>
        <v>214.49999999999994</v>
      </c>
      <c r="AI30">
        <f>Weather!D186</f>
        <v>4.7000000000000028</v>
      </c>
      <c r="AJ30">
        <f>Weather!E186</f>
        <v>160.89999999999998</v>
      </c>
      <c r="AK30">
        <f>Weather!F186</f>
        <v>13.100000000000001</v>
      </c>
      <c r="AL30">
        <f>Weather!G186</f>
        <v>113.3</v>
      </c>
      <c r="AM30">
        <f>Weather!H186</f>
        <v>27.500000000000004</v>
      </c>
      <c r="AN30">
        <f>Weather!I186</f>
        <v>74.099999999999994</v>
      </c>
      <c r="AO30">
        <f>Weather!J186</f>
        <v>50.300000000000004</v>
      </c>
      <c r="AP30">
        <f>Weather!K186</f>
        <v>40.600000000000009</v>
      </c>
      <c r="AQ30">
        <f>Weather!L186</f>
        <v>78.800000000000011</v>
      </c>
      <c r="AR30">
        <f>Weather!M186</f>
        <v>19.3</v>
      </c>
      <c r="AS30">
        <f>Weather!N186</f>
        <v>119.50000000000003</v>
      </c>
      <c r="AT30">
        <f>Weather!O186</f>
        <v>8.9</v>
      </c>
      <c r="AU30">
        <f>Weather!P186</f>
        <v>171.10000000000002</v>
      </c>
      <c r="AV30" s="7">
        <f>Weather!Q186</f>
        <v>13.232258064516129</v>
      </c>
      <c r="AW30" s="5">
        <f>'Economic Variables'!D140</f>
        <v>6798</v>
      </c>
      <c r="AX30" s="5">
        <f>'Economic Variables'!E140</f>
        <v>6770.1</v>
      </c>
      <c r="AY30" s="5">
        <f>'Economic Variables'!F140</f>
        <v>237</v>
      </c>
      <c r="AZ30" s="5">
        <f>'Economic Variables'!G140</f>
        <v>234.3</v>
      </c>
      <c r="BA30" s="5">
        <f>'Economic Variables'!H140</f>
        <v>659861.19999999995</v>
      </c>
      <c r="BB30" s="5">
        <f>'Economic Variables'!I140</f>
        <v>6909.5</v>
      </c>
      <c r="BC30" s="5">
        <f>'Economic Variables'!J140</f>
        <v>6116</v>
      </c>
      <c r="BD30" s="5">
        <f>'Economic Variables'!K140</f>
        <v>413.5</v>
      </c>
      <c r="BE30" s="5">
        <f>'Economic Variables'!L140</f>
        <v>7819.1</v>
      </c>
      <c r="BF30" s="5">
        <f>'Economic Variables'!M140</f>
        <v>24.9</v>
      </c>
      <c r="BG30" s="5">
        <f>'Economic Variables'!N140</f>
        <v>1060.5</v>
      </c>
      <c r="BH30" s="5">
        <f t="shared" si="1"/>
        <v>14728.6</v>
      </c>
      <c r="BI30" s="5">
        <f>'Economic Variables'!P140</f>
        <v>657234</v>
      </c>
      <c r="BJ30" s="5">
        <f>'Economic Variables'!Q140</f>
        <v>6811</v>
      </c>
      <c r="BK30" s="5">
        <f>'Economic Variables'!R140</f>
        <v>7887</v>
      </c>
      <c r="BL30" s="5">
        <f>'Economic Variables'!S140</f>
        <v>3340</v>
      </c>
      <c r="BM30" s="5">
        <f t="shared" si="13"/>
        <v>29</v>
      </c>
      <c r="BN30" s="81">
        <f t="shared" si="2"/>
        <v>1.4623979978989561</v>
      </c>
      <c r="BO30" s="5">
        <f t="shared" si="3"/>
        <v>841</v>
      </c>
      <c r="BP30">
        <v>0</v>
      </c>
      <c r="BQ30">
        <v>0</v>
      </c>
      <c r="BR30">
        <v>0</v>
      </c>
      <c r="BS30">
        <v>0</v>
      </c>
      <c r="BT30">
        <v>1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f t="shared" ref="CB30:CC49" si="23">CB18</f>
        <v>1</v>
      </c>
      <c r="CC30">
        <f t="shared" si="23"/>
        <v>0</v>
      </c>
      <c r="CD30">
        <f t="shared" si="4"/>
        <v>1</v>
      </c>
      <c r="CE30">
        <v>31</v>
      </c>
      <c r="CF30">
        <v>22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 s="81">
        <f t="shared" si="14"/>
        <v>17.911193172550455</v>
      </c>
      <c r="CY30" s="79">
        <f t="shared" si="15"/>
        <v>72.943307670764895</v>
      </c>
      <c r="CZ30" s="5">
        <f t="shared" si="16"/>
        <v>1995.3966815352162</v>
      </c>
      <c r="DA30" s="5">
        <f t="shared" si="17"/>
        <v>67085.830774626622</v>
      </c>
      <c r="DB30" s="5">
        <f t="shared" si="18"/>
        <v>261004.52624532461</v>
      </c>
      <c r="DC30">
        <f t="shared" si="10"/>
        <v>1416.0879675411213</v>
      </c>
      <c r="DD30">
        <f t="shared" si="19"/>
        <v>47609.299259412437</v>
      </c>
      <c r="DE30">
        <f t="shared" si="20"/>
        <v>185229.01862571423</v>
      </c>
      <c r="DF30">
        <v>32097</v>
      </c>
      <c r="DG30">
        <v>3495</v>
      </c>
      <c r="DH30">
        <v>391</v>
      </c>
      <c r="DI30">
        <v>12</v>
      </c>
      <c r="DJ30">
        <v>3</v>
      </c>
    </row>
    <row r="31" spans="1:114" s="2" customFormat="1" x14ac:dyDescent="0.25">
      <c r="A31" s="3">
        <v>41791</v>
      </c>
      <c r="B31">
        <f t="shared" si="22"/>
        <v>2014</v>
      </c>
      <c r="C31" s="2">
        <v>20692599.102671701</v>
      </c>
      <c r="D31" s="2">
        <v>305815.26701710728</v>
      </c>
      <c r="E31" s="2">
        <v>20998414.369688809</v>
      </c>
      <c r="F31" s="2">
        <v>32115</v>
      </c>
      <c r="G31" s="2">
        <v>8465573.0889771003</v>
      </c>
      <c r="H31" s="2">
        <v>203319.10037232342</v>
      </c>
      <c r="I31" s="2">
        <v>8668892.1893494241</v>
      </c>
      <c r="J31" s="2">
        <v>3492</v>
      </c>
      <c r="K31" s="2">
        <v>17975103.6857736</v>
      </c>
      <c r="L31" s="2">
        <v>677860.28570627689</v>
      </c>
      <c r="M31" s="2">
        <v>18652963.971479878</v>
      </c>
      <c r="N31" s="2">
        <v>57006.146096800279</v>
      </c>
      <c r="O31" s="2">
        <v>393</v>
      </c>
      <c r="P31" s="2">
        <v>11032581.547000002</v>
      </c>
      <c r="Q31" s="2">
        <v>47714.364534286069</v>
      </c>
      <c r="R31" s="2">
        <v>11080295.911534289</v>
      </c>
      <c r="S31" s="2">
        <v>24114.634044922113</v>
      </c>
      <c r="T31" s="2">
        <v>8</v>
      </c>
      <c r="U31" s="2">
        <v>21076115.402677499</v>
      </c>
      <c r="V31" s="2">
        <v>6871.1988685648612</v>
      </c>
      <c r="W31" s="2">
        <v>21082986.601546064</v>
      </c>
      <c r="X31" s="2">
        <v>37020.549273857512</v>
      </c>
      <c r="Y31" s="2">
        <v>4</v>
      </c>
      <c r="Z31" s="2">
        <v>509178.19786968618</v>
      </c>
      <c r="AA31" s="2">
        <v>1885.1</v>
      </c>
      <c r="AB31" s="2">
        <v>10056</v>
      </c>
      <c r="AC31" s="2">
        <v>44117.64</v>
      </c>
      <c r="AD31" s="2">
        <v>117.72699999999999</v>
      </c>
      <c r="AE31" s="2">
        <v>418</v>
      </c>
      <c r="AF31" s="2">
        <v>180229.933716</v>
      </c>
      <c r="AG31" s="2">
        <v>262</v>
      </c>
      <c r="AH31">
        <f>Weather!C187</f>
        <v>69</v>
      </c>
      <c r="AI31">
        <f>Weather!D187</f>
        <v>31.1</v>
      </c>
      <c r="AJ31">
        <f>Weather!E187</f>
        <v>38.399999999999991</v>
      </c>
      <c r="AK31">
        <f>Weather!F187</f>
        <v>60.5</v>
      </c>
      <c r="AL31">
        <f>Weather!G187</f>
        <v>14.400000000000002</v>
      </c>
      <c r="AM31">
        <f>Weather!H187</f>
        <v>96.499999999999986</v>
      </c>
      <c r="AN31">
        <f>Weather!I187</f>
        <v>3.3000000000000007</v>
      </c>
      <c r="AO31">
        <f>Weather!J187</f>
        <v>145.4</v>
      </c>
      <c r="AP31">
        <f>Weather!K187</f>
        <v>0</v>
      </c>
      <c r="AQ31">
        <f>Weather!L187</f>
        <v>202.10000000000002</v>
      </c>
      <c r="AR31">
        <f>Weather!M187</f>
        <v>0</v>
      </c>
      <c r="AS31">
        <f>Weather!N187</f>
        <v>262.10000000000008</v>
      </c>
      <c r="AT31">
        <f>Weather!O187</f>
        <v>0</v>
      </c>
      <c r="AU31">
        <f>Weather!P187</f>
        <v>322.10000000000008</v>
      </c>
      <c r="AV31" s="7">
        <f>Weather!Q187</f>
        <v>18.736666666666668</v>
      </c>
      <c r="AW31" s="5">
        <f>'Economic Variables'!D141</f>
        <v>6790.7</v>
      </c>
      <c r="AX31" s="5">
        <f>'Economic Variables'!E141</f>
        <v>6837.5</v>
      </c>
      <c r="AY31" s="5">
        <f>'Economic Variables'!F141</f>
        <v>237.6</v>
      </c>
      <c r="AZ31" s="5">
        <f>'Economic Variables'!G141</f>
        <v>239.3</v>
      </c>
      <c r="BA31" s="5">
        <f>'Economic Variables'!H141</f>
        <v>659861.19999999995</v>
      </c>
      <c r="BB31" s="5">
        <f>'Economic Variables'!I141</f>
        <v>6909.5</v>
      </c>
      <c r="BC31" s="5">
        <f>'Economic Variables'!J141</f>
        <v>6116</v>
      </c>
      <c r="BD31" s="5">
        <f>'Economic Variables'!K141</f>
        <v>413.5</v>
      </c>
      <c r="BE31" s="5">
        <f>'Economic Variables'!L141</f>
        <v>7819.1</v>
      </c>
      <c r="BF31" s="5">
        <f>'Economic Variables'!M141</f>
        <v>24.9</v>
      </c>
      <c r="BG31" s="5">
        <f>'Economic Variables'!N141</f>
        <v>1060.5</v>
      </c>
      <c r="BH31" s="5">
        <f t="shared" si="1"/>
        <v>14728.6</v>
      </c>
      <c r="BI31" s="5">
        <f>'Economic Variables'!P141</f>
        <v>657234</v>
      </c>
      <c r="BJ31" s="5">
        <f>'Economic Variables'!Q141</f>
        <v>6811</v>
      </c>
      <c r="BK31" s="5">
        <f>'Economic Variables'!R141</f>
        <v>7887</v>
      </c>
      <c r="BL31" s="5">
        <f>'Economic Variables'!S141</f>
        <v>3340</v>
      </c>
      <c r="BM31" s="5">
        <f t="shared" si="13"/>
        <v>30</v>
      </c>
      <c r="BN31" s="81">
        <f t="shared" si="2"/>
        <v>1.4771212547196624</v>
      </c>
      <c r="BO31" s="5">
        <f t="shared" si="3"/>
        <v>900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1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f t="shared" si="23"/>
        <v>0</v>
      </c>
      <c r="CC31">
        <f t="shared" si="23"/>
        <v>0</v>
      </c>
      <c r="CD31">
        <f t="shared" si="4"/>
        <v>0</v>
      </c>
      <c r="CE31">
        <v>30</v>
      </c>
      <c r="CF31">
        <v>21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 s="81">
        <f t="shared" si="14"/>
        <v>21.795022439865907</v>
      </c>
      <c r="CY31" s="79">
        <f t="shared" si="15"/>
        <v>82.750020898715391</v>
      </c>
      <c r="CZ31" s="5">
        <f t="shared" si="16"/>
        <v>2260.14345952743</v>
      </c>
      <c r="DA31" s="5">
        <f t="shared" si="17"/>
        <v>65954.142330561241</v>
      </c>
      <c r="DB31" s="5">
        <f t="shared" si="18"/>
        <v>250987.93573269123</v>
      </c>
      <c r="DC31">
        <f t="shared" si="10"/>
        <v>1582.1004216692006</v>
      </c>
      <c r="DD31">
        <f t="shared" si="19"/>
        <v>46167.899631392873</v>
      </c>
      <c r="DE31">
        <f t="shared" si="20"/>
        <v>175691.55501288388</v>
      </c>
      <c r="DF31">
        <v>32115</v>
      </c>
      <c r="DG31">
        <v>3492</v>
      </c>
      <c r="DH31">
        <v>391</v>
      </c>
      <c r="DI31">
        <v>12</v>
      </c>
      <c r="DJ31">
        <v>3</v>
      </c>
    </row>
    <row r="32" spans="1:114" s="2" customFormat="1" x14ac:dyDescent="0.25">
      <c r="A32" s="3">
        <v>41821</v>
      </c>
      <c r="B32">
        <f t="shared" si="22"/>
        <v>2014</v>
      </c>
      <c r="C32" s="2">
        <v>22781064.732587799</v>
      </c>
      <c r="D32" s="2">
        <v>305815.26701710728</v>
      </c>
      <c r="E32" s="2">
        <v>23086879.999604907</v>
      </c>
      <c r="F32" s="2">
        <v>32144</v>
      </c>
      <c r="G32" s="2">
        <v>8777669.4860967994</v>
      </c>
      <c r="H32" s="2">
        <v>203319.10037232342</v>
      </c>
      <c r="I32" s="2">
        <v>8980988.5864691231</v>
      </c>
      <c r="J32" s="2">
        <v>3482</v>
      </c>
      <c r="K32" s="2">
        <v>19760020.465885401</v>
      </c>
      <c r="L32" s="2">
        <v>677860.28570627689</v>
      </c>
      <c r="M32" s="2">
        <v>20437880.751591679</v>
      </c>
      <c r="N32" s="2">
        <v>51160.908492594215</v>
      </c>
      <c r="O32" s="2">
        <v>395</v>
      </c>
      <c r="P32" s="2">
        <v>11680210.054799998</v>
      </c>
      <c r="Q32" s="2">
        <v>47714.364534286069</v>
      </c>
      <c r="R32" s="2">
        <v>11727924.419334285</v>
      </c>
      <c r="S32" s="2">
        <v>23811.485404763793</v>
      </c>
      <c r="T32" s="2">
        <v>8</v>
      </c>
      <c r="U32" s="2">
        <v>23317462.389127497</v>
      </c>
      <c r="V32" s="2">
        <v>6871.1988685648612</v>
      </c>
      <c r="W32" s="2">
        <v>23324333.587996062</v>
      </c>
      <c r="X32" s="2">
        <v>41001.169696091536</v>
      </c>
      <c r="Y32" s="2">
        <v>4</v>
      </c>
      <c r="Z32" s="2">
        <v>539479.7354380578</v>
      </c>
      <c r="AA32" s="2">
        <v>1849.338</v>
      </c>
      <c r="AB32" s="2">
        <v>10055</v>
      </c>
      <c r="AC32" s="2">
        <v>45622.080000000002</v>
      </c>
      <c r="AD32" s="2">
        <v>95.5</v>
      </c>
      <c r="AE32" s="2">
        <v>417</v>
      </c>
      <c r="AF32" s="2">
        <v>186237.59817320001</v>
      </c>
      <c r="AG32" s="2">
        <v>262</v>
      </c>
      <c r="AH32">
        <f>Weather!C188</f>
        <v>47.300000000000011</v>
      </c>
      <c r="AI32">
        <f>Weather!D188</f>
        <v>30.600000000000009</v>
      </c>
      <c r="AJ32">
        <f>Weather!E188</f>
        <v>15.300000000000008</v>
      </c>
      <c r="AK32">
        <f>Weather!F188</f>
        <v>60.600000000000009</v>
      </c>
      <c r="AL32">
        <f>Weather!G188</f>
        <v>2.3000000000000007</v>
      </c>
      <c r="AM32">
        <f>Weather!H188</f>
        <v>109.60000000000002</v>
      </c>
      <c r="AN32">
        <f>Weather!I188</f>
        <v>0</v>
      </c>
      <c r="AO32">
        <f>Weather!J188</f>
        <v>169.3</v>
      </c>
      <c r="AP32">
        <f>Weather!K188</f>
        <v>0</v>
      </c>
      <c r="AQ32">
        <f>Weather!L188</f>
        <v>231.3</v>
      </c>
      <c r="AR32">
        <f>Weather!M188</f>
        <v>0</v>
      </c>
      <c r="AS32">
        <f>Weather!N188</f>
        <v>293.29999999999995</v>
      </c>
      <c r="AT32">
        <f>Weather!O188</f>
        <v>0</v>
      </c>
      <c r="AU32">
        <f>Weather!P188</f>
        <v>355.29999999999995</v>
      </c>
      <c r="AV32" s="7">
        <f>Weather!Q188</f>
        <v>19.461290322580645</v>
      </c>
      <c r="AW32" s="5">
        <f>'Economic Variables'!D142</f>
        <v>6792</v>
      </c>
      <c r="AX32" s="5">
        <f>'Economic Variables'!E142</f>
        <v>6884</v>
      </c>
      <c r="AY32" s="5">
        <f>'Economic Variables'!F142</f>
        <v>239.2</v>
      </c>
      <c r="AZ32" s="5">
        <f>'Economic Variables'!G142</f>
        <v>243.6</v>
      </c>
      <c r="BA32" s="5">
        <f>'Economic Variables'!H142</f>
        <v>659861.19999999995</v>
      </c>
      <c r="BB32" s="5">
        <f>'Economic Variables'!I142</f>
        <v>6909.5</v>
      </c>
      <c r="BC32" s="5">
        <f>'Economic Variables'!J142</f>
        <v>6116</v>
      </c>
      <c r="BD32" s="5">
        <f>'Economic Variables'!K142</f>
        <v>413.5</v>
      </c>
      <c r="BE32" s="5">
        <f>'Economic Variables'!L142</f>
        <v>7819.1</v>
      </c>
      <c r="BF32" s="5">
        <f>'Economic Variables'!M142</f>
        <v>24.9</v>
      </c>
      <c r="BG32" s="5">
        <f>'Economic Variables'!N142</f>
        <v>1060.5</v>
      </c>
      <c r="BH32" s="5">
        <f t="shared" si="1"/>
        <v>14728.6</v>
      </c>
      <c r="BI32" s="5">
        <f>'Economic Variables'!P142</f>
        <v>663925</v>
      </c>
      <c r="BJ32" s="5">
        <f>'Economic Variables'!Q142</f>
        <v>6761</v>
      </c>
      <c r="BK32" s="5">
        <f>'Economic Variables'!R142</f>
        <v>8053</v>
      </c>
      <c r="BL32" s="5">
        <f>'Economic Variables'!S142</f>
        <v>3175</v>
      </c>
      <c r="BM32" s="5">
        <f t="shared" si="13"/>
        <v>31</v>
      </c>
      <c r="BN32" s="81">
        <f t="shared" si="2"/>
        <v>1.4913616938342726</v>
      </c>
      <c r="BO32" s="5">
        <f t="shared" si="3"/>
        <v>961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1</v>
      </c>
      <c r="BW32">
        <v>0</v>
      </c>
      <c r="BX32">
        <v>0</v>
      </c>
      <c r="BY32">
        <v>0</v>
      </c>
      <c r="BZ32">
        <v>0</v>
      </c>
      <c r="CA32">
        <v>0</v>
      </c>
      <c r="CB32">
        <f t="shared" si="23"/>
        <v>0</v>
      </c>
      <c r="CC32">
        <f t="shared" si="23"/>
        <v>0</v>
      </c>
      <c r="CD32">
        <f t="shared" si="4"/>
        <v>0</v>
      </c>
      <c r="CE32">
        <v>31</v>
      </c>
      <c r="CF32">
        <v>22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 s="81">
        <f t="shared" si="14"/>
        <v>23.168804893709062</v>
      </c>
      <c r="CY32" s="79">
        <f t="shared" si="15"/>
        <v>83.20198427367589</v>
      </c>
      <c r="CZ32" s="5">
        <f t="shared" si="16"/>
        <v>2351.8850116906419</v>
      </c>
      <c r="DA32" s="5">
        <f t="shared" si="17"/>
        <v>66635.934200762989</v>
      </c>
      <c r="DB32" s="5">
        <f t="shared" si="18"/>
        <v>265049.24531813705</v>
      </c>
      <c r="DC32">
        <f t="shared" si="10"/>
        <v>1669.0796857159394</v>
      </c>
      <c r="DD32">
        <f t="shared" si="19"/>
        <v>47290.017819896311</v>
      </c>
      <c r="DE32">
        <f t="shared" si="20"/>
        <v>188099.46441932308</v>
      </c>
      <c r="DF32">
        <v>32144</v>
      </c>
      <c r="DG32">
        <v>3482</v>
      </c>
      <c r="DH32">
        <v>393</v>
      </c>
      <c r="DI32">
        <v>12</v>
      </c>
      <c r="DJ32">
        <v>3</v>
      </c>
    </row>
    <row r="33" spans="1:114" s="2" customFormat="1" x14ac:dyDescent="0.25">
      <c r="A33" s="3">
        <v>41852</v>
      </c>
      <c r="B33">
        <f t="shared" si="22"/>
        <v>2014</v>
      </c>
      <c r="C33" s="2">
        <v>22592702.3825025</v>
      </c>
      <c r="D33" s="2">
        <v>305815.26701710728</v>
      </c>
      <c r="E33" s="2">
        <v>22898517.649519607</v>
      </c>
      <c r="F33" s="2">
        <v>32152</v>
      </c>
      <c r="G33" s="2">
        <v>8800860.0763713997</v>
      </c>
      <c r="H33" s="2">
        <v>203319.10037232342</v>
      </c>
      <c r="I33" s="2">
        <v>9004179.1767437235</v>
      </c>
      <c r="J33" s="2">
        <v>3486</v>
      </c>
      <c r="K33" s="2">
        <v>18788928.676751003</v>
      </c>
      <c r="L33" s="2">
        <v>677860.28570627689</v>
      </c>
      <c r="M33" s="2">
        <v>19466788.962457281</v>
      </c>
      <c r="N33" s="2">
        <v>49137.055969534136</v>
      </c>
      <c r="O33" s="2">
        <v>396</v>
      </c>
      <c r="P33" s="2">
        <v>11966061.666200001</v>
      </c>
      <c r="Q33" s="2">
        <v>47714.364534286069</v>
      </c>
      <c r="R33" s="2">
        <v>12013776.030734288</v>
      </c>
      <c r="S33" s="2">
        <v>23162.712291223623</v>
      </c>
      <c r="T33" s="2">
        <v>8</v>
      </c>
      <c r="U33" s="2">
        <v>24328683.400229998</v>
      </c>
      <c r="V33" s="2">
        <v>6871.1988685648612</v>
      </c>
      <c r="W33" s="2">
        <v>24335554.599098563</v>
      </c>
      <c r="X33" s="2">
        <v>40128.884835473262</v>
      </c>
      <c r="Y33" s="2">
        <v>4</v>
      </c>
      <c r="Z33" s="2">
        <v>581605.79598886869</v>
      </c>
      <c r="AA33" s="2">
        <v>1775.5</v>
      </c>
      <c r="AB33" s="2">
        <v>10053</v>
      </c>
      <c r="AC33" s="2">
        <v>45531.360000000001</v>
      </c>
      <c r="AD33" s="2">
        <v>72.587000000000003</v>
      </c>
      <c r="AE33" s="2">
        <v>417</v>
      </c>
      <c r="AF33" s="2">
        <v>186237.59817320001</v>
      </c>
      <c r="AG33" s="2">
        <v>262</v>
      </c>
      <c r="AH33">
        <f>Weather!C189</f>
        <v>38.799999999999997</v>
      </c>
      <c r="AI33">
        <f>Weather!D189</f>
        <v>27.5</v>
      </c>
      <c r="AJ33">
        <f>Weather!E189</f>
        <v>10.899999999999999</v>
      </c>
      <c r="AK33">
        <f>Weather!F189</f>
        <v>61.599999999999994</v>
      </c>
      <c r="AL33">
        <f>Weather!G189</f>
        <v>0.69999999999999929</v>
      </c>
      <c r="AM33">
        <f>Weather!H189</f>
        <v>113.39999999999999</v>
      </c>
      <c r="AN33">
        <f>Weather!I189</f>
        <v>0</v>
      </c>
      <c r="AO33">
        <f>Weather!J189</f>
        <v>174.69999999999996</v>
      </c>
      <c r="AP33">
        <f>Weather!K189</f>
        <v>0</v>
      </c>
      <c r="AQ33">
        <f>Weather!L189</f>
        <v>236.7</v>
      </c>
      <c r="AR33">
        <f>Weather!M189</f>
        <v>0</v>
      </c>
      <c r="AS33">
        <f>Weather!N189</f>
        <v>298.70000000000005</v>
      </c>
      <c r="AT33">
        <f>Weather!O189</f>
        <v>0</v>
      </c>
      <c r="AU33">
        <f>Weather!P189</f>
        <v>360.7</v>
      </c>
      <c r="AV33" s="7">
        <f>Weather!Q189</f>
        <v>19.63548387096774</v>
      </c>
      <c r="AW33" s="5">
        <f>'Economic Variables'!D143</f>
        <v>6796.3</v>
      </c>
      <c r="AX33" s="5">
        <f>'Economic Variables'!E143</f>
        <v>6897.1</v>
      </c>
      <c r="AY33" s="5">
        <f>'Economic Variables'!F143</f>
        <v>239.3</v>
      </c>
      <c r="AZ33" s="5">
        <f>'Economic Variables'!G143</f>
        <v>245.9</v>
      </c>
      <c r="BA33" s="5">
        <f>'Economic Variables'!H143</f>
        <v>659861.19999999995</v>
      </c>
      <c r="BB33" s="5">
        <f>'Economic Variables'!I143</f>
        <v>6909.5</v>
      </c>
      <c r="BC33" s="5">
        <f>'Economic Variables'!J143</f>
        <v>6116</v>
      </c>
      <c r="BD33" s="5">
        <f>'Economic Variables'!K143</f>
        <v>413.5</v>
      </c>
      <c r="BE33" s="5">
        <f>'Economic Variables'!L143</f>
        <v>7819.1</v>
      </c>
      <c r="BF33" s="5">
        <f>'Economic Variables'!M143</f>
        <v>24.9</v>
      </c>
      <c r="BG33" s="5">
        <f>'Economic Variables'!N143</f>
        <v>1060.5</v>
      </c>
      <c r="BH33" s="5">
        <f t="shared" si="1"/>
        <v>14728.6</v>
      </c>
      <c r="BI33" s="5">
        <f>'Economic Variables'!P143</f>
        <v>663925</v>
      </c>
      <c r="BJ33" s="5">
        <f>'Economic Variables'!Q143</f>
        <v>6761</v>
      </c>
      <c r="BK33" s="5">
        <f>'Economic Variables'!R143</f>
        <v>8053</v>
      </c>
      <c r="BL33" s="5">
        <f>'Economic Variables'!S143</f>
        <v>3175</v>
      </c>
      <c r="BM33" s="5">
        <f t="shared" si="13"/>
        <v>32</v>
      </c>
      <c r="BN33" s="81">
        <f t="shared" si="2"/>
        <v>1.505149978319906</v>
      </c>
      <c r="BO33" s="5">
        <f t="shared" si="3"/>
        <v>1024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1</v>
      </c>
      <c r="BX33">
        <v>0</v>
      </c>
      <c r="BY33">
        <v>0</v>
      </c>
      <c r="BZ33">
        <v>0</v>
      </c>
      <c r="CA33">
        <v>0</v>
      </c>
      <c r="CB33">
        <f t="shared" si="23"/>
        <v>0</v>
      </c>
      <c r="CC33">
        <f t="shared" si="23"/>
        <v>0</v>
      </c>
      <c r="CD33">
        <f t="shared" si="4"/>
        <v>0</v>
      </c>
      <c r="CE33">
        <v>31</v>
      </c>
      <c r="CF33">
        <v>20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 s="81">
        <f t="shared" si="14"/>
        <v>22.974056346787844</v>
      </c>
      <c r="CY33" s="79">
        <f t="shared" si="15"/>
        <v>83.321110957597426</v>
      </c>
      <c r="CZ33" s="5">
        <f t="shared" si="16"/>
        <v>2457.9278993001617</v>
      </c>
      <c r="DA33" s="5">
        <f t="shared" si="17"/>
        <v>75086.100192089303</v>
      </c>
      <c r="DB33" s="5">
        <f t="shared" si="18"/>
        <v>304194.43248873204</v>
      </c>
      <c r="DC33">
        <f t="shared" si="10"/>
        <v>1585.7599350323624</v>
      </c>
      <c r="DD33">
        <f t="shared" si="19"/>
        <v>48442.645285218903</v>
      </c>
      <c r="DE33">
        <f t="shared" si="20"/>
        <v>196254.4725733755</v>
      </c>
      <c r="DF33">
        <v>32152</v>
      </c>
      <c r="DG33">
        <v>3486</v>
      </c>
      <c r="DH33">
        <v>394</v>
      </c>
      <c r="DI33">
        <v>12</v>
      </c>
      <c r="DJ33">
        <v>3</v>
      </c>
    </row>
    <row r="34" spans="1:114" s="2" customFormat="1" x14ac:dyDescent="0.25">
      <c r="A34" s="3">
        <v>41883</v>
      </c>
      <c r="B34">
        <f t="shared" si="22"/>
        <v>2014</v>
      </c>
      <c r="C34" s="2">
        <v>19191914.653119899</v>
      </c>
      <c r="D34" s="2">
        <v>305815.26701710728</v>
      </c>
      <c r="E34" s="2">
        <v>19497729.920137007</v>
      </c>
      <c r="F34" s="2">
        <v>32158</v>
      </c>
      <c r="G34" s="2">
        <v>7832725.3870120998</v>
      </c>
      <c r="H34" s="2">
        <v>203319.10037232342</v>
      </c>
      <c r="I34" s="2">
        <v>8036044.4873844236</v>
      </c>
      <c r="J34" s="2">
        <v>3491</v>
      </c>
      <c r="K34" s="2">
        <v>17637668.6454718</v>
      </c>
      <c r="L34" s="2">
        <v>677860.28570627689</v>
      </c>
      <c r="M34" s="2">
        <v>18315528.931178078</v>
      </c>
      <c r="N34" s="2">
        <v>62824.902337817199</v>
      </c>
      <c r="O34" s="2">
        <v>392</v>
      </c>
      <c r="P34" s="2">
        <v>10261649.6424</v>
      </c>
      <c r="Q34" s="2">
        <v>47714.364534286069</v>
      </c>
      <c r="R34" s="2">
        <v>10309364.006934287</v>
      </c>
      <c r="S34" s="2">
        <v>21436.689110703719</v>
      </c>
      <c r="T34" s="2">
        <v>8</v>
      </c>
      <c r="U34" s="2">
        <v>22540207.072184999</v>
      </c>
      <c r="V34" s="2">
        <v>6871.1988685648612</v>
      </c>
      <c r="W34" s="2">
        <v>22547078.271053564</v>
      </c>
      <c r="X34" s="2">
        <v>38773.167760661338</v>
      </c>
      <c r="Y34" s="2">
        <v>4</v>
      </c>
      <c r="Z34" s="2">
        <v>622223.68294789374</v>
      </c>
      <c r="AA34" s="2">
        <v>1668.3</v>
      </c>
      <c r="AB34" s="2">
        <v>10045</v>
      </c>
      <c r="AC34" s="2">
        <v>43999.199999999997</v>
      </c>
      <c r="AD34" s="2">
        <v>144.46</v>
      </c>
      <c r="AE34" s="2">
        <v>416</v>
      </c>
      <c r="AF34" s="2">
        <v>180229.933716</v>
      </c>
      <c r="AG34" s="2">
        <v>262</v>
      </c>
      <c r="AH34">
        <f>Weather!C190</f>
        <v>133.30000000000001</v>
      </c>
      <c r="AI34">
        <f>Weather!D190</f>
        <v>13.900000000000002</v>
      </c>
      <c r="AJ34">
        <f>Weather!E190</f>
        <v>87.2</v>
      </c>
      <c r="AK34">
        <f>Weather!F190</f>
        <v>27.8</v>
      </c>
      <c r="AL34">
        <f>Weather!G190</f>
        <v>46.900000000000006</v>
      </c>
      <c r="AM34">
        <f>Weather!H190</f>
        <v>47.5</v>
      </c>
      <c r="AN34">
        <f>Weather!I190</f>
        <v>22.200000000000003</v>
      </c>
      <c r="AO34">
        <f>Weather!J190</f>
        <v>82.8</v>
      </c>
      <c r="AP34">
        <f>Weather!K190</f>
        <v>6.4</v>
      </c>
      <c r="AQ34">
        <f>Weather!L190</f>
        <v>126.99999999999999</v>
      </c>
      <c r="AR34">
        <f>Weather!M190</f>
        <v>9.9999999999999645E-2</v>
      </c>
      <c r="AS34">
        <f>Weather!N190</f>
        <v>180.70000000000007</v>
      </c>
      <c r="AT34">
        <f>Weather!O190</f>
        <v>0</v>
      </c>
      <c r="AU34">
        <f>Weather!P190</f>
        <v>240.60000000000005</v>
      </c>
      <c r="AV34" s="7">
        <f>Weather!Q190</f>
        <v>16.02</v>
      </c>
      <c r="AW34" s="5">
        <f>'Economic Variables'!D144</f>
        <v>6817.7</v>
      </c>
      <c r="AX34" s="5">
        <f>'Economic Variables'!E144</f>
        <v>6875.4</v>
      </c>
      <c r="AY34" s="5">
        <f>'Economic Variables'!F144</f>
        <v>239.5</v>
      </c>
      <c r="AZ34" s="5">
        <f>'Economic Variables'!G144</f>
        <v>243.1</v>
      </c>
      <c r="BA34" s="5">
        <f>'Economic Variables'!H144</f>
        <v>659861.19999999995</v>
      </c>
      <c r="BB34" s="5">
        <f>'Economic Variables'!I144</f>
        <v>6909.5</v>
      </c>
      <c r="BC34" s="5">
        <f>'Economic Variables'!J144</f>
        <v>6116</v>
      </c>
      <c r="BD34" s="5">
        <f>'Economic Variables'!K144</f>
        <v>413.5</v>
      </c>
      <c r="BE34" s="5">
        <f>'Economic Variables'!L144</f>
        <v>7819.1</v>
      </c>
      <c r="BF34" s="5">
        <f>'Economic Variables'!M144</f>
        <v>24.9</v>
      </c>
      <c r="BG34" s="5">
        <f>'Economic Variables'!N144</f>
        <v>1060.5</v>
      </c>
      <c r="BH34" s="5">
        <f t="shared" si="1"/>
        <v>14728.6</v>
      </c>
      <c r="BI34" s="5">
        <f>'Economic Variables'!P144</f>
        <v>663925</v>
      </c>
      <c r="BJ34" s="5">
        <f>'Economic Variables'!Q144</f>
        <v>6761</v>
      </c>
      <c r="BK34" s="5">
        <f>'Economic Variables'!R144</f>
        <v>8053</v>
      </c>
      <c r="BL34" s="5">
        <f>'Economic Variables'!S144</f>
        <v>3175</v>
      </c>
      <c r="BM34" s="5">
        <f t="shared" si="13"/>
        <v>33</v>
      </c>
      <c r="BN34" s="81">
        <f t="shared" si="2"/>
        <v>1.5185139398778875</v>
      </c>
      <c r="BO34" s="5">
        <f t="shared" si="3"/>
        <v>1089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1</v>
      </c>
      <c r="BY34">
        <v>0</v>
      </c>
      <c r="BZ34">
        <v>0</v>
      </c>
      <c r="CA34">
        <v>0</v>
      </c>
      <c r="CB34">
        <f t="shared" si="23"/>
        <v>0</v>
      </c>
      <c r="CC34">
        <f t="shared" si="23"/>
        <v>1</v>
      </c>
      <c r="CD34">
        <f t="shared" si="4"/>
        <v>1</v>
      </c>
      <c r="CE34">
        <v>30</v>
      </c>
      <c r="CF34">
        <v>21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81">
        <f t="shared" si="14"/>
        <v>20.210346746415624</v>
      </c>
      <c r="CY34" s="79">
        <f t="shared" si="15"/>
        <v>76.731065476791983</v>
      </c>
      <c r="CZ34" s="5">
        <f t="shared" si="16"/>
        <v>2224.9184804638094</v>
      </c>
      <c r="DA34" s="5">
        <f t="shared" si="17"/>
        <v>61365.261946037426</v>
      </c>
      <c r="DB34" s="5">
        <f t="shared" si="18"/>
        <v>268417.59846492339</v>
      </c>
      <c r="DC34">
        <f t="shared" si="10"/>
        <v>1557.4429363246666</v>
      </c>
      <c r="DD34">
        <f t="shared" si="19"/>
        <v>42955.683362226198</v>
      </c>
      <c r="DE34">
        <f t="shared" si="20"/>
        <v>187892.31892544637</v>
      </c>
      <c r="DF34">
        <v>32158</v>
      </c>
      <c r="DG34">
        <v>3491</v>
      </c>
      <c r="DH34">
        <v>390</v>
      </c>
      <c r="DI34">
        <v>12</v>
      </c>
      <c r="DJ34">
        <v>3</v>
      </c>
    </row>
    <row r="35" spans="1:114" s="2" customFormat="1" x14ac:dyDescent="0.25">
      <c r="A35" s="3">
        <v>41913</v>
      </c>
      <c r="B35">
        <f t="shared" si="22"/>
        <v>2014</v>
      </c>
      <c r="C35" s="2">
        <v>17733117.809434898</v>
      </c>
      <c r="D35" s="2">
        <v>305815.26701710728</v>
      </c>
      <c r="E35" s="2">
        <v>18038933.076452006</v>
      </c>
      <c r="F35" s="2">
        <v>32142</v>
      </c>
      <c r="G35" s="2">
        <v>7691009.8924002005</v>
      </c>
      <c r="H35" s="2">
        <v>203319.10037232342</v>
      </c>
      <c r="I35" s="2">
        <v>7894328.9927725242</v>
      </c>
      <c r="J35" s="2">
        <v>3496</v>
      </c>
      <c r="K35" s="2">
        <v>17961765.162387498</v>
      </c>
      <c r="L35" s="2">
        <v>677860.28570627689</v>
      </c>
      <c r="M35" s="2">
        <v>18639625.448093776</v>
      </c>
      <c r="N35" s="2">
        <v>44305.763452343228</v>
      </c>
      <c r="O35" s="2">
        <v>386</v>
      </c>
      <c r="P35" s="2">
        <v>10566792.617200002</v>
      </c>
      <c r="Q35" s="2">
        <v>47714.364534286069</v>
      </c>
      <c r="R35" s="2">
        <v>10614506.981734289</v>
      </c>
      <c r="S35" s="2">
        <v>19948.108714552429</v>
      </c>
      <c r="T35" s="2">
        <v>8</v>
      </c>
      <c r="U35" s="2">
        <v>22503616.099964999</v>
      </c>
      <c r="V35" s="2">
        <v>6871.1988685648612</v>
      </c>
      <c r="W35" s="2">
        <v>22510487.298833564</v>
      </c>
      <c r="X35" s="2">
        <v>38439.402143885512</v>
      </c>
      <c r="Y35" s="2">
        <v>4</v>
      </c>
      <c r="Z35" s="2">
        <v>673582.39295653009</v>
      </c>
      <c r="AA35" s="2">
        <v>1605.1310000000001</v>
      </c>
      <c r="AB35" s="2">
        <v>10043</v>
      </c>
      <c r="AC35" s="2">
        <v>45465.84</v>
      </c>
      <c r="AD35" s="2">
        <v>64.281999999999996</v>
      </c>
      <c r="AE35" s="2">
        <v>416</v>
      </c>
      <c r="AF35" s="2">
        <v>186209.22820090002</v>
      </c>
      <c r="AG35" s="2">
        <v>261</v>
      </c>
      <c r="AH35">
        <f>Weather!C191</f>
        <v>288.29999999999995</v>
      </c>
      <c r="AI35">
        <f>Weather!D191</f>
        <v>0</v>
      </c>
      <c r="AJ35">
        <f>Weather!E191</f>
        <v>226.39999999999998</v>
      </c>
      <c r="AK35">
        <f>Weather!F191</f>
        <v>0.10000000000000142</v>
      </c>
      <c r="AL35">
        <f>Weather!G191</f>
        <v>168.5</v>
      </c>
      <c r="AM35">
        <f>Weather!H191</f>
        <v>4.1999999999999993</v>
      </c>
      <c r="AN35">
        <f>Weather!I191</f>
        <v>117.00000000000003</v>
      </c>
      <c r="AO35">
        <f>Weather!J191</f>
        <v>14.7</v>
      </c>
      <c r="AP35">
        <f>Weather!K191</f>
        <v>73.099999999999994</v>
      </c>
      <c r="AQ35">
        <f>Weather!L191</f>
        <v>32.799999999999997</v>
      </c>
      <c r="AR35">
        <f>Weather!M191</f>
        <v>35.699999999999996</v>
      </c>
      <c r="AS35">
        <f>Weather!N191</f>
        <v>57.400000000000006</v>
      </c>
      <c r="AT35">
        <f>Weather!O191</f>
        <v>8.4</v>
      </c>
      <c r="AU35">
        <f>Weather!P191</f>
        <v>92.09999999999998</v>
      </c>
      <c r="AV35" s="7">
        <f>Weather!Q191</f>
        <v>10.700000000000001</v>
      </c>
      <c r="AW35" s="5">
        <f>'Economic Variables'!D145</f>
        <v>6834</v>
      </c>
      <c r="AX35" s="5">
        <f>'Economic Variables'!E145</f>
        <v>6869.1</v>
      </c>
      <c r="AY35" s="5">
        <f>'Economic Variables'!F145</f>
        <v>238.9</v>
      </c>
      <c r="AZ35" s="5">
        <f>'Economic Variables'!G145</f>
        <v>240.8</v>
      </c>
      <c r="BA35" s="5">
        <f>'Economic Variables'!H145</f>
        <v>659861.19999999995</v>
      </c>
      <c r="BB35" s="5">
        <f>'Economic Variables'!I145</f>
        <v>6909.5</v>
      </c>
      <c r="BC35" s="5">
        <f>'Economic Variables'!J145</f>
        <v>6116</v>
      </c>
      <c r="BD35" s="5">
        <f>'Economic Variables'!K145</f>
        <v>413.5</v>
      </c>
      <c r="BE35" s="5">
        <f>'Economic Variables'!L145</f>
        <v>7819.1</v>
      </c>
      <c r="BF35" s="5">
        <f>'Economic Variables'!M145</f>
        <v>24.9</v>
      </c>
      <c r="BG35" s="5">
        <f>'Economic Variables'!N145</f>
        <v>1060.5</v>
      </c>
      <c r="BH35" s="5">
        <f t="shared" si="1"/>
        <v>14728.6</v>
      </c>
      <c r="BI35" s="5">
        <f>'Economic Variables'!P145</f>
        <v>667487</v>
      </c>
      <c r="BJ35" s="5">
        <f>'Economic Variables'!Q145</f>
        <v>7068</v>
      </c>
      <c r="BK35" s="5">
        <f>'Economic Variables'!R145</f>
        <v>7051</v>
      </c>
      <c r="BL35" s="5">
        <f>'Economic Variables'!S145</f>
        <v>3331</v>
      </c>
      <c r="BM35" s="5">
        <f t="shared" si="13"/>
        <v>34</v>
      </c>
      <c r="BN35" s="81">
        <f t="shared" si="2"/>
        <v>1.5314789170422551</v>
      </c>
      <c r="BO35" s="5">
        <f t="shared" si="3"/>
        <v>1156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1</v>
      </c>
      <c r="BZ35">
        <v>0</v>
      </c>
      <c r="CA35">
        <v>0</v>
      </c>
      <c r="CB35">
        <f t="shared" si="23"/>
        <v>0</v>
      </c>
      <c r="CC35">
        <f t="shared" si="23"/>
        <v>1</v>
      </c>
      <c r="CD35">
        <f t="shared" si="4"/>
        <v>1</v>
      </c>
      <c r="CE35">
        <v>31</v>
      </c>
      <c r="CF35">
        <v>22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 s="81">
        <f t="shared" si="14"/>
        <v>18.104071525801839</v>
      </c>
      <c r="CY35" s="79">
        <f t="shared" si="15"/>
        <v>72.842040606522886</v>
      </c>
      <c r="CZ35" s="5">
        <f t="shared" si="16"/>
        <v>2194.9629590312975</v>
      </c>
      <c r="DA35" s="5">
        <f t="shared" si="17"/>
        <v>60309.698759853913</v>
      </c>
      <c r="DB35" s="5">
        <f t="shared" si="18"/>
        <v>255800.9920321996</v>
      </c>
      <c r="DC35">
        <f t="shared" si="10"/>
        <v>1557.7156483447916</v>
      </c>
      <c r="DD35">
        <f t="shared" si="19"/>
        <v>42800.431377960842</v>
      </c>
      <c r="DE35">
        <f t="shared" si="20"/>
        <v>181536.18789381906</v>
      </c>
      <c r="DF35">
        <v>32142</v>
      </c>
      <c r="DG35">
        <v>3496</v>
      </c>
      <c r="DH35">
        <v>384</v>
      </c>
      <c r="DI35">
        <v>12</v>
      </c>
      <c r="DJ35">
        <v>3</v>
      </c>
    </row>
    <row r="36" spans="1:114" s="2" customFormat="1" x14ac:dyDescent="0.25">
      <c r="A36" s="3">
        <v>41944</v>
      </c>
      <c r="B36">
        <f t="shared" si="22"/>
        <v>2014</v>
      </c>
      <c r="C36" s="2">
        <v>19913918.800301</v>
      </c>
      <c r="D36" s="2">
        <v>305815.26701710728</v>
      </c>
      <c r="E36" s="2">
        <v>20219734.067318108</v>
      </c>
      <c r="F36" s="2">
        <v>32194</v>
      </c>
      <c r="G36" s="2">
        <v>8612173.9509097002</v>
      </c>
      <c r="H36" s="2">
        <v>203319.10037232342</v>
      </c>
      <c r="I36" s="2">
        <v>8815493.051282024</v>
      </c>
      <c r="J36" s="2">
        <v>3501</v>
      </c>
      <c r="K36" s="2">
        <v>18062116.3436835</v>
      </c>
      <c r="L36" s="2">
        <v>677860.28570627689</v>
      </c>
      <c r="M36" s="2">
        <v>18739976.629389778</v>
      </c>
      <c r="N36" s="2">
        <v>53981.777023044335</v>
      </c>
      <c r="O36" s="2">
        <v>384</v>
      </c>
      <c r="P36" s="2">
        <v>9827304.3513999991</v>
      </c>
      <c r="Q36" s="2">
        <v>47714.364534286069</v>
      </c>
      <c r="R36" s="2">
        <v>9875018.7159342859</v>
      </c>
      <c r="S36" s="2">
        <v>20041.787510560218</v>
      </c>
      <c r="T36" s="2">
        <v>8</v>
      </c>
      <c r="U36" s="2">
        <v>23539659.955762502</v>
      </c>
      <c r="V36" s="2">
        <v>6871.1988685648612</v>
      </c>
      <c r="W36" s="2">
        <v>23546531.154631067</v>
      </c>
      <c r="X36" s="2">
        <v>40537.052401675894</v>
      </c>
      <c r="Y36" s="2">
        <v>4</v>
      </c>
      <c r="Z36" s="2">
        <v>716085.87899433833</v>
      </c>
      <c r="AA36" s="2">
        <v>1574.7</v>
      </c>
      <c r="AB36" s="2">
        <v>10048</v>
      </c>
      <c r="AC36" s="2">
        <v>43999.199999999997</v>
      </c>
      <c r="AD36" s="2">
        <v>103.36500000000001</v>
      </c>
      <c r="AE36" s="2">
        <v>416</v>
      </c>
      <c r="AF36" s="2">
        <v>180724.21667540001</v>
      </c>
      <c r="AG36" s="2">
        <v>261</v>
      </c>
      <c r="AH36">
        <f>Weather!C192</f>
        <v>543.69999999999993</v>
      </c>
      <c r="AI36">
        <f>Weather!D192</f>
        <v>0</v>
      </c>
      <c r="AJ36">
        <f>Weather!E192</f>
        <v>483.7</v>
      </c>
      <c r="AK36">
        <f>Weather!F192</f>
        <v>0</v>
      </c>
      <c r="AL36">
        <f>Weather!G192</f>
        <v>423.7</v>
      </c>
      <c r="AM36">
        <f>Weather!H192</f>
        <v>0</v>
      </c>
      <c r="AN36">
        <f>Weather!I192</f>
        <v>363.7</v>
      </c>
      <c r="AO36">
        <f>Weather!J192</f>
        <v>0</v>
      </c>
      <c r="AP36">
        <f>Weather!K192</f>
        <v>303.70000000000005</v>
      </c>
      <c r="AQ36">
        <f>Weather!L192</f>
        <v>0</v>
      </c>
      <c r="AR36">
        <f>Weather!M192</f>
        <v>244.10000000000005</v>
      </c>
      <c r="AS36">
        <f>Weather!N192</f>
        <v>0.40000000000000036</v>
      </c>
      <c r="AT36">
        <f>Weather!O192</f>
        <v>189.4</v>
      </c>
      <c r="AU36">
        <f>Weather!P192</f>
        <v>5.6999999999999993</v>
      </c>
      <c r="AV36" s="7">
        <f>Weather!Q192</f>
        <v>1.8766666666666667</v>
      </c>
      <c r="AW36" s="5">
        <f>'Economic Variables'!D146</f>
        <v>6842</v>
      </c>
      <c r="AX36" s="5">
        <f>'Economic Variables'!E146</f>
        <v>6850</v>
      </c>
      <c r="AY36" s="5">
        <f>'Economic Variables'!F146</f>
        <v>240.2</v>
      </c>
      <c r="AZ36" s="5">
        <f>'Economic Variables'!G146</f>
        <v>239.7</v>
      </c>
      <c r="BA36" s="5">
        <f>'Economic Variables'!H146</f>
        <v>659861.19999999995</v>
      </c>
      <c r="BB36" s="5">
        <f>'Economic Variables'!I146</f>
        <v>6909.5</v>
      </c>
      <c r="BC36" s="5">
        <f>'Economic Variables'!J146</f>
        <v>6116</v>
      </c>
      <c r="BD36" s="5">
        <f>'Economic Variables'!K146</f>
        <v>413.5</v>
      </c>
      <c r="BE36" s="5">
        <f>'Economic Variables'!L146</f>
        <v>7819.1</v>
      </c>
      <c r="BF36" s="5">
        <f>'Economic Variables'!M146</f>
        <v>24.9</v>
      </c>
      <c r="BG36" s="5">
        <f>'Economic Variables'!N146</f>
        <v>1060.5</v>
      </c>
      <c r="BH36" s="5">
        <f t="shared" si="1"/>
        <v>14728.6</v>
      </c>
      <c r="BI36" s="5">
        <f>'Economic Variables'!P146</f>
        <v>667487</v>
      </c>
      <c r="BJ36" s="5">
        <f>'Economic Variables'!Q146</f>
        <v>7068</v>
      </c>
      <c r="BK36" s="5">
        <f>'Economic Variables'!R146</f>
        <v>7051</v>
      </c>
      <c r="BL36" s="5">
        <f>'Economic Variables'!S146</f>
        <v>3331</v>
      </c>
      <c r="BM36" s="5">
        <f t="shared" si="13"/>
        <v>35</v>
      </c>
      <c r="BN36" s="81">
        <f t="shared" si="2"/>
        <v>1.5440680443502757</v>
      </c>
      <c r="BO36" s="5">
        <f t="shared" si="3"/>
        <v>1225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</v>
      </c>
      <c r="CA36">
        <v>0</v>
      </c>
      <c r="CB36">
        <f t="shared" si="23"/>
        <v>0</v>
      </c>
      <c r="CC36">
        <f t="shared" si="23"/>
        <v>0</v>
      </c>
      <c r="CD36">
        <f t="shared" si="4"/>
        <v>0</v>
      </c>
      <c r="CE36">
        <v>30</v>
      </c>
      <c r="CF36">
        <v>20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 s="81">
        <f t="shared" si="14"/>
        <v>20.935302714085552</v>
      </c>
      <c r="CY36" s="79">
        <f t="shared" si="15"/>
        <v>83.933095794363737</v>
      </c>
      <c r="CZ36" s="5">
        <f t="shared" si="16"/>
        <v>2440.1011236184609</v>
      </c>
      <c r="DA36" s="5">
        <f t="shared" si="17"/>
        <v>61718.866974589284</v>
      </c>
      <c r="DB36" s="5">
        <f t="shared" si="18"/>
        <v>294331.63943288836</v>
      </c>
      <c r="DC36">
        <f t="shared" si="10"/>
        <v>1626.7340824123073</v>
      </c>
      <c r="DD36">
        <f t="shared" si="19"/>
        <v>41145.911316392856</v>
      </c>
      <c r="DE36">
        <f t="shared" si="20"/>
        <v>196221.09295525888</v>
      </c>
      <c r="DF36">
        <v>32194</v>
      </c>
      <c r="DG36">
        <v>3501</v>
      </c>
      <c r="DH36">
        <v>382</v>
      </c>
      <c r="DI36">
        <v>12</v>
      </c>
      <c r="DJ36">
        <v>3</v>
      </c>
    </row>
    <row r="37" spans="1:114" s="2" customFormat="1" x14ac:dyDescent="0.25">
      <c r="A37" s="3">
        <v>41974</v>
      </c>
      <c r="B37">
        <f t="shared" si="22"/>
        <v>2014</v>
      </c>
      <c r="C37" s="2">
        <v>22040158.978943702</v>
      </c>
      <c r="D37" s="2">
        <v>305815.26701710728</v>
      </c>
      <c r="E37" s="2">
        <v>22345974.245960809</v>
      </c>
      <c r="F37" s="2">
        <v>32218</v>
      </c>
      <c r="G37" s="2">
        <v>9319519.4352643006</v>
      </c>
      <c r="H37" s="2">
        <v>203319.10037232342</v>
      </c>
      <c r="I37" s="2">
        <v>9522838.5356366243</v>
      </c>
      <c r="J37" s="2">
        <v>3506</v>
      </c>
      <c r="K37" s="2">
        <v>19261278.318230499</v>
      </c>
      <c r="L37" s="2">
        <v>677860.28570627689</v>
      </c>
      <c r="M37" s="2">
        <v>19939138.603936777</v>
      </c>
      <c r="N37" s="2">
        <v>53414.169168669658</v>
      </c>
      <c r="O37" s="2">
        <v>385</v>
      </c>
      <c r="P37" s="2">
        <v>10223576.029800002</v>
      </c>
      <c r="Q37" s="2">
        <v>47714.364534286069</v>
      </c>
      <c r="R37" s="2">
        <v>10271290.394334288</v>
      </c>
      <c r="S37" s="2">
        <v>19930.22611024676</v>
      </c>
      <c r="T37" s="2">
        <v>8</v>
      </c>
      <c r="U37" s="2">
        <v>23374281.505905002</v>
      </c>
      <c r="V37" s="2">
        <v>6871.1988685648612</v>
      </c>
      <c r="W37" s="2">
        <v>23381152.704773568</v>
      </c>
      <c r="X37" s="2">
        <v>39511.175458506943</v>
      </c>
      <c r="Y37" s="2">
        <v>4</v>
      </c>
      <c r="Z37" s="2">
        <v>737279.09211999981</v>
      </c>
      <c r="AA37" s="2">
        <v>1523.5230016313187</v>
      </c>
      <c r="AB37" s="2">
        <v>10049</v>
      </c>
      <c r="AC37" s="2">
        <v>45403.44</v>
      </c>
      <c r="AD37" s="2">
        <v>155.74700000000001</v>
      </c>
      <c r="AE37" s="2">
        <v>415</v>
      </c>
      <c r="AF37" s="2">
        <v>187391.20584490002</v>
      </c>
      <c r="AG37" s="2">
        <v>263</v>
      </c>
      <c r="AH37">
        <f>Weather!C193</f>
        <v>604.5</v>
      </c>
      <c r="AI37">
        <f>Weather!D193</f>
        <v>0</v>
      </c>
      <c r="AJ37">
        <f>Weather!E193</f>
        <v>542.5</v>
      </c>
      <c r="AK37">
        <f>Weather!F193</f>
        <v>0</v>
      </c>
      <c r="AL37">
        <f>Weather!G193</f>
        <v>480.49999999999994</v>
      </c>
      <c r="AM37">
        <f>Weather!H193</f>
        <v>0</v>
      </c>
      <c r="AN37">
        <f>Weather!I193</f>
        <v>418.49999999999989</v>
      </c>
      <c r="AO37">
        <f>Weather!J193</f>
        <v>0</v>
      </c>
      <c r="AP37">
        <f>Weather!K193</f>
        <v>356.49999999999994</v>
      </c>
      <c r="AQ37">
        <f>Weather!L193</f>
        <v>0</v>
      </c>
      <c r="AR37">
        <f>Weather!M193</f>
        <v>294.49999999999994</v>
      </c>
      <c r="AS37">
        <f>Weather!N193</f>
        <v>0</v>
      </c>
      <c r="AT37">
        <f>Weather!O193</f>
        <v>232.49999999999994</v>
      </c>
      <c r="AU37">
        <f>Weather!P193</f>
        <v>0</v>
      </c>
      <c r="AV37" s="7">
        <f>Weather!Q193</f>
        <v>0.49999999999999989</v>
      </c>
      <c r="AW37" s="5">
        <f>'Economic Variables'!D147</f>
        <v>6833.4</v>
      </c>
      <c r="AX37" s="5">
        <f>'Economic Variables'!E147</f>
        <v>6837.3</v>
      </c>
      <c r="AY37" s="5">
        <f>'Economic Variables'!F147</f>
        <v>242</v>
      </c>
      <c r="AZ37" s="5">
        <f>'Economic Variables'!G147</f>
        <v>241.5</v>
      </c>
      <c r="BA37" s="5">
        <f>'Economic Variables'!H147</f>
        <v>659861.19999999995</v>
      </c>
      <c r="BB37" s="5">
        <f>'Economic Variables'!I147</f>
        <v>6909.5</v>
      </c>
      <c r="BC37" s="5">
        <f>'Economic Variables'!J147</f>
        <v>6116</v>
      </c>
      <c r="BD37" s="5">
        <f>'Economic Variables'!K147</f>
        <v>413.5</v>
      </c>
      <c r="BE37" s="5">
        <f>'Economic Variables'!L147</f>
        <v>7819.1</v>
      </c>
      <c r="BF37" s="5">
        <f>'Economic Variables'!M147</f>
        <v>24.9</v>
      </c>
      <c r="BG37" s="5">
        <f>'Economic Variables'!N147</f>
        <v>1060.5</v>
      </c>
      <c r="BH37" s="5">
        <f t="shared" si="1"/>
        <v>14728.6</v>
      </c>
      <c r="BI37" s="5">
        <f>'Economic Variables'!P147</f>
        <v>667487</v>
      </c>
      <c r="BJ37" s="5">
        <f>'Economic Variables'!Q147</f>
        <v>7068</v>
      </c>
      <c r="BK37" s="5">
        <f>'Economic Variables'!R147</f>
        <v>7051</v>
      </c>
      <c r="BL37" s="5">
        <f>'Economic Variables'!S147</f>
        <v>3331</v>
      </c>
      <c r="BM37" s="5">
        <f t="shared" si="13"/>
        <v>36</v>
      </c>
      <c r="BN37" s="81">
        <f t="shared" si="2"/>
        <v>1.5563025007672873</v>
      </c>
      <c r="BO37" s="5">
        <f t="shared" si="3"/>
        <v>1296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</v>
      </c>
      <c r="CB37">
        <f t="shared" si="23"/>
        <v>0</v>
      </c>
      <c r="CC37">
        <f t="shared" si="23"/>
        <v>0</v>
      </c>
      <c r="CD37">
        <f t="shared" si="4"/>
        <v>0</v>
      </c>
      <c r="CE37">
        <v>31</v>
      </c>
      <c r="CF37">
        <v>21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 s="81">
        <f t="shared" si="14"/>
        <v>22.373762458934806</v>
      </c>
      <c r="CY37" s="79">
        <f t="shared" si="15"/>
        <v>87.617894996932662</v>
      </c>
      <c r="CZ37" s="5">
        <f t="shared" si="16"/>
        <v>2466.189066658847</v>
      </c>
      <c r="DA37" s="5">
        <f t="shared" si="17"/>
        <v>61138.63329960886</v>
      </c>
      <c r="DB37" s="5">
        <f t="shared" si="18"/>
        <v>278347.05600920913</v>
      </c>
      <c r="DC37">
        <f t="shared" si="10"/>
        <v>1670.6442064463156</v>
      </c>
      <c r="DD37">
        <f t="shared" si="19"/>
        <v>41416.493525541482</v>
      </c>
      <c r="DE37">
        <f t="shared" si="20"/>
        <v>188557.68310301265</v>
      </c>
      <c r="DF37">
        <v>32218</v>
      </c>
      <c r="DG37">
        <v>3506</v>
      </c>
      <c r="DH37">
        <v>383</v>
      </c>
      <c r="DI37">
        <v>12</v>
      </c>
      <c r="DJ37">
        <v>3</v>
      </c>
    </row>
    <row r="38" spans="1:114" s="2" customFormat="1" x14ac:dyDescent="0.25">
      <c r="A38" s="3">
        <v>42005</v>
      </c>
      <c r="B38">
        <f t="shared" si="22"/>
        <v>2015</v>
      </c>
      <c r="C38" s="2">
        <v>23955417.797514301</v>
      </c>
      <c r="D38" s="2">
        <v>411760.43229093729</v>
      </c>
      <c r="E38" s="2">
        <v>24367178.229805239</v>
      </c>
      <c r="F38" s="2">
        <v>32238</v>
      </c>
      <c r="G38" s="2">
        <v>10074205.132037101</v>
      </c>
      <c r="H38" s="2">
        <v>254524.5796093212</v>
      </c>
      <c r="I38" s="2">
        <v>10328729.711646423</v>
      </c>
      <c r="J38" s="2">
        <v>3487</v>
      </c>
      <c r="K38" s="2">
        <v>21127157.017103098</v>
      </c>
      <c r="L38" s="2">
        <v>973209.82418817142</v>
      </c>
      <c r="M38" s="2">
        <v>22100366.841291271</v>
      </c>
      <c r="N38" s="2">
        <v>48076.866618604552</v>
      </c>
      <c r="O38" s="2">
        <v>391</v>
      </c>
      <c r="P38" s="2">
        <v>10619014.413199998</v>
      </c>
      <c r="Q38" s="2">
        <v>85473.923049655059</v>
      </c>
      <c r="R38" s="2">
        <v>10704488.336249653</v>
      </c>
      <c r="S38" s="2">
        <v>19862.383852374049</v>
      </c>
      <c r="T38" s="2">
        <v>8</v>
      </c>
      <c r="U38" s="2">
        <v>24085012.589797501</v>
      </c>
      <c r="V38" s="2">
        <v>16372.531451858962</v>
      </c>
      <c r="W38" s="2">
        <v>24101385.121249359</v>
      </c>
      <c r="X38" s="2">
        <v>38183.661129021399</v>
      </c>
      <c r="Y38" s="2">
        <v>4</v>
      </c>
      <c r="Z38" s="2">
        <v>729730.89375020005</v>
      </c>
      <c r="AA38" s="2">
        <v>1501.8</v>
      </c>
      <c r="AB38" s="2">
        <v>10051</v>
      </c>
      <c r="AC38" s="2">
        <v>43587.72</v>
      </c>
      <c r="AD38" s="2">
        <v>60.65</v>
      </c>
      <c r="AE38" s="2">
        <v>414</v>
      </c>
      <c r="AF38" s="2">
        <v>186185.86469430002</v>
      </c>
      <c r="AG38" s="2">
        <v>263</v>
      </c>
      <c r="AH38">
        <f>Weather!C194</f>
        <v>842.79999999999984</v>
      </c>
      <c r="AI38">
        <f>Weather!D194</f>
        <v>0</v>
      </c>
      <c r="AJ38">
        <f>Weather!E194</f>
        <v>780.79999999999984</v>
      </c>
      <c r="AK38">
        <f>Weather!F194</f>
        <v>0</v>
      </c>
      <c r="AL38">
        <f>Weather!G194</f>
        <v>718.79999999999984</v>
      </c>
      <c r="AM38">
        <f>Weather!H194</f>
        <v>0</v>
      </c>
      <c r="AN38">
        <f>Weather!I194</f>
        <v>656.8</v>
      </c>
      <c r="AO38">
        <f>Weather!J194</f>
        <v>0</v>
      </c>
      <c r="AP38">
        <f>Weather!K194</f>
        <v>594.79999999999995</v>
      </c>
      <c r="AQ38">
        <f>Weather!L194</f>
        <v>0</v>
      </c>
      <c r="AR38">
        <f>Weather!M194</f>
        <v>532.80000000000007</v>
      </c>
      <c r="AS38">
        <f>Weather!N194</f>
        <v>0</v>
      </c>
      <c r="AT38">
        <f>Weather!O194</f>
        <v>470.80000000000013</v>
      </c>
      <c r="AU38">
        <f>Weather!P194</f>
        <v>0</v>
      </c>
      <c r="AV38" s="7">
        <f>Weather!Q194</f>
        <v>-7.1870967741935505</v>
      </c>
      <c r="AW38" s="5">
        <f>'Economic Variables'!D148</f>
        <v>6815.7</v>
      </c>
      <c r="AX38" s="5">
        <f>'Economic Variables'!E148</f>
        <v>6777.3</v>
      </c>
      <c r="AY38" s="5">
        <f>'Economic Variables'!F148</f>
        <v>244.4</v>
      </c>
      <c r="AZ38" s="5">
        <f>'Economic Variables'!G148</f>
        <v>242.7</v>
      </c>
      <c r="BA38" s="5">
        <f>'Economic Variables'!H148</f>
        <v>677384</v>
      </c>
      <c r="BB38" s="5">
        <f>'Economic Variables'!I148</f>
        <v>7339.5</v>
      </c>
      <c r="BC38" s="5">
        <f>'Economic Variables'!J148</f>
        <v>6552.4</v>
      </c>
      <c r="BD38" s="5">
        <f>'Economic Variables'!K148</f>
        <v>411.5</v>
      </c>
      <c r="BE38" s="5">
        <f>'Economic Variables'!L148</f>
        <v>7477.6</v>
      </c>
      <c r="BF38" s="5">
        <f>'Economic Variables'!M148</f>
        <v>23.4</v>
      </c>
      <c r="BG38" s="5">
        <f>'Economic Variables'!N148</f>
        <v>885.4</v>
      </c>
      <c r="BH38" s="5">
        <f t="shared" si="1"/>
        <v>14817.1</v>
      </c>
      <c r="BI38" s="5">
        <f>'Economic Variables'!P148</f>
        <v>668986</v>
      </c>
      <c r="BJ38" s="5">
        <f>'Economic Variables'!Q148</f>
        <v>7183</v>
      </c>
      <c r="BK38" s="5">
        <f>'Economic Variables'!R148</f>
        <v>7210</v>
      </c>
      <c r="BL38" s="5">
        <f>'Economic Variables'!S148</f>
        <v>3401</v>
      </c>
      <c r="BM38" s="5">
        <f t="shared" si="13"/>
        <v>37</v>
      </c>
      <c r="BN38" s="81">
        <f t="shared" si="2"/>
        <v>1.568201724066995</v>
      </c>
      <c r="BO38" s="5">
        <f t="shared" si="3"/>
        <v>1369</v>
      </c>
      <c r="BP38">
        <v>1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f t="shared" si="23"/>
        <v>0</v>
      </c>
      <c r="CC38">
        <f t="shared" si="23"/>
        <v>0</v>
      </c>
      <c r="CD38">
        <f t="shared" si="4"/>
        <v>0</v>
      </c>
      <c r="CE38">
        <v>31</v>
      </c>
      <c r="CF38">
        <v>21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 s="81">
        <f t="shared" si="14"/>
        <v>24.38234404780297</v>
      </c>
      <c r="CY38" s="79">
        <f t="shared" si="15"/>
        <v>95.550567653555817</v>
      </c>
      <c r="CZ38" s="5">
        <f t="shared" si="16"/>
        <v>2691.556063974092</v>
      </c>
      <c r="DA38" s="5">
        <f t="shared" si="17"/>
        <v>63717.192477676508</v>
      </c>
      <c r="DB38" s="5">
        <f t="shared" si="18"/>
        <v>286921.25144344475</v>
      </c>
      <c r="DC38">
        <f t="shared" si="10"/>
        <v>1823.3121723695465</v>
      </c>
      <c r="DD38">
        <f t="shared" si="19"/>
        <v>43163.259420361508</v>
      </c>
      <c r="DE38">
        <f t="shared" si="20"/>
        <v>194366.00904233355</v>
      </c>
      <c r="DF38">
        <v>32238</v>
      </c>
      <c r="DG38">
        <v>3487</v>
      </c>
      <c r="DH38">
        <v>389</v>
      </c>
      <c r="DI38">
        <v>12</v>
      </c>
      <c r="DJ38">
        <v>3</v>
      </c>
    </row>
    <row r="39" spans="1:114" s="2" customFormat="1" x14ac:dyDescent="0.25">
      <c r="A39" s="3">
        <v>42036</v>
      </c>
      <c r="B39">
        <f t="shared" si="22"/>
        <v>2015</v>
      </c>
      <c r="C39" s="2">
        <v>22054721.879704501</v>
      </c>
      <c r="D39" s="2">
        <v>411760.43229093729</v>
      </c>
      <c r="E39" s="2">
        <v>22466482.311995439</v>
      </c>
      <c r="F39" s="2">
        <v>32248</v>
      </c>
      <c r="G39" s="2">
        <v>9620006.1389487013</v>
      </c>
      <c r="H39" s="2">
        <v>254524.5796093212</v>
      </c>
      <c r="I39" s="2">
        <v>9874530.7185580228</v>
      </c>
      <c r="J39" s="2">
        <v>3486</v>
      </c>
      <c r="K39" s="2">
        <v>19789128.018541701</v>
      </c>
      <c r="L39" s="2">
        <v>973209.82418817142</v>
      </c>
      <c r="M39" s="2">
        <v>20762337.842729874</v>
      </c>
      <c r="N39" s="2">
        <v>56914.191917613352</v>
      </c>
      <c r="O39" s="2">
        <v>392</v>
      </c>
      <c r="P39" s="2">
        <v>9849896.3843999989</v>
      </c>
      <c r="Q39" s="2">
        <v>85473.923049655059</v>
      </c>
      <c r="R39" s="2">
        <v>9935370.3074496537</v>
      </c>
      <c r="S39" s="2">
        <v>18679.629882386645</v>
      </c>
      <c r="T39" s="2">
        <v>8</v>
      </c>
      <c r="U39" s="2">
        <v>21521313.0472725</v>
      </c>
      <c r="V39" s="2">
        <v>16372.531451858962</v>
      </c>
      <c r="W39" s="2">
        <v>21537685.578724358</v>
      </c>
      <c r="X39" s="2">
        <v>36441.103799999997</v>
      </c>
      <c r="Y39" s="2">
        <v>4</v>
      </c>
      <c r="Z39" s="2">
        <v>595891.8593598</v>
      </c>
      <c r="AA39" s="2">
        <v>1459.3630000000001</v>
      </c>
      <c r="AB39" s="2">
        <v>10052</v>
      </c>
      <c r="AC39" s="2">
        <v>39342.239999999998</v>
      </c>
      <c r="AD39" s="2">
        <v>150.76500000000001</v>
      </c>
      <c r="AE39" s="2">
        <v>414</v>
      </c>
      <c r="AF39" s="2">
        <v>168167.87778840002</v>
      </c>
      <c r="AG39" s="2">
        <v>263</v>
      </c>
      <c r="AH39">
        <f>Weather!C195</f>
        <v>897.09999999999991</v>
      </c>
      <c r="AI39">
        <f>Weather!D195</f>
        <v>0</v>
      </c>
      <c r="AJ39">
        <f>Weather!E195</f>
        <v>841.0999999999998</v>
      </c>
      <c r="AK39">
        <f>Weather!F195</f>
        <v>0</v>
      </c>
      <c r="AL39">
        <f>Weather!G195</f>
        <v>785.09999999999991</v>
      </c>
      <c r="AM39">
        <f>Weather!H195</f>
        <v>0</v>
      </c>
      <c r="AN39">
        <f>Weather!I195</f>
        <v>729.1</v>
      </c>
      <c r="AO39">
        <f>Weather!J195</f>
        <v>0</v>
      </c>
      <c r="AP39">
        <f>Weather!K195</f>
        <v>673.1</v>
      </c>
      <c r="AQ39">
        <f>Weather!L195</f>
        <v>0</v>
      </c>
      <c r="AR39">
        <f>Weather!M195</f>
        <v>617.1</v>
      </c>
      <c r="AS39">
        <f>Weather!N195</f>
        <v>0</v>
      </c>
      <c r="AT39">
        <f>Weather!O195</f>
        <v>561.1</v>
      </c>
      <c r="AU39">
        <f>Weather!P195</f>
        <v>0</v>
      </c>
      <c r="AV39" s="7">
        <f>Weather!Q195</f>
        <v>-12.039285714285715</v>
      </c>
      <c r="AW39" s="5">
        <f>'Economic Variables'!D149</f>
        <v>6814.3</v>
      </c>
      <c r="AX39" s="5">
        <f>'Economic Variables'!E149</f>
        <v>6740.1</v>
      </c>
      <c r="AY39" s="5">
        <f>'Economic Variables'!F149</f>
        <v>244.8</v>
      </c>
      <c r="AZ39" s="5">
        <f>'Economic Variables'!G149</f>
        <v>241.9</v>
      </c>
      <c r="BA39" s="5">
        <f>'Economic Variables'!H149</f>
        <v>677384</v>
      </c>
      <c r="BB39" s="5">
        <f>'Economic Variables'!I149</f>
        <v>7339.5</v>
      </c>
      <c r="BC39" s="5">
        <f>'Economic Variables'!J149</f>
        <v>6552.4</v>
      </c>
      <c r="BD39" s="5">
        <f>'Economic Variables'!K149</f>
        <v>411.5</v>
      </c>
      <c r="BE39" s="5">
        <f>'Economic Variables'!L149</f>
        <v>7477.6</v>
      </c>
      <c r="BF39" s="5">
        <f>'Economic Variables'!M149</f>
        <v>23.4</v>
      </c>
      <c r="BG39" s="5">
        <f>'Economic Variables'!N149</f>
        <v>885.4</v>
      </c>
      <c r="BH39" s="5">
        <f t="shared" si="1"/>
        <v>14817.1</v>
      </c>
      <c r="BI39" s="5">
        <f>'Economic Variables'!P149</f>
        <v>668986</v>
      </c>
      <c r="BJ39" s="5">
        <f>'Economic Variables'!Q149</f>
        <v>7183</v>
      </c>
      <c r="BK39" s="5">
        <f>'Economic Variables'!R149</f>
        <v>7210</v>
      </c>
      <c r="BL39" s="5">
        <f>'Economic Variables'!S149</f>
        <v>3401</v>
      </c>
      <c r="BM39" s="5">
        <f t="shared" si="13"/>
        <v>38</v>
      </c>
      <c r="BN39" s="81">
        <f t="shared" si="2"/>
        <v>1.5797835966168101</v>
      </c>
      <c r="BO39" s="5">
        <f t="shared" si="3"/>
        <v>1444</v>
      </c>
      <c r="BP39">
        <v>0</v>
      </c>
      <c r="BQ39">
        <v>1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f t="shared" si="23"/>
        <v>0</v>
      </c>
      <c r="CC39">
        <f t="shared" si="23"/>
        <v>0</v>
      </c>
      <c r="CD39">
        <f t="shared" si="4"/>
        <v>0</v>
      </c>
      <c r="CE39">
        <v>28</v>
      </c>
      <c r="CF39">
        <v>19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 s="81">
        <f t="shared" si="14"/>
        <v>24.881368403794077</v>
      </c>
      <c r="CY39" s="79">
        <f t="shared" si="15"/>
        <v>101.16517824930357</v>
      </c>
      <c r="CZ39" s="5">
        <f t="shared" si="16"/>
        <v>2787.6393451570725</v>
      </c>
      <c r="DA39" s="5">
        <f t="shared" si="17"/>
        <v>65364.278338484561</v>
      </c>
      <c r="DB39" s="5">
        <f t="shared" si="18"/>
        <v>283390.59972005733</v>
      </c>
      <c r="DC39">
        <f t="shared" si="10"/>
        <v>1891.6124127851563</v>
      </c>
      <c r="DD39">
        <f t="shared" si="19"/>
        <v>44354.331729685953</v>
      </c>
      <c r="DE39">
        <f t="shared" si="20"/>
        <v>192300.7640957532</v>
      </c>
      <c r="DF39">
        <v>32248</v>
      </c>
      <c r="DG39">
        <v>3486</v>
      </c>
      <c r="DH39">
        <v>390</v>
      </c>
      <c r="DI39">
        <v>12</v>
      </c>
      <c r="DJ39">
        <v>3</v>
      </c>
    </row>
    <row r="40" spans="1:114" s="2" customFormat="1" x14ac:dyDescent="0.25">
      <c r="A40" s="3">
        <v>42064</v>
      </c>
      <c r="B40">
        <f t="shared" si="22"/>
        <v>2015</v>
      </c>
      <c r="C40" s="2">
        <v>20601273.452135902</v>
      </c>
      <c r="D40" s="2">
        <v>411760.43229093729</v>
      </c>
      <c r="E40" s="2">
        <v>21013033.88442684</v>
      </c>
      <c r="F40" s="2">
        <v>32244</v>
      </c>
      <c r="G40" s="2">
        <v>9363337.8590011001</v>
      </c>
      <c r="H40" s="2">
        <v>254524.5796093212</v>
      </c>
      <c r="I40" s="2">
        <v>9617862.4386104215</v>
      </c>
      <c r="J40" s="2">
        <v>3486</v>
      </c>
      <c r="K40" s="2">
        <v>19088259.5403798</v>
      </c>
      <c r="L40" s="2">
        <v>973209.82418817142</v>
      </c>
      <c r="M40" s="2">
        <v>20061469.364567973</v>
      </c>
      <c r="N40" s="2">
        <v>52781.01111476159</v>
      </c>
      <c r="O40" s="2">
        <v>388</v>
      </c>
      <c r="P40" s="2">
        <v>10479747.071600001</v>
      </c>
      <c r="Q40" s="2">
        <v>85473.923049655059</v>
      </c>
      <c r="R40" s="2">
        <v>10565220.994649656</v>
      </c>
      <c r="S40" s="2">
        <v>20412.987214533732</v>
      </c>
      <c r="T40" s="2">
        <v>8</v>
      </c>
      <c r="U40" s="2">
        <v>23125224.088889997</v>
      </c>
      <c r="V40" s="2">
        <v>16372.531451858962</v>
      </c>
      <c r="W40" s="2">
        <v>23141596.620341856</v>
      </c>
      <c r="X40" s="2">
        <v>37746.088570704684</v>
      </c>
      <c r="Y40" s="2">
        <v>4</v>
      </c>
      <c r="Z40" s="2">
        <v>581103.81081980001</v>
      </c>
      <c r="AA40" s="2">
        <v>1544.9870000000001</v>
      </c>
      <c r="AB40" s="2">
        <v>10025</v>
      </c>
      <c r="AC40" s="2">
        <v>43580.411999999997</v>
      </c>
      <c r="AD40" s="2">
        <v>97.740000000000009</v>
      </c>
      <c r="AE40" s="2">
        <v>414</v>
      </c>
      <c r="AF40" s="2">
        <v>186185.86469430002</v>
      </c>
      <c r="AG40" s="2">
        <v>263</v>
      </c>
      <c r="AH40">
        <f>Weather!C196</f>
        <v>660.70000000000016</v>
      </c>
      <c r="AI40">
        <f>Weather!D196</f>
        <v>0</v>
      </c>
      <c r="AJ40">
        <f>Weather!E196</f>
        <v>598.70000000000005</v>
      </c>
      <c r="AK40">
        <f>Weather!F196</f>
        <v>0</v>
      </c>
      <c r="AL40">
        <f>Weather!G196</f>
        <v>536.70000000000005</v>
      </c>
      <c r="AM40">
        <f>Weather!H196</f>
        <v>0</v>
      </c>
      <c r="AN40">
        <f>Weather!I196</f>
        <v>474.69999999999993</v>
      </c>
      <c r="AO40">
        <f>Weather!J196</f>
        <v>0</v>
      </c>
      <c r="AP40">
        <f>Weather!K196</f>
        <v>412.69999999999993</v>
      </c>
      <c r="AQ40">
        <f>Weather!L196</f>
        <v>0</v>
      </c>
      <c r="AR40">
        <f>Weather!M196</f>
        <v>350.7</v>
      </c>
      <c r="AS40">
        <f>Weather!N196</f>
        <v>0</v>
      </c>
      <c r="AT40">
        <f>Weather!O196</f>
        <v>289.20000000000005</v>
      </c>
      <c r="AU40">
        <f>Weather!P196</f>
        <v>0.5</v>
      </c>
      <c r="AV40" s="7">
        <f>Weather!Q196</f>
        <v>-1.3129032258064521</v>
      </c>
      <c r="AW40" s="5">
        <f>'Economic Variables'!D150</f>
        <v>6821.3</v>
      </c>
      <c r="AX40" s="5">
        <f>'Economic Variables'!E150</f>
        <v>6712.3</v>
      </c>
      <c r="AY40" s="5">
        <f>'Economic Variables'!F150</f>
        <v>243.3</v>
      </c>
      <c r="AZ40" s="5">
        <f>'Economic Variables'!G150</f>
        <v>240</v>
      </c>
      <c r="BA40" s="5">
        <f>'Economic Variables'!H150</f>
        <v>677384</v>
      </c>
      <c r="BB40" s="5">
        <f>'Economic Variables'!I150</f>
        <v>7339.5</v>
      </c>
      <c r="BC40" s="5">
        <f>'Economic Variables'!J150</f>
        <v>6552.4</v>
      </c>
      <c r="BD40" s="5">
        <f>'Economic Variables'!K150</f>
        <v>411.5</v>
      </c>
      <c r="BE40" s="5">
        <f>'Economic Variables'!L150</f>
        <v>7477.6</v>
      </c>
      <c r="BF40" s="5">
        <f>'Economic Variables'!M150</f>
        <v>23.4</v>
      </c>
      <c r="BG40" s="5">
        <f>'Economic Variables'!N150</f>
        <v>885.4</v>
      </c>
      <c r="BH40" s="5">
        <f t="shared" si="1"/>
        <v>14817.1</v>
      </c>
      <c r="BI40" s="5">
        <f>'Economic Variables'!P150</f>
        <v>668986</v>
      </c>
      <c r="BJ40" s="5">
        <f>'Economic Variables'!Q150</f>
        <v>7183</v>
      </c>
      <c r="BK40" s="5">
        <f>'Economic Variables'!R150</f>
        <v>7210</v>
      </c>
      <c r="BL40" s="5">
        <f>'Economic Variables'!S150</f>
        <v>3401</v>
      </c>
      <c r="BM40" s="5">
        <f t="shared" si="13"/>
        <v>39</v>
      </c>
      <c r="BN40" s="81">
        <f t="shared" si="2"/>
        <v>1.5910646070264991</v>
      </c>
      <c r="BO40" s="5">
        <f t="shared" si="3"/>
        <v>1521</v>
      </c>
      <c r="BP40">
        <v>0</v>
      </c>
      <c r="BQ40">
        <v>0</v>
      </c>
      <c r="BR40">
        <v>1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f t="shared" si="23"/>
        <v>1</v>
      </c>
      <c r="CC40">
        <f t="shared" si="23"/>
        <v>0</v>
      </c>
      <c r="CD40">
        <f t="shared" si="4"/>
        <v>1</v>
      </c>
      <c r="CE40">
        <v>31</v>
      </c>
      <c r="CF40">
        <v>22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 s="81">
        <f t="shared" si="14"/>
        <v>21.022199563436498</v>
      </c>
      <c r="CY40" s="79">
        <f t="shared" si="15"/>
        <v>88.999893015475934</v>
      </c>
      <c r="CZ40" s="5">
        <f t="shared" si="16"/>
        <v>2350.2189977235207</v>
      </c>
      <c r="DA40" s="5">
        <f t="shared" si="17"/>
        <v>60029.664742327594</v>
      </c>
      <c r="DB40" s="5">
        <f t="shared" si="18"/>
        <v>262972.68886752106</v>
      </c>
      <c r="DC40">
        <f t="shared" si="10"/>
        <v>1667.8973532231437</v>
      </c>
      <c r="DD40">
        <f t="shared" si="19"/>
        <v>42601.697559071195</v>
      </c>
      <c r="DE40">
        <f t="shared" si="20"/>
        <v>186625.77919630529</v>
      </c>
      <c r="DF40">
        <v>32244</v>
      </c>
      <c r="DG40">
        <v>3486</v>
      </c>
      <c r="DH40">
        <v>386</v>
      </c>
      <c r="DI40">
        <v>12</v>
      </c>
      <c r="DJ40">
        <v>3</v>
      </c>
    </row>
    <row r="41" spans="1:114" s="2" customFormat="1" x14ac:dyDescent="0.25">
      <c r="A41" s="3">
        <v>42095</v>
      </c>
      <c r="B41">
        <f t="shared" si="22"/>
        <v>2015</v>
      </c>
      <c r="C41" s="2">
        <v>17144428.240146998</v>
      </c>
      <c r="D41" s="2">
        <v>411760.43229093729</v>
      </c>
      <c r="E41" s="2">
        <v>17556188.672437936</v>
      </c>
      <c r="F41" s="2">
        <v>32255</v>
      </c>
      <c r="G41" s="2">
        <v>7889268.5122579997</v>
      </c>
      <c r="H41" s="2">
        <v>254524.5796093212</v>
      </c>
      <c r="I41" s="2">
        <v>8143793.0918673212</v>
      </c>
      <c r="J41" s="2">
        <v>3499</v>
      </c>
      <c r="K41" s="2">
        <v>16760425.258074999</v>
      </c>
      <c r="L41" s="2">
        <v>973209.82418817142</v>
      </c>
      <c r="M41" s="2">
        <v>17733635.082263172</v>
      </c>
      <c r="N41" s="2">
        <v>41086.844882764424</v>
      </c>
      <c r="O41" s="2">
        <v>383</v>
      </c>
      <c r="P41" s="2">
        <v>10165366.417399999</v>
      </c>
      <c r="Q41" s="2">
        <v>85473.923049655059</v>
      </c>
      <c r="R41" s="2">
        <v>10250840.340449654</v>
      </c>
      <c r="S41" s="2">
        <v>20572.343817780638</v>
      </c>
      <c r="T41" s="2">
        <v>8</v>
      </c>
      <c r="U41" s="2">
        <v>23805223.8546375</v>
      </c>
      <c r="V41" s="2">
        <v>16372.531451858962</v>
      </c>
      <c r="W41" s="2">
        <v>23821596.386089358</v>
      </c>
      <c r="X41" s="2">
        <v>38381.325499454935</v>
      </c>
      <c r="Y41" s="2">
        <v>4</v>
      </c>
      <c r="Z41" s="2">
        <v>491512.79700030002</v>
      </c>
      <c r="AA41" s="2">
        <v>1558.8119999999999</v>
      </c>
      <c r="AB41" s="2">
        <v>10024</v>
      </c>
      <c r="AC41" s="2">
        <v>42257.267999999996</v>
      </c>
      <c r="AD41" s="2">
        <v>66.23</v>
      </c>
      <c r="AE41" s="2">
        <v>414</v>
      </c>
      <c r="AF41" s="2">
        <v>181151.918374</v>
      </c>
      <c r="AG41" s="2">
        <v>263</v>
      </c>
      <c r="AH41">
        <f>Weather!C197</f>
        <v>390.4</v>
      </c>
      <c r="AI41">
        <f>Weather!D197</f>
        <v>0</v>
      </c>
      <c r="AJ41">
        <f>Weather!E197</f>
        <v>330.40000000000003</v>
      </c>
      <c r="AK41">
        <f>Weather!F197</f>
        <v>0</v>
      </c>
      <c r="AL41">
        <f>Weather!G197</f>
        <v>270.40000000000003</v>
      </c>
      <c r="AM41">
        <f>Weather!H197</f>
        <v>0</v>
      </c>
      <c r="AN41">
        <f>Weather!I197</f>
        <v>210.70000000000005</v>
      </c>
      <c r="AO41">
        <f>Weather!J197</f>
        <v>0.30000000000000071</v>
      </c>
      <c r="AP41">
        <f>Weather!K197</f>
        <v>155.20000000000002</v>
      </c>
      <c r="AQ41">
        <f>Weather!L197</f>
        <v>4.8000000000000007</v>
      </c>
      <c r="AR41">
        <f>Weather!M197</f>
        <v>102.1</v>
      </c>
      <c r="AS41">
        <f>Weather!N197</f>
        <v>11.700000000000001</v>
      </c>
      <c r="AT41">
        <f>Weather!O197</f>
        <v>60.499999999999993</v>
      </c>
      <c r="AU41">
        <f>Weather!P197</f>
        <v>30.100000000000005</v>
      </c>
      <c r="AV41" s="7">
        <f>Weather!Q197</f>
        <v>6.9866666666666655</v>
      </c>
      <c r="AW41" s="5">
        <f>'Economic Variables'!D151</f>
        <v>6825</v>
      </c>
      <c r="AX41" s="5">
        <f>'Economic Variables'!E151</f>
        <v>6733.1</v>
      </c>
      <c r="AY41" s="5">
        <f>'Economic Variables'!F151</f>
        <v>240.5</v>
      </c>
      <c r="AZ41" s="5">
        <f>'Economic Variables'!G151</f>
        <v>237.1</v>
      </c>
      <c r="BA41" s="5">
        <f>'Economic Variables'!H151</f>
        <v>677384</v>
      </c>
      <c r="BB41" s="5">
        <f>'Economic Variables'!I151</f>
        <v>7339.5</v>
      </c>
      <c r="BC41" s="5">
        <f>'Economic Variables'!J151</f>
        <v>6552.4</v>
      </c>
      <c r="BD41" s="5">
        <f>'Economic Variables'!K151</f>
        <v>411.5</v>
      </c>
      <c r="BE41" s="5">
        <f>'Economic Variables'!L151</f>
        <v>7477.6</v>
      </c>
      <c r="BF41" s="5">
        <f>'Economic Variables'!M151</f>
        <v>23.4</v>
      </c>
      <c r="BG41" s="5">
        <f>'Economic Variables'!N151</f>
        <v>885.4</v>
      </c>
      <c r="BH41" s="5">
        <f t="shared" si="1"/>
        <v>14817.1</v>
      </c>
      <c r="BI41" s="5">
        <f>'Economic Variables'!P151</f>
        <v>673769</v>
      </c>
      <c r="BJ41" s="5">
        <f>'Economic Variables'!Q151</f>
        <v>7389</v>
      </c>
      <c r="BK41" s="5">
        <f>'Economic Variables'!R151</f>
        <v>7270</v>
      </c>
      <c r="BL41" s="5">
        <f>'Economic Variables'!S151</f>
        <v>3066</v>
      </c>
      <c r="BM41" s="5">
        <f t="shared" si="13"/>
        <v>40</v>
      </c>
      <c r="BN41" s="81">
        <f t="shared" si="2"/>
        <v>1.6020599913279623</v>
      </c>
      <c r="BO41" s="5">
        <f t="shared" si="3"/>
        <v>1600</v>
      </c>
      <c r="BP41">
        <v>0</v>
      </c>
      <c r="BQ41">
        <v>0</v>
      </c>
      <c r="BR41">
        <v>0</v>
      </c>
      <c r="BS41">
        <v>1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f t="shared" si="23"/>
        <v>1</v>
      </c>
      <c r="CC41">
        <f t="shared" si="23"/>
        <v>0</v>
      </c>
      <c r="CD41">
        <f t="shared" si="4"/>
        <v>1</v>
      </c>
      <c r="CE41">
        <v>30</v>
      </c>
      <c r="CF41">
        <v>20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 s="81">
        <f t="shared" si="14"/>
        <v>18.143118557782188</v>
      </c>
      <c r="CY41" s="79">
        <f t="shared" si="15"/>
        <v>77.582100522695256</v>
      </c>
      <c r="CZ41" s="5">
        <f t="shared" si="16"/>
        <v>2315.0959637419282</v>
      </c>
      <c r="DA41" s="5">
        <f t="shared" si="17"/>
        <v>64067.752127810338</v>
      </c>
      <c r="DB41" s="5">
        <f t="shared" si="18"/>
        <v>297769.95482611697</v>
      </c>
      <c r="DC41">
        <f t="shared" si="10"/>
        <v>1543.3973091612856</v>
      </c>
      <c r="DD41">
        <f t="shared" si="19"/>
        <v>42711.834751873554</v>
      </c>
      <c r="DE41">
        <f t="shared" si="20"/>
        <v>198513.30321741133</v>
      </c>
      <c r="DF41">
        <v>32255</v>
      </c>
      <c r="DG41">
        <v>3499</v>
      </c>
      <c r="DH41">
        <v>381</v>
      </c>
      <c r="DI41">
        <v>12</v>
      </c>
      <c r="DJ41">
        <v>3</v>
      </c>
    </row>
    <row r="42" spans="1:114" s="2" customFormat="1" x14ac:dyDescent="0.25">
      <c r="A42" s="3">
        <v>42125</v>
      </c>
      <c r="B42">
        <f t="shared" si="22"/>
        <v>2015</v>
      </c>
      <c r="C42" s="2">
        <v>17795297.197367899</v>
      </c>
      <c r="D42" s="2">
        <v>411760.43229093729</v>
      </c>
      <c r="E42" s="2">
        <v>18207057.629658837</v>
      </c>
      <c r="F42" s="2">
        <v>32248</v>
      </c>
      <c r="G42" s="2">
        <v>8032624.5570066003</v>
      </c>
      <c r="H42" s="2">
        <v>254524.5796093212</v>
      </c>
      <c r="I42" s="2">
        <v>8287149.1366159217</v>
      </c>
      <c r="J42" s="2">
        <v>3507</v>
      </c>
      <c r="K42" s="2">
        <v>16725997.006238401</v>
      </c>
      <c r="L42" s="2">
        <v>973209.82418817142</v>
      </c>
      <c r="M42" s="2">
        <v>17699206.830426574</v>
      </c>
      <c r="N42" s="2">
        <v>50853.68221695895</v>
      </c>
      <c r="O42" s="2">
        <v>372</v>
      </c>
      <c r="P42" s="2">
        <v>11247810.663000001</v>
      </c>
      <c r="Q42" s="2">
        <v>85473.923049655059</v>
      </c>
      <c r="R42" s="2">
        <v>11333284.586049655</v>
      </c>
      <c r="S42" s="2">
        <v>20929.215416547609</v>
      </c>
      <c r="T42" s="2">
        <v>8</v>
      </c>
      <c r="U42" s="2">
        <v>22516146.853447497</v>
      </c>
      <c r="V42" s="2">
        <v>16372.531451858962</v>
      </c>
      <c r="W42" s="2">
        <v>22532519.384899355</v>
      </c>
      <c r="X42" s="2">
        <v>38775.001766493442</v>
      </c>
      <c r="Y42" s="2">
        <v>4</v>
      </c>
      <c r="Z42" s="2">
        <v>447801.8658803</v>
      </c>
      <c r="AA42" s="2">
        <v>1492.104</v>
      </c>
      <c r="AB42" s="2">
        <v>10016</v>
      </c>
      <c r="AC42" s="2">
        <v>43880.928</v>
      </c>
      <c r="AD42" s="2">
        <v>101.50800000000001</v>
      </c>
      <c r="AE42" s="2">
        <v>414</v>
      </c>
      <c r="AF42" s="2">
        <v>195635.33735089999</v>
      </c>
      <c r="AG42" s="2">
        <v>263</v>
      </c>
      <c r="AH42">
        <f>Weather!C198</f>
        <v>174.60000000000002</v>
      </c>
      <c r="AI42">
        <f>Weather!D198</f>
        <v>13.700000000000003</v>
      </c>
      <c r="AJ42">
        <f>Weather!E198</f>
        <v>126.8</v>
      </c>
      <c r="AK42">
        <f>Weather!F198</f>
        <v>27.900000000000002</v>
      </c>
      <c r="AL42">
        <f>Weather!G198</f>
        <v>90.4</v>
      </c>
      <c r="AM42">
        <f>Weather!H198</f>
        <v>53.500000000000007</v>
      </c>
      <c r="AN42">
        <f>Weather!I198</f>
        <v>60</v>
      </c>
      <c r="AO42">
        <f>Weather!J198</f>
        <v>85.1</v>
      </c>
      <c r="AP42">
        <f>Weather!K198</f>
        <v>35.700000000000003</v>
      </c>
      <c r="AQ42">
        <f>Weather!L198</f>
        <v>122.79999999999998</v>
      </c>
      <c r="AR42">
        <f>Weather!M198</f>
        <v>17.7</v>
      </c>
      <c r="AS42">
        <f>Weather!N198</f>
        <v>166.8</v>
      </c>
      <c r="AT42">
        <f>Weather!O198</f>
        <v>5.3999999999999995</v>
      </c>
      <c r="AU42">
        <f>Weather!P198</f>
        <v>216.5</v>
      </c>
      <c r="AV42" s="7">
        <f>Weather!Q198</f>
        <v>14.809677419354836</v>
      </c>
      <c r="AW42" s="5">
        <f>'Economic Variables'!D152</f>
        <v>6830.5</v>
      </c>
      <c r="AX42" s="5">
        <f>'Economic Variables'!E152</f>
        <v>6793.2</v>
      </c>
      <c r="AY42" s="5">
        <f>'Economic Variables'!F152</f>
        <v>240.6</v>
      </c>
      <c r="AZ42" s="5">
        <f>'Economic Variables'!G152</f>
        <v>238.6</v>
      </c>
      <c r="BA42" s="5">
        <f>'Economic Variables'!H152</f>
        <v>677384</v>
      </c>
      <c r="BB42" s="5">
        <f>'Economic Variables'!I152</f>
        <v>7339.5</v>
      </c>
      <c r="BC42" s="5">
        <f>'Economic Variables'!J152</f>
        <v>6552.4</v>
      </c>
      <c r="BD42" s="5">
        <f>'Economic Variables'!K152</f>
        <v>411.5</v>
      </c>
      <c r="BE42" s="5">
        <f>'Economic Variables'!L152</f>
        <v>7477.6</v>
      </c>
      <c r="BF42" s="5">
        <f>'Economic Variables'!M152</f>
        <v>23.4</v>
      </c>
      <c r="BG42" s="5">
        <f>'Economic Variables'!N152</f>
        <v>885.4</v>
      </c>
      <c r="BH42" s="5">
        <f t="shared" si="1"/>
        <v>14817.1</v>
      </c>
      <c r="BI42" s="5">
        <f>'Economic Variables'!P152</f>
        <v>673769</v>
      </c>
      <c r="BJ42" s="5">
        <f>'Economic Variables'!Q152</f>
        <v>7389</v>
      </c>
      <c r="BK42" s="5">
        <f>'Economic Variables'!R152</f>
        <v>7270</v>
      </c>
      <c r="BL42" s="5">
        <f>'Economic Variables'!S152</f>
        <v>3066</v>
      </c>
      <c r="BM42" s="5">
        <f t="shared" si="13"/>
        <v>41</v>
      </c>
      <c r="BN42" s="81">
        <f t="shared" si="2"/>
        <v>1.6127838567197355</v>
      </c>
      <c r="BO42" s="5">
        <f t="shared" si="3"/>
        <v>1681</v>
      </c>
      <c r="BP42">
        <v>0</v>
      </c>
      <c r="BQ42">
        <v>0</v>
      </c>
      <c r="BR42">
        <v>0</v>
      </c>
      <c r="BS42">
        <v>0</v>
      </c>
      <c r="BT42">
        <v>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f t="shared" si="23"/>
        <v>1</v>
      </c>
      <c r="CC42">
        <f t="shared" si="23"/>
        <v>0</v>
      </c>
      <c r="CD42">
        <f t="shared" si="4"/>
        <v>1</v>
      </c>
      <c r="CE42">
        <v>31</v>
      </c>
      <c r="CF42">
        <v>20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 s="81">
        <f t="shared" ref="CX42:CX73" si="24">E42/$CE42/F42</f>
        <v>18.212740004540251</v>
      </c>
      <c r="CY42" s="79">
        <f t="shared" ref="CY42:CY73" si="25">I42/$CE42/J42</f>
        <v>76.226801113127863</v>
      </c>
      <c r="CZ42" s="5">
        <f t="shared" ref="CZ42:CZ73" si="26">M42/$CF42/O42</f>
        <v>2378.9256492508835</v>
      </c>
      <c r="DA42" s="5">
        <f t="shared" ref="DA42:DA73" si="27">R42/$CF42/T42</f>
        <v>70833.028662810349</v>
      </c>
      <c r="DB42" s="5">
        <f t="shared" ref="DB42:DB73" si="28">W42/$CF42/Y42</f>
        <v>281656.49231124192</v>
      </c>
      <c r="DC42">
        <f t="shared" si="10"/>
        <v>1534.7907414521831</v>
      </c>
      <c r="DD42">
        <f t="shared" ref="DD42:DD73" si="29">R42/$CE42/T42</f>
        <v>45698.728169555063</v>
      </c>
      <c r="DE42">
        <f t="shared" ref="DE42:DE73" si="30">W42/$CE42/Y42</f>
        <v>181713.86600725286</v>
      </c>
      <c r="DF42">
        <v>32248</v>
      </c>
      <c r="DG42">
        <v>3507</v>
      </c>
      <c r="DH42">
        <v>370</v>
      </c>
      <c r="DI42">
        <v>12</v>
      </c>
      <c r="DJ42">
        <v>3</v>
      </c>
    </row>
    <row r="43" spans="1:114" s="2" customFormat="1" x14ac:dyDescent="0.25">
      <c r="A43" s="3">
        <v>42156</v>
      </c>
      <c r="B43">
        <f t="shared" si="22"/>
        <v>2015</v>
      </c>
      <c r="C43" s="2">
        <v>19421962.746427201</v>
      </c>
      <c r="D43" s="2">
        <v>411760.43229093729</v>
      </c>
      <c r="E43" s="2">
        <v>19833723.178718138</v>
      </c>
      <c r="F43" s="2">
        <v>32247</v>
      </c>
      <c r="G43" s="2">
        <v>8193658.2894118</v>
      </c>
      <c r="H43" s="2">
        <v>254524.5796093212</v>
      </c>
      <c r="I43" s="2">
        <v>8448182.8690211214</v>
      </c>
      <c r="J43" s="2">
        <v>3498</v>
      </c>
      <c r="K43" s="2">
        <v>16956282.536887601</v>
      </c>
      <c r="L43" s="2">
        <v>973209.82418817142</v>
      </c>
      <c r="M43" s="2">
        <v>17929492.361075774</v>
      </c>
      <c r="N43" s="2">
        <v>57657.058155134873</v>
      </c>
      <c r="O43" s="2">
        <v>373</v>
      </c>
      <c r="P43" s="2">
        <v>10320893.4268</v>
      </c>
      <c r="Q43" s="2">
        <v>85473.923049655059</v>
      </c>
      <c r="R43" s="2">
        <v>10406367.349849654</v>
      </c>
      <c r="S43" s="2">
        <v>21843.619802795318</v>
      </c>
      <c r="T43" s="2">
        <v>8</v>
      </c>
      <c r="U43" s="2">
        <v>20510257.566892501</v>
      </c>
      <c r="V43" s="2">
        <v>16372.531451858962</v>
      </c>
      <c r="W43" s="2">
        <v>20526630.09834436</v>
      </c>
      <c r="X43" s="2">
        <v>38293.602042069811</v>
      </c>
      <c r="Y43" s="2">
        <v>4</v>
      </c>
      <c r="Z43" s="2">
        <v>401992.77179959998</v>
      </c>
      <c r="AA43" s="2">
        <v>1488.2429999999999</v>
      </c>
      <c r="AB43" s="2">
        <v>9988</v>
      </c>
      <c r="AC43" s="2">
        <v>42286.631999999998</v>
      </c>
      <c r="AD43" s="2">
        <v>154.94600000000003</v>
      </c>
      <c r="AE43" s="2">
        <v>414</v>
      </c>
      <c r="AF43" s="2">
        <v>181328.96933340002</v>
      </c>
      <c r="AG43" s="2">
        <v>262</v>
      </c>
      <c r="AH43">
        <f>Weather!C199</f>
        <v>86.600000000000023</v>
      </c>
      <c r="AI43">
        <f>Weather!D199</f>
        <v>8.4999999999999964</v>
      </c>
      <c r="AJ43">
        <f>Weather!E199</f>
        <v>46.900000000000006</v>
      </c>
      <c r="AK43">
        <f>Weather!F199</f>
        <v>28.799999999999997</v>
      </c>
      <c r="AL43">
        <f>Weather!G199</f>
        <v>22.6</v>
      </c>
      <c r="AM43">
        <f>Weather!H199</f>
        <v>64.5</v>
      </c>
      <c r="AN43">
        <f>Weather!I199</f>
        <v>11.9</v>
      </c>
      <c r="AO43">
        <f>Weather!J199</f>
        <v>113.80000000000001</v>
      </c>
      <c r="AP43">
        <f>Weather!K199</f>
        <v>4.7000000000000011</v>
      </c>
      <c r="AQ43">
        <f>Weather!L199</f>
        <v>166.60000000000005</v>
      </c>
      <c r="AR43">
        <f>Weather!M199</f>
        <v>0.5</v>
      </c>
      <c r="AS43">
        <f>Weather!N199</f>
        <v>222.39999999999998</v>
      </c>
      <c r="AT43">
        <f>Weather!O199</f>
        <v>0</v>
      </c>
      <c r="AU43">
        <f>Weather!P199</f>
        <v>281.89999999999992</v>
      </c>
      <c r="AV43" s="7">
        <f>Weather!Q199</f>
        <v>17.396666666666668</v>
      </c>
      <c r="AW43" s="5">
        <f>'Economic Variables'!D153</f>
        <v>6841.5</v>
      </c>
      <c r="AX43" s="5">
        <f>'Economic Variables'!E153</f>
        <v>6885.3</v>
      </c>
      <c r="AY43" s="5">
        <f>'Economic Variables'!F153</f>
        <v>245.1</v>
      </c>
      <c r="AZ43" s="5">
        <f>'Economic Variables'!G153</f>
        <v>246.9</v>
      </c>
      <c r="BA43" s="5">
        <f>'Economic Variables'!H153</f>
        <v>677384</v>
      </c>
      <c r="BB43" s="5">
        <f>'Economic Variables'!I153</f>
        <v>7339.5</v>
      </c>
      <c r="BC43" s="5">
        <f>'Economic Variables'!J153</f>
        <v>6552.4</v>
      </c>
      <c r="BD43" s="5">
        <f>'Economic Variables'!K153</f>
        <v>411.5</v>
      </c>
      <c r="BE43" s="5">
        <f>'Economic Variables'!L153</f>
        <v>7477.6</v>
      </c>
      <c r="BF43" s="5">
        <f>'Economic Variables'!M153</f>
        <v>23.4</v>
      </c>
      <c r="BG43" s="5">
        <f>'Economic Variables'!N153</f>
        <v>885.4</v>
      </c>
      <c r="BH43" s="5">
        <f t="shared" ref="BH43:BH97" si="31">BB43+BE43</f>
        <v>14817.1</v>
      </c>
      <c r="BI43" s="5">
        <f>'Economic Variables'!P153</f>
        <v>673769</v>
      </c>
      <c r="BJ43" s="5">
        <f>'Economic Variables'!Q153</f>
        <v>7389</v>
      </c>
      <c r="BK43" s="5">
        <f>'Economic Variables'!R153</f>
        <v>7270</v>
      </c>
      <c r="BL43" s="5">
        <f>'Economic Variables'!S153</f>
        <v>3066</v>
      </c>
      <c r="BM43" s="5">
        <f t="shared" ref="BM43:BM107" si="32">BM42+1</f>
        <v>42</v>
      </c>
      <c r="BN43" s="81">
        <f t="shared" ref="BN43:BN97" si="33">LOG(BM43)</f>
        <v>1.6232492903979006</v>
      </c>
      <c r="BO43" s="5">
        <f t="shared" ref="BO43:BO97" si="34">BM43^2</f>
        <v>1764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1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f t="shared" si="23"/>
        <v>0</v>
      </c>
      <c r="CC43">
        <f t="shared" si="23"/>
        <v>0</v>
      </c>
      <c r="CD43">
        <f t="shared" ref="CD43:CD97" si="35">CB43+CC43</f>
        <v>0</v>
      </c>
      <c r="CE43">
        <v>30</v>
      </c>
      <c r="CF43">
        <v>22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 s="81">
        <f t="shared" si="24"/>
        <v>20.501879429319668</v>
      </c>
      <c r="CY43" s="79">
        <f t="shared" si="25"/>
        <v>80.504887259587591</v>
      </c>
      <c r="CZ43" s="5">
        <f t="shared" si="26"/>
        <v>2184.9247332532018</v>
      </c>
      <c r="DA43" s="5">
        <f t="shared" si="27"/>
        <v>59127.087215054853</v>
      </c>
      <c r="DB43" s="5">
        <f t="shared" si="28"/>
        <v>233257.16020845863</v>
      </c>
      <c r="DC43">
        <f t="shared" ref="DC43:DC97" si="36">M43/$CE43/O43</f>
        <v>1602.2781377190147</v>
      </c>
      <c r="DD43">
        <f t="shared" si="29"/>
        <v>43359.86395770689</v>
      </c>
      <c r="DE43">
        <f t="shared" si="30"/>
        <v>171055.25081953633</v>
      </c>
      <c r="DF43">
        <v>32247</v>
      </c>
      <c r="DG43">
        <v>3498</v>
      </c>
      <c r="DH43">
        <v>371</v>
      </c>
      <c r="DI43">
        <v>12</v>
      </c>
      <c r="DJ43">
        <v>3</v>
      </c>
    </row>
    <row r="44" spans="1:114" s="2" customFormat="1" x14ac:dyDescent="0.25">
      <c r="A44" s="3">
        <v>42186</v>
      </c>
      <c r="B44">
        <f t="shared" si="22"/>
        <v>2015</v>
      </c>
      <c r="C44" s="2">
        <v>25140718.3564822</v>
      </c>
      <c r="D44" s="2">
        <v>411760.43229093729</v>
      </c>
      <c r="E44" s="2">
        <v>25552478.788773138</v>
      </c>
      <c r="F44" s="2">
        <v>32267</v>
      </c>
      <c r="G44" s="2">
        <v>9573216.3670492005</v>
      </c>
      <c r="H44" s="2">
        <v>254524.5796093212</v>
      </c>
      <c r="I44" s="2">
        <v>9827740.9466585219</v>
      </c>
      <c r="J44" s="2">
        <v>3502</v>
      </c>
      <c r="K44" s="2">
        <v>19544040.175966602</v>
      </c>
      <c r="L44" s="2">
        <v>973209.82418817142</v>
      </c>
      <c r="M44" s="2">
        <v>20517250.000154775</v>
      </c>
      <c r="N44" s="2">
        <v>51963.901957595561</v>
      </c>
      <c r="O44" s="2">
        <v>374</v>
      </c>
      <c r="P44" s="2">
        <v>10585479.742399998</v>
      </c>
      <c r="Q44" s="2">
        <v>85473.923049655059</v>
      </c>
      <c r="R44" s="2">
        <v>10670953.665449653</v>
      </c>
      <c r="S44" s="2">
        <v>22057.823942404444</v>
      </c>
      <c r="T44" s="2">
        <v>8</v>
      </c>
      <c r="U44" s="2">
        <v>23340537.250717502</v>
      </c>
      <c r="V44" s="2">
        <v>16372.531451858962</v>
      </c>
      <c r="W44" s="2">
        <v>23356909.782169361</v>
      </c>
      <c r="X44" s="2">
        <v>39824.576700000005</v>
      </c>
      <c r="Y44" s="2">
        <v>4</v>
      </c>
      <c r="Z44" s="2">
        <v>434052.45665030001</v>
      </c>
      <c r="AA44" s="2">
        <v>1487.933</v>
      </c>
      <c r="AB44" s="2">
        <v>9989</v>
      </c>
      <c r="AC44" s="2">
        <v>42568.091999999997</v>
      </c>
      <c r="AD44" s="2">
        <v>112.15899999999999</v>
      </c>
      <c r="AE44" s="2">
        <v>414</v>
      </c>
      <c r="AF44" s="2">
        <v>187346.36201060002</v>
      </c>
      <c r="AG44" s="2">
        <v>262</v>
      </c>
      <c r="AH44">
        <f>Weather!C200</f>
        <v>33.399999999999991</v>
      </c>
      <c r="AI44">
        <f>Weather!D200</f>
        <v>45.6</v>
      </c>
      <c r="AJ44">
        <f>Weather!E200</f>
        <v>13.599999999999998</v>
      </c>
      <c r="AK44">
        <f>Weather!F200</f>
        <v>87.800000000000011</v>
      </c>
      <c r="AL44">
        <f>Weather!G200</f>
        <v>1.8999999999999986</v>
      </c>
      <c r="AM44">
        <f>Weather!H200</f>
        <v>138.1</v>
      </c>
      <c r="AN44">
        <f>Weather!I200</f>
        <v>0</v>
      </c>
      <c r="AO44">
        <f>Weather!J200</f>
        <v>198.19999999999996</v>
      </c>
      <c r="AP44">
        <f>Weather!K200</f>
        <v>0</v>
      </c>
      <c r="AQ44">
        <f>Weather!L200</f>
        <v>260.2</v>
      </c>
      <c r="AR44">
        <f>Weather!M200</f>
        <v>0</v>
      </c>
      <c r="AS44">
        <f>Weather!N200</f>
        <v>322.2</v>
      </c>
      <c r="AT44">
        <f>Weather!O200</f>
        <v>0</v>
      </c>
      <c r="AU44">
        <f>Weather!P200</f>
        <v>384.2</v>
      </c>
      <c r="AV44" s="7">
        <f>Weather!Q200</f>
        <v>20.393548387096775</v>
      </c>
      <c r="AW44" s="5">
        <f>'Economic Variables'!D154</f>
        <v>6859.4</v>
      </c>
      <c r="AX44" s="5">
        <f>'Economic Variables'!E154</f>
        <v>6951.4</v>
      </c>
      <c r="AY44" s="5">
        <f>'Economic Variables'!F154</f>
        <v>247.8</v>
      </c>
      <c r="AZ44" s="5">
        <f>'Economic Variables'!G154</f>
        <v>252.4</v>
      </c>
      <c r="BA44" s="5">
        <f>'Economic Variables'!H154</f>
        <v>677384</v>
      </c>
      <c r="BB44" s="5">
        <f>'Economic Variables'!I154</f>
        <v>7339.5</v>
      </c>
      <c r="BC44" s="5">
        <f>'Economic Variables'!J154</f>
        <v>6552.4</v>
      </c>
      <c r="BD44" s="5">
        <f>'Economic Variables'!K154</f>
        <v>411.5</v>
      </c>
      <c r="BE44" s="5">
        <f>'Economic Variables'!L154</f>
        <v>7477.6</v>
      </c>
      <c r="BF44" s="5">
        <f>'Economic Variables'!M154</f>
        <v>23.4</v>
      </c>
      <c r="BG44" s="5">
        <f>'Economic Variables'!N154</f>
        <v>885.4</v>
      </c>
      <c r="BH44" s="5">
        <f t="shared" si="31"/>
        <v>14817.1</v>
      </c>
      <c r="BI44" s="5">
        <f>'Economic Variables'!P154</f>
        <v>679927</v>
      </c>
      <c r="BJ44" s="5">
        <f>'Economic Variables'!Q154</f>
        <v>7371</v>
      </c>
      <c r="BK44" s="5">
        <f>'Economic Variables'!R154</f>
        <v>7520</v>
      </c>
      <c r="BL44" s="5">
        <f>'Economic Variables'!S154</f>
        <v>3089</v>
      </c>
      <c r="BM44" s="5">
        <f t="shared" si="32"/>
        <v>43</v>
      </c>
      <c r="BN44" s="81">
        <f t="shared" si="33"/>
        <v>1.6334684555795864</v>
      </c>
      <c r="BO44" s="5">
        <f t="shared" si="34"/>
        <v>1849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1</v>
      </c>
      <c r="BW44">
        <v>0</v>
      </c>
      <c r="BX44">
        <v>0</v>
      </c>
      <c r="BY44">
        <v>0</v>
      </c>
      <c r="BZ44">
        <v>0</v>
      </c>
      <c r="CA44">
        <v>0</v>
      </c>
      <c r="CB44">
        <f t="shared" si="23"/>
        <v>0</v>
      </c>
      <c r="CC44">
        <f t="shared" si="23"/>
        <v>0</v>
      </c>
      <c r="CD44">
        <f t="shared" si="35"/>
        <v>0</v>
      </c>
      <c r="CE44">
        <v>31</v>
      </c>
      <c r="CF44">
        <v>22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 s="81">
        <f t="shared" si="24"/>
        <v>25.545402712221854</v>
      </c>
      <c r="CY44" s="79">
        <f t="shared" si="25"/>
        <v>90.526528128244905</v>
      </c>
      <c r="CZ44" s="5">
        <f t="shared" si="26"/>
        <v>2493.588964530235</v>
      </c>
      <c r="DA44" s="5">
        <f t="shared" si="27"/>
        <v>60630.418553691212</v>
      </c>
      <c r="DB44" s="5">
        <f t="shared" si="28"/>
        <v>265419.42934283364</v>
      </c>
      <c r="DC44">
        <f t="shared" si="36"/>
        <v>1769.6437812795216</v>
      </c>
      <c r="DD44">
        <f t="shared" si="29"/>
        <v>43028.03897358731</v>
      </c>
      <c r="DE44">
        <f t="shared" si="30"/>
        <v>188362.17566265614</v>
      </c>
      <c r="DF44">
        <v>32267</v>
      </c>
      <c r="DG44">
        <v>3502</v>
      </c>
      <c r="DH44">
        <v>372</v>
      </c>
      <c r="DI44">
        <v>12</v>
      </c>
      <c r="DJ44">
        <v>3</v>
      </c>
    </row>
    <row r="45" spans="1:114" s="2" customFormat="1" x14ac:dyDescent="0.25">
      <c r="A45" s="3">
        <v>42217</v>
      </c>
      <c r="B45">
        <f t="shared" si="22"/>
        <v>2015</v>
      </c>
      <c r="C45" s="2">
        <v>24336690.4962353</v>
      </c>
      <c r="D45" s="2">
        <v>411760.43229093729</v>
      </c>
      <c r="E45" s="2">
        <v>24748450.928526238</v>
      </c>
      <c r="F45" s="2">
        <v>32286</v>
      </c>
      <c r="G45" s="2">
        <v>9079712.5915679</v>
      </c>
      <c r="H45" s="2">
        <v>254524.5796093212</v>
      </c>
      <c r="I45" s="2">
        <v>9334237.1711772215</v>
      </c>
      <c r="J45" s="2">
        <v>3502</v>
      </c>
      <c r="K45" s="2">
        <v>18690342.492731102</v>
      </c>
      <c r="L45" s="2">
        <v>973209.82418817142</v>
      </c>
      <c r="M45" s="2">
        <v>19663552.316919275</v>
      </c>
      <c r="N45" s="2">
        <v>46670.487867734329</v>
      </c>
      <c r="O45" s="2">
        <v>375</v>
      </c>
      <c r="P45" s="2">
        <v>11092761.632399999</v>
      </c>
      <c r="Q45" s="2">
        <v>85473.923049655059</v>
      </c>
      <c r="R45" s="2">
        <v>11178235.555449653</v>
      </c>
      <c r="S45" s="2">
        <v>22468.89514408524</v>
      </c>
      <c r="T45" s="2">
        <v>8</v>
      </c>
      <c r="U45" s="2">
        <v>23407162.652857501</v>
      </c>
      <c r="V45" s="2">
        <v>16372.531451858962</v>
      </c>
      <c r="W45" s="2">
        <v>23423535.18430936</v>
      </c>
      <c r="X45" s="2">
        <v>37723.745988180424</v>
      </c>
      <c r="Y45" s="2">
        <v>4</v>
      </c>
      <c r="Z45" s="2">
        <v>486564.9277304</v>
      </c>
      <c r="AA45" s="2">
        <v>1485.3601000000001</v>
      </c>
      <c r="AB45" s="2">
        <v>10002</v>
      </c>
      <c r="AC45" s="2">
        <v>42456.887999999999</v>
      </c>
      <c r="AD45" s="2">
        <v>59.210999999999999</v>
      </c>
      <c r="AE45" s="2">
        <v>409</v>
      </c>
      <c r="AF45" s="2">
        <v>187380.55379140002</v>
      </c>
      <c r="AG45" s="2">
        <v>262</v>
      </c>
      <c r="AH45">
        <f>Weather!C201</f>
        <v>33.700000000000003</v>
      </c>
      <c r="AI45">
        <f>Weather!D201</f>
        <v>40.700000000000003</v>
      </c>
      <c r="AJ45">
        <f>Weather!E201</f>
        <v>13.3</v>
      </c>
      <c r="AK45">
        <f>Weather!F201</f>
        <v>82.3</v>
      </c>
      <c r="AL45">
        <f>Weather!G201</f>
        <v>1.6000000000000014</v>
      </c>
      <c r="AM45">
        <f>Weather!H201</f>
        <v>132.59999999999997</v>
      </c>
      <c r="AN45">
        <f>Weather!I201</f>
        <v>0</v>
      </c>
      <c r="AO45">
        <f>Weather!J201</f>
        <v>192.99999999999994</v>
      </c>
      <c r="AP45">
        <f>Weather!K201</f>
        <v>0</v>
      </c>
      <c r="AQ45">
        <f>Weather!L201</f>
        <v>254.99999999999994</v>
      </c>
      <c r="AR45">
        <f>Weather!M201</f>
        <v>0</v>
      </c>
      <c r="AS45">
        <f>Weather!N201</f>
        <v>317</v>
      </c>
      <c r="AT45">
        <f>Weather!O201</f>
        <v>0</v>
      </c>
      <c r="AU45">
        <f>Weather!P201</f>
        <v>379</v>
      </c>
      <c r="AV45" s="7">
        <f>Weather!Q201</f>
        <v>20.225806451612904</v>
      </c>
      <c r="AW45" s="5">
        <f>'Economic Variables'!D155</f>
        <v>6869.1</v>
      </c>
      <c r="AX45" s="5">
        <f>'Economic Variables'!E155</f>
        <v>6969.1</v>
      </c>
      <c r="AY45" s="5">
        <f>'Economic Variables'!F155</f>
        <v>250.9</v>
      </c>
      <c r="AZ45" s="5">
        <f>'Economic Variables'!G155</f>
        <v>257.8</v>
      </c>
      <c r="BA45" s="5">
        <f>'Economic Variables'!H155</f>
        <v>677384</v>
      </c>
      <c r="BB45" s="5">
        <f>'Economic Variables'!I155</f>
        <v>7339.5</v>
      </c>
      <c r="BC45" s="5">
        <f>'Economic Variables'!J155</f>
        <v>6552.4</v>
      </c>
      <c r="BD45" s="5">
        <f>'Economic Variables'!K155</f>
        <v>411.5</v>
      </c>
      <c r="BE45" s="5">
        <f>'Economic Variables'!L155</f>
        <v>7477.6</v>
      </c>
      <c r="BF45" s="5">
        <f>'Economic Variables'!M155</f>
        <v>23.4</v>
      </c>
      <c r="BG45" s="5">
        <f>'Economic Variables'!N155</f>
        <v>885.4</v>
      </c>
      <c r="BH45" s="5">
        <f t="shared" si="31"/>
        <v>14817.1</v>
      </c>
      <c r="BI45" s="5">
        <f>'Economic Variables'!P155</f>
        <v>679927</v>
      </c>
      <c r="BJ45" s="5">
        <f>'Economic Variables'!Q155</f>
        <v>7371</v>
      </c>
      <c r="BK45" s="5">
        <f>'Economic Variables'!R155</f>
        <v>7520</v>
      </c>
      <c r="BL45" s="5">
        <f>'Economic Variables'!S155</f>
        <v>3089</v>
      </c>
      <c r="BM45" s="5">
        <f t="shared" si="32"/>
        <v>44</v>
      </c>
      <c r="BN45" s="81">
        <f t="shared" si="33"/>
        <v>1.6434526764861874</v>
      </c>
      <c r="BO45" s="5">
        <f t="shared" si="34"/>
        <v>1936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1</v>
      </c>
      <c r="BX45">
        <v>0</v>
      </c>
      <c r="BY45">
        <v>0</v>
      </c>
      <c r="BZ45">
        <v>0</v>
      </c>
      <c r="CA45">
        <v>0</v>
      </c>
      <c r="CB45">
        <f t="shared" si="23"/>
        <v>0</v>
      </c>
      <c r="CC45">
        <f t="shared" si="23"/>
        <v>0</v>
      </c>
      <c r="CD45">
        <f t="shared" si="35"/>
        <v>0</v>
      </c>
      <c r="CE45">
        <v>31</v>
      </c>
      <c r="CF45">
        <v>20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 s="81">
        <f t="shared" si="24"/>
        <v>24.727037314212129</v>
      </c>
      <c r="CY45" s="79">
        <f t="shared" si="25"/>
        <v>85.980703848282289</v>
      </c>
      <c r="CZ45" s="5">
        <f t="shared" si="26"/>
        <v>2621.8069755892366</v>
      </c>
      <c r="DA45" s="5">
        <f t="shared" si="27"/>
        <v>69863.97222156034</v>
      </c>
      <c r="DB45" s="5">
        <f t="shared" si="28"/>
        <v>292794.18980386702</v>
      </c>
      <c r="DC45">
        <f t="shared" si="36"/>
        <v>1691.4883713478946</v>
      </c>
      <c r="DD45">
        <f t="shared" si="29"/>
        <v>45073.530465522796</v>
      </c>
      <c r="DE45">
        <f t="shared" si="30"/>
        <v>188899.47729281741</v>
      </c>
      <c r="DF45">
        <v>32286</v>
      </c>
      <c r="DG45">
        <v>3502</v>
      </c>
      <c r="DH45">
        <v>373</v>
      </c>
      <c r="DI45">
        <v>12</v>
      </c>
      <c r="DJ45">
        <v>3</v>
      </c>
    </row>
    <row r="46" spans="1:114" s="2" customFormat="1" x14ac:dyDescent="0.25">
      <c r="A46" s="3">
        <v>42248</v>
      </c>
      <c r="B46">
        <f t="shared" si="22"/>
        <v>2015</v>
      </c>
      <c r="C46" s="2">
        <v>21744443.9174571</v>
      </c>
      <c r="D46" s="2">
        <v>411760.43229093729</v>
      </c>
      <c r="E46" s="2">
        <v>22156204.349748038</v>
      </c>
      <c r="F46" s="2">
        <v>32292</v>
      </c>
      <c r="G46" s="2">
        <v>8842176.8665085007</v>
      </c>
      <c r="H46" s="2">
        <v>254524.5796093212</v>
      </c>
      <c r="I46" s="2">
        <v>9096701.4461178221</v>
      </c>
      <c r="J46" s="2">
        <v>3499</v>
      </c>
      <c r="K46" s="2">
        <v>18142037.701115999</v>
      </c>
      <c r="L46" s="2">
        <v>973209.82418817142</v>
      </c>
      <c r="M46" s="2">
        <v>19115247.525304172</v>
      </c>
      <c r="N46" s="2">
        <v>58182.384217442028</v>
      </c>
      <c r="O46" s="2">
        <v>375</v>
      </c>
      <c r="P46" s="2">
        <v>11219875.156200001</v>
      </c>
      <c r="Q46" s="2">
        <v>85473.923049655059</v>
      </c>
      <c r="R46" s="2">
        <v>11305349.079249656</v>
      </c>
      <c r="S46" s="2">
        <v>22402.005782244472</v>
      </c>
      <c r="T46" s="2">
        <v>8</v>
      </c>
      <c r="U46" s="2">
        <v>21433346.550000001</v>
      </c>
      <c r="V46" s="2">
        <v>16372.531451858962</v>
      </c>
      <c r="W46" s="2">
        <v>21449719.081451859</v>
      </c>
      <c r="X46" s="2">
        <v>37592.154400313499</v>
      </c>
      <c r="Y46" s="2">
        <v>4</v>
      </c>
      <c r="Z46" s="2">
        <v>528767.34329979995</v>
      </c>
      <c r="AA46" s="2">
        <v>1417.73</v>
      </c>
      <c r="AB46" s="2">
        <v>9997</v>
      </c>
      <c r="AC46" s="2">
        <v>41275.440000000002</v>
      </c>
      <c r="AD46" s="2">
        <v>141.654</v>
      </c>
      <c r="AE46" s="2">
        <v>409</v>
      </c>
      <c r="AF46" s="2">
        <v>181572.52001900002</v>
      </c>
      <c r="AG46" s="2">
        <v>262</v>
      </c>
      <c r="AH46">
        <f>Weather!C202</f>
        <v>54.5</v>
      </c>
      <c r="AI46">
        <f>Weather!D202</f>
        <v>42.900000000000006</v>
      </c>
      <c r="AJ46">
        <f>Weather!E202</f>
        <v>25</v>
      </c>
      <c r="AK46">
        <f>Weather!F202</f>
        <v>73.400000000000006</v>
      </c>
      <c r="AL46">
        <f>Weather!G202</f>
        <v>9.3000000000000007</v>
      </c>
      <c r="AM46">
        <f>Weather!H202</f>
        <v>117.69999999999999</v>
      </c>
      <c r="AN46">
        <f>Weather!I202</f>
        <v>1.5999999999999996</v>
      </c>
      <c r="AO46">
        <f>Weather!J202</f>
        <v>169.99999999999997</v>
      </c>
      <c r="AP46">
        <f>Weather!K202</f>
        <v>0</v>
      </c>
      <c r="AQ46">
        <f>Weather!L202</f>
        <v>228.39999999999998</v>
      </c>
      <c r="AR46">
        <f>Weather!M202</f>
        <v>0</v>
      </c>
      <c r="AS46">
        <f>Weather!N202</f>
        <v>288.39999999999998</v>
      </c>
      <c r="AT46">
        <f>Weather!O202</f>
        <v>0</v>
      </c>
      <c r="AU46">
        <f>Weather!P202</f>
        <v>348.40000000000003</v>
      </c>
      <c r="AV46" s="7">
        <f>Weather!Q202</f>
        <v>19.613333333333333</v>
      </c>
      <c r="AW46" s="5">
        <f>'Economic Variables'!D156</f>
        <v>6860.5</v>
      </c>
      <c r="AX46" s="5">
        <f>'Economic Variables'!E156</f>
        <v>6917.2</v>
      </c>
      <c r="AY46" s="5">
        <f>'Economic Variables'!F156</f>
        <v>249</v>
      </c>
      <c r="AZ46" s="5">
        <f>'Economic Variables'!G156</f>
        <v>252.5</v>
      </c>
      <c r="BA46" s="5">
        <f>'Economic Variables'!H156</f>
        <v>677384</v>
      </c>
      <c r="BB46" s="5">
        <f>'Economic Variables'!I156</f>
        <v>7339.5</v>
      </c>
      <c r="BC46" s="5">
        <f>'Economic Variables'!J156</f>
        <v>6552.4</v>
      </c>
      <c r="BD46" s="5">
        <f>'Economic Variables'!K156</f>
        <v>411.5</v>
      </c>
      <c r="BE46" s="5">
        <f>'Economic Variables'!L156</f>
        <v>7477.6</v>
      </c>
      <c r="BF46" s="5">
        <f>'Economic Variables'!M156</f>
        <v>23.4</v>
      </c>
      <c r="BG46" s="5">
        <f>'Economic Variables'!N156</f>
        <v>885.4</v>
      </c>
      <c r="BH46" s="5">
        <f t="shared" si="31"/>
        <v>14817.1</v>
      </c>
      <c r="BI46" s="5">
        <f>'Economic Variables'!P156</f>
        <v>679927</v>
      </c>
      <c r="BJ46" s="5">
        <f>'Economic Variables'!Q156</f>
        <v>7371</v>
      </c>
      <c r="BK46" s="5">
        <f>'Economic Variables'!R156</f>
        <v>7520</v>
      </c>
      <c r="BL46" s="5">
        <f>'Economic Variables'!S156</f>
        <v>3089</v>
      </c>
      <c r="BM46" s="5">
        <f t="shared" si="32"/>
        <v>45</v>
      </c>
      <c r="BN46" s="81">
        <f t="shared" si="33"/>
        <v>1.6532125137753437</v>
      </c>
      <c r="BO46" s="5">
        <f t="shared" si="34"/>
        <v>2025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f t="shared" si="23"/>
        <v>0</v>
      </c>
      <c r="CC46">
        <f t="shared" si="23"/>
        <v>1</v>
      </c>
      <c r="CD46">
        <f t="shared" si="35"/>
        <v>1</v>
      </c>
      <c r="CE46">
        <v>30</v>
      </c>
      <c r="CF46">
        <v>21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 s="81">
        <f t="shared" si="24"/>
        <v>22.870684534609229</v>
      </c>
      <c r="CY46" s="79">
        <f t="shared" si="25"/>
        <v>86.660011871180544</v>
      </c>
      <c r="CZ46" s="5">
        <f t="shared" si="26"/>
        <v>2427.3330190862443</v>
      </c>
      <c r="DA46" s="5">
        <f t="shared" si="27"/>
        <v>67293.744519343192</v>
      </c>
      <c r="DB46" s="5">
        <f t="shared" si="28"/>
        <v>255353.79858871261</v>
      </c>
      <c r="DC46">
        <f t="shared" si="36"/>
        <v>1699.1331133603708</v>
      </c>
      <c r="DD46">
        <f t="shared" si="29"/>
        <v>47105.621163540236</v>
      </c>
      <c r="DE46">
        <f t="shared" si="30"/>
        <v>178747.65901209883</v>
      </c>
      <c r="DF46">
        <v>32292</v>
      </c>
      <c r="DG46">
        <v>3499</v>
      </c>
      <c r="DH46">
        <v>373</v>
      </c>
      <c r="DI46">
        <v>12</v>
      </c>
      <c r="DJ46">
        <v>3</v>
      </c>
    </row>
    <row r="47" spans="1:114" s="2" customFormat="1" x14ac:dyDescent="0.25">
      <c r="A47" s="3">
        <v>42278</v>
      </c>
      <c r="B47">
        <f t="shared" si="22"/>
        <v>2015</v>
      </c>
      <c r="C47" s="2">
        <v>17289573.2488713</v>
      </c>
      <c r="D47" s="2">
        <v>411760.43229093729</v>
      </c>
      <c r="E47" s="2">
        <v>17701333.681162238</v>
      </c>
      <c r="F47" s="2">
        <v>32303</v>
      </c>
      <c r="G47" s="2">
        <v>7751548.7202021005</v>
      </c>
      <c r="H47" s="2">
        <v>254524.5796093212</v>
      </c>
      <c r="I47" s="2">
        <v>8006073.2998114219</v>
      </c>
      <c r="J47" s="2">
        <v>3503</v>
      </c>
      <c r="K47" s="2">
        <v>17108387.2078171</v>
      </c>
      <c r="L47" s="2">
        <v>973209.82418817142</v>
      </c>
      <c r="M47" s="2">
        <v>18081597.032005273</v>
      </c>
      <c r="N47" s="2">
        <v>46026.319354311621</v>
      </c>
      <c r="O47" s="2">
        <v>376</v>
      </c>
      <c r="P47" s="2">
        <v>10858934.288399998</v>
      </c>
      <c r="Q47" s="2">
        <v>85473.923049655059</v>
      </c>
      <c r="R47" s="2">
        <v>10944408.211449653</v>
      </c>
      <c r="S47" s="2">
        <v>16934.408693357309</v>
      </c>
      <c r="T47" s="2">
        <v>8</v>
      </c>
      <c r="U47" s="2">
        <v>22301204.0493825</v>
      </c>
      <c r="V47" s="2">
        <v>16372.531451858962</v>
      </c>
      <c r="W47" s="2">
        <v>22317576.580834359</v>
      </c>
      <c r="X47" s="2">
        <v>37733.848052331072</v>
      </c>
      <c r="Y47" s="2">
        <v>4</v>
      </c>
      <c r="Z47" s="2">
        <v>563702.58329950005</v>
      </c>
      <c r="AA47" s="2">
        <v>1343.29</v>
      </c>
      <c r="AB47" s="2">
        <v>10001</v>
      </c>
      <c r="AC47" s="2">
        <v>42678.648000000001</v>
      </c>
      <c r="AD47" s="2">
        <v>60.691000000000003</v>
      </c>
      <c r="AE47" s="2">
        <v>411</v>
      </c>
      <c r="AF47" s="2">
        <v>187645.54009300002</v>
      </c>
      <c r="AG47" s="2">
        <v>262</v>
      </c>
      <c r="AH47">
        <f>Weather!C203</f>
        <v>279.7</v>
      </c>
      <c r="AI47">
        <f>Weather!D203</f>
        <v>0</v>
      </c>
      <c r="AJ47">
        <f>Weather!E203</f>
        <v>217.70000000000002</v>
      </c>
      <c r="AK47">
        <f>Weather!F203</f>
        <v>0</v>
      </c>
      <c r="AL47">
        <f>Weather!G203</f>
        <v>157.39999999999998</v>
      </c>
      <c r="AM47">
        <f>Weather!H203</f>
        <v>1.6999999999999993</v>
      </c>
      <c r="AN47">
        <f>Weather!I203</f>
        <v>102.69999999999999</v>
      </c>
      <c r="AO47">
        <f>Weather!J203</f>
        <v>8.9999999999999982</v>
      </c>
      <c r="AP47">
        <f>Weather!K203</f>
        <v>60.500000000000007</v>
      </c>
      <c r="AQ47">
        <f>Weather!L203</f>
        <v>28.799999999999997</v>
      </c>
      <c r="AR47">
        <f>Weather!M203</f>
        <v>30.900000000000006</v>
      </c>
      <c r="AS47">
        <f>Weather!N203</f>
        <v>61.199999999999996</v>
      </c>
      <c r="AT47">
        <f>Weather!O203</f>
        <v>10.4</v>
      </c>
      <c r="AU47">
        <f>Weather!P203</f>
        <v>102.70000000000002</v>
      </c>
      <c r="AV47" s="7">
        <f>Weather!Q203</f>
        <v>10.977419354838707</v>
      </c>
      <c r="AW47" s="5">
        <f>'Economic Variables'!D157</f>
        <v>6852.7</v>
      </c>
      <c r="AX47" s="5">
        <f>'Economic Variables'!E157</f>
        <v>6887.9</v>
      </c>
      <c r="AY47" s="5">
        <f>'Economic Variables'!F157</f>
        <v>251</v>
      </c>
      <c r="AZ47" s="5">
        <f>'Economic Variables'!G157</f>
        <v>253</v>
      </c>
      <c r="BA47" s="5">
        <f>'Economic Variables'!H157</f>
        <v>677384</v>
      </c>
      <c r="BB47" s="5">
        <f>'Economic Variables'!I157</f>
        <v>7339.5</v>
      </c>
      <c r="BC47" s="5">
        <f>'Economic Variables'!J157</f>
        <v>6552.4</v>
      </c>
      <c r="BD47" s="5">
        <f>'Economic Variables'!K157</f>
        <v>411.5</v>
      </c>
      <c r="BE47" s="5">
        <f>'Economic Variables'!L157</f>
        <v>7477.6</v>
      </c>
      <c r="BF47" s="5">
        <f>'Economic Variables'!M157</f>
        <v>23.4</v>
      </c>
      <c r="BG47" s="5">
        <f>'Economic Variables'!N157</f>
        <v>885.4</v>
      </c>
      <c r="BH47" s="5">
        <f t="shared" si="31"/>
        <v>14817.1</v>
      </c>
      <c r="BI47" s="5">
        <f>'Economic Variables'!P157</f>
        <v>686855</v>
      </c>
      <c r="BJ47" s="5">
        <f>'Economic Variables'!Q157</f>
        <v>7414</v>
      </c>
      <c r="BK47" s="5">
        <f>'Economic Variables'!R157</f>
        <v>7911</v>
      </c>
      <c r="BL47" s="5">
        <f>'Economic Variables'!S157</f>
        <v>2863</v>
      </c>
      <c r="BM47" s="5">
        <f t="shared" si="32"/>
        <v>46</v>
      </c>
      <c r="BN47" s="81">
        <f t="shared" si="33"/>
        <v>1.6627578316815741</v>
      </c>
      <c r="BO47" s="5">
        <f t="shared" si="34"/>
        <v>2116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1</v>
      </c>
      <c r="BZ47">
        <v>0</v>
      </c>
      <c r="CA47">
        <v>0</v>
      </c>
      <c r="CB47">
        <f t="shared" si="23"/>
        <v>0</v>
      </c>
      <c r="CC47">
        <f t="shared" si="23"/>
        <v>1</v>
      </c>
      <c r="CD47">
        <f t="shared" si="35"/>
        <v>1</v>
      </c>
      <c r="CE47">
        <v>31</v>
      </c>
      <c r="CF47">
        <v>21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 s="81">
        <f t="shared" si="24"/>
        <v>17.676710024098671</v>
      </c>
      <c r="CY47" s="79">
        <f t="shared" si="25"/>
        <v>73.725500721146133</v>
      </c>
      <c r="CZ47" s="5">
        <f t="shared" si="26"/>
        <v>2289.9692289773648</v>
      </c>
      <c r="DA47" s="5">
        <f t="shared" si="27"/>
        <v>65145.286972914604</v>
      </c>
      <c r="DB47" s="5">
        <f t="shared" si="28"/>
        <v>265685.43548612332</v>
      </c>
      <c r="DC47">
        <f t="shared" si="36"/>
        <v>1551.269477694344</v>
      </c>
      <c r="DD47">
        <f t="shared" si="29"/>
        <v>44130.678271974408</v>
      </c>
      <c r="DE47">
        <f t="shared" si="30"/>
        <v>179980.45629705128</v>
      </c>
      <c r="DF47">
        <v>32303</v>
      </c>
      <c r="DG47">
        <v>3503</v>
      </c>
      <c r="DH47">
        <v>374</v>
      </c>
      <c r="DI47">
        <v>12</v>
      </c>
      <c r="DJ47">
        <v>3</v>
      </c>
    </row>
    <row r="48" spans="1:114" s="2" customFormat="1" x14ac:dyDescent="0.25">
      <c r="A48" s="3">
        <v>42309</v>
      </c>
      <c r="B48">
        <f t="shared" si="22"/>
        <v>2015</v>
      </c>
      <c r="C48" s="2">
        <v>17663717.492667399</v>
      </c>
      <c r="D48" s="2">
        <v>411760.43229093729</v>
      </c>
      <c r="E48" s="2">
        <v>18075477.924958337</v>
      </c>
      <c r="F48" s="2">
        <v>32342</v>
      </c>
      <c r="G48" s="2">
        <v>7882262.9902121006</v>
      </c>
      <c r="H48" s="2">
        <v>254524.5796093212</v>
      </c>
      <c r="I48" s="2">
        <v>8136787.569821422</v>
      </c>
      <c r="J48" s="2">
        <v>3500</v>
      </c>
      <c r="K48" s="2">
        <v>16045706.043221001</v>
      </c>
      <c r="L48" s="2">
        <v>973209.82418817142</v>
      </c>
      <c r="M48" s="2">
        <v>17018915.867409173</v>
      </c>
      <c r="N48" s="2">
        <v>48084.812298887511</v>
      </c>
      <c r="O48" s="2">
        <v>377</v>
      </c>
      <c r="P48" s="2">
        <v>10971227.3136</v>
      </c>
      <c r="Q48" s="2">
        <v>85473.923049655059</v>
      </c>
      <c r="R48" s="2">
        <v>11056701.236649655</v>
      </c>
      <c r="S48" s="2">
        <v>23963.78040111249</v>
      </c>
      <c r="T48" s="2">
        <v>8</v>
      </c>
      <c r="U48" s="2">
        <v>21388597.144694999</v>
      </c>
      <c r="V48" s="2">
        <v>16372.531451858962</v>
      </c>
      <c r="W48" s="2">
        <v>21404969.676146857</v>
      </c>
      <c r="X48" s="2">
        <v>38304.635000000002</v>
      </c>
      <c r="Y48" s="2">
        <v>4</v>
      </c>
      <c r="Z48" s="2">
        <v>559982.5281005</v>
      </c>
      <c r="AA48" s="2">
        <v>1255.22</v>
      </c>
      <c r="AB48" s="2">
        <v>9998</v>
      </c>
      <c r="AC48" s="2">
        <v>41048.639999999999</v>
      </c>
      <c r="AD48" s="2">
        <v>99.914000000000001</v>
      </c>
      <c r="AE48" s="2">
        <v>410</v>
      </c>
      <c r="AF48" s="2">
        <v>181302.93097800002</v>
      </c>
      <c r="AG48" s="2">
        <v>262</v>
      </c>
      <c r="AH48">
        <f>Weather!C204</f>
        <v>380.49999999999994</v>
      </c>
      <c r="AI48">
        <f>Weather!D204</f>
        <v>0</v>
      </c>
      <c r="AJ48">
        <f>Weather!E204</f>
        <v>320.5</v>
      </c>
      <c r="AK48">
        <f>Weather!F204</f>
        <v>0</v>
      </c>
      <c r="AL48">
        <f>Weather!G204</f>
        <v>261.8</v>
      </c>
      <c r="AM48">
        <f>Weather!H204</f>
        <v>1.3000000000000007</v>
      </c>
      <c r="AN48">
        <f>Weather!I204</f>
        <v>208.1</v>
      </c>
      <c r="AO48">
        <f>Weather!J204</f>
        <v>7.6000000000000014</v>
      </c>
      <c r="AP48">
        <f>Weather!K204</f>
        <v>157.60000000000002</v>
      </c>
      <c r="AQ48">
        <f>Weather!L204</f>
        <v>17.100000000000001</v>
      </c>
      <c r="AR48">
        <f>Weather!M204</f>
        <v>110.9</v>
      </c>
      <c r="AS48">
        <f>Weather!N204</f>
        <v>30.400000000000002</v>
      </c>
      <c r="AT48">
        <f>Weather!O204</f>
        <v>76.7</v>
      </c>
      <c r="AU48">
        <f>Weather!P204</f>
        <v>56.2</v>
      </c>
      <c r="AV48" s="7">
        <f>Weather!Q204</f>
        <v>7.3166666666666673</v>
      </c>
      <c r="AW48" s="5">
        <f>'Economic Variables'!D158</f>
        <v>6843.8</v>
      </c>
      <c r="AX48" s="5">
        <f>'Economic Variables'!E158</f>
        <v>6853.9</v>
      </c>
      <c r="AY48" s="5">
        <f>'Economic Variables'!F158</f>
        <v>250.6</v>
      </c>
      <c r="AZ48" s="5">
        <f>'Economic Variables'!G158</f>
        <v>249.4</v>
      </c>
      <c r="BA48" s="5">
        <f>'Economic Variables'!H158</f>
        <v>677384</v>
      </c>
      <c r="BB48" s="5">
        <f>'Economic Variables'!I158</f>
        <v>7339.5</v>
      </c>
      <c r="BC48" s="5">
        <f>'Economic Variables'!J158</f>
        <v>6552.4</v>
      </c>
      <c r="BD48" s="5">
        <f>'Economic Variables'!K158</f>
        <v>411.5</v>
      </c>
      <c r="BE48" s="5">
        <f>'Economic Variables'!L158</f>
        <v>7477.6</v>
      </c>
      <c r="BF48" s="5">
        <f>'Economic Variables'!M158</f>
        <v>23.4</v>
      </c>
      <c r="BG48" s="5">
        <f>'Economic Variables'!N158</f>
        <v>885.4</v>
      </c>
      <c r="BH48" s="5">
        <f t="shared" si="31"/>
        <v>14817.1</v>
      </c>
      <c r="BI48" s="5">
        <f>'Economic Variables'!P158</f>
        <v>686855</v>
      </c>
      <c r="BJ48" s="5">
        <f>'Economic Variables'!Q158</f>
        <v>7414</v>
      </c>
      <c r="BK48" s="5">
        <f>'Economic Variables'!R158</f>
        <v>7911</v>
      </c>
      <c r="BL48" s="5">
        <f>'Economic Variables'!S158</f>
        <v>2863</v>
      </c>
      <c r="BM48" s="5">
        <f t="shared" si="32"/>
        <v>47</v>
      </c>
      <c r="BN48" s="81">
        <f t="shared" si="33"/>
        <v>1.6720978579357175</v>
      </c>
      <c r="BO48" s="5">
        <f t="shared" si="34"/>
        <v>2209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1</v>
      </c>
      <c r="CA48">
        <v>0</v>
      </c>
      <c r="CB48">
        <f t="shared" si="23"/>
        <v>0</v>
      </c>
      <c r="CC48">
        <f t="shared" si="23"/>
        <v>0</v>
      </c>
      <c r="CD48">
        <f t="shared" si="35"/>
        <v>0</v>
      </c>
      <c r="CE48">
        <v>30</v>
      </c>
      <c r="CF48">
        <v>21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 s="81">
        <f t="shared" si="24"/>
        <v>18.629519845153194</v>
      </c>
      <c r="CY48" s="79">
        <f t="shared" si="25"/>
        <v>77.493214950680212</v>
      </c>
      <c r="CZ48" s="5">
        <f t="shared" si="26"/>
        <v>2149.6672814714125</v>
      </c>
      <c r="DA48" s="5">
        <f t="shared" si="27"/>
        <v>65813.697837200321</v>
      </c>
      <c r="DB48" s="5">
        <f t="shared" si="28"/>
        <v>254821.06757317687</v>
      </c>
      <c r="DC48">
        <f t="shared" si="36"/>
        <v>1504.7670970299887</v>
      </c>
      <c r="DD48">
        <f t="shared" si="29"/>
        <v>46069.588486040229</v>
      </c>
      <c r="DE48">
        <f t="shared" si="30"/>
        <v>178374.7473012238</v>
      </c>
      <c r="DF48">
        <v>32342</v>
      </c>
      <c r="DG48">
        <v>3500</v>
      </c>
      <c r="DH48">
        <v>375</v>
      </c>
      <c r="DI48">
        <v>12</v>
      </c>
      <c r="DJ48">
        <v>3</v>
      </c>
    </row>
    <row r="49" spans="1:114" s="2" customFormat="1" x14ac:dyDescent="0.25">
      <c r="A49" s="3">
        <v>42339</v>
      </c>
      <c r="B49">
        <f t="shared" si="22"/>
        <v>2015</v>
      </c>
      <c r="C49" s="2">
        <v>20383570.0151303</v>
      </c>
      <c r="D49" s="2">
        <v>411760.43229093729</v>
      </c>
      <c r="E49" s="2">
        <v>20795330.447421238</v>
      </c>
      <c r="F49" s="2">
        <v>32350</v>
      </c>
      <c r="G49" s="2">
        <v>8695582.1504587997</v>
      </c>
      <c r="H49" s="2">
        <v>254524.5796093212</v>
      </c>
      <c r="I49" s="2">
        <v>8950106.7300681211</v>
      </c>
      <c r="J49" s="2">
        <v>3496</v>
      </c>
      <c r="K49" s="2">
        <v>18216584.057305101</v>
      </c>
      <c r="L49" s="2">
        <v>973209.82418817142</v>
      </c>
      <c r="M49" s="2">
        <v>19189793.881493274</v>
      </c>
      <c r="N49" s="2">
        <v>49771.882072434899</v>
      </c>
      <c r="O49" s="2">
        <v>371</v>
      </c>
      <c r="P49" s="2">
        <v>10301874.989400001</v>
      </c>
      <c r="Q49" s="2">
        <v>85473.923049655059</v>
      </c>
      <c r="R49" s="2">
        <v>10387348.912449656</v>
      </c>
      <c r="S49" s="2">
        <v>20381.042327565097</v>
      </c>
      <c r="T49" s="2">
        <v>8</v>
      </c>
      <c r="U49" s="2">
        <v>25389973.547235001</v>
      </c>
      <c r="V49" s="2">
        <v>16372.531451858962</v>
      </c>
      <c r="W49" s="2">
        <v>25406346.078686859</v>
      </c>
      <c r="X49" s="2">
        <v>40246.492599999998</v>
      </c>
      <c r="Y49" s="2">
        <v>4</v>
      </c>
      <c r="Z49" s="2">
        <v>605952.9668995</v>
      </c>
      <c r="AA49" s="2">
        <v>1252.1489999999999</v>
      </c>
      <c r="AB49" s="2">
        <v>10011</v>
      </c>
      <c r="AC49" s="2">
        <v>42416.928</v>
      </c>
      <c r="AD49" s="2">
        <v>148.41600000000003</v>
      </c>
      <c r="AE49" s="2">
        <v>410</v>
      </c>
      <c r="AF49" s="2">
        <v>187346.36201060002</v>
      </c>
      <c r="AG49" s="2">
        <v>262</v>
      </c>
      <c r="AH49">
        <f>Weather!C205</f>
        <v>494.4</v>
      </c>
      <c r="AI49">
        <f>Weather!D205</f>
        <v>0</v>
      </c>
      <c r="AJ49">
        <f>Weather!E205</f>
        <v>432.4</v>
      </c>
      <c r="AK49">
        <f>Weather!F205</f>
        <v>0</v>
      </c>
      <c r="AL49">
        <f>Weather!G205</f>
        <v>370.4</v>
      </c>
      <c r="AM49">
        <f>Weather!H205</f>
        <v>0</v>
      </c>
      <c r="AN49">
        <f>Weather!I205</f>
        <v>308.40000000000003</v>
      </c>
      <c r="AO49">
        <f>Weather!J205</f>
        <v>0</v>
      </c>
      <c r="AP49">
        <f>Weather!K205</f>
        <v>246.39999999999998</v>
      </c>
      <c r="AQ49">
        <f>Weather!L205</f>
        <v>0</v>
      </c>
      <c r="AR49">
        <f>Weather!M205</f>
        <v>187.29999999999998</v>
      </c>
      <c r="AS49">
        <f>Weather!N205</f>
        <v>2.9000000000000004</v>
      </c>
      <c r="AT49">
        <f>Weather!O205</f>
        <v>132.10000000000002</v>
      </c>
      <c r="AU49">
        <f>Weather!P205</f>
        <v>9.7000000000000011</v>
      </c>
      <c r="AV49" s="7">
        <f>Weather!Q205</f>
        <v>4.0516129032258066</v>
      </c>
      <c r="AW49" s="5">
        <f>'Economic Variables'!D159</f>
        <v>6858.1</v>
      </c>
      <c r="AX49" s="5">
        <f>'Economic Variables'!E159</f>
        <v>6866.6</v>
      </c>
      <c r="AY49" s="5">
        <f>'Economic Variables'!F159</f>
        <v>252.1</v>
      </c>
      <c r="AZ49" s="5">
        <f>'Economic Variables'!G159</f>
        <v>250.6</v>
      </c>
      <c r="BA49" s="5">
        <f>'Economic Variables'!H159</f>
        <v>677384</v>
      </c>
      <c r="BB49" s="5">
        <f>'Economic Variables'!I159</f>
        <v>7339.5</v>
      </c>
      <c r="BC49" s="5">
        <f>'Economic Variables'!J159</f>
        <v>6552.4</v>
      </c>
      <c r="BD49" s="5">
        <f>'Economic Variables'!K159</f>
        <v>411.5</v>
      </c>
      <c r="BE49" s="5">
        <f>'Economic Variables'!L159</f>
        <v>7477.6</v>
      </c>
      <c r="BF49" s="5">
        <f>'Economic Variables'!M159</f>
        <v>23.4</v>
      </c>
      <c r="BG49" s="5">
        <f>'Economic Variables'!N159</f>
        <v>885.4</v>
      </c>
      <c r="BH49" s="5">
        <f t="shared" si="31"/>
        <v>14817.1</v>
      </c>
      <c r="BI49" s="5">
        <f>'Economic Variables'!P159</f>
        <v>686855</v>
      </c>
      <c r="BJ49" s="5">
        <f>'Economic Variables'!Q159</f>
        <v>7414</v>
      </c>
      <c r="BK49" s="5">
        <f>'Economic Variables'!R159</f>
        <v>7911</v>
      </c>
      <c r="BL49" s="5">
        <f>'Economic Variables'!S159</f>
        <v>2863</v>
      </c>
      <c r="BM49" s="5">
        <f t="shared" si="32"/>
        <v>48</v>
      </c>
      <c r="BN49" s="81">
        <f t="shared" si="33"/>
        <v>1.6812412373755872</v>
      </c>
      <c r="BO49" s="5">
        <f t="shared" si="34"/>
        <v>2304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1</v>
      </c>
      <c r="CB49">
        <f t="shared" si="23"/>
        <v>0</v>
      </c>
      <c r="CC49">
        <f t="shared" si="23"/>
        <v>0</v>
      </c>
      <c r="CD49">
        <f t="shared" si="35"/>
        <v>0</v>
      </c>
      <c r="CE49">
        <v>31</v>
      </c>
      <c r="CF49">
        <v>21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 s="81">
        <f t="shared" si="24"/>
        <v>20.736232185692014</v>
      </c>
      <c r="CY49" s="79">
        <f t="shared" si="25"/>
        <v>82.58384448649258</v>
      </c>
      <c r="CZ49" s="5">
        <f t="shared" si="26"/>
        <v>2463.0719909502341</v>
      </c>
      <c r="DA49" s="5">
        <f t="shared" si="27"/>
        <v>61829.457812200337</v>
      </c>
      <c r="DB49" s="5">
        <f t="shared" si="28"/>
        <v>302456.50093674834</v>
      </c>
      <c r="DC49">
        <f t="shared" si="36"/>
        <v>1668.5326390308037</v>
      </c>
      <c r="DD49">
        <f t="shared" si="29"/>
        <v>41884.471421167967</v>
      </c>
      <c r="DE49">
        <f t="shared" si="30"/>
        <v>204889.88773134563</v>
      </c>
      <c r="DF49">
        <v>32350</v>
      </c>
      <c r="DG49">
        <v>3496</v>
      </c>
      <c r="DH49">
        <v>369</v>
      </c>
      <c r="DI49">
        <v>12</v>
      </c>
      <c r="DJ49">
        <v>3</v>
      </c>
    </row>
    <row r="50" spans="1:114" s="2" customFormat="1" x14ac:dyDescent="0.25">
      <c r="A50" s="3">
        <v>42370</v>
      </c>
      <c r="B50">
        <f t="shared" si="22"/>
        <v>2016</v>
      </c>
      <c r="C50" s="2">
        <v>21981111.146497801</v>
      </c>
      <c r="D50" s="2">
        <v>587474.37918478565</v>
      </c>
      <c r="E50" s="2">
        <v>22568585.525682587</v>
      </c>
      <c r="F50" s="2">
        <v>32375</v>
      </c>
      <c r="G50" s="2">
        <v>9419154.0245449003</v>
      </c>
      <c r="H50" s="2">
        <v>302620.88448291383</v>
      </c>
      <c r="I50" s="2">
        <v>9721774.9090278149</v>
      </c>
      <c r="J50" s="2">
        <v>3473</v>
      </c>
      <c r="K50" s="2">
        <v>19583848.354348801</v>
      </c>
      <c r="L50" s="2">
        <v>1373630.8836602517</v>
      </c>
      <c r="M50" s="2">
        <v>20957479.238009054</v>
      </c>
      <c r="N50" s="2">
        <v>43138.714042759668</v>
      </c>
      <c r="O50" s="2">
        <v>378</v>
      </c>
      <c r="P50" s="2">
        <v>10824210.685199998</v>
      </c>
      <c r="Q50" s="2">
        <v>100980.79135496871</v>
      </c>
      <c r="R50" s="2">
        <v>10925191.476554967</v>
      </c>
      <c r="S50" s="2">
        <v>20064.18518261108</v>
      </c>
      <c r="T50" s="2">
        <v>8</v>
      </c>
      <c r="U50" s="2">
        <v>26218283.231744997</v>
      </c>
      <c r="V50" s="2">
        <v>25030.165782450982</v>
      </c>
      <c r="W50" s="2">
        <v>26243313.397527449</v>
      </c>
      <c r="X50" s="2">
        <v>40110.559829999998</v>
      </c>
      <c r="Y50" s="2">
        <v>4</v>
      </c>
      <c r="Z50" s="2">
        <v>603432.78067000001</v>
      </c>
      <c r="AA50" s="2">
        <v>1281.1508972267511</v>
      </c>
      <c r="AB50" s="2">
        <v>10012</v>
      </c>
      <c r="AC50" s="2">
        <v>42484.968000000001</v>
      </c>
      <c r="AD50" s="2">
        <v>54.728999999999999</v>
      </c>
      <c r="AE50" s="2">
        <v>410</v>
      </c>
      <c r="AF50" s="2">
        <v>187346.36201060002</v>
      </c>
      <c r="AG50" s="2">
        <v>262</v>
      </c>
      <c r="AH50">
        <f>Weather!C206</f>
        <v>713.49999999999989</v>
      </c>
      <c r="AI50">
        <f>Weather!D206</f>
        <v>0</v>
      </c>
      <c r="AJ50">
        <f>Weather!E206</f>
        <v>651.49999999999977</v>
      </c>
      <c r="AK50">
        <f>Weather!F206</f>
        <v>0</v>
      </c>
      <c r="AL50">
        <f>Weather!G206</f>
        <v>589.49999999999977</v>
      </c>
      <c r="AM50">
        <f>Weather!H206</f>
        <v>0</v>
      </c>
      <c r="AN50">
        <f>Weather!I206</f>
        <v>527.49999999999989</v>
      </c>
      <c r="AO50">
        <f>Weather!J206</f>
        <v>0</v>
      </c>
      <c r="AP50">
        <f>Weather!K206</f>
        <v>465.49999999999989</v>
      </c>
      <c r="AQ50">
        <f>Weather!L206</f>
        <v>0</v>
      </c>
      <c r="AR50">
        <f>Weather!M206</f>
        <v>403.49999999999989</v>
      </c>
      <c r="AS50">
        <f>Weather!N206</f>
        <v>0</v>
      </c>
      <c r="AT50">
        <f>Weather!O206</f>
        <v>341.49999999999994</v>
      </c>
      <c r="AU50">
        <f>Weather!P206</f>
        <v>0</v>
      </c>
      <c r="AV50" s="7">
        <f>Weather!Q206</f>
        <v>-3.0161290322580654</v>
      </c>
      <c r="AW50" s="5">
        <f>'Economic Variables'!D160</f>
        <v>6871.7</v>
      </c>
      <c r="AX50" s="5">
        <f>'Economic Variables'!E160</f>
        <v>6837.4</v>
      </c>
      <c r="AY50" s="5">
        <f>'Economic Variables'!F160</f>
        <v>251.1</v>
      </c>
      <c r="AZ50" s="5">
        <f>'Economic Variables'!G160</f>
        <v>248.6</v>
      </c>
      <c r="BA50" s="5">
        <f>'Economic Variables'!H160</f>
        <v>692620.80000000005</v>
      </c>
      <c r="BB50" s="5">
        <f>'Economic Variables'!I160</f>
        <v>7420.6</v>
      </c>
      <c r="BC50" s="5">
        <f>'Economic Variables'!J160</f>
        <v>6600.8</v>
      </c>
      <c r="BD50" s="5">
        <f>'Economic Variables'!K160</f>
        <v>427.5</v>
      </c>
      <c r="BE50" s="5">
        <f>'Economic Variables'!L160</f>
        <v>7596.5</v>
      </c>
      <c r="BF50" s="5">
        <f>'Economic Variables'!M160</f>
        <v>377.2</v>
      </c>
      <c r="BG50" s="5">
        <f>'Economic Variables'!N160</f>
        <v>784.9</v>
      </c>
      <c r="BH50" s="5">
        <f t="shared" si="31"/>
        <v>15017.1</v>
      </c>
      <c r="BI50" s="5">
        <f>'Economic Variables'!P160</f>
        <v>691978</v>
      </c>
      <c r="BJ50" s="5">
        <f>'Economic Variables'!Q160</f>
        <v>7414</v>
      </c>
      <c r="BK50" s="5">
        <f>'Economic Variables'!R160</f>
        <v>7769</v>
      </c>
      <c r="BL50" s="5">
        <f>'Economic Variables'!S160</f>
        <v>2819</v>
      </c>
      <c r="BM50" s="5">
        <f t="shared" si="32"/>
        <v>49</v>
      </c>
      <c r="BN50" s="81">
        <f t="shared" si="33"/>
        <v>1.6901960800285136</v>
      </c>
      <c r="BO50" s="5">
        <f t="shared" si="34"/>
        <v>2401</v>
      </c>
      <c r="BP50">
        <v>1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f t="shared" ref="CB50:CC69" si="37">CB38</f>
        <v>0</v>
      </c>
      <c r="CC50">
        <f t="shared" si="37"/>
        <v>0</v>
      </c>
      <c r="CD50">
        <f t="shared" si="35"/>
        <v>0</v>
      </c>
      <c r="CE50">
        <v>31</v>
      </c>
      <c r="CF50">
        <v>20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 s="81">
        <f t="shared" si="24"/>
        <v>22.487069897304856</v>
      </c>
      <c r="CY50" s="79">
        <f t="shared" si="25"/>
        <v>90.29819816490172</v>
      </c>
      <c r="CZ50" s="5">
        <f t="shared" si="26"/>
        <v>2772.1533383609863</v>
      </c>
      <c r="DA50" s="5">
        <f t="shared" si="27"/>
        <v>68282.446728468552</v>
      </c>
      <c r="DB50" s="5">
        <f t="shared" si="28"/>
        <v>328041.41746909311</v>
      </c>
      <c r="DC50">
        <f t="shared" si="36"/>
        <v>1788.4860247490233</v>
      </c>
      <c r="DD50">
        <f t="shared" si="29"/>
        <v>44053.191437721645</v>
      </c>
      <c r="DE50">
        <f t="shared" si="30"/>
        <v>211639.62417360846</v>
      </c>
      <c r="DF50">
        <v>32375</v>
      </c>
      <c r="DG50">
        <v>3473</v>
      </c>
      <c r="DH50">
        <v>376</v>
      </c>
      <c r="DI50">
        <v>12</v>
      </c>
      <c r="DJ50">
        <v>3</v>
      </c>
    </row>
    <row r="51" spans="1:114" s="2" customFormat="1" x14ac:dyDescent="0.25">
      <c r="A51" s="3">
        <v>42401</v>
      </c>
      <c r="B51">
        <f t="shared" si="22"/>
        <v>2016</v>
      </c>
      <c r="C51" s="2">
        <v>19653906.020062201</v>
      </c>
      <c r="D51" s="2">
        <v>587474.37918478565</v>
      </c>
      <c r="E51" s="2">
        <v>20241380.399246987</v>
      </c>
      <c r="F51" s="2">
        <v>32383</v>
      </c>
      <c r="G51" s="2">
        <v>8776121.786551699</v>
      </c>
      <c r="H51" s="2">
        <v>302620.88448291383</v>
      </c>
      <c r="I51" s="2">
        <v>9078742.6710346136</v>
      </c>
      <c r="J51" s="2">
        <v>3476</v>
      </c>
      <c r="K51" s="2">
        <v>18000427.905306503</v>
      </c>
      <c r="L51" s="2">
        <v>1373630.8836602517</v>
      </c>
      <c r="M51" s="2">
        <v>19374058.788966756</v>
      </c>
      <c r="N51" s="2">
        <v>51480.662499845261</v>
      </c>
      <c r="O51" s="2">
        <v>384</v>
      </c>
      <c r="P51" s="2">
        <v>10104615.043399999</v>
      </c>
      <c r="Q51" s="2">
        <v>100980.79135496871</v>
      </c>
      <c r="R51" s="2">
        <v>10205595.834754968</v>
      </c>
      <c r="S51" s="2">
        <v>20120.08053637893</v>
      </c>
      <c r="T51" s="2">
        <v>8</v>
      </c>
      <c r="U51" s="2">
        <v>24059531.4708375</v>
      </c>
      <c r="V51" s="2">
        <v>25030.165782450982</v>
      </c>
      <c r="W51" s="2">
        <v>24084561.636619952</v>
      </c>
      <c r="X51" s="2">
        <v>39811.427330622348</v>
      </c>
      <c r="Y51" s="2">
        <v>4</v>
      </c>
      <c r="Z51" s="2">
        <v>509188.79093000008</v>
      </c>
      <c r="AA51" s="2">
        <v>1250.8460032626358</v>
      </c>
      <c r="AB51" s="2">
        <v>10014</v>
      </c>
      <c r="AC51" s="2">
        <v>39834.792000000001</v>
      </c>
      <c r="AD51" s="2">
        <v>103.011</v>
      </c>
      <c r="AE51" s="2">
        <v>410</v>
      </c>
      <c r="AF51" s="2">
        <v>175259.49994539999</v>
      </c>
      <c r="AG51" s="2">
        <v>262</v>
      </c>
      <c r="AH51">
        <f>Weather!C207</f>
        <v>640.29999999999995</v>
      </c>
      <c r="AI51">
        <f>Weather!D207</f>
        <v>0</v>
      </c>
      <c r="AJ51">
        <f>Weather!E207</f>
        <v>582.29999999999995</v>
      </c>
      <c r="AK51">
        <f>Weather!F207</f>
        <v>0</v>
      </c>
      <c r="AL51">
        <f>Weather!G207</f>
        <v>524.29999999999995</v>
      </c>
      <c r="AM51">
        <f>Weather!H207</f>
        <v>0</v>
      </c>
      <c r="AN51">
        <f>Weather!I207</f>
        <v>466.3</v>
      </c>
      <c r="AO51">
        <f>Weather!J207</f>
        <v>0</v>
      </c>
      <c r="AP51">
        <f>Weather!K207</f>
        <v>408.3</v>
      </c>
      <c r="AQ51">
        <f>Weather!L207</f>
        <v>0</v>
      </c>
      <c r="AR51">
        <f>Weather!M207</f>
        <v>350.3</v>
      </c>
      <c r="AS51">
        <f>Weather!N207</f>
        <v>0</v>
      </c>
      <c r="AT51">
        <f>Weather!O207</f>
        <v>293.79999999999995</v>
      </c>
      <c r="AU51">
        <f>Weather!P207</f>
        <v>1.5</v>
      </c>
      <c r="AV51" s="7">
        <f>Weather!Q207</f>
        <v>-2.0793103448275865</v>
      </c>
      <c r="AW51" s="5">
        <f>'Economic Variables'!D161</f>
        <v>6885.9</v>
      </c>
      <c r="AX51" s="5">
        <f>'Economic Variables'!E161</f>
        <v>6815.5</v>
      </c>
      <c r="AY51" s="5">
        <f>'Economic Variables'!F161</f>
        <v>248.5</v>
      </c>
      <c r="AZ51" s="5">
        <f>'Economic Variables'!G161</f>
        <v>245.7</v>
      </c>
      <c r="BA51" s="5">
        <f>'Economic Variables'!H161</f>
        <v>692620.80000000005</v>
      </c>
      <c r="BB51" s="5">
        <f>'Economic Variables'!I161</f>
        <v>7420.6</v>
      </c>
      <c r="BC51" s="5">
        <f>'Economic Variables'!J161</f>
        <v>6600.8</v>
      </c>
      <c r="BD51" s="5">
        <f>'Economic Variables'!K161</f>
        <v>427.5</v>
      </c>
      <c r="BE51" s="5">
        <f>'Economic Variables'!L161</f>
        <v>7596.5</v>
      </c>
      <c r="BF51" s="5">
        <f>'Economic Variables'!M161</f>
        <v>377.2</v>
      </c>
      <c r="BG51" s="5">
        <f>'Economic Variables'!N161</f>
        <v>784.9</v>
      </c>
      <c r="BH51" s="5">
        <f t="shared" si="31"/>
        <v>15017.1</v>
      </c>
      <c r="BI51" s="5">
        <f>'Economic Variables'!P161</f>
        <v>691978</v>
      </c>
      <c r="BJ51" s="5">
        <f>'Economic Variables'!Q161</f>
        <v>7414</v>
      </c>
      <c r="BK51" s="5">
        <f>'Economic Variables'!R161</f>
        <v>7769</v>
      </c>
      <c r="BL51" s="5">
        <f>'Economic Variables'!S161</f>
        <v>2819</v>
      </c>
      <c r="BM51" s="5">
        <f t="shared" si="32"/>
        <v>50</v>
      </c>
      <c r="BN51" s="81">
        <f t="shared" si="33"/>
        <v>1.6989700043360187</v>
      </c>
      <c r="BO51" s="5">
        <f t="shared" si="34"/>
        <v>2500</v>
      </c>
      <c r="BP51">
        <v>0</v>
      </c>
      <c r="BQ51">
        <v>1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f t="shared" si="37"/>
        <v>0</v>
      </c>
      <c r="CC51">
        <f t="shared" si="37"/>
        <v>0</v>
      </c>
      <c r="CD51">
        <f t="shared" si="35"/>
        <v>0</v>
      </c>
      <c r="CE51">
        <v>29</v>
      </c>
      <c r="CF51">
        <v>20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 s="81">
        <f t="shared" si="24"/>
        <v>21.553859570045784</v>
      </c>
      <c r="CY51" s="79">
        <f t="shared" si="25"/>
        <v>90.063317636548291</v>
      </c>
      <c r="CZ51" s="5">
        <f t="shared" si="26"/>
        <v>2522.6639048133798</v>
      </c>
      <c r="DA51" s="5">
        <f t="shared" si="27"/>
        <v>63784.973967218553</v>
      </c>
      <c r="DB51" s="5">
        <f t="shared" si="28"/>
        <v>301057.02045774937</v>
      </c>
      <c r="DC51">
        <f t="shared" si="36"/>
        <v>1739.7682102161241</v>
      </c>
      <c r="DD51">
        <f t="shared" si="29"/>
        <v>43989.637218771415</v>
      </c>
      <c r="DE51">
        <f t="shared" si="30"/>
        <v>207625.53135017201</v>
      </c>
      <c r="DF51">
        <v>32383</v>
      </c>
      <c r="DG51">
        <v>3476</v>
      </c>
      <c r="DH51">
        <v>382</v>
      </c>
      <c r="DI51">
        <v>12</v>
      </c>
      <c r="DJ51">
        <v>3</v>
      </c>
    </row>
    <row r="52" spans="1:114" s="2" customFormat="1" x14ac:dyDescent="0.25">
      <c r="A52" s="3">
        <v>42430</v>
      </c>
      <c r="B52">
        <f t="shared" si="22"/>
        <v>2016</v>
      </c>
      <c r="C52" s="2">
        <v>18771897.607580002</v>
      </c>
      <c r="D52" s="2">
        <v>587474.37918478565</v>
      </c>
      <c r="E52" s="2">
        <v>19359371.986764789</v>
      </c>
      <c r="F52" s="2">
        <v>32395</v>
      </c>
      <c r="G52" s="2">
        <v>8566442.2163024005</v>
      </c>
      <c r="H52" s="2">
        <v>302620.88448291383</v>
      </c>
      <c r="I52" s="2">
        <v>8869063.100785315</v>
      </c>
      <c r="J52" s="2">
        <v>3477</v>
      </c>
      <c r="K52" s="2">
        <v>17643965.074446797</v>
      </c>
      <c r="L52" s="2">
        <v>1373630.8836602517</v>
      </c>
      <c r="M52" s="2">
        <v>19017595.958107051</v>
      </c>
      <c r="N52" s="2">
        <v>47229.757944906436</v>
      </c>
      <c r="O52" s="2">
        <v>382</v>
      </c>
      <c r="P52" s="2">
        <v>10908723.3796</v>
      </c>
      <c r="Q52" s="2">
        <v>100980.79135496871</v>
      </c>
      <c r="R52" s="2">
        <v>11009704.170954969</v>
      </c>
      <c r="S52" s="2">
        <v>20173.787798354268</v>
      </c>
      <c r="T52" s="2">
        <v>8</v>
      </c>
      <c r="U52" s="2">
        <v>26039535.468952499</v>
      </c>
      <c r="V52" s="2">
        <v>25030.165782450982</v>
      </c>
      <c r="W52" s="2">
        <v>26064565.634734951</v>
      </c>
      <c r="X52" s="2">
        <v>39807.266025970086</v>
      </c>
      <c r="Y52" s="2">
        <v>4</v>
      </c>
      <c r="Z52" s="2">
        <v>486373.22372999997</v>
      </c>
      <c r="AA52" s="2">
        <v>1251.506016697052</v>
      </c>
      <c r="AB52" s="2">
        <v>10027</v>
      </c>
      <c r="AC52" s="2">
        <v>42432.767999999996</v>
      </c>
      <c r="AD52" s="2">
        <v>139.464</v>
      </c>
      <c r="AE52" s="2">
        <v>410</v>
      </c>
      <c r="AF52" s="2">
        <v>195590.49351659999</v>
      </c>
      <c r="AG52" s="2">
        <v>262</v>
      </c>
      <c r="AH52">
        <f>Weather!C208</f>
        <v>501.10000000000008</v>
      </c>
      <c r="AI52">
        <f>Weather!D208</f>
        <v>0</v>
      </c>
      <c r="AJ52">
        <f>Weather!E208</f>
        <v>439.10000000000008</v>
      </c>
      <c r="AK52">
        <f>Weather!F208</f>
        <v>0</v>
      </c>
      <c r="AL52">
        <f>Weather!G208</f>
        <v>377.10000000000008</v>
      </c>
      <c r="AM52">
        <f>Weather!H208</f>
        <v>0</v>
      </c>
      <c r="AN52">
        <f>Weather!I208</f>
        <v>316.90000000000003</v>
      </c>
      <c r="AO52">
        <f>Weather!J208</f>
        <v>1.8000000000000007</v>
      </c>
      <c r="AP52">
        <f>Weather!K208</f>
        <v>260.19999999999993</v>
      </c>
      <c r="AQ52">
        <f>Weather!L208</f>
        <v>7.1000000000000014</v>
      </c>
      <c r="AR52">
        <f>Weather!M208</f>
        <v>206.99999999999997</v>
      </c>
      <c r="AS52">
        <f>Weather!N208</f>
        <v>15.900000000000002</v>
      </c>
      <c r="AT52">
        <f>Weather!O208</f>
        <v>155.19999999999993</v>
      </c>
      <c r="AU52">
        <f>Weather!P208</f>
        <v>26.1</v>
      </c>
      <c r="AV52" s="7">
        <f>Weather!Q208</f>
        <v>3.8354838709677428</v>
      </c>
      <c r="AW52" s="5">
        <f>'Economic Variables'!D162</f>
        <v>6897.7</v>
      </c>
      <c r="AX52" s="5">
        <f>'Economic Variables'!E162</f>
        <v>6793.5</v>
      </c>
      <c r="AY52" s="5">
        <f>'Economic Variables'!F162</f>
        <v>245.6</v>
      </c>
      <c r="AZ52" s="5">
        <f>'Economic Variables'!G162</f>
        <v>242.5</v>
      </c>
      <c r="BA52" s="5">
        <f>'Economic Variables'!H162</f>
        <v>692620.80000000005</v>
      </c>
      <c r="BB52" s="5">
        <f>'Economic Variables'!I162</f>
        <v>7420.6</v>
      </c>
      <c r="BC52" s="5">
        <f>'Economic Variables'!J162</f>
        <v>6600.8</v>
      </c>
      <c r="BD52" s="5">
        <f>'Economic Variables'!K162</f>
        <v>427.5</v>
      </c>
      <c r="BE52" s="5">
        <f>'Economic Variables'!L162</f>
        <v>7596.5</v>
      </c>
      <c r="BF52" s="5">
        <f>'Economic Variables'!M162</f>
        <v>377.2</v>
      </c>
      <c r="BG52" s="5">
        <f>'Economic Variables'!N162</f>
        <v>784.9</v>
      </c>
      <c r="BH52" s="5">
        <f t="shared" si="31"/>
        <v>15017.1</v>
      </c>
      <c r="BI52" s="5">
        <f>'Economic Variables'!P162</f>
        <v>691978</v>
      </c>
      <c r="BJ52" s="5">
        <f>'Economic Variables'!Q162</f>
        <v>7414</v>
      </c>
      <c r="BK52" s="5">
        <f>'Economic Variables'!R162</f>
        <v>7769</v>
      </c>
      <c r="BL52" s="5">
        <f>'Economic Variables'!S162</f>
        <v>2819</v>
      </c>
      <c r="BM52" s="5">
        <f t="shared" si="32"/>
        <v>51</v>
      </c>
      <c r="BN52" s="81">
        <f t="shared" si="33"/>
        <v>1.7075701760979363</v>
      </c>
      <c r="BO52" s="5">
        <f t="shared" si="34"/>
        <v>2601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f t="shared" si="37"/>
        <v>1</v>
      </c>
      <c r="CC52">
        <f t="shared" si="37"/>
        <v>0</v>
      </c>
      <c r="CD52">
        <f t="shared" si="35"/>
        <v>1</v>
      </c>
      <c r="CE52">
        <v>31</v>
      </c>
      <c r="CF52">
        <v>21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 s="81">
        <f t="shared" si="24"/>
        <v>19.277538834412709</v>
      </c>
      <c r="CY52" s="79">
        <f t="shared" si="25"/>
        <v>82.283235462396348</v>
      </c>
      <c r="CZ52" s="5">
        <f t="shared" si="26"/>
        <v>2370.6801244212229</v>
      </c>
      <c r="DA52" s="5">
        <f t="shared" si="27"/>
        <v>65533.953398541482</v>
      </c>
      <c r="DB52" s="5">
        <f t="shared" si="28"/>
        <v>310292.44803255895</v>
      </c>
      <c r="DC52">
        <f t="shared" si="36"/>
        <v>1605.944600414377</v>
      </c>
      <c r="DD52">
        <f t="shared" si="29"/>
        <v>44393.968431270034</v>
      </c>
      <c r="DE52">
        <f t="shared" si="30"/>
        <v>210198.10995753991</v>
      </c>
      <c r="DF52">
        <v>32395</v>
      </c>
      <c r="DG52">
        <v>3477</v>
      </c>
      <c r="DH52">
        <v>380</v>
      </c>
      <c r="DI52">
        <v>12</v>
      </c>
      <c r="DJ52">
        <v>3</v>
      </c>
    </row>
    <row r="53" spans="1:114" s="2" customFormat="1" x14ac:dyDescent="0.25">
      <c r="A53" s="3">
        <v>42461</v>
      </c>
      <c r="B53">
        <f t="shared" si="22"/>
        <v>2016</v>
      </c>
      <c r="C53" s="2">
        <v>17386044.966892898</v>
      </c>
      <c r="D53" s="2">
        <v>587474.37918478565</v>
      </c>
      <c r="E53" s="2">
        <v>17973519.346077684</v>
      </c>
      <c r="F53" s="2">
        <v>32401</v>
      </c>
      <c r="G53" s="2">
        <v>7888731.5869184993</v>
      </c>
      <c r="H53" s="2">
        <v>302620.88448291383</v>
      </c>
      <c r="I53" s="2">
        <v>8191352.471401413</v>
      </c>
      <c r="J53" s="2">
        <v>3484</v>
      </c>
      <c r="K53" s="2">
        <v>16500949.659951998</v>
      </c>
      <c r="L53" s="2">
        <v>1373630.8836602517</v>
      </c>
      <c r="M53" s="2">
        <v>17874580.543612249</v>
      </c>
      <c r="N53" s="2">
        <v>44178.248490362857</v>
      </c>
      <c r="O53" s="2">
        <v>382</v>
      </c>
      <c r="P53" s="2">
        <v>10279460.201999998</v>
      </c>
      <c r="Q53" s="2">
        <v>100980.79135496871</v>
      </c>
      <c r="R53" s="2">
        <v>10380440.993354967</v>
      </c>
      <c r="S53" s="2">
        <v>20815.6484906103</v>
      </c>
      <c r="T53" s="2">
        <v>8</v>
      </c>
      <c r="U53" s="2">
        <v>25437554.855707496</v>
      </c>
      <c r="V53" s="2">
        <v>25030.165782450982</v>
      </c>
      <c r="W53" s="2">
        <v>25462585.021489948</v>
      </c>
      <c r="X53" s="2">
        <v>40943.353873086919</v>
      </c>
      <c r="Y53" s="2">
        <v>4</v>
      </c>
      <c r="Z53" s="2">
        <v>409981.63140000001</v>
      </c>
      <c r="AA53" s="2">
        <v>1245.390010555602</v>
      </c>
      <c r="AB53" s="2">
        <v>10009</v>
      </c>
      <c r="AC53" s="2">
        <v>40808.879999999997</v>
      </c>
      <c r="AD53" s="2">
        <v>60.591000000000001</v>
      </c>
      <c r="AE53" s="2">
        <v>409</v>
      </c>
      <c r="AF53" s="2">
        <v>181382.32823840002</v>
      </c>
      <c r="AG53" s="2">
        <v>262</v>
      </c>
      <c r="AH53">
        <f>Weather!C209</f>
        <v>451.00000000000006</v>
      </c>
      <c r="AI53">
        <f>Weather!D209</f>
        <v>0</v>
      </c>
      <c r="AJ53">
        <f>Weather!E209</f>
        <v>391.00000000000011</v>
      </c>
      <c r="AK53">
        <f>Weather!F209</f>
        <v>0</v>
      </c>
      <c r="AL53">
        <f>Weather!G209</f>
        <v>331</v>
      </c>
      <c r="AM53">
        <f>Weather!H209</f>
        <v>0</v>
      </c>
      <c r="AN53">
        <f>Weather!I209</f>
        <v>272.60000000000002</v>
      </c>
      <c r="AO53">
        <f>Weather!J209</f>
        <v>1.5999999999999996</v>
      </c>
      <c r="AP53">
        <f>Weather!K209</f>
        <v>217.89999999999998</v>
      </c>
      <c r="AQ53">
        <f>Weather!L209</f>
        <v>6.9</v>
      </c>
      <c r="AR53">
        <f>Weather!M209</f>
        <v>163.89999999999998</v>
      </c>
      <c r="AS53">
        <f>Weather!N209</f>
        <v>12.9</v>
      </c>
      <c r="AT53">
        <f>Weather!O209</f>
        <v>115.39999999999998</v>
      </c>
      <c r="AU53">
        <f>Weather!P209</f>
        <v>24.4</v>
      </c>
      <c r="AV53" s="7">
        <f>Weather!Q209</f>
        <v>4.9666666666666668</v>
      </c>
      <c r="AW53" s="5">
        <f>'Economic Variables'!D163</f>
        <v>6905.4</v>
      </c>
      <c r="AX53" s="5">
        <f>'Economic Variables'!E163</f>
        <v>6814.3</v>
      </c>
      <c r="AY53" s="5">
        <f>'Economic Variables'!F163</f>
        <v>243.5</v>
      </c>
      <c r="AZ53" s="5">
        <f>'Economic Variables'!G163</f>
        <v>240</v>
      </c>
      <c r="BA53" s="5">
        <f>'Economic Variables'!H163</f>
        <v>692620.80000000005</v>
      </c>
      <c r="BB53" s="5">
        <f>'Economic Variables'!I163</f>
        <v>7420.6</v>
      </c>
      <c r="BC53" s="5">
        <f>'Economic Variables'!J163</f>
        <v>6600.8</v>
      </c>
      <c r="BD53" s="5">
        <f>'Economic Variables'!K163</f>
        <v>427.5</v>
      </c>
      <c r="BE53" s="5">
        <f>'Economic Variables'!L163</f>
        <v>7596.5</v>
      </c>
      <c r="BF53" s="5">
        <f>'Economic Variables'!M163</f>
        <v>377.2</v>
      </c>
      <c r="BG53" s="5">
        <f>'Economic Variables'!N163</f>
        <v>784.9</v>
      </c>
      <c r="BH53" s="5">
        <f t="shared" si="31"/>
        <v>15017.1</v>
      </c>
      <c r="BI53" s="5">
        <f>'Economic Variables'!P163</f>
        <v>689507</v>
      </c>
      <c r="BJ53" s="5">
        <f>'Economic Variables'!Q163</f>
        <v>7421</v>
      </c>
      <c r="BK53" s="5">
        <f>'Economic Variables'!R163</f>
        <v>7619</v>
      </c>
      <c r="BL53" s="5">
        <f>'Economic Variables'!S163</f>
        <v>2937</v>
      </c>
      <c r="BM53" s="5">
        <f t="shared" si="32"/>
        <v>52</v>
      </c>
      <c r="BN53" s="81">
        <f t="shared" si="33"/>
        <v>1.7160033436347992</v>
      </c>
      <c r="BO53" s="5">
        <f t="shared" si="34"/>
        <v>2704</v>
      </c>
      <c r="BP53">
        <v>0</v>
      </c>
      <c r="BQ53">
        <v>0</v>
      </c>
      <c r="BR53">
        <v>0</v>
      </c>
      <c r="BS53">
        <v>1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f t="shared" si="37"/>
        <v>1</v>
      </c>
      <c r="CC53">
        <f t="shared" si="37"/>
        <v>0</v>
      </c>
      <c r="CD53">
        <f t="shared" si="35"/>
        <v>1</v>
      </c>
      <c r="CE53">
        <v>30</v>
      </c>
      <c r="CF53">
        <v>21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 s="81">
        <f t="shared" si="24"/>
        <v>18.490704346653587</v>
      </c>
      <c r="CY53" s="79">
        <f t="shared" si="25"/>
        <v>78.371148788762085</v>
      </c>
      <c r="CZ53" s="5">
        <f t="shared" si="26"/>
        <v>2228.1950316145912</v>
      </c>
      <c r="DA53" s="5">
        <f t="shared" si="27"/>
        <v>61788.339246160518</v>
      </c>
      <c r="DB53" s="5">
        <f t="shared" si="28"/>
        <v>303126.01216059463</v>
      </c>
      <c r="DC53">
        <f t="shared" si="36"/>
        <v>1559.7365221302139</v>
      </c>
      <c r="DD53">
        <f t="shared" si="29"/>
        <v>43251.837472312363</v>
      </c>
      <c r="DE53">
        <f t="shared" si="30"/>
        <v>212188.20851241623</v>
      </c>
      <c r="DF53">
        <v>32401</v>
      </c>
      <c r="DG53">
        <v>3484</v>
      </c>
      <c r="DH53">
        <v>380</v>
      </c>
      <c r="DI53">
        <v>12</v>
      </c>
      <c r="DJ53">
        <v>3</v>
      </c>
    </row>
    <row r="54" spans="1:114" s="2" customFormat="1" x14ac:dyDescent="0.25">
      <c r="A54" s="3">
        <v>42491</v>
      </c>
      <c r="B54">
        <f t="shared" si="22"/>
        <v>2016</v>
      </c>
      <c r="C54" s="2">
        <v>18459616.889982197</v>
      </c>
      <c r="D54" s="2">
        <v>587474.37918478565</v>
      </c>
      <c r="E54" s="2">
        <v>19047091.269166984</v>
      </c>
      <c r="F54" s="2">
        <v>32387</v>
      </c>
      <c r="G54" s="2">
        <v>8017658.3299872</v>
      </c>
      <c r="H54" s="2">
        <v>302620.88448291383</v>
      </c>
      <c r="I54" s="2">
        <v>8320279.2144701136</v>
      </c>
      <c r="J54" s="2">
        <v>3482</v>
      </c>
      <c r="K54" s="2">
        <v>17380868.119343199</v>
      </c>
      <c r="L54" s="2">
        <v>1373630.8836602517</v>
      </c>
      <c r="M54" s="2">
        <v>18754499.003003452</v>
      </c>
      <c r="N54" s="2">
        <v>58693.80144725072</v>
      </c>
      <c r="O54" s="2">
        <v>371</v>
      </c>
      <c r="P54" s="2">
        <v>11018984.188000001</v>
      </c>
      <c r="Q54" s="2">
        <v>100980.79135496871</v>
      </c>
      <c r="R54" s="2">
        <v>11119964.97935497</v>
      </c>
      <c r="S54" s="2">
        <v>21750.396665960649</v>
      </c>
      <c r="T54" s="2">
        <v>8</v>
      </c>
      <c r="U54" s="2">
        <v>25822909.327050004</v>
      </c>
      <c r="V54" s="2">
        <v>25030.165782450982</v>
      </c>
      <c r="W54" s="2">
        <v>25847939.492832456</v>
      </c>
      <c r="X54" s="2">
        <v>39847.056701603084</v>
      </c>
      <c r="Y54" s="2">
        <v>4</v>
      </c>
      <c r="Z54" s="2">
        <v>373487.84561999998</v>
      </c>
      <c r="AA54" s="2">
        <v>1244.4850110354053</v>
      </c>
      <c r="AB54" s="2">
        <v>10009</v>
      </c>
      <c r="AC54" s="2">
        <v>42137.928</v>
      </c>
      <c r="AD54" s="2">
        <v>142.10400000000001</v>
      </c>
      <c r="AE54" s="2">
        <v>409</v>
      </c>
      <c r="AF54" s="2">
        <v>187187.56748980001</v>
      </c>
      <c r="AG54" s="2">
        <v>262</v>
      </c>
      <c r="AH54">
        <f>Weather!C210</f>
        <v>221.39999999999998</v>
      </c>
      <c r="AI54">
        <f>Weather!D210</f>
        <v>19.999999999999996</v>
      </c>
      <c r="AJ54">
        <f>Weather!E210</f>
        <v>172.49999999999997</v>
      </c>
      <c r="AK54">
        <f>Weather!F210</f>
        <v>33.099999999999994</v>
      </c>
      <c r="AL54">
        <f>Weather!G210</f>
        <v>125.19999999999999</v>
      </c>
      <c r="AM54">
        <f>Weather!H210</f>
        <v>47.8</v>
      </c>
      <c r="AN54">
        <f>Weather!I210</f>
        <v>84.6</v>
      </c>
      <c r="AO54">
        <f>Weather!J210</f>
        <v>69.2</v>
      </c>
      <c r="AP54">
        <f>Weather!K210</f>
        <v>47.200000000000017</v>
      </c>
      <c r="AQ54">
        <f>Weather!L210</f>
        <v>93.800000000000011</v>
      </c>
      <c r="AR54">
        <f>Weather!M210</f>
        <v>19.999999999999996</v>
      </c>
      <c r="AS54">
        <f>Weather!N210</f>
        <v>128.60000000000002</v>
      </c>
      <c r="AT54">
        <f>Weather!O210</f>
        <v>5.8999999999999995</v>
      </c>
      <c r="AU54">
        <f>Weather!P210</f>
        <v>176.49999999999994</v>
      </c>
      <c r="AV54" s="7">
        <f>Weather!Q210</f>
        <v>13.503225806451612</v>
      </c>
      <c r="AW54" s="5">
        <f>'Economic Variables'!D164</f>
        <v>6917.8</v>
      </c>
      <c r="AX54" s="5">
        <f>'Economic Variables'!E164</f>
        <v>6884.3</v>
      </c>
      <c r="AY54" s="5">
        <f>'Economic Variables'!F164</f>
        <v>242.8</v>
      </c>
      <c r="AZ54" s="5">
        <f>'Economic Variables'!G164</f>
        <v>242.2</v>
      </c>
      <c r="BA54" s="5">
        <f>'Economic Variables'!H164</f>
        <v>692620.80000000005</v>
      </c>
      <c r="BB54" s="5">
        <f>'Economic Variables'!I164</f>
        <v>7420.6</v>
      </c>
      <c r="BC54" s="5">
        <f>'Economic Variables'!J164</f>
        <v>6600.8</v>
      </c>
      <c r="BD54" s="5">
        <f>'Economic Variables'!K164</f>
        <v>427.5</v>
      </c>
      <c r="BE54" s="5">
        <f>'Economic Variables'!L164</f>
        <v>7596.5</v>
      </c>
      <c r="BF54" s="5">
        <f>'Economic Variables'!M164</f>
        <v>377.2</v>
      </c>
      <c r="BG54" s="5">
        <f>'Economic Variables'!N164</f>
        <v>784.9</v>
      </c>
      <c r="BH54" s="5">
        <f t="shared" si="31"/>
        <v>15017.1</v>
      </c>
      <c r="BI54" s="5">
        <f>'Economic Variables'!P164</f>
        <v>689507</v>
      </c>
      <c r="BJ54" s="5">
        <f>'Economic Variables'!Q164</f>
        <v>7421</v>
      </c>
      <c r="BK54" s="5">
        <f>'Economic Variables'!R164</f>
        <v>7619</v>
      </c>
      <c r="BL54" s="5">
        <f>'Economic Variables'!S164</f>
        <v>2937</v>
      </c>
      <c r="BM54" s="5">
        <f t="shared" si="32"/>
        <v>53</v>
      </c>
      <c r="BN54" s="81">
        <f t="shared" si="33"/>
        <v>1.7242758696007889</v>
      </c>
      <c r="BO54" s="5">
        <f t="shared" si="34"/>
        <v>2809</v>
      </c>
      <c r="BP54">
        <v>0</v>
      </c>
      <c r="BQ54">
        <v>0</v>
      </c>
      <c r="BR54">
        <v>0</v>
      </c>
      <c r="BS54">
        <v>0</v>
      </c>
      <c r="BT54">
        <v>1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f t="shared" si="37"/>
        <v>1</v>
      </c>
      <c r="CC54">
        <f t="shared" si="37"/>
        <v>0</v>
      </c>
      <c r="CD54">
        <f t="shared" si="35"/>
        <v>1</v>
      </c>
      <c r="CE54">
        <v>31</v>
      </c>
      <c r="CF54">
        <v>21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 s="81">
        <f t="shared" si="24"/>
        <v>18.971263130434636</v>
      </c>
      <c r="CY54" s="79">
        <f t="shared" si="25"/>
        <v>77.081017717571598</v>
      </c>
      <c r="CZ54" s="5">
        <f t="shared" si="26"/>
        <v>2407.2004881277694</v>
      </c>
      <c r="DA54" s="5">
        <f t="shared" si="27"/>
        <v>66190.267734255773</v>
      </c>
      <c r="DB54" s="5">
        <f t="shared" si="28"/>
        <v>307713.56539086258</v>
      </c>
      <c r="DC54">
        <f t="shared" si="36"/>
        <v>1630.6842016349406</v>
      </c>
      <c r="DD54">
        <f t="shared" si="29"/>
        <v>44838.568465141012</v>
      </c>
      <c r="DE54">
        <f t="shared" si="30"/>
        <v>208451.12494219723</v>
      </c>
      <c r="DF54">
        <v>32387</v>
      </c>
      <c r="DG54">
        <v>3482</v>
      </c>
      <c r="DH54">
        <v>369</v>
      </c>
      <c r="DI54">
        <v>12</v>
      </c>
      <c r="DJ54">
        <v>3</v>
      </c>
    </row>
    <row r="55" spans="1:114" s="2" customFormat="1" x14ac:dyDescent="0.25">
      <c r="A55" s="3">
        <v>42522</v>
      </c>
      <c r="B55">
        <f t="shared" si="22"/>
        <v>2016</v>
      </c>
      <c r="C55" s="2">
        <v>21538029.770927701</v>
      </c>
      <c r="D55" s="2">
        <v>587474.37918478565</v>
      </c>
      <c r="E55" s="2">
        <v>22125504.150112487</v>
      </c>
      <c r="F55" s="2">
        <v>32414</v>
      </c>
      <c r="G55" s="2">
        <v>8301086.9994669007</v>
      </c>
      <c r="H55" s="2">
        <v>302620.88448291383</v>
      </c>
      <c r="I55" s="2">
        <v>8603707.8839498144</v>
      </c>
      <c r="J55" s="2">
        <v>3471</v>
      </c>
      <c r="K55" s="2">
        <v>17747348.474716201</v>
      </c>
      <c r="L55" s="2">
        <v>1373630.8836602517</v>
      </c>
      <c r="M55" s="2">
        <v>19120979.358376455</v>
      </c>
      <c r="N55" s="2">
        <v>45510.254285134404</v>
      </c>
      <c r="O55" s="2">
        <v>370</v>
      </c>
      <c r="P55" s="2">
        <v>9687678.3747999985</v>
      </c>
      <c r="Q55" s="2">
        <v>100980.79135496871</v>
      </c>
      <c r="R55" s="2">
        <v>9788659.1661549676</v>
      </c>
      <c r="S55" s="2">
        <v>19264.141444428948</v>
      </c>
      <c r="T55" s="2">
        <v>8</v>
      </c>
      <c r="U55" s="2">
        <v>24302556.051592499</v>
      </c>
      <c r="V55" s="2">
        <v>25030.165782450982</v>
      </c>
      <c r="W55" s="2">
        <v>24327586.217374951</v>
      </c>
      <c r="X55" s="2">
        <v>40485.000129329666</v>
      </c>
      <c r="Y55" s="2">
        <v>4</v>
      </c>
      <c r="Z55" s="2">
        <v>320397.78360000002</v>
      </c>
      <c r="AA55" s="2">
        <v>1186.1650129546108</v>
      </c>
      <c r="AB55" s="2">
        <v>10013</v>
      </c>
      <c r="AC55" s="2">
        <v>40794.239999999998</v>
      </c>
      <c r="AD55" s="2">
        <v>64.566000000000003</v>
      </c>
      <c r="AE55" s="2">
        <v>407</v>
      </c>
      <c r="AF55" s="2">
        <v>181251.33558040002</v>
      </c>
      <c r="AG55" s="2">
        <v>263</v>
      </c>
      <c r="AH55">
        <f>Weather!C211</f>
        <v>67.700000000000017</v>
      </c>
      <c r="AI55">
        <f>Weather!D211</f>
        <v>21.100000000000005</v>
      </c>
      <c r="AJ55">
        <f>Weather!E211</f>
        <v>32.299999999999997</v>
      </c>
      <c r="AK55">
        <f>Weather!F211</f>
        <v>45.70000000000001</v>
      </c>
      <c r="AL55">
        <f>Weather!G211</f>
        <v>13.6</v>
      </c>
      <c r="AM55">
        <f>Weather!H211</f>
        <v>87</v>
      </c>
      <c r="AN55">
        <f>Weather!I211</f>
        <v>3.4000000000000004</v>
      </c>
      <c r="AO55">
        <f>Weather!J211</f>
        <v>136.80000000000001</v>
      </c>
      <c r="AP55">
        <f>Weather!K211</f>
        <v>0.40000000000000036</v>
      </c>
      <c r="AQ55">
        <f>Weather!L211</f>
        <v>193.8</v>
      </c>
      <c r="AR55">
        <f>Weather!M211</f>
        <v>0</v>
      </c>
      <c r="AS55">
        <f>Weather!N211</f>
        <v>253.4</v>
      </c>
      <c r="AT55">
        <f>Weather!O211</f>
        <v>0</v>
      </c>
      <c r="AU55">
        <f>Weather!P211</f>
        <v>313.40000000000003</v>
      </c>
      <c r="AV55" s="7">
        <f>Weather!Q211</f>
        <v>18.446666666666669</v>
      </c>
      <c r="AW55" s="5">
        <f>'Economic Variables'!D165</f>
        <v>6923.9</v>
      </c>
      <c r="AX55" s="5">
        <f>'Economic Variables'!E165</f>
        <v>6966.5</v>
      </c>
      <c r="AY55" s="5">
        <f>'Economic Variables'!F165</f>
        <v>241.2</v>
      </c>
      <c r="AZ55" s="5">
        <f>'Economic Variables'!G165</f>
        <v>244.6</v>
      </c>
      <c r="BA55" s="5">
        <f>'Economic Variables'!H165</f>
        <v>692620.80000000005</v>
      </c>
      <c r="BB55" s="5">
        <f>'Economic Variables'!I165</f>
        <v>7420.6</v>
      </c>
      <c r="BC55" s="5">
        <f>'Economic Variables'!J165</f>
        <v>6600.8</v>
      </c>
      <c r="BD55" s="5">
        <f>'Economic Variables'!K165</f>
        <v>427.5</v>
      </c>
      <c r="BE55" s="5">
        <f>'Economic Variables'!L165</f>
        <v>7596.5</v>
      </c>
      <c r="BF55" s="5">
        <f>'Economic Variables'!M165</f>
        <v>377.2</v>
      </c>
      <c r="BG55" s="5">
        <f>'Economic Variables'!N165</f>
        <v>784.9</v>
      </c>
      <c r="BH55" s="5">
        <f t="shared" si="31"/>
        <v>15017.1</v>
      </c>
      <c r="BI55" s="5">
        <f>'Economic Variables'!P165</f>
        <v>689507</v>
      </c>
      <c r="BJ55" s="5">
        <f>'Economic Variables'!Q165</f>
        <v>7421</v>
      </c>
      <c r="BK55" s="5">
        <f>'Economic Variables'!R165</f>
        <v>7619</v>
      </c>
      <c r="BL55" s="5">
        <f>'Economic Variables'!S165</f>
        <v>2937</v>
      </c>
      <c r="BM55" s="5">
        <f t="shared" si="32"/>
        <v>54</v>
      </c>
      <c r="BN55" s="81">
        <f t="shared" si="33"/>
        <v>1.7323937598229686</v>
      </c>
      <c r="BO55" s="5">
        <f t="shared" si="34"/>
        <v>2916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1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f t="shared" si="37"/>
        <v>0</v>
      </c>
      <c r="CC55">
        <f t="shared" si="37"/>
        <v>0</v>
      </c>
      <c r="CD55">
        <f t="shared" si="35"/>
        <v>0</v>
      </c>
      <c r="CE55">
        <v>30</v>
      </c>
      <c r="CF55">
        <v>22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 s="81">
        <f t="shared" si="24"/>
        <v>22.753032794587202</v>
      </c>
      <c r="CY55" s="79">
        <f t="shared" si="25"/>
        <v>82.624679573127963</v>
      </c>
      <c r="CZ55" s="5">
        <f t="shared" si="26"/>
        <v>2349.0146631912103</v>
      </c>
      <c r="DA55" s="5">
        <f t="shared" si="27"/>
        <v>55617.381625880495</v>
      </c>
      <c r="DB55" s="5">
        <f t="shared" si="28"/>
        <v>276449.8433792608</v>
      </c>
      <c r="DC55">
        <f t="shared" si="36"/>
        <v>1722.6107530068878</v>
      </c>
      <c r="DD55">
        <f t="shared" si="29"/>
        <v>40786.079858979028</v>
      </c>
      <c r="DE55">
        <f t="shared" si="30"/>
        <v>202729.88514479125</v>
      </c>
      <c r="DF55">
        <v>32414</v>
      </c>
      <c r="DG55">
        <v>3471</v>
      </c>
      <c r="DH55">
        <v>368</v>
      </c>
      <c r="DI55">
        <v>12</v>
      </c>
      <c r="DJ55">
        <v>3</v>
      </c>
    </row>
    <row r="56" spans="1:114" s="2" customFormat="1" x14ac:dyDescent="0.25">
      <c r="A56" s="3">
        <v>42552</v>
      </c>
      <c r="B56">
        <f t="shared" si="22"/>
        <v>2016</v>
      </c>
      <c r="C56" s="2">
        <v>28862642.328792401</v>
      </c>
      <c r="D56" s="2">
        <v>587474.37918478565</v>
      </c>
      <c r="E56" s="2">
        <v>29450116.707977187</v>
      </c>
      <c r="F56" s="2">
        <v>32430</v>
      </c>
      <c r="G56" s="2">
        <v>9924884.1903480012</v>
      </c>
      <c r="H56" s="2">
        <v>302620.88448291383</v>
      </c>
      <c r="I56" s="2">
        <v>10227505.074830916</v>
      </c>
      <c r="J56" s="2">
        <v>3472</v>
      </c>
      <c r="K56" s="2">
        <v>19424889.390562199</v>
      </c>
      <c r="L56" s="2">
        <v>1373630.8836602517</v>
      </c>
      <c r="M56" s="2">
        <v>20798520.274222452</v>
      </c>
      <c r="N56" s="2">
        <v>57910.022304409664</v>
      </c>
      <c r="O56" s="2">
        <v>371</v>
      </c>
      <c r="P56" s="2">
        <v>10692829.267999999</v>
      </c>
      <c r="Q56" s="2">
        <v>100980.79135496871</v>
      </c>
      <c r="R56" s="2">
        <v>10793810.059354968</v>
      </c>
      <c r="S56" s="2">
        <v>20217.457850727063</v>
      </c>
      <c r="T56" s="2">
        <v>8</v>
      </c>
      <c r="U56" s="2">
        <v>25912332.335340001</v>
      </c>
      <c r="V56" s="2">
        <v>25030.165782450982</v>
      </c>
      <c r="W56" s="2">
        <v>25937362.501122452</v>
      </c>
      <c r="X56" s="2">
        <v>40492.818445059347</v>
      </c>
      <c r="Y56" s="2">
        <v>4</v>
      </c>
      <c r="Z56" s="2">
        <v>322217.36536</v>
      </c>
      <c r="AA56" s="2">
        <v>1104.5620094040878</v>
      </c>
      <c r="AB56" s="2">
        <v>10019</v>
      </c>
      <c r="AC56" s="2">
        <v>42231.648000000001</v>
      </c>
      <c r="AD56" s="2">
        <v>136.38900000000001</v>
      </c>
      <c r="AE56" s="2">
        <v>409</v>
      </c>
      <c r="AF56" s="2">
        <v>187735.00518830001</v>
      </c>
      <c r="AG56" s="2">
        <v>261</v>
      </c>
      <c r="AH56">
        <f>Weather!C212</f>
        <v>11.100000000000001</v>
      </c>
      <c r="AI56">
        <f>Weather!D212</f>
        <v>83.899999999999977</v>
      </c>
      <c r="AJ56">
        <f>Weather!E212</f>
        <v>1.7000000000000028</v>
      </c>
      <c r="AK56">
        <f>Weather!F212</f>
        <v>136.49999999999997</v>
      </c>
      <c r="AL56">
        <f>Weather!G212</f>
        <v>0</v>
      </c>
      <c r="AM56">
        <f>Weather!H212</f>
        <v>196.80000000000004</v>
      </c>
      <c r="AN56">
        <f>Weather!I212</f>
        <v>0</v>
      </c>
      <c r="AO56">
        <f>Weather!J212</f>
        <v>258.8</v>
      </c>
      <c r="AP56">
        <f>Weather!K212</f>
        <v>0</v>
      </c>
      <c r="AQ56">
        <f>Weather!L212</f>
        <v>320.8</v>
      </c>
      <c r="AR56">
        <f>Weather!M212</f>
        <v>0</v>
      </c>
      <c r="AS56">
        <f>Weather!N212</f>
        <v>382.79999999999995</v>
      </c>
      <c r="AT56">
        <f>Weather!O212</f>
        <v>0</v>
      </c>
      <c r="AU56">
        <f>Weather!P212</f>
        <v>444.8</v>
      </c>
      <c r="AV56" s="7">
        <f>Weather!Q212</f>
        <v>22.348387096774193</v>
      </c>
      <c r="AW56" s="5">
        <f>'Economic Variables'!D166</f>
        <v>6918.7</v>
      </c>
      <c r="AX56" s="5">
        <f>'Economic Variables'!E166</f>
        <v>7011.7</v>
      </c>
      <c r="AY56" s="5">
        <f>'Economic Variables'!F166</f>
        <v>240.9</v>
      </c>
      <c r="AZ56" s="5">
        <f>'Economic Variables'!G166</f>
        <v>246.5</v>
      </c>
      <c r="BA56" s="5">
        <f>'Economic Variables'!H166</f>
        <v>692620.80000000005</v>
      </c>
      <c r="BB56" s="5">
        <f>'Economic Variables'!I166</f>
        <v>7420.6</v>
      </c>
      <c r="BC56" s="5">
        <f>'Economic Variables'!J166</f>
        <v>6600.8</v>
      </c>
      <c r="BD56" s="5">
        <f>'Economic Variables'!K166</f>
        <v>427.5</v>
      </c>
      <c r="BE56" s="5">
        <f>'Economic Variables'!L166</f>
        <v>7596.5</v>
      </c>
      <c r="BF56" s="5">
        <f>'Economic Variables'!M166</f>
        <v>377.2</v>
      </c>
      <c r="BG56" s="5">
        <f>'Economic Variables'!N166</f>
        <v>784.9</v>
      </c>
      <c r="BH56" s="5">
        <f t="shared" si="31"/>
        <v>15017.1</v>
      </c>
      <c r="BI56" s="5">
        <f>'Economic Variables'!P166</f>
        <v>695069</v>
      </c>
      <c r="BJ56" s="5">
        <f>'Economic Variables'!Q166</f>
        <v>7438</v>
      </c>
      <c r="BK56" s="5">
        <f>'Economic Variables'!R166</f>
        <v>7449</v>
      </c>
      <c r="BL56" s="5">
        <f>'Economic Variables'!S166</f>
        <v>3045</v>
      </c>
      <c r="BM56" s="5">
        <f t="shared" si="32"/>
        <v>55</v>
      </c>
      <c r="BN56" s="81">
        <f t="shared" si="33"/>
        <v>1.7403626894942439</v>
      </c>
      <c r="BO56" s="5">
        <f t="shared" si="34"/>
        <v>3025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1</v>
      </c>
      <c r="BW56">
        <v>0</v>
      </c>
      <c r="BX56">
        <v>0</v>
      </c>
      <c r="BY56">
        <v>0</v>
      </c>
      <c r="BZ56">
        <v>0</v>
      </c>
      <c r="CA56">
        <v>0</v>
      </c>
      <c r="CB56">
        <f t="shared" si="37"/>
        <v>0</v>
      </c>
      <c r="CC56">
        <f t="shared" si="37"/>
        <v>0</v>
      </c>
      <c r="CD56">
        <f t="shared" si="35"/>
        <v>0</v>
      </c>
      <c r="CE56">
        <v>31</v>
      </c>
      <c r="CF56">
        <v>20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 s="81">
        <f t="shared" si="24"/>
        <v>29.293979795666285</v>
      </c>
      <c r="CY56" s="79">
        <f t="shared" si="25"/>
        <v>95.022902806144231</v>
      </c>
      <c r="CZ56" s="5">
        <f t="shared" si="26"/>
        <v>2803.0350773884707</v>
      </c>
      <c r="DA56" s="5">
        <f t="shared" si="27"/>
        <v>67461.312870968555</v>
      </c>
      <c r="DB56" s="5">
        <f t="shared" si="28"/>
        <v>324217.03126403067</v>
      </c>
      <c r="DC56">
        <f t="shared" si="36"/>
        <v>1808.4097273474003</v>
      </c>
      <c r="DD56">
        <f t="shared" si="29"/>
        <v>43523.42765868939</v>
      </c>
      <c r="DE56">
        <f t="shared" si="30"/>
        <v>209172.27823485847</v>
      </c>
      <c r="DF56">
        <v>32430</v>
      </c>
      <c r="DG56">
        <v>3472</v>
      </c>
      <c r="DH56">
        <v>369</v>
      </c>
      <c r="DI56">
        <v>12</v>
      </c>
      <c r="DJ56">
        <v>3</v>
      </c>
    </row>
    <row r="57" spans="1:114" s="2" customFormat="1" x14ac:dyDescent="0.25">
      <c r="A57" s="3">
        <v>42583</v>
      </c>
      <c r="B57">
        <f t="shared" si="22"/>
        <v>2016</v>
      </c>
      <c r="C57" s="2">
        <v>30190514.5105628</v>
      </c>
      <c r="D57" s="2">
        <v>587474.37918478565</v>
      </c>
      <c r="E57" s="2">
        <v>30777988.889747586</v>
      </c>
      <c r="F57" s="2">
        <v>32434</v>
      </c>
      <c r="G57" s="2">
        <v>10292244.476312801</v>
      </c>
      <c r="H57" s="2">
        <v>302620.88448291383</v>
      </c>
      <c r="I57" s="2">
        <v>10594865.360795716</v>
      </c>
      <c r="J57" s="2">
        <v>3467</v>
      </c>
      <c r="K57" s="2">
        <v>20774898.1709162</v>
      </c>
      <c r="L57" s="2">
        <v>1373630.8836602517</v>
      </c>
      <c r="M57" s="2">
        <v>22148529.054576453</v>
      </c>
      <c r="N57" s="2">
        <v>54129.387911494283</v>
      </c>
      <c r="O57" s="2">
        <v>374</v>
      </c>
      <c r="P57" s="2">
        <v>10869741.3254</v>
      </c>
      <c r="Q57" s="2">
        <v>100980.79135496871</v>
      </c>
      <c r="R57" s="2">
        <v>10970722.11675497</v>
      </c>
      <c r="S57" s="2">
        <v>19070.371383757312</v>
      </c>
      <c r="T57" s="2">
        <v>8</v>
      </c>
      <c r="U57" s="2">
        <v>24607718.677575</v>
      </c>
      <c r="V57" s="2">
        <v>25030.165782450982</v>
      </c>
      <c r="W57" s="2">
        <v>24632748.843357451</v>
      </c>
      <c r="X57" s="2">
        <v>40223.597723122723</v>
      </c>
      <c r="Y57" s="2">
        <v>4</v>
      </c>
      <c r="Z57" s="2">
        <v>350579.87481999997</v>
      </c>
      <c r="AA57" s="2">
        <v>1070.2320122828896</v>
      </c>
      <c r="AB57" s="2">
        <v>10028</v>
      </c>
      <c r="AC57" s="2">
        <v>42305.088000000003</v>
      </c>
      <c r="AD57" s="2">
        <v>105.85600000000001</v>
      </c>
      <c r="AE57" s="2">
        <v>409</v>
      </c>
      <c r="AF57" s="2">
        <v>187800.59422950001</v>
      </c>
      <c r="AG57" s="2">
        <v>261</v>
      </c>
      <c r="AH57">
        <f>Weather!C213</f>
        <v>2.4000000000000021</v>
      </c>
      <c r="AI57">
        <f>Weather!D213</f>
        <v>101.00000000000001</v>
      </c>
      <c r="AJ57">
        <f>Weather!E213</f>
        <v>0</v>
      </c>
      <c r="AK57">
        <f>Weather!F213</f>
        <v>160.59999999999997</v>
      </c>
      <c r="AL57">
        <f>Weather!G213</f>
        <v>0</v>
      </c>
      <c r="AM57">
        <f>Weather!H213</f>
        <v>222.59999999999997</v>
      </c>
      <c r="AN57">
        <f>Weather!I213</f>
        <v>0</v>
      </c>
      <c r="AO57">
        <f>Weather!J213</f>
        <v>284.59999999999991</v>
      </c>
      <c r="AP57">
        <f>Weather!K213</f>
        <v>0</v>
      </c>
      <c r="AQ57">
        <f>Weather!L213</f>
        <v>346.59999999999997</v>
      </c>
      <c r="AR57">
        <f>Weather!M213</f>
        <v>0</v>
      </c>
      <c r="AS57">
        <f>Weather!N213</f>
        <v>408.6</v>
      </c>
      <c r="AT57">
        <f>Weather!O213</f>
        <v>0</v>
      </c>
      <c r="AU57">
        <f>Weather!P213</f>
        <v>470.59999999999997</v>
      </c>
      <c r="AV57" s="7">
        <f>Weather!Q213</f>
        <v>23.180645161290325</v>
      </c>
      <c r="AW57" s="5">
        <f>'Economic Variables'!D167</f>
        <v>6916.3</v>
      </c>
      <c r="AX57" s="5">
        <f>'Economic Variables'!E167</f>
        <v>7009.1</v>
      </c>
      <c r="AY57" s="5">
        <f>'Economic Variables'!F167</f>
        <v>242.4</v>
      </c>
      <c r="AZ57" s="5">
        <f>'Economic Variables'!G167</f>
        <v>247.6</v>
      </c>
      <c r="BA57" s="5">
        <f>'Economic Variables'!H167</f>
        <v>692620.80000000005</v>
      </c>
      <c r="BB57" s="5">
        <f>'Economic Variables'!I167</f>
        <v>7420.6</v>
      </c>
      <c r="BC57" s="5">
        <f>'Economic Variables'!J167</f>
        <v>6600.8</v>
      </c>
      <c r="BD57" s="5">
        <f>'Economic Variables'!K167</f>
        <v>427.5</v>
      </c>
      <c r="BE57" s="5">
        <f>'Economic Variables'!L167</f>
        <v>7596.5</v>
      </c>
      <c r="BF57" s="5">
        <f>'Economic Variables'!M167</f>
        <v>377.2</v>
      </c>
      <c r="BG57" s="5">
        <f>'Economic Variables'!N167</f>
        <v>784.9</v>
      </c>
      <c r="BH57" s="5">
        <f t="shared" si="31"/>
        <v>15017.1</v>
      </c>
      <c r="BI57" s="5">
        <f>'Economic Variables'!P167</f>
        <v>695069</v>
      </c>
      <c r="BJ57" s="5">
        <f>'Economic Variables'!Q167</f>
        <v>7438</v>
      </c>
      <c r="BK57" s="5">
        <f>'Economic Variables'!R167</f>
        <v>7449</v>
      </c>
      <c r="BL57" s="5">
        <f>'Economic Variables'!S167</f>
        <v>3045</v>
      </c>
      <c r="BM57" s="5">
        <f t="shared" si="32"/>
        <v>56</v>
      </c>
      <c r="BN57" s="81">
        <f t="shared" si="33"/>
        <v>1.7481880270062005</v>
      </c>
      <c r="BO57" s="5">
        <f t="shared" si="34"/>
        <v>3136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1</v>
      </c>
      <c r="BX57">
        <v>0</v>
      </c>
      <c r="BY57">
        <v>0</v>
      </c>
      <c r="BZ57">
        <v>0</v>
      </c>
      <c r="CA57">
        <v>0</v>
      </c>
      <c r="CB57">
        <f t="shared" si="37"/>
        <v>0</v>
      </c>
      <c r="CC57">
        <f t="shared" si="37"/>
        <v>0</v>
      </c>
      <c r="CD57">
        <f t="shared" si="35"/>
        <v>0</v>
      </c>
      <c r="CE57">
        <v>31</v>
      </c>
      <c r="CF57">
        <v>22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 s="81">
        <f t="shared" si="24"/>
        <v>30.611036297779496</v>
      </c>
      <c r="CY57" s="79">
        <f t="shared" si="25"/>
        <v>98.577978179477626</v>
      </c>
      <c r="CZ57" s="5">
        <f t="shared" si="26"/>
        <v>2691.8484509694276</v>
      </c>
      <c r="DA57" s="5">
        <f t="shared" si="27"/>
        <v>62333.648390653238</v>
      </c>
      <c r="DB57" s="5">
        <f t="shared" si="28"/>
        <v>279917.60049269832</v>
      </c>
      <c r="DC57">
        <f t="shared" si="36"/>
        <v>1910.3440619783037</v>
      </c>
      <c r="DD57">
        <f t="shared" si="29"/>
        <v>44236.782728850681</v>
      </c>
      <c r="DE57">
        <f t="shared" si="30"/>
        <v>198651.20034965687</v>
      </c>
      <c r="DF57">
        <v>32434</v>
      </c>
      <c r="DG57">
        <v>3467</v>
      </c>
      <c r="DH57">
        <v>372</v>
      </c>
      <c r="DI57">
        <v>11</v>
      </c>
      <c r="DJ57">
        <v>4</v>
      </c>
    </row>
    <row r="58" spans="1:114" s="2" customFormat="1" x14ac:dyDescent="0.25">
      <c r="A58" s="3">
        <v>42614</v>
      </c>
      <c r="B58">
        <f t="shared" si="22"/>
        <v>2016</v>
      </c>
      <c r="C58" s="2">
        <v>21339589.321890101</v>
      </c>
      <c r="D58" s="2">
        <v>587474.37918478565</v>
      </c>
      <c r="E58" s="2">
        <v>21927063.701074887</v>
      </c>
      <c r="F58" s="2">
        <v>32458</v>
      </c>
      <c r="G58" s="2">
        <v>8229594.2561866008</v>
      </c>
      <c r="H58" s="2">
        <v>302620.88448291383</v>
      </c>
      <c r="I58" s="2">
        <v>8532215.1406695154</v>
      </c>
      <c r="J58" s="2">
        <v>3476</v>
      </c>
      <c r="K58" s="2">
        <v>17627771.601162001</v>
      </c>
      <c r="L58" s="2">
        <v>1373630.8836602517</v>
      </c>
      <c r="M58" s="2">
        <v>19001402.484822255</v>
      </c>
      <c r="N58" s="2">
        <v>54978.691801323213</v>
      </c>
      <c r="O58" s="2">
        <v>375</v>
      </c>
      <c r="P58" s="2">
        <v>10181866.5372</v>
      </c>
      <c r="Q58" s="2">
        <v>100980.79135496871</v>
      </c>
      <c r="R58" s="2">
        <v>10282847.328554969</v>
      </c>
      <c r="S58" s="2">
        <v>18974.106951493726</v>
      </c>
      <c r="T58" s="2">
        <v>8</v>
      </c>
      <c r="U58" s="2">
        <v>23490941.519677501</v>
      </c>
      <c r="V58" s="2">
        <v>25030.165782450982</v>
      </c>
      <c r="W58" s="2">
        <v>23515971.685459953</v>
      </c>
      <c r="X58" s="2">
        <v>40677.512735879602</v>
      </c>
      <c r="Y58" s="2">
        <v>4</v>
      </c>
      <c r="Z58" s="2">
        <v>381526.08060000004</v>
      </c>
      <c r="AA58" s="2">
        <v>1022.9470108434887</v>
      </c>
      <c r="AB58" s="2">
        <v>10027</v>
      </c>
      <c r="AC58" s="2">
        <v>40773.480000000003</v>
      </c>
      <c r="AD58" s="2">
        <v>95.088999999999999</v>
      </c>
      <c r="AE58" s="2">
        <v>409</v>
      </c>
      <c r="AF58" s="2">
        <v>181599.64001860001</v>
      </c>
      <c r="AG58" s="2">
        <v>261</v>
      </c>
      <c r="AH58">
        <f>Weather!C214</f>
        <v>68.699999999999974</v>
      </c>
      <c r="AI58">
        <f>Weather!D214</f>
        <v>28.8</v>
      </c>
      <c r="AJ58">
        <f>Weather!E214</f>
        <v>32.299999999999997</v>
      </c>
      <c r="AK58">
        <f>Weather!F214</f>
        <v>52.4</v>
      </c>
      <c r="AL58">
        <f>Weather!G214</f>
        <v>8.3000000000000007</v>
      </c>
      <c r="AM58">
        <f>Weather!H214</f>
        <v>88.399999999999977</v>
      </c>
      <c r="AN58">
        <f>Weather!I214</f>
        <v>0.69999999999999929</v>
      </c>
      <c r="AO58">
        <f>Weather!J214</f>
        <v>140.79999999999995</v>
      </c>
      <c r="AP58">
        <f>Weather!K214</f>
        <v>0</v>
      </c>
      <c r="AQ58">
        <f>Weather!L214</f>
        <v>200.1</v>
      </c>
      <c r="AR58">
        <f>Weather!M214</f>
        <v>0</v>
      </c>
      <c r="AS58">
        <f>Weather!N214</f>
        <v>260.09999999999997</v>
      </c>
      <c r="AT58">
        <f>Weather!O214</f>
        <v>0</v>
      </c>
      <c r="AU58">
        <f>Weather!P214</f>
        <v>320.10000000000002</v>
      </c>
      <c r="AV58" s="7">
        <f>Weather!Q214</f>
        <v>18.670000000000005</v>
      </c>
      <c r="AW58" s="5">
        <f>'Economic Variables'!D168</f>
        <v>6914.1</v>
      </c>
      <c r="AX58" s="5">
        <f>'Economic Variables'!E168</f>
        <v>6963.5</v>
      </c>
      <c r="AY58" s="5">
        <f>'Economic Variables'!F168</f>
        <v>244.5</v>
      </c>
      <c r="AZ58" s="5">
        <f>'Economic Variables'!G168</f>
        <v>246.2</v>
      </c>
      <c r="BA58" s="5">
        <f>'Economic Variables'!H168</f>
        <v>692620.80000000005</v>
      </c>
      <c r="BB58" s="5">
        <f>'Economic Variables'!I168</f>
        <v>7420.6</v>
      </c>
      <c r="BC58" s="5">
        <f>'Economic Variables'!J168</f>
        <v>6600.8</v>
      </c>
      <c r="BD58" s="5">
        <f>'Economic Variables'!K168</f>
        <v>427.5</v>
      </c>
      <c r="BE58" s="5">
        <f>'Economic Variables'!L168</f>
        <v>7596.5</v>
      </c>
      <c r="BF58" s="5">
        <f>'Economic Variables'!M168</f>
        <v>377.2</v>
      </c>
      <c r="BG58" s="5">
        <f>'Economic Variables'!N168</f>
        <v>784.9</v>
      </c>
      <c r="BH58" s="5">
        <f t="shared" si="31"/>
        <v>15017.1</v>
      </c>
      <c r="BI58" s="5">
        <f>'Economic Variables'!P168</f>
        <v>695069</v>
      </c>
      <c r="BJ58" s="5">
        <f>'Economic Variables'!Q168</f>
        <v>7438</v>
      </c>
      <c r="BK58" s="5">
        <f>'Economic Variables'!R168</f>
        <v>7449</v>
      </c>
      <c r="BL58" s="5">
        <f>'Economic Variables'!S168</f>
        <v>3045</v>
      </c>
      <c r="BM58" s="5">
        <f t="shared" si="32"/>
        <v>57</v>
      </c>
      <c r="BN58" s="81">
        <f t="shared" si="33"/>
        <v>1.7558748556724915</v>
      </c>
      <c r="BO58" s="5">
        <f t="shared" si="34"/>
        <v>3249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f t="shared" si="37"/>
        <v>0</v>
      </c>
      <c r="CC58">
        <f t="shared" si="37"/>
        <v>1</v>
      </c>
      <c r="CD58">
        <f t="shared" si="35"/>
        <v>1</v>
      </c>
      <c r="CE58">
        <v>30</v>
      </c>
      <c r="CF58">
        <v>21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 s="81">
        <f t="shared" si="24"/>
        <v>22.518396801071013</v>
      </c>
      <c r="CY58" s="79">
        <f t="shared" si="25"/>
        <v>81.820244923950099</v>
      </c>
      <c r="CZ58" s="5">
        <f t="shared" si="26"/>
        <v>2412.876506009175</v>
      </c>
      <c r="DA58" s="5">
        <f t="shared" si="27"/>
        <v>61207.424574731958</v>
      </c>
      <c r="DB58" s="5">
        <f t="shared" si="28"/>
        <v>279952.04387452325</v>
      </c>
      <c r="DC58">
        <f t="shared" si="36"/>
        <v>1689.0135542064224</v>
      </c>
      <c r="DD58">
        <f t="shared" si="29"/>
        <v>42845.197202312374</v>
      </c>
      <c r="DE58">
        <f t="shared" si="30"/>
        <v>195966.43071216627</v>
      </c>
      <c r="DF58">
        <v>32458</v>
      </c>
      <c r="DG58">
        <v>3476</v>
      </c>
      <c r="DH58">
        <v>373</v>
      </c>
      <c r="DI58">
        <v>11</v>
      </c>
      <c r="DJ58">
        <v>4</v>
      </c>
    </row>
    <row r="59" spans="1:114" s="2" customFormat="1" x14ac:dyDescent="0.25">
      <c r="A59" s="3">
        <v>42644</v>
      </c>
      <c r="B59">
        <f t="shared" si="22"/>
        <v>2016</v>
      </c>
      <c r="C59" s="2">
        <v>17367880.3863049</v>
      </c>
      <c r="D59" s="2">
        <v>587474.37918478565</v>
      </c>
      <c r="E59" s="2">
        <v>17955354.765489686</v>
      </c>
      <c r="F59" s="2">
        <v>32491</v>
      </c>
      <c r="G59" s="2">
        <v>7606709.6127639003</v>
      </c>
      <c r="H59" s="2">
        <v>302620.88448291383</v>
      </c>
      <c r="I59" s="2">
        <v>7909330.497246814</v>
      </c>
      <c r="J59" s="2">
        <v>3471</v>
      </c>
      <c r="K59" s="2">
        <v>17011330.862486698</v>
      </c>
      <c r="L59" s="2">
        <v>1373630.8836602517</v>
      </c>
      <c r="M59" s="2">
        <v>18384961.746146951</v>
      </c>
      <c r="N59" s="2">
        <v>45722.561093745011</v>
      </c>
      <c r="O59" s="2">
        <v>371</v>
      </c>
      <c r="P59" s="2">
        <v>10249682.838000001</v>
      </c>
      <c r="Q59" s="2">
        <v>100980.79135496871</v>
      </c>
      <c r="R59" s="2">
        <v>10350663.629354971</v>
      </c>
      <c r="S59" s="2">
        <v>18604.208522075529</v>
      </c>
      <c r="T59" s="2">
        <v>8</v>
      </c>
      <c r="U59" s="2">
        <v>24788405.078662504</v>
      </c>
      <c r="V59" s="2">
        <v>25030.165782450982</v>
      </c>
      <c r="W59" s="2">
        <v>24813435.244444955</v>
      </c>
      <c r="X59" s="2">
        <v>39902.213264897531</v>
      </c>
      <c r="Y59" s="2">
        <v>4</v>
      </c>
      <c r="Z59" s="2">
        <v>423791.42658000003</v>
      </c>
      <c r="AA59" s="2">
        <v>1009.8850110354086</v>
      </c>
      <c r="AB59" s="2">
        <v>10020</v>
      </c>
      <c r="AC59" s="2">
        <v>41577.887999999999</v>
      </c>
      <c r="AD59" s="2">
        <v>64.085999999999999</v>
      </c>
      <c r="AE59" s="2">
        <v>403</v>
      </c>
      <c r="AF59" s="2">
        <v>187520.97779070001</v>
      </c>
      <c r="AG59" s="2">
        <v>259</v>
      </c>
      <c r="AH59">
        <f>Weather!C215</f>
        <v>240.5</v>
      </c>
      <c r="AI59">
        <f>Weather!D215</f>
        <v>2</v>
      </c>
      <c r="AJ59">
        <f>Weather!E215</f>
        <v>187.1</v>
      </c>
      <c r="AK59">
        <f>Weather!F215</f>
        <v>10.599999999999998</v>
      </c>
      <c r="AL59">
        <f>Weather!G215</f>
        <v>137.99999999999997</v>
      </c>
      <c r="AM59">
        <f>Weather!H215</f>
        <v>23.499999999999996</v>
      </c>
      <c r="AN59">
        <f>Weather!I215</f>
        <v>97.40000000000002</v>
      </c>
      <c r="AO59">
        <f>Weather!J215</f>
        <v>44.899999999999991</v>
      </c>
      <c r="AP59">
        <f>Weather!K215</f>
        <v>65.8</v>
      </c>
      <c r="AQ59">
        <f>Weather!L215</f>
        <v>75.3</v>
      </c>
      <c r="AR59">
        <f>Weather!M215</f>
        <v>38.300000000000004</v>
      </c>
      <c r="AS59">
        <f>Weather!N215</f>
        <v>109.80000000000001</v>
      </c>
      <c r="AT59">
        <f>Weather!O215</f>
        <v>16.400000000000002</v>
      </c>
      <c r="AU59">
        <f>Weather!P215</f>
        <v>149.89999999999998</v>
      </c>
      <c r="AV59" s="7">
        <f>Weather!Q215</f>
        <v>12.306451612903224</v>
      </c>
      <c r="AW59" s="5">
        <f>'Economic Variables'!D169</f>
        <v>6929.7</v>
      </c>
      <c r="AX59" s="5">
        <f>'Economic Variables'!E169</f>
        <v>6956.2</v>
      </c>
      <c r="AY59" s="5">
        <f>'Economic Variables'!F169</f>
        <v>244.5</v>
      </c>
      <c r="AZ59" s="5">
        <f>'Economic Variables'!G169</f>
        <v>245.1</v>
      </c>
      <c r="BA59" s="5">
        <f>'Economic Variables'!H169</f>
        <v>692620.80000000005</v>
      </c>
      <c r="BB59" s="5">
        <f>'Economic Variables'!I169</f>
        <v>7420.6</v>
      </c>
      <c r="BC59" s="5">
        <f>'Economic Variables'!J169</f>
        <v>6600.8</v>
      </c>
      <c r="BD59" s="5">
        <f>'Economic Variables'!K169</f>
        <v>427.5</v>
      </c>
      <c r="BE59" s="5">
        <f>'Economic Variables'!L169</f>
        <v>7596.5</v>
      </c>
      <c r="BF59" s="5">
        <f>'Economic Variables'!M169</f>
        <v>377.2</v>
      </c>
      <c r="BG59" s="5">
        <f>'Economic Variables'!N169</f>
        <v>784.9</v>
      </c>
      <c r="BH59" s="5">
        <f t="shared" si="31"/>
        <v>15017.1</v>
      </c>
      <c r="BI59" s="5">
        <f>'Economic Variables'!P169</f>
        <v>693929</v>
      </c>
      <c r="BJ59" s="5">
        <f>'Economic Variables'!Q169</f>
        <v>7409</v>
      </c>
      <c r="BK59" s="5">
        <f>'Economic Variables'!R169</f>
        <v>7549</v>
      </c>
      <c r="BL59" s="5">
        <f>'Economic Variables'!S169</f>
        <v>3070</v>
      </c>
      <c r="BM59" s="5">
        <f t="shared" si="32"/>
        <v>58</v>
      </c>
      <c r="BN59" s="81">
        <f t="shared" si="33"/>
        <v>1.7634279935629373</v>
      </c>
      <c r="BO59" s="5">
        <f t="shared" si="34"/>
        <v>3364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1</v>
      </c>
      <c r="BZ59">
        <v>0</v>
      </c>
      <c r="CA59">
        <v>0</v>
      </c>
      <c r="CB59">
        <f t="shared" si="37"/>
        <v>0</v>
      </c>
      <c r="CC59">
        <f t="shared" si="37"/>
        <v>1</v>
      </c>
      <c r="CD59">
        <f t="shared" si="35"/>
        <v>1</v>
      </c>
      <c r="CE59">
        <v>31</v>
      </c>
      <c r="CF59">
        <v>20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 s="81">
        <f t="shared" si="24"/>
        <v>17.826628679792901</v>
      </c>
      <c r="CY59" s="79">
        <f t="shared" si="25"/>
        <v>73.506105865622203</v>
      </c>
      <c r="CZ59" s="5">
        <f t="shared" si="26"/>
        <v>2477.7576477286998</v>
      </c>
      <c r="DA59" s="5">
        <f t="shared" si="27"/>
        <v>64691.647683468567</v>
      </c>
      <c r="DB59" s="5">
        <f t="shared" si="28"/>
        <v>310167.94055556192</v>
      </c>
      <c r="DC59">
        <f t="shared" si="36"/>
        <v>1598.5533211152901</v>
      </c>
      <c r="DD59">
        <f t="shared" si="29"/>
        <v>41736.546892560364</v>
      </c>
      <c r="DE59">
        <f t="shared" si="30"/>
        <v>200108.34874552384</v>
      </c>
      <c r="DF59">
        <v>32491</v>
      </c>
      <c r="DG59">
        <v>3471</v>
      </c>
      <c r="DH59">
        <v>369</v>
      </c>
      <c r="DI59">
        <v>11</v>
      </c>
      <c r="DJ59">
        <v>4</v>
      </c>
    </row>
    <row r="60" spans="1:114" s="2" customFormat="1" x14ac:dyDescent="0.25">
      <c r="A60" s="3">
        <v>42675</v>
      </c>
      <c r="B60">
        <f t="shared" si="22"/>
        <v>2016</v>
      </c>
      <c r="C60" s="2">
        <v>17601026.815976698</v>
      </c>
      <c r="D60" s="2">
        <v>587474.37918478565</v>
      </c>
      <c r="E60" s="2">
        <v>18188501.195161484</v>
      </c>
      <c r="F60" s="2">
        <v>32510</v>
      </c>
      <c r="G60" s="2">
        <v>7699997.2373477006</v>
      </c>
      <c r="H60" s="2">
        <v>302620.88448291383</v>
      </c>
      <c r="I60" s="2">
        <v>8002618.1218306143</v>
      </c>
      <c r="J60" s="2">
        <v>3473</v>
      </c>
      <c r="K60" s="2">
        <v>16295329.8016597</v>
      </c>
      <c r="L60" s="2">
        <v>1373630.8836602517</v>
      </c>
      <c r="M60" s="2">
        <v>17668960.685319953</v>
      </c>
      <c r="N60" s="2">
        <v>47044.945378153505</v>
      </c>
      <c r="O60" s="2">
        <v>371</v>
      </c>
      <c r="P60" s="2">
        <v>9905470.0390000008</v>
      </c>
      <c r="Q60" s="2">
        <v>100980.79135496871</v>
      </c>
      <c r="R60" s="2">
        <v>10006450.83035497</v>
      </c>
      <c r="S60" s="2">
        <v>18245.185761867775</v>
      </c>
      <c r="T60" s="2">
        <v>8</v>
      </c>
      <c r="U60" s="2">
        <v>24587580.652470004</v>
      </c>
      <c r="V60" s="2">
        <v>25030.165782450982</v>
      </c>
      <c r="W60" s="2">
        <v>24612610.818252455</v>
      </c>
      <c r="X60" s="2">
        <v>39823.809459046628</v>
      </c>
      <c r="Y60" s="2">
        <v>4</v>
      </c>
      <c r="Z60" s="2">
        <v>450495.01980000001</v>
      </c>
      <c r="AA60" s="2">
        <v>1009.8000095960076</v>
      </c>
      <c r="AB60" s="2">
        <v>10020</v>
      </c>
      <c r="AC60" s="2">
        <v>40209.839999999997</v>
      </c>
      <c r="AD60" s="2">
        <v>95.069000000000003</v>
      </c>
      <c r="AE60" s="2">
        <v>403</v>
      </c>
      <c r="AF60" s="2">
        <v>181471.91399100001</v>
      </c>
      <c r="AG60" s="2">
        <v>259</v>
      </c>
      <c r="AH60">
        <f>Weather!C216</f>
        <v>390.60000000000008</v>
      </c>
      <c r="AI60">
        <f>Weather!D216</f>
        <v>0</v>
      </c>
      <c r="AJ60">
        <f>Weather!E216</f>
        <v>330.6</v>
      </c>
      <c r="AK60">
        <f>Weather!F216</f>
        <v>0</v>
      </c>
      <c r="AL60">
        <f>Weather!G216</f>
        <v>270.59999999999997</v>
      </c>
      <c r="AM60">
        <f>Weather!H216</f>
        <v>0</v>
      </c>
      <c r="AN60">
        <f>Weather!I216</f>
        <v>213.29999999999998</v>
      </c>
      <c r="AO60">
        <f>Weather!J216</f>
        <v>2.6999999999999993</v>
      </c>
      <c r="AP60">
        <f>Weather!K216</f>
        <v>159.29999999999998</v>
      </c>
      <c r="AQ60">
        <f>Weather!L216</f>
        <v>8.6999999999999993</v>
      </c>
      <c r="AR60">
        <f>Weather!M216</f>
        <v>108.19999999999997</v>
      </c>
      <c r="AS60">
        <f>Weather!N216</f>
        <v>17.600000000000001</v>
      </c>
      <c r="AT60">
        <f>Weather!O216</f>
        <v>69.5</v>
      </c>
      <c r="AU60">
        <f>Weather!P216</f>
        <v>38.900000000000006</v>
      </c>
      <c r="AV60" s="7">
        <f>Weather!Q216</f>
        <v>6.9800000000000013</v>
      </c>
      <c r="AW60" s="5">
        <f>'Economic Variables'!D170</f>
        <v>6939.8</v>
      </c>
      <c r="AX60" s="5">
        <f>'Economic Variables'!E170</f>
        <v>6946.2</v>
      </c>
      <c r="AY60" s="5">
        <f>'Economic Variables'!F170</f>
        <v>241.9</v>
      </c>
      <c r="AZ60" s="5">
        <f>'Economic Variables'!G170</f>
        <v>239.8</v>
      </c>
      <c r="BA60" s="5">
        <f>'Economic Variables'!H170</f>
        <v>692620.80000000005</v>
      </c>
      <c r="BB60" s="5">
        <f>'Economic Variables'!I170</f>
        <v>7420.6</v>
      </c>
      <c r="BC60" s="5">
        <f>'Economic Variables'!J170</f>
        <v>6600.8</v>
      </c>
      <c r="BD60" s="5">
        <f>'Economic Variables'!K170</f>
        <v>427.5</v>
      </c>
      <c r="BE60" s="5">
        <f>'Economic Variables'!L170</f>
        <v>7596.5</v>
      </c>
      <c r="BF60" s="5">
        <f>'Economic Variables'!M170</f>
        <v>377.2</v>
      </c>
      <c r="BG60" s="5">
        <f>'Economic Variables'!N170</f>
        <v>784.9</v>
      </c>
      <c r="BH60" s="5">
        <f t="shared" si="31"/>
        <v>15017.1</v>
      </c>
      <c r="BI60" s="5">
        <f>'Economic Variables'!P170</f>
        <v>693929</v>
      </c>
      <c r="BJ60" s="5">
        <f>'Economic Variables'!Q170</f>
        <v>7409</v>
      </c>
      <c r="BK60" s="5">
        <f>'Economic Variables'!R170</f>
        <v>7549</v>
      </c>
      <c r="BL60" s="5">
        <f>'Economic Variables'!S170</f>
        <v>3070</v>
      </c>
      <c r="BM60" s="5">
        <f t="shared" si="32"/>
        <v>59</v>
      </c>
      <c r="BN60" s="81">
        <f t="shared" si="33"/>
        <v>1.7708520116421442</v>
      </c>
      <c r="BO60" s="5">
        <f t="shared" si="34"/>
        <v>3481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1</v>
      </c>
      <c r="CA60">
        <v>0</v>
      </c>
      <c r="CB60">
        <f t="shared" si="37"/>
        <v>0</v>
      </c>
      <c r="CC60">
        <f t="shared" si="37"/>
        <v>0</v>
      </c>
      <c r="CD60">
        <f t="shared" si="35"/>
        <v>0</v>
      </c>
      <c r="CE60">
        <v>30</v>
      </c>
      <c r="CF60">
        <v>22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 s="81">
        <f t="shared" si="24"/>
        <v>18.64913482534757</v>
      </c>
      <c r="CY60" s="79">
        <f t="shared" si="25"/>
        <v>76.807928993479351</v>
      </c>
      <c r="CZ60" s="5">
        <f t="shared" si="26"/>
        <v>2164.7832253516235</v>
      </c>
      <c r="DA60" s="5">
        <f t="shared" si="27"/>
        <v>56854.834263380508</v>
      </c>
      <c r="DB60" s="5">
        <f t="shared" si="28"/>
        <v>279688.75929832336</v>
      </c>
      <c r="DC60">
        <f t="shared" si="36"/>
        <v>1587.5076985911908</v>
      </c>
      <c r="DD60">
        <f t="shared" si="29"/>
        <v>41693.545126479039</v>
      </c>
      <c r="DE60">
        <f t="shared" si="30"/>
        <v>205105.0901521038</v>
      </c>
      <c r="DF60">
        <v>32510</v>
      </c>
      <c r="DG60">
        <v>3473</v>
      </c>
      <c r="DH60">
        <v>369</v>
      </c>
      <c r="DI60">
        <v>11</v>
      </c>
      <c r="DJ60">
        <v>4</v>
      </c>
    </row>
    <row r="61" spans="1:114" s="2" customFormat="1" x14ac:dyDescent="0.25">
      <c r="A61" s="3">
        <v>42705</v>
      </c>
      <c r="B61">
        <f t="shared" si="22"/>
        <v>2016</v>
      </c>
      <c r="C61" s="2">
        <v>21677355.179024599</v>
      </c>
      <c r="D61" s="2">
        <v>587474.37918478565</v>
      </c>
      <c r="E61" s="2">
        <v>22264829.558209386</v>
      </c>
      <c r="F61" s="2">
        <v>32533</v>
      </c>
      <c r="G61" s="2">
        <v>9135455.9251949005</v>
      </c>
      <c r="H61" s="2">
        <v>302620.88448291383</v>
      </c>
      <c r="I61" s="2">
        <v>9438076.8096778151</v>
      </c>
      <c r="J61" s="2">
        <v>3475</v>
      </c>
      <c r="K61" s="2">
        <v>18065072.1998896</v>
      </c>
      <c r="L61" s="2">
        <v>1373630.8836602517</v>
      </c>
      <c r="M61" s="2">
        <v>19438703.083549853</v>
      </c>
      <c r="N61" s="2">
        <v>50271.649688086873</v>
      </c>
      <c r="O61" s="2">
        <v>371</v>
      </c>
      <c r="P61" s="2">
        <v>9522763.8850000016</v>
      </c>
      <c r="Q61" s="2">
        <v>100980.79135496871</v>
      </c>
      <c r="R61" s="2">
        <v>9623744.6763549708</v>
      </c>
      <c r="S61" s="2">
        <v>20020.368298145029</v>
      </c>
      <c r="T61" s="2">
        <v>8</v>
      </c>
      <c r="U61" s="2">
        <v>24769933.849484999</v>
      </c>
      <c r="V61" s="2">
        <v>25030.165782450982</v>
      </c>
      <c r="W61" s="2">
        <v>24794964.01526745</v>
      </c>
      <c r="X61" s="2">
        <v>39725.400539068105</v>
      </c>
      <c r="Y61" s="2">
        <v>4</v>
      </c>
      <c r="Z61" s="2">
        <v>488134.30954999995</v>
      </c>
      <c r="AA61" s="2">
        <v>1008.687016601093</v>
      </c>
      <c r="AB61" s="2">
        <v>10019</v>
      </c>
      <c r="AC61" s="2">
        <v>41477.447999999997</v>
      </c>
      <c r="AD61" s="2">
        <v>144</v>
      </c>
      <c r="AE61" s="2">
        <v>400</v>
      </c>
      <c r="AF61" s="2">
        <v>187520.97779070001</v>
      </c>
      <c r="AG61" s="2">
        <v>259</v>
      </c>
      <c r="AH61">
        <f>Weather!C217</f>
        <v>686.49999999999989</v>
      </c>
      <c r="AI61">
        <f>Weather!D217</f>
        <v>0</v>
      </c>
      <c r="AJ61">
        <f>Weather!E217</f>
        <v>624.49999999999989</v>
      </c>
      <c r="AK61">
        <f>Weather!F217</f>
        <v>0</v>
      </c>
      <c r="AL61">
        <f>Weather!G217</f>
        <v>562.5</v>
      </c>
      <c r="AM61">
        <f>Weather!H217</f>
        <v>0</v>
      </c>
      <c r="AN61">
        <f>Weather!I217</f>
        <v>500.50000000000006</v>
      </c>
      <c r="AO61">
        <f>Weather!J217</f>
        <v>0</v>
      </c>
      <c r="AP61">
        <f>Weather!K217</f>
        <v>438.5</v>
      </c>
      <c r="AQ61">
        <f>Weather!L217</f>
        <v>0</v>
      </c>
      <c r="AR61">
        <f>Weather!M217</f>
        <v>376.50000000000006</v>
      </c>
      <c r="AS61">
        <f>Weather!N217</f>
        <v>0</v>
      </c>
      <c r="AT61">
        <f>Weather!O217</f>
        <v>314.50000000000006</v>
      </c>
      <c r="AU61">
        <f>Weather!P217</f>
        <v>0</v>
      </c>
      <c r="AV61" s="7">
        <f>Weather!Q217</f>
        <v>-2.1451612903225801</v>
      </c>
      <c r="AW61" s="5">
        <f>'Economic Variables'!D171</f>
        <v>6952.3</v>
      </c>
      <c r="AX61" s="5">
        <f>'Economic Variables'!E171</f>
        <v>6962</v>
      </c>
      <c r="AY61" s="5">
        <f>'Economic Variables'!F171</f>
        <v>240.4</v>
      </c>
      <c r="AZ61" s="5">
        <f>'Economic Variables'!G171</f>
        <v>237.9</v>
      </c>
      <c r="BA61" s="5">
        <f>'Economic Variables'!H171</f>
        <v>692620.80000000005</v>
      </c>
      <c r="BB61" s="5">
        <f>'Economic Variables'!I171</f>
        <v>7420.6</v>
      </c>
      <c r="BC61" s="5">
        <f>'Economic Variables'!J171</f>
        <v>6600.8</v>
      </c>
      <c r="BD61" s="5">
        <f>'Economic Variables'!K171</f>
        <v>427.5</v>
      </c>
      <c r="BE61" s="5">
        <f>'Economic Variables'!L171</f>
        <v>7596.5</v>
      </c>
      <c r="BF61" s="5">
        <f>'Economic Variables'!M171</f>
        <v>377.2</v>
      </c>
      <c r="BG61" s="5">
        <f>'Economic Variables'!N171</f>
        <v>784.9</v>
      </c>
      <c r="BH61" s="5">
        <f t="shared" si="31"/>
        <v>15017.1</v>
      </c>
      <c r="BI61" s="5">
        <f>'Economic Variables'!P171</f>
        <v>693929</v>
      </c>
      <c r="BJ61" s="5">
        <f>'Economic Variables'!Q171</f>
        <v>7409</v>
      </c>
      <c r="BK61" s="5">
        <f>'Economic Variables'!R171</f>
        <v>7549</v>
      </c>
      <c r="BL61" s="5">
        <f>'Economic Variables'!S171</f>
        <v>3070</v>
      </c>
      <c r="BM61" s="5">
        <f t="shared" si="32"/>
        <v>60</v>
      </c>
      <c r="BN61" s="81">
        <f t="shared" si="33"/>
        <v>1.7781512503836436</v>
      </c>
      <c r="BO61" s="5">
        <f t="shared" si="34"/>
        <v>3600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1</v>
      </c>
      <c r="CB61">
        <f t="shared" si="37"/>
        <v>0</v>
      </c>
      <c r="CC61">
        <f t="shared" si="37"/>
        <v>0</v>
      </c>
      <c r="CD61">
        <f t="shared" si="35"/>
        <v>0</v>
      </c>
      <c r="CE61">
        <v>31</v>
      </c>
      <c r="CF61">
        <v>20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 s="81">
        <f t="shared" si="24"/>
        <v>22.076670098955987</v>
      </c>
      <c r="CY61" s="79">
        <f t="shared" si="25"/>
        <v>87.612687952451296</v>
      </c>
      <c r="CZ61" s="5">
        <f t="shared" si="26"/>
        <v>2619.7713050606271</v>
      </c>
      <c r="DA61" s="5">
        <f t="shared" si="27"/>
        <v>60148.404227218569</v>
      </c>
      <c r="DB61" s="5">
        <f t="shared" si="28"/>
        <v>309937.05019084312</v>
      </c>
      <c r="DC61">
        <f t="shared" si="36"/>
        <v>1690.1750355229851</v>
      </c>
      <c r="DD61">
        <f t="shared" si="29"/>
        <v>38805.422082076497</v>
      </c>
      <c r="DE61">
        <f t="shared" si="30"/>
        <v>199959.38721989878</v>
      </c>
      <c r="DF61">
        <v>32533</v>
      </c>
      <c r="DG61">
        <v>3475</v>
      </c>
      <c r="DH61">
        <v>369</v>
      </c>
      <c r="DI61">
        <v>11</v>
      </c>
      <c r="DJ61">
        <v>4</v>
      </c>
    </row>
    <row r="62" spans="1:114" s="2" customFormat="1" x14ac:dyDescent="0.25">
      <c r="A62" s="3">
        <v>42736</v>
      </c>
      <c r="B62">
        <f t="shared" si="22"/>
        <v>2017</v>
      </c>
      <c r="C62" s="2">
        <v>21143529.271619998</v>
      </c>
      <c r="D62" s="2">
        <v>1018535.7425474873</v>
      </c>
      <c r="E62" s="2">
        <v>22162065.014167484</v>
      </c>
      <c r="F62" s="2">
        <v>32544</v>
      </c>
      <c r="G62" s="2">
        <v>9131076.9452968687</v>
      </c>
      <c r="H62" s="2">
        <v>271072.6303984152</v>
      </c>
      <c r="I62" s="2">
        <v>9402149.5756952837</v>
      </c>
      <c r="J62" s="2">
        <v>3465</v>
      </c>
      <c r="K62" s="2">
        <v>18712894.887075432</v>
      </c>
      <c r="L62" s="2">
        <v>1677424.0693177476</v>
      </c>
      <c r="M62" s="2">
        <v>20390318.956393179</v>
      </c>
      <c r="N62" s="2">
        <v>43990.626073735242</v>
      </c>
      <c r="O62" s="2">
        <v>384</v>
      </c>
      <c r="P62" s="2">
        <v>9496330.2606000006</v>
      </c>
      <c r="Q62" s="2">
        <v>80230.968094374519</v>
      </c>
      <c r="R62" s="2">
        <v>9576561.2286943756</v>
      </c>
      <c r="S62" s="2">
        <v>19131.8403239338</v>
      </c>
      <c r="T62" s="2">
        <v>8</v>
      </c>
      <c r="U62" s="2">
        <v>24744485.895524997</v>
      </c>
      <c r="V62" s="2">
        <v>39253.6130121182</v>
      </c>
      <c r="W62" s="2">
        <v>24783739.508537114</v>
      </c>
      <c r="X62" s="2">
        <v>41527.111081435556</v>
      </c>
      <c r="Y62" s="2">
        <v>4</v>
      </c>
      <c r="Z62" s="2">
        <v>473910.67876999901</v>
      </c>
      <c r="AA62" s="2">
        <v>1008.639</v>
      </c>
      <c r="AB62" s="2">
        <v>10036</v>
      </c>
      <c r="AC62" s="2">
        <v>41492.539216130252</v>
      </c>
      <c r="AD62" s="2">
        <v>70.163000000000011</v>
      </c>
      <c r="AE62" s="2">
        <v>400</v>
      </c>
      <c r="AF62" s="2">
        <v>186365.171816371</v>
      </c>
      <c r="AG62" s="2">
        <v>259</v>
      </c>
      <c r="AH62">
        <f>Weather!C218</f>
        <v>660.30000000000007</v>
      </c>
      <c r="AI62">
        <f>Weather!D218</f>
        <v>0</v>
      </c>
      <c r="AJ62">
        <f>Weather!E218</f>
        <v>598.29999999999995</v>
      </c>
      <c r="AK62">
        <f>Weather!F218</f>
        <v>0</v>
      </c>
      <c r="AL62">
        <f>Weather!G218</f>
        <v>536.30000000000007</v>
      </c>
      <c r="AM62">
        <f>Weather!H218</f>
        <v>0</v>
      </c>
      <c r="AN62">
        <f>Weather!I218</f>
        <v>474.3</v>
      </c>
      <c r="AO62">
        <f>Weather!J218</f>
        <v>0</v>
      </c>
      <c r="AP62">
        <f>Weather!K218</f>
        <v>412.30000000000007</v>
      </c>
      <c r="AQ62">
        <f>Weather!L218</f>
        <v>0</v>
      </c>
      <c r="AR62">
        <f>Weather!M218</f>
        <v>350.30000000000007</v>
      </c>
      <c r="AS62">
        <f>Weather!N218</f>
        <v>0</v>
      </c>
      <c r="AT62">
        <f>Weather!O218</f>
        <v>288.3</v>
      </c>
      <c r="AU62">
        <f>Weather!P218</f>
        <v>0</v>
      </c>
      <c r="AV62" s="7">
        <f>Weather!Q218</f>
        <v>-1.3000000000000003</v>
      </c>
      <c r="AW62" s="5">
        <f>'Economic Variables'!D172</f>
        <v>6971</v>
      </c>
      <c r="AX62" s="5">
        <f>'Economic Variables'!E172</f>
        <v>6942.1</v>
      </c>
      <c r="AY62" s="5">
        <f>'Economic Variables'!F172</f>
        <v>239.8</v>
      </c>
      <c r="AZ62" s="5">
        <f>'Economic Variables'!G172</f>
        <v>236.6</v>
      </c>
      <c r="BA62" s="5">
        <f>'Economic Variables'!H172</f>
        <v>711695.1</v>
      </c>
      <c r="BB62" s="5">
        <f>'Economic Variables'!I172</f>
        <v>7780.9</v>
      </c>
      <c r="BC62" s="5">
        <f>'Economic Variables'!J172</f>
        <v>6969</v>
      </c>
      <c r="BD62" s="5">
        <f>'Economic Variables'!K172</f>
        <v>457.1</v>
      </c>
      <c r="BE62" s="5">
        <f>'Economic Variables'!L172</f>
        <v>7434.8</v>
      </c>
      <c r="BF62" s="5">
        <f>'Economic Variables'!M172</f>
        <v>287.5</v>
      </c>
      <c r="BG62" s="5">
        <f>'Economic Variables'!N172</f>
        <v>971.8</v>
      </c>
      <c r="BH62" s="5">
        <f t="shared" si="31"/>
        <v>15215.7</v>
      </c>
      <c r="BI62" s="5">
        <f>'Economic Variables'!P172</f>
        <v>704469</v>
      </c>
      <c r="BJ62" s="5">
        <f>'Economic Variables'!Q172</f>
        <v>7584</v>
      </c>
      <c r="BK62" s="5">
        <f>'Economic Variables'!R172</f>
        <v>7619</v>
      </c>
      <c r="BL62" s="5">
        <f>'Economic Variables'!S172</f>
        <v>3039</v>
      </c>
      <c r="BM62" s="5">
        <f t="shared" si="32"/>
        <v>61</v>
      </c>
      <c r="BN62" s="81">
        <f t="shared" si="33"/>
        <v>1.7853298350107671</v>
      </c>
      <c r="BO62" s="5">
        <f t="shared" si="34"/>
        <v>3721</v>
      </c>
      <c r="BP62">
        <v>1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f t="shared" si="37"/>
        <v>0</v>
      </c>
      <c r="CC62">
        <f t="shared" si="37"/>
        <v>0</v>
      </c>
      <c r="CD62">
        <f t="shared" si="35"/>
        <v>0</v>
      </c>
      <c r="CE62">
        <v>31</v>
      </c>
      <c r="CF62">
        <v>22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 s="81">
        <f t="shared" si="24"/>
        <v>21.967346455188693</v>
      </c>
      <c r="CY62" s="79">
        <f t="shared" si="25"/>
        <v>87.531067129314195</v>
      </c>
      <c r="CZ62" s="5">
        <f t="shared" si="26"/>
        <v>2413.6267704063894</v>
      </c>
      <c r="DA62" s="5">
        <f t="shared" si="27"/>
        <v>54412.279708490772</v>
      </c>
      <c r="DB62" s="5">
        <f t="shared" si="28"/>
        <v>281633.40350610355</v>
      </c>
      <c r="DC62">
        <f t="shared" si="36"/>
        <v>1712.8964177077603</v>
      </c>
      <c r="DD62">
        <f t="shared" si="29"/>
        <v>38615.166244735388</v>
      </c>
      <c r="DE62">
        <f t="shared" si="30"/>
        <v>199868.86700433155</v>
      </c>
      <c r="DF62">
        <v>32544</v>
      </c>
      <c r="DG62">
        <v>3465</v>
      </c>
      <c r="DH62">
        <v>382</v>
      </c>
      <c r="DI62">
        <v>11</v>
      </c>
      <c r="DJ62">
        <v>4</v>
      </c>
    </row>
    <row r="63" spans="1:114" s="2" customFormat="1" x14ac:dyDescent="0.25">
      <c r="A63" s="3">
        <v>42767</v>
      </c>
      <c r="B63">
        <f t="shared" si="22"/>
        <v>2017</v>
      </c>
      <c r="C63" s="2">
        <v>17619034.479083374</v>
      </c>
      <c r="D63" s="2">
        <v>1018535.7425474873</v>
      </c>
      <c r="E63" s="2">
        <v>18637570.22163086</v>
      </c>
      <c r="F63" s="2">
        <v>32558</v>
      </c>
      <c r="G63" s="2">
        <v>7942358.7890208513</v>
      </c>
      <c r="H63" s="2">
        <v>271072.6303984152</v>
      </c>
      <c r="I63" s="2">
        <v>8213431.4194192663</v>
      </c>
      <c r="J63" s="2">
        <v>3465</v>
      </c>
      <c r="K63" s="2">
        <v>16837957.949668545</v>
      </c>
      <c r="L63" s="2">
        <v>1677424.0693177476</v>
      </c>
      <c r="M63" s="2">
        <v>18515382.018986292</v>
      </c>
      <c r="N63" s="2">
        <v>53365.648561610171</v>
      </c>
      <c r="O63" s="2">
        <v>385</v>
      </c>
      <c r="P63" s="2">
        <v>9012726.1417999994</v>
      </c>
      <c r="Q63" s="2">
        <v>80230.968094374519</v>
      </c>
      <c r="R63" s="2">
        <v>9092957.1098943744</v>
      </c>
      <c r="S63" s="2">
        <v>19432.354196597989</v>
      </c>
      <c r="T63" s="2">
        <v>8</v>
      </c>
      <c r="U63" s="2">
        <v>22936116.9606525</v>
      </c>
      <c r="V63" s="2">
        <v>39253.6130121182</v>
      </c>
      <c r="W63" s="2">
        <v>22975370.573664617</v>
      </c>
      <c r="X63" s="2">
        <v>39675.87483044235</v>
      </c>
      <c r="Y63" s="2">
        <v>4</v>
      </c>
      <c r="Z63" s="2">
        <v>403016.50115999999</v>
      </c>
      <c r="AA63" s="2">
        <v>1025.3869999999999</v>
      </c>
      <c r="AB63" s="2">
        <v>10040</v>
      </c>
      <c r="AC63" s="2">
        <v>36816.270036969487</v>
      </c>
      <c r="AD63" s="2">
        <v>157.37099999999998</v>
      </c>
      <c r="AE63" s="2">
        <v>393</v>
      </c>
      <c r="AF63" s="2">
        <v>166909.10060075336</v>
      </c>
      <c r="AG63" s="2">
        <v>259</v>
      </c>
      <c r="AH63">
        <f>Weather!C219</f>
        <v>520.5</v>
      </c>
      <c r="AI63">
        <f>Weather!D219</f>
        <v>0</v>
      </c>
      <c r="AJ63">
        <f>Weather!E219</f>
        <v>464.50000000000006</v>
      </c>
      <c r="AK63">
        <f>Weather!F219</f>
        <v>0</v>
      </c>
      <c r="AL63">
        <f>Weather!G219</f>
        <v>408.5</v>
      </c>
      <c r="AM63">
        <f>Weather!H219</f>
        <v>0</v>
      </c>
      <c r="AN63">
        <f>Weather!I219</f>
        <v>352.5</v>
      </c>
      <c r="AO63">
        <f>Weather!J219</f>
        <v>0</v>
      </c>
      <c r="AP63">
        <f>Weather!K219</f>
        <v>296.49999999999994</v>
      </c>
      <c r="AQ63">
        <f>Weather!L219</f>
        <v>0</v>
      </c>
      <c r="AR63">
        <f>Weather!M219</f>
        <v>241.89999999999998</v>
      </c>
      <c r="AS63">
        <f>Weather!N219</f>
        <v>1.4000000000000004</v>
      </c>
      <c r="AT63">
        <f>Weather!O219</f>
        <v>192.80000000000004</v>
      </c>
      <c r="AU63">
        <f>Weather!P219</f>
        <v>8.3000000000000007</v>
      </c>
      <c r="AV63" s="7">
        <f>Weather!Q219</f>
        <v>1.410714285714286</v>
      </c>
      <c r="AW63" s="5">
        <f>'Economic Variables'!D173</f>
        <v>6987.8</v>
      </c>
      <c r="AX63" s="5">
        <f>'Economic Variables'!E173</f>
        <v>6920.9</v>
      </c>
      <c r="AY63" s="5">
        <f>'Economic Variables'!F173</f>
        <v>242.6</v>
      </c>
      <c r="AZ63" s="5">
        <f>'Economic Variables'!G173</f>
        <v>239.7</v>
      </c>
      <c r="BA63" s="5">
        <f>'Economic Variables'!H173</f>
        <v>711695.1</v>
      </c>
      <c r="BB63" s="5">
        <f>'Economic Variables'!I173</f>
        <v>7780.9</v>
      </c>
      <c r="BC63" s="5">
        <f>'Economic Variables'!J173</f>
        <v>6969</v>
      </c>
      <c r="BD63" s="5">
        <f>'Economic Variables'!K173</f>
        <v>457.1</v>
      </c>
      <c r="BE63" s="5">
        <f>'Economic Variables'!L173</f>
        <v>7434.8</v>
      </c>
      <c r="BF63" s="5">
        <f>'Economic Variables'!M173</f>
        <v>287.5</v>
      </c>
      <c r="BG63" s="5">
        <f>'Economic Variables'!N173</f>
        <v>971.8</v>
      </c>
      <c r="BH63" s="5">
        <f t="shared" si="31"/>
        <v>15215.7</v>
      </c>
      <c r="BI63" s="5">
        <f>'Economic Variables'!P173</f>
        <v>704469</v>
      </c>
      <c r="BJ63" s="5">
        <f>'Economic Variables'!Q173</f>
        <v>7584</v>
      </c>
      <c r="BK63" s="5">
        <f>'Economic Variables'!R173</f>
        <v>7619</v>
      </c>
      <c r="BL63" s="5">
        <f>'Economic Variables'!S173</f>
        <v>3039</v>
      </c>
      <c r="BM63" s="5">
        <f t="shared" si="32"/>
        <v>62</v>
      </c>
      <c r="BN63" s="81">
        <f t="shared" si="33"/>
        <v>1.7923916894982539</v>
      </c>
      <c r="BO63" s="5">
        <f t="shared" si="34"/>
        <v>3844</v>
      </c>
      <c r="BP63">
        <v>0</v>
      </c>
      <c r="BQ63">
        <v>1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f t="shared" si="37"/>
        <v>0</v>
      </c>
      <c r="CC63">
        <f t="shared" si="37"/>
        <v>0</v>
      </c>
      <c r="CD63">
        <f t="shared" si="35"/>
        <v>0</v>
      </c>
      <c r="CE63">
        <v>28</v>
      </c>
      <c r="CF63">
        <v>19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 s="81">
        <f t="shared" si="24"/>
        <v>20.444361076091525</v>
      </c>
      <c r="CY63" s="79">
        <f t="shared" si="25"/>
        <v>84.657095644395653</v>
      </c>
      <c r="CZ63" s="5">
        <f t="shared" si="26"/>
        <v>2531.1527025271762</v>
      </c>
      <c r="DA63" s="5">
        <f t="shared" si="27"/>
        <v>59822.086249305095</v>
      </c>
      <c r="DB63" s="5">
        <f t="shared" si="28"/>
        <v>302307.50754821865</v>
      </c>
      <c r="DC63">
        <f t="shared" si="36"/>
        <v>1717.5679052862979</v>
      </c>
      <c r="DD63">
        <f t="shared" si="29"/>
        <v>40593.558526314169</v>
      </c>
      <c r="DE63">
        <f t="shared" si="30"/>
        <v>205137.23726486266</v>
      </c>
      <c r="DF63">
        <v>32558</v>
      </c>
      <c r="DG63">
        <v>3465</v>
      </c>
      <c r="DH63">
        <v>383</v>
      </c>
      <c r="DI63">
        <v>11</v>
      </c>
      <c r="DJ63">
        <v>4</v>
      </c>
    </row>
    <row r="64" spans="1:114" s="2" customFormat="1" x14ac:dyDescent="0.25">
      <c r="A64" s="3">
        <v>42795</v>
      </c>
      <c r="B64">
        <f t="shared" si="22"/>
        <v>2017</v>
      </c>
      <c r="C64" s="2">
        <v>19005768.241943762</v>
      </c>
      <c r="D64" s="2">
        <v>1018535.7425474873</v>
      </c>
      <c r="E64" s="2">
        <v>20024303.984491248</v>
      </c>
      <c r="F64" s="2">
        <v>32564</v>
      </c>
      <c r="G64" s="2">
        <v>8727555.2364373729</v>
      </c>
      <c r="H64" s="2">
        <v>271072.6303984152</v>
      </c>
      <c r="I64" s="2">
        <v>8998627.8668357879</v>
      </c>
      <c r="J64" s="2">
        <v>3469</v>
      </c>
      <c r="K64" s="2">
        <v>17766336.114097625</v>
      </c>
      <c r="L64" s="2">
        <v>1677424.0693177476</v>
      </c>
      <c r="M64" s="2">
        <v>19443760.183415372</v>
      </c>
      <c r="N64" s="2">
        <v>39658.337123935569</v>
      </c>
      <c r="O64" s="2">
        <v>385</v>
      </c>
      <c r="P64" s="2">
        <v>10570822.557599999</v>
      </c>
      <c r="Q64" s="2">
        <v>80230.968094374519</v>
      </c>
      <c r="R64" s="2">
        <v>10651053.525694374</v>
      </c>
      <c r="S64" s="2">
        <v>19950.69170087183</v>
      </c>
      <c r="T64" s="2">
        <v>8</v>
      </c>
      <c r="U64" s="2">
        <v>26024495.011020005</v>
      </c>
      <c r="V64" s="2">
        <v>39253.6130121182</v>
      </c>
      <c r="W64" s="2">
        <v>26063748.624032121</v>
      </c>
      <c r="X64" s="2">
        <v>41149.164120442343</v>
      </c>
      <c r="Y64" s="2">
        <v>4</v>
      </c>
      <c r="Z64" s="2">
        <v>391492.22836000001</v>
      </c>
      <c r="AA64" s="2">
        <v>1007.364</v>
      </c>
      <c r="AB64" s="2">
        <v>10043</v>
      </c>
      <c r="AC64" s="2">
        <v>41900.412469814983</v>
      </c>
      <c r="AD64" s="2">
        <v>62.661000000000001</v>
      </c>
      <c r="AE64" s="2">
        <v>393</v>
      </c>
      <c r="AF64" s="2">
        <v>191372.66744096304</v>
      </c>
      <c r="AG64" s="2">
        <v>259</v>
      </c>
      <c r="AH64">
        <f>Weather!C220</f>
        <v>596.4</v>
      </c>
      <c r="AI64">
        <f>Weather!D220</f>
        <v>0</v>
      </c>
      <c r="AJ64">
        <f>Weather!E220</f>
        <v>534.4</v>
      </c>
      <c r="AK64">
        <f>Weather!F220</f>
        <v>0</v>
      </c>
      <c r="AL64">
        <f>Weather!G220</f>
        <v>472.39999999999992</v>
      </c>
      <c r="AM64">
        <f>Weather!H220</f>
        <v>0</v>
      </c>
      <c r="AN64">
        <f>Weather!I220</f>
        <v>410.4</v>
      </c>
      <c r="AO64">
        <f>Weather!J220</f>
        <v>0</v>
      </c>
      <c r="AP64">
        <f>Weather!K220</f>
        <v>348.4</v>
      </c>
      <c r="AQ64">
        <f>Weather!L220</f>
        <v>0</v>
      </c>
      <c r="AR64">
        <f>Weather!M220</f>
        <v>288.09999999999997</v>
      </c>
      <c r="AS64">
        <f>Weather!N220</f>
        <v>1.6999999999999993</v>
      </c>
      <c r="AT64">
        <f>Weather!O220</f>
        <v>230.69999999999996</v>
      </c>
      <c r="AU64">
        <f>Weather!P220</f>
        <v>6.2999999999999989</v>
      </c>
      <c r="AV64" s="7">
        <f>Weather!Q220</f>
        <v>0.76129032258064533</v>
      </c>
      <c r="AW64" s="5">
        <f>'Economic Variables'!D174</f>
        <v>7000.6</v>
      </c>
      <c r="AX64" s="5">
        <f>'Economic Variables'!E174</f>
        <v>6896.8</v>
      </c>
      <c r="AY64" s="5">
        <f>'Economic Variables'!F174</f>
        <v>246.7</v>
      </c>
      <c r="AZ64" s="5">
        <f>'Economic Variables'!G174</f>
        <v>243.6</v>
      </c>
      <c r="BA64" s="5">
        <f>'Economic Variables'!H174</f>
        <v>711695.1</v>
      </c>
      <c r="BB64" s="5">
        <f>'Economic Variables'!I174</f>
        <v>7780.9</v>
      </c>
      <c r="BC64" s="5">
        <f>'Economic Variables'!J174</f>
        <v>6969</v>
      </c>
      <c r="BD64" s="5">
        <f>'Economic Variables'!K174</f>
        <v>457.1</v>
      </c>
      <c r="BE64" s="5">
        <f>'Economic Variables'!L174</f>
        <v>7434.8</v>
      </c>
      <c r="BF64" s="5">
        <f>'Economic Variables'!M174</f>
        <v>287.5</v>
      </c>
      <c r="BG64" s="5">
        <f>'Economic Variables'!N174</f>
        <v>971.8</v>
      </c>
      <c r="BH64" s="5">
        <f t="shared" si="31"/>
        <v>15215.7</v>
      </c>
      <c r="BI64" s="5">
        <f>'Economic Variables'!P174</f>
        <v>704469</v>
      </c>
      <c r="BJ64" s="5">
        <f>'Economic Variables'!Q174</f>
        <v>7584</v>
      </c>
      <c r="BK64" s="5">
        <f>'Economic Variables'!R174</f>
        <v>7619</v>
      </c>
      <c r="BL64" s="5">
        <f>'Economic Variables'!S174</f>
        <v>3039</v>
      </c>
      <c r="BM64" s="5">
        <f t="shared" si="32"/>
        <v>63</v>
      </c>
      <c r="BN64" s="81">
        <f t="shared" si="33"/>
        <v>1.7993405494535817</v>
      </c>
      <c r="BO64" s="5">
        <f t="shared" si="34"/>
        <v>3969</v>
      </c>
      <c r="BP64">
        <v>0</v>
      </c>
      <c r="BQ64">
        <v>0</v>
      </c>
      <c r="BR64">
        <v>1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f t="shared" si="37"/>
        <v>1</v>
      </c>
      <c r="CC64">
        <f t="shared" si="37"/>
        <v>0</v>
      </c>
      <c r="CD64">
        <f t="shared" si="35"/>
        <v>1</v>
      </c>
      <c r="CE64">
        <v>31</v>
      </c>
      <c r="CF64">
        <v>23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 s="81">
        <f t="shared" si="24"/>
        <v>19.836177675417588</v>
      </c>
      <c r="CY64" s="79">
        <f t="shared" si="25"/>
        <v>83.677808672535434</v>
      </c>
      <c r="CZ64" s="5">
        <f t="shared" si="26"/>
        <v>2195.7944871163604</v>
      </c>
      <c r="DA64" s="5">
        <f t="shared" si="27"/>
        <v>57886.160465730296</v>
      </c>
      <c r="DB64" s="5">
        <f t="shared" si="28"/>
        <v>283301.61547861004</v>
      </c>
      <c r="DC64">
        <f t="shared" si="36"/>
        <v>1629.1378452798801</v>
      </c>
      <c r="DD64">
        <f t="shared" si="29"/>
        <v>42947.79647457409</v>
      </c>
      <c r="DE64">
        <f t="shared" si="30"/>
        <v>210191.52116154938</v>
      </c>
      <c r="DF64">
        <v>32564</v>
      </c>
      <c r="DG64">
        <v>3469</v>
      </c>
      <c r="DH64">
        <v>383</v>
      </c>
      <c r="DI64">
        <v>11</v>
      </c>
      <c r="DJ64">
        <v>4</v>
      </c>
    </row>
    <row r="65" spans="1:114" s="2" customFormat="1" x14ac:dyDescent="0.25">
      <c r="A65" s="3">
        <v>42826</v>
      </c>
      <c r="B65">
        <f t="shared" si="22"/>
        <v>2017</v>
      </c>
      <c r="C65" s="2">
        <v>16033498.30687868</v>
      </c>
      <c r="D65" s="2">
        <v>1018535.7425474873</v>
      </c>
      <c r="E65" s="2">
        <v>17052034.049426168</v>
      </c>
      <c r="F65" s="2">
        <v>32557</v>
      </c>
      <c r="G65" s="2">
        <v>7365178.552959864</v>
      </c>
      <c r="H65" s="2">
        <v>271072.6303984152</v>
      </c>
      <c r="I65" s="2">
        <v>7636251.1833582791</v>
      </c>
      <c r="J65" s="2">
        <v>3479</v>
      </c>
      <c r="K65" s="2">
        <v>15375956.255885601</v>
      </c>
      <c r="L65" s="2">
        <v>1677424.0693177476</v>
      </c>
      <c r="M65" s="2">
        <v>17053380.325203348</v>
      </c>
      <c r="N65" s="2">
        <v>47327.418565946173</v>
      </c>
      <c r="O65" s="2">
        <v>384</v>
      </c>
      <c r="P65" s="2">
        <v>9782564.3797999974</v>
      </c>
      <c r="Q65" s="2">
        <v>80230.968094374519</v>
      </c>
      <c r="R65" s="2">
        <v>9862795.3478943724</v>
      </c>
      <c r="S65" s="2">
        <v>19580.375573190395</v>
      </c>
      <c r="T65" s="2">
        <v>8</v>
      </c>
      <c r="U65" s="2">
        <v>24814357.70913</v>
      </c>
      <c r="V65" s="2">
        <v>39253.6130121182</v>
      </c>
      <c r="W65" s="2">
        <v>24853611.322142117</v>
      </c>
      <c r="X65" s="2">
        <v>40443.031739068108</v>
      </c>
      <c r="Y65" s="2">
        <v>4</v>
      </c>
      <c r="Z65" s="2">
        <v>331301.00309999997</v>
      </c>
      <c r="AA65" s="2">
        <v>1006.384</v>
      </c>
      <c r="AB65" s="2">
        <v>10042</v>
      </c>
      <c r="AC65" s="2">
        <v>38737.494277493184</v>
      </c>
      <c r="AD65" s="2">
        <v>125.751</v>
      </c>
      <c r="AE65" s="2">
        <v>393</v>
      </c>
      <c r="AF65" s="2">
        <v>177044.70982764266</v>
      </c>
      <c r="AG65" s="2">
        <v>259</v>
      </c>
      <c r="AH65">
        <f>Weather!C221</f>
        <v>314.69999999999993</v>
      </c>
      <c r="AI65">
        <f>Weather!D221</f>
        <v>0</v>
      </c>
      <c r="AJ65">
        <f>Weather!E221</f>
        <v>254.6999999999999</v>
      </c>
      <c r="AK65">
        <f>Weather!F221</f>
        <v>0</v>
      </c>
      <c r="AL65">
        <f>Weather!G221</f>
        <v>199.29999999999993</v>
      </c>
      <c r="AM65">
        <f>Weather!H221</f>
        <v>4.6000000000000014</v>
      </c>
      <c r="AN65">
        <f>Weather!I221</f>
        <v>145.69999999999996</v>
      </c>
      <c r="AO65">
        <f>Weather!J221</f>
        <v>11.000000000000002</v>
      </c>
      <c r="AP65">
        <f>Weather!K221</f>
        <v>100.60000000000001</v>
      </c>
      <c r="AQ65">
        <f>Weather!L221</f>
        <v>25.900000000000002</v>
      </c>
      <c r="AR65">
        <f>Weather!M221</f>
        <v>58.7</v>
      </c>
      <c r="AS65">
        <f>Weather!N221</f>
        <v>44</v>
      </c>
      <c r="AT65">
        <f>Weather!O221</f>
        <v>28.499999999999996</v>
      </c>
      <c r="AU65">
        <f>Weather!P221</f>
        <v>73.8</v>
      </c>
      <c r="AV65" s="7">
        <f>Weather!Q221</f>
        <v>9.5100000000000016</v>
      </c>
      <c r="AW65" s="5">
        <f>'Economic Variables'!D175</f>
        <v>6999.5</v>
      </c>
      <c r="AX65" s="5">
        <f>'Economic Variables'!E175</f>
        <v>6905.1</v>
      </c>
      <c r="AY65" s="5">
        <f>'Economic Variables'!F175</f>
        <v>248.2</v>
      </c>
      <c r="AZ65" s="5">
        <f>'Economic Variables'!G175</f>
        <v>244.8</v>
      </c>
      <c r="BA65" s="5">
        <f>'Economic Variables'!H175</f>
        <v>711695.1</v>
      </c>
      <c r="BB65" s="5">
        <f>'Economic Variables'!I175</f>
        <v>7780.9</v>
      </c>
      <c r="BC65" s="5">
        <f>'Economic Variables'!J175</f>
        <v>6969</v>
      </c>
      <c r="BD65" s="5">
        <f>'Economic Variables'!K175</f>
        <v>457.1</v>
      </c>
      <c r="BE65" s="5">
        <f>'Economic Variables'!L175</f>
        <v>7434.8</v>
      </c>
      <c r="BF65" s="5">
        <f>'Economic Variables'!M175</f>
        <v>287.5</v>
      </c>
      <c r="BG65" s="5">
        <f>'Economic Variables'!N175</f>
        <v>971.8</v>
      </c>
      <c r="BH65" s="5">
        <f t="shared" si="31"/>
        <v>15215.7</v>
      </c>
      <c r="BI65" s="5">
        <f>'Economic Variables'!P175</f>
        <v>711863</v>
      </c>
      <c r="BJ65" s="5">
        <f>'Economic Variables'!Q175</f>
        <v>7723</v>
      </c>
      <c r="BK65" s="5">
        <f>'Economic Variables'!R175</f>
        <v>7392</v>
      </c>
      <c r="BL65" s="5">
        <f>'Economic Variables'!S175</f>
        <v>3025</v>
      </c>
      <c r="BM65" s="5">
        <f t="shared" si="32"/>
        <v>64</v>
      </c>
      <c r="BN65" s="81">
        <f t="shared" si="33"/>
        <v>1.8061799739838871</v>
      </c>
      <c r="BO65" s="5">
        <f t="shared" si="34"/>
        <v>4096</v>
      </c>
      <c r="BP65">
        <v>0</v>
      </c>
      <c r="BQ65">
        <v>0</v>
      </c>
      <c r="BR65">
        <v>0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f t="shared" si="37"/>
        <v>1</v>
      </c>
      <c r="CC65">
        <f t="shared" si="37"/>
        <v>0</v>
      </c>
      <c r="CD65">
        <f t="shared" si="35"/>
        <v>1</v>
      </c>
      <c r="CE65">
        <v>30</v>
      </c>
      <c r="CF65">
        <v>19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 s="81">
        <f t="shared" si="24"/>
        <v>17.458645912733736</v>
      </c>
      <c r="CY65" s="79">
        <f t="shared" si="25"/>
        <v>73.165192903691462</v>
      </c>
      <c r="CZ65" s="5">
        <f t="shared" si="26"/>
        <v>2337.3602419412482</v>
      </c>
      <c r="DA65" s="5">
        <f t="shared" si="27"/>
        <v>64886.811499305084</v>
      </c>
      <c r="DB65" s="5">
        <f t="shared" si="28"/>
        <v>327021.20160713309</v>
      </c>
      <c r="DC65">
        <f t="shared" si="36"/>
        <v>1480.3281532294575</v>
      </c>
      <c r="DD65">
        <f t="shared" si="29"/>
        <v>41094.980616226552</v>
      </c>
      <c r="DE65">
        <f t="shared" si="30"/>
        <v>207113.42768451764</v>
      </c>
      <c r="DF65">
        <v>32557</v>
      </c>
      <c r="DG65">
        <v>3479</v>
      </c>
      <c r="DH65">
        <v>382</v>
      </c>
      <c r="DI65">
        <v>11</v>
      </c>
      <c r="DJ65">
        <v>4</v>
      </c>
    </row>
    <row r="66" spans="1:114" s="2" customFormat="1" x14ac:dyDescent="0.25">
      <c r="A66" s="3">
        <v>42856</v>
      </c>
      <c r="B66">
        <f t="shared" si="22"/>
        <v>2017</v>
      </c>
      <c r="C66" s="2">
        <v>18078369.982548077</v>
      </c>
      <c r="D66" s="2">
        <v>1018535.7425474873</v>
      </c>
      <c r="E66" s="2">
        <v>19096905.725095563</v>
      </c>
      <c r="F66" s="2">
        <v>32576</v>
      </c>
      <c r="G66" s="2">
        <v>7538905.4240469523</v>
      </c>
      <c r="H66" s="2">
        <v>271072.6303984152</v>
      </c>
      <c r="I66" s="2">
        <v>7809978.0544453673</v>
      </c>
      <c r="J66" s="2">
        <v>3481</v>
      </c>
      <c r="K66" s="2">
        <v>15611174.273114474</v>
      </c>
      <c r="L66" s="2">
        <v>1677424.0693177476</v>
      </c>
      <c r="M66" s="2">
        <v>17288598.342432223</v>
      </c>
      <c r="N66" s="2">
        <v>51110.54116950286</v>
      </c>
      <c r="O66" s="2">
        <v>383</v>
      </c>
      <c r="P66" s="2">
        <v>10142761.9496</v>
      </c>
      <c r="Q66" s="2">
        <v>80230.968094374519</v>
      </c>
      <c r="R66" s="2">
        <v>10222992.917694375</v>
      </c>
      <c r="S66" s="2">
        <v>20005.527818368333</v>
      </c>
      <c r="T66" s="2">
        <v>8</v>
      </c>
      <c r="U66" s="2">
        <v>26032482.139702503</v>
      </c>
      <c r="V66" s="2">
        <v>39253.6130121182</v>
      </c>
      <c r="W66" s="2">
        <v>26071735.752714619</v>
      </c>
      <c r="X66" s="2">
        <v>40635.333646103405</v>
      </c>
      <c r="Y66" s="2">
        <v>4</v>
      </c>
      <c r="Z66" s="2">
        <v>301733.19589999999</v>
      </c>
      <c r="AA66" s="2">
        <v>1005.394</v>
      </c>
      <c r="AB66" s="2">
        <v>10042</v>
      </c>
      <c r="AC66" s="2">
        <v>40460.663941056533</v>
      </c>
      <c r="AD66" s="2">
        <v>140.226</v>
      </c>
      <c r="AE66" s="2">
        <v>393</v>
      </c>
      <c r="AF66" s="2">
        <v>181352.20699321813</v>
      </c>
      <c r="AG66" s="2">
        <v>259</v>
      </c>
      <c r="AH66">
        <f>Weather!C222</f>
        <v>234.79999999999993</v>
      </c>
      <c r="AI66">
        <f>Weather!D222</f>
        <v>4.8000000000000007</v>
      </c>
      <c r="AJ66">
        <f>Weather!E222</f>
        <v>179.09999999999997</v>
      </c>
      <c r="AK66">
        <f>Weather!F222</f>
        <v>11.100000000000001</v>
      </c>
      <c r="AL66">
        <f>Weather!G222</f>
        <v>131.29999999999998</v>
      </c>
      <c r="AM66">
        <f>Weather!H222</f>
        <v>25.3</v>
      </c>
      <c r="AN66">
        <f>Weather!I222</f>
        <v>92.100000000000023</v>
      </c>
      <c r="AO66">
        <f>Weather!J222</f>
        <v>48.099999999999994</v>
      </c>
      <c r="AP66">
        <f>Weather!K222</f>
        <v>61.100000000000009</v>
      </c>
      <c r="AQ66">
        <f>Weather!L222</f>
        <v>79.099999999999994</v>
      </c>
      <c r="AR66">
        <f>Weather!M222</f>
        <v>33.099999999999994</v>
      </c>
      <c r="AS66">
        <f>Weather!N222</f>
        <v>113.1</v>
      </c>
      <c r="AT66">
        <f>Weather!O222</f>
        <v>12.599999999999998</v>
      </c>
      <c r="AU66">
        <f>Weather!P222</f>
        <v>154.6</v>
      </c>
      <c r="AV66" s="7">
        <f>Weather!Q222</f>
        <v>12.580645161290324</v>
      </c>
      <c r="AW66" s="5">
        <f>'Economic Variables'!D176</f>
        <v>7006.2</v>
      </c>
      <c r="AX66" s="5">
        <f>'Economic Variables'!E176</f>
        <v>6969.8</v>
      </c>
      <c r="AY66" s="5">
        <f>'Economic Variables'!F176</f>
        <v>248.3</v>
      </c>
      <c r="AZ66" s="5">
        <f>'Economic Variables'!G176</f>
        <v>247.5</v>
      </c>
      <c r="BA66" s="5">
        <f>'Economic Variables'!H176</f>
        <v>711695.1</v>
      </c>
      <c r="BB66" s="5">
        <f>'Economic Variables'!I176</f>
        <v>7780.9</v>
      </c>
      <c r="BC66" s="5">
        <f>'Economic Variables'!J176</f>
        <v>6969</v>
      </c>
      <c r="BD66" s="5">
        <f>'Economic Variables'!K176</f>
        <v>457.1</v>
      </c>
      <c r="BE66" s="5">
        <f>'Economic Variables'!L176</f>
        <v>7434.8</v>
      </c>
      <c r="BF66" s="5">
        <f>'Economic Variables'!M176</f>
        <v>287.5</v>
      </c>
      <c r="BG66" s="5">
        <f>'Economic Variables'!N176</f>
        <v>971.8</v>
      </c>
      <c r="BH66" s="5">
        <f t="shared" si="31"/>
        <v>15215.7</v>
      </c>
      <c r="BI66" s="5">
        <f>'Economic Variables'!P176</f>
        <v>711863</v>
      </c>
      <c r="BJ66" s="5">
        <f>'Economic Variables'!Q176</f>
        <v>7723</v>
      </c>
      <c r="BK66" s="5">
        <f>'Economic Variables'!R176</f>
        <v>7392</v>
      </c>
      <c r="BL66" s="5">
        <f>'Economic Variables'!S176</f>
        <v>3025</v>
      </c>
      <c r="BM66" s="5">
        <f t="shared" si="32"/>
        <v>65</v>
      </c>
      <c r="BN66" s="81">
        <f t="shared" si="33"/>
        <v>1.8129133566428555</v>
      </c>
      <c r="BO66" s="5">
        <f t="shared" si="34"/>
        <v>4225</v>
      </c>
      <c r="BP66">
        <v>0</v>
      </c>
      <c r="BQ66">
        <v>0</v>
      </c>
      <c r="BR66">
        <v>0</v>
      </c>
      <c r="BS66">
        <v>0</v>
      </c>
      <c r="BT66">
        <v>1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f t="shared" si="37"/>
        <v>1</v>
      </c>
      <c r="CC66">
        <f t="shared" si="37"/>
        <v>0</v>
      </c>
      <c r="CD66">
        <f t="shared" si="35"/>
        <v>1</v>
      </c>
      <c r="CE66">
        <v>31</v>
      </c>
      <c r="CF66">
        <v>22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 s="81">
        <f t="shared" si="24"/>
        <v>18.910523604450102</v>
      </c>
      <c r="CY66" s="79">
        <f t="shared" si="25"/>
        <v>72.374253361060198</v>
      </c>
      <c r="CZ66" s="5">
        <f t="shared" si="26"/>
        <v>2051.8156114920748</v>
      </c>
      <c r="DA66" s="5">
        <f t="shared" si="27"/>
        <v>58085.187032354406</v>
      </c>
      <c r="DB66" s="5">
        <f t="shared" si="28"/>
        <v>296269.72446266614</v>
      </c>
      <c r="DC66">
        <f t="shared" si="36"/>
        <v>1456.1272081556663</v>
      </c>
      <c r="DD66">
        <f t="shared" si="29"/>
        <v>41221.745635864412</v>
      </c>
      <c r="DE66">
        <f t="shared" si="30"/>
        <v>210255.93348963402</v>
      </c>
      <c r="DF66">
        <v>32576</v>
      </c>
      <c r="DG66">
        <v>3481</v>
      </c>
      <c r="DH66">
        <v>381</v>
      </c>
      <c r="DI66">
        <v>11</v>
      </c>
      <c r="DJ66">
        <v>4</v>
      </c>
    </row>
    <row r="67" spans="1:114" s="2" customFormat="1" x14ac:dyDescent="0.25">
      <c r="A67" s="3">
        <v>42887</v>
      </c>
      <c r="B67">
        <f t="shared" si="22"/>
        <v>2017</v>
      </c>
      <c r="C67" s="2">
        <v>22008325.556445144</v>
      </c>
      <c r="D67" s="2">
        <v>1018535.7425474873</v>
      </c>
      <c r="E67" s="2">
        <v>23026861.29899263</v>
      </c>
      <c r="F67" s="2">
        <v>32584</v>
      </c>
      <c r="G67" s="2">
        <v>8304559.4888112685</v>
      </c>
      <c r="H67" s="2">
        <v>271072.6303984152</v>
      </c>
      <c r="I67" s="2">
        <v>8575632.1192096844</v>
      </c>
      <c r="J67" s="2">
        <v>3482</v>
      </c>
      <c r="K67" s="2">
        <v>17031002.513864391</v>
      </c>
      <c r="L67" s="2">
        <v>1677424.0693177476</v>
      </c>
      <c r="M67" s="2">
        <v>18708426.583182137</v>
      </c>
      <c r="N67" s="2">
        <v>50913.12294940478</v>
      </c>
      <c r="O67" s="2">
        <v>382</v>
      </c>
      <c r="P67" s="2">
        <v>10436470.0956</v>
      </c>
      <c r="Q67" s="2">
        <v>80230.968094374519</v>
      </c>
      <c r="R67" s="2">
        <v>10516701.063694375</v>
      </c>
      <c r="S67" s="2">
        <v>20794.060609417509</v>
      </c>
      <c r="T67" s="2">
        <v>8</v>
      </c>
      <c r="U67" s="2">
        <v>21981367.306305002</v>
      </c>
      <c r="V67" s="2">
        <v>39253.6130121182</v>
      </c>
      <c r="W67" s="2">
        <v>22020620.919317119</v>
      </c>
      <c r="X67" s="2">
        <v>41236.084814897527</v>
      </c>
      <c r="Y67" s="2">
        <v>4</v>
      </c>
      <c r="Z67" s="2">
        <v>271334.03879999905</v>
      </c>
      <c r="AA67" s="2">
        <v>1004.523</v>
      </c>
      <c r="AB67" s="2">
        <v>10045</v>
      </c>
      <c r="AC67" s="2">
        <v>39817.935381243566</v>
      </c>
      <c r="AD67" s="2">
        <v>110.01599999999999</v>
      </c>
      <c r="AE67" s="2">
        <v>393</v>
      </c>
      <c r="AF67" s="2">
        <v>184968.54693445156</v>
      </c>
      <c r="AG67" s="2">
        <v>259</v>
      </c>
      <c r="AH67">
        <f>Weather!C223</f>
        <v>51</v>
      </c>
      <c r="AI67">
        <f>Weather!D223</f>
        <v>46.900000000000006</v>
      </c>
      <c r="AJ67">
        <f>Weather!E223</f>
        <v>25.6</v>
      </c>
      <c r="AK67">
        <f>Weather!F223</f>
        <v>81.499999999999986</v>
      </c>
      <c r="AL67">
        <f>Weather!G223</f>
        <v>6.9000000000000021</v>
      </c>
      <c r="AM67">
        <f>Weather!H223</f>
        <v>122.8</v>
      </c>
      <c r="AN67">
        <f>Weather!I223</f>
        <v>0.70000000000000107</v>
      </c>
      <c r="AO67">
        <f>Weather!J223</f>
        <v>176.59999999999997</v>
      </c>
      <c r="AP67">
        <f>Weather!K223</f>
        <v>0</v>
      </c>
      <c r="AQ67">
        <f>Weather!L223</f>
        <v>235.89999999999998</v>
      </c>
      <c r="AR67">
        <f>Weather!M223</f>
        <v>0</v>
      </c>
      <c r="AS67">
        <f>Weather!N223</f>
        <v>295.89999999999992</v>
      </c>
      <c r="AT67">
        <f>Weather!O223</f>
        <v>0</v>
      </c>
      <c r="AU67">
        <f>Weather!P223</f>
        <v>355.90000000000003</v>
      </c>
      <c r="AV67" s="7">
        <f>Weather!Q223</f>
        <v>19.863333333333337</v>
      </c>
      <c r="AW67" s="5">
        <f>'Economic Variables'!D177</f>
        <v>7010.4</v>
      </c>
      <c r="AX67" s="5">
        <f>'Economic Variables'!E177</f>
        <v>7051.6</v>
      </c>
      <c r="AY67" s="5">
        <f>'Economic Variables'!F177</f>
        <v>246.5</v>
      </c>
      <c r="AZ67" s="5">
        <f>'Economic Variables'!G177</f>
        <v>249.9</v>
      </c>
      <c r="BA67" s="5">
        <f>'Economic Variables'!H177</f>
        <v>711695.1</v>
      </c>
      <c r="BB67" s="5">
        <f>'Economic Variables'!I177</f>
        <v>7780.9</v>
      </c>
      <c r="BC67" s="5">
        <f>'Economic Variables'!J177</f>
        <v>6969</v>
      </c>
      <c r="BD67" s="5">
        <f>'Economic Variables'!K177</f>
        <v>457.1</v>
      </c>
      <c r="BE67" s="5">
        <f>'Economic Variables'!L177</f>
        <v>7434.8</v>
      </c>
      <c r="BF67" s="5">
        <f>'Economic Variables'!M177</f>
        <v>287.5</v>
      </c>
      <c r="BG67" s="5">
        <f>'Economic Variables'!N177</f>
        <v>971.8</v>
      </c>
      <c r="BH67" s="5">
        <f t="shared" si="31"/>
        <v>15215.7</v>
      </c>
      <c r="BI67" s="5">
        <f>'Economic Variables'!P177</f>
        <v>711863</v>
      </c>
      <c r="BJ67" s="5">
        <f>'Economic Variables'!Q177</f>
        <v>7723</v>
      </c>
      <c r="BK67" s="5">
        <f>'Economic Variables'!R177</f>
        <v>7392</v>
      </c>
      <c r="BL67" s="5">
        <f>'Economic Variables'!S177</f>
        <v>3025</v>
      </c>
      <c r="BM67" s="5">
        <f t="shared" si="32"/>
        <v>66</v>
      </c>
      <c r="BN67" s="81">
        <f t="shared" si="33"/>
        <v>1.8195439355418688</v>
      </c>
      <c r="BO67" s="5">
        <f t="shared" si="34"/>
        <v>4356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1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f t="shared" si="37"/>
        <v>0</v>
      </c>
      <c r="CC67">
        <f t="shared" si="37"/>
        <v>0</v>
      </c>
      <c r="CD67">
        <f t="shared" si="35"/>
        <v>0</v>
      </c>
      <c r="CE67">
        <v>30</v>
      </c>
      <c r="CF67">
        <v>22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 s="81">
        <f t="shared" si="24"/>
        <v>23.556409381897691</v>
      </c>
      <c r="CY67" s="79">
        <f t="shared" si="25"/>
        <v>82.09488913660428</v>
      </c>
      <c r="CZ67" s="5">
        <f t="shared" si="26"/>
        <v>2226.1335772468037</v>
      </c>
      <c r="DA67" s="5">
        <f t="shared" si="27"/>
        <v>59753.983316445308</v>
      </c>
      <c r="DB67" s="5">
        <f t="shared" si="28"/>
        <v>250234.32862860363</v>
      </c>
      <c r="DC67">
        <f t="shared" si="36"/>
        <v>1632.4979566476559</v>
      </c>
      <c r="DD67">
        <f t="shared" si="29"/>
        <v>43819.587765393226</v>
      </c>
      <c r="DE67">
        <f t="shared" si="30"/>
        <v>183505.17432764266</v>
      </c>
      <c r="DF67">
        <v>32584</v>
      </c>
      <c r="DG67">
        <v>3482</v>
      </c>
      <c r="DH67">
        <v>380</v>
      </c>
      <c r="DI67">
        <v>11</v>
      </c>
      <c r="DJ67">
        <v>4</v>
      </c>
    </row>
    <row r="68" spans="1:114" s="2" customFormat="1" x14ac:dyDescent="0.25">
      <c r="A68" s="3">
        <v>42917</v>
      </c>
      <c r="B68">
        <f t="shared" si="22"/>
        <v>2017</v>
      </c>
      <c r="C68" s="2">
        <v>26656292.254459765</v>
      </c>
      <c r="D68" s="2">
        <v>1018535.7425474873</v>
      </c>
      <c r="E68" s="2">
        <v>27674827.997007251</v>
      </c>
      <c r="F68" s="2">
        <v>32596</v>
      </c>
      <c r="G68" s="2">
        <v>9132635.6257688161</v>
      </c>
      <c r="H68" s="2">
        <v>271072.6303984152</v>
      </c>
      <c r="I68" s="2">
        <v>9403708.2561672311</v>
      </c>
      <c r="J68" s="2">
        <v>3487</v>
      </c>
      <c r="K68" s="2">
        <v>18958109.927883022</v>
      </c>
      <c r="L68" s="2">
        <v>1677424.0693177476</v>
      </c>
      <c r="M68" s="2">
        <v>20635533.997200768</v>
      </c>
      <c r="N68" s="2">
        <v>53857.403959475749</v>
      </c>
      <c r="O68" s="2">
        <v>381</v>
      </c>
      <c r="P68" s="2">
        <v>10865564.062200001</v>
      </c>
      <c r="Q68" s="2">
        <v>80230.968094374519</v>
      </c>
      <c r="R68" s="2">
        <v>10945795.030294375</v>
      </c>
      <c r="S68" s="2">
        <v>21185.313111441697</v>
      </c>
      <c r="T68" s="2">
        <v>8</v>
      </c>
      <c r="U68" s="2">
        <v>25157094.262987502</v>
      </c>
      <c r="V68" s="2">
        <v>39253.6130121182</v>
      </c>
      <c r="W68" s="2">
        <v>25196347.875999618</v>
      </c>
      <c r="X68" s="2">
        <v>41073.231229827157</v>
      </c>
      <c r="Y68" s="2">
        <v>4</v>
      </c>
      <c r="Z68" s="2">
        <v>292432.67293</v>
      </c>
      <c r="AA68" s="2">
        <v>1002.46</v>
      </c>
      <c r="AB68" s="2">
        <v>10047</v>
      </c>
      <c r="AC68" s="2">
        <v>41550.235201060073</v>
      </c>
      <c r="AD68" s="2">
        <v>111.35600000000001</v>
      </c>
      <c r="AE68" s="2">
        <v>393</v>
      </c>
      <c r="AF68" s="2">
        <v>187045.46693630886</v>
      </c>
      <c r="AG68" s="2">
        <v>259</v>
      </c>
      <c r="AH68">
        <f>Weather!C224</f>
        <v>8.1999999999999993</v>
      </c>
      <c r="AI68">
        <f>Weather!D224</f>
        <v>54.7</v>
      </c>
      <c r="AJ68">
        <f>Weather!E224</f>
        <v>0</v>
      </c>
      <c r="AK68">
        <f>Weather!F224</f>
        <v>108.49999999999997</v>
      </c>
      <c r="AL68">
        <f>Weather!G224</f>
        <v>0</v>
      </c>
      <c r="AM68">
        <f>Weather!H224</f>
        <v>170.5</v>
      </c>
      <c r="AN68">
        <f>Weather!I224</f>
        <v>0</v>
      </c>
      <c r="AO68">
        <f>Weather!J224</f>
        <v>232.49999999999997</v>
      </c>
      <c r="AP68">
        <f>Weather!K224</f>
        <v>0</v>
      </c>
      <c r="AQ68">
        <f>Weather!L224</f>
        <v>294.49999999999994</v>
      </c>
      <c r="AR68">
        <f>Weather!M224</f>
        <v>0</v>
      </c>
      <c r="AS68">
        <f>Weather!N224</f>
        <v>356.5</v>
      </c>
      <c r="AT68">
        <f>Weather!O224</f>
        <v>0</v>
      </c>
      <c r="AU68">
        <f>Weather!P224</f>
        <v>418.5</v>
      </c>
      <c r="AV68" s="7">
        <f>Weather!Q224</f>
        <v>21.5</v>
      </c>
      <c r="AW68" s="5">
        <f>'Economic Variables'!D178</f>
        <v>7022.8</v>
      </c>
      <c r="AX68" s="5">
        <f>'Economic Variables'!E178</f>
        <v>7118.5</v>
      </c>
      <c r="AY68" s="5">
        <f>'Economic Variables'!F178</f>
        <v>245.3</v>
      </c>
      <c r="AZ68" s="5">
        <f>'Economic Variables'!G178</f>
        <v>250.3</v>
      </c>
      <c r="BA68" s="5">
        <f>'Economic Variables'!H178</f>
        <v>711695.1</v>
      </c>
      <c r="BB68" s="5">
        <f>'Economic Variables'!I178</f>
        <v>7780.9</v>
      </c>
      <c r="BC68" s="5">
        <f>'Economic Variables'!J178</f>
        <v>6969</v>
      </c>
      <c r="BD68" s="5">
        <f>'Economic Variables'!K178</f>
        <v>457.1</v>
      </c>
      <c r="BE68" s="5">
        <f>'Economic Variables'!L178</f>
        <v>7434.8</v>
      </c>
      <c r="BF68" s="5">
        <f>'Economic Variables'!M178</f>
        <v>287.5</v>
      </c>
      <c r="BG68" s="5">
        <f>'Economic Variables'!N178</f>
        <v>971.8</v>
      </c>
      <c r="BH68" s="5">
        <f t="shared" si="31"/>
        <v>15215.7</v>
      </c>
      <c r="BI68" s="5">
        <f>'Economic Variables'!P178</f>
        <v>712249</v>
      </c>
      <c r="BJ68" s="5">
        <f>'Economic Variables'!Q178</f>
        <v>7853</v>
      </c>
      <c r="BK68" s="5">
        <f>'Economic Variables'!R178</f>
        <v>7523</v>
      </c>
      <c r="BL68" s="5">
        <f>'Economic Variables'!S178</f>
        <v>3012</v>
      </c>
      <c r="BM68" s="5">
        <f t="shared" si="32"/>
        <v>67</v>
      </c>
      <c r="BN68" s="81">
        <f t="shared" si="33"/>
        <v>1.8260748027008264</v>
      </c>
      <c r="BO68" s="5">
        <f t="shared" si="34"/>
        <v>4489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f t="shared" si="37"/>
        <v>0</v>
      </c>
      <c r="CC68">
        <f t="shared" si="37"/>
        <v>0</v>
      </c>
      <c r="CD68">
        <f t="shared" si="35"/>
        <v>0</v>
      </c>
      <c r="CE68">
        <v>31</v>
      </c>
      <c r="CF68">
        <v>20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 s="81">
        <f t="shared" si="24"/>
        <v>27.38791222850147</v>
      </c>
      <c r="CY68" s="79">
        <f t="shared" si="25"/>
        <v>86.993239924949179</v>
      </c>
      <c r="CZ68" s="5">
        <f t="shared" si="26"/>
        <v>2708.0753277166364</v>
      </c>
      <c r="DA68" s="5">
        <f t="shared" si="27"/>
        <v>68411.218939339844</v>
      </c>
      <c r="DB68" s="5">
        <f t="shared" si="28"/>
        <v>314954.34844999522</v>
      </c>
      <c r="DC68">
        <f t="shared" si="36"/>
        <v>1747.1453727204105</v>
      </c>
      <c r="DD68">
        <f t="shared" si="29"/>
        <v>44136.270283445061</v>
      </c>
      <c r="DE68">
        <f t="shared" si="30"/>
        <v>203196.35383870659</v>
      </c>
      <c r="DF68">
        <v>32596</v>
      </c>
      <c r="DG68">
        <v>3487</v>
      </c>
      <c r="DH68">
        <v>379</v>
      </c>
      <c r="DI68">
        <v>11</v>
      </c>
      <c r="DJ68">
        <v>4</v>
      </c>
    </row>
    <row r="69" spans="1:114" s="2" customFormat="1" x14ac:dyDescent="0.25">
      <c r="A69" s="3">
        <v>42948</v>
      </c>
      <c r="B69">
        <f t="shared" si="22"/>
        <v>2017</v>
      </c>
      <c r="C69" s="2">
        <v>24711833.112837635</v>
      </c>
      <c r="D69" s="2">
        <v>1018535.7425474873</v>
      </c>
      <c r="E69" s="2">
        <v>25730368.855385121</v>
      </c>
      <c r="F69" s="2">
        <v>32602</v>
      </c>
      <c r="G69" s="2">
        <v>8749926.5776754394</v>
      </c>
      <c r="H69" s="2">
        <v>271072.6303984152</v>
      </c>
      <c r="I69" s="2">
        <v>9020999.2080738544</v>
      </c>
      <c r="J69" s="2">
        <v>3475</v>
      </c>
      <c r="K69" s="2">
        <v>17778750.872482393</v>
      </c>
      <c r="L69" s="2">
        <v>1677424.0693177476</v>
      </c>
      <c r="M69" s="2">
        <v>19456174.94180014</v>
      </c>
      <c r="N69" s="2">
        <v>48219.050868903454</v>
      </c>
      <c r="O69" s="2">
        <v>381</v>
      </c>
      <c r="P69" s="2">
        <v>11461386.4132</v>
      </c>
      <c r="Q69" s="2">
        <v>80230.968094374519</v>
      </c>
      <c r="R69" s="2">
        <v>11541617.381294375</v>
      </c>
      <c r="S69" s="2">
        <v>21116.399924192367</v>
      </c>
      <c r="T69" s="2">
        <v>8</v>
      </c>
      <c r="U69" s="2">
        <v>25895612.164949998</v>
      </c>
      <c r="V69" s="2">
        <v>39253.6130121182</v>
      </c>
      <c r="W69" s="2">
        <v>25934865.777962115</v>
      </c>
      <c r="X69" s="2">
        <v>41152.584470047819</v>
      </c>
      <c r="Y69" s="2">
        <v>4</v>
      </c>
      <c r="Z69" s="2">
        <v>328387.96464999998</v>
      </c>
      <c r="AA69" s="2">
        <v>1002.4857</v>
      </c>
      <c r="AB69" s="2">
        <v>10048</v>
      </c>
      <c r="AC69" s="2">
        <v>41457.543085769808</v>
      </c>
      <c r="AD69" s="2">
        <v>108.035</v>
      </c>
      <c r="AE69" s="2">
        <v>392</v>
      </c>
      <c r="AF69" s="2">
        <v>189698.45184445643</v>
      </c>
      <c r="AG69" s="2">
        <v>260</v>
      </c>
      <c r="AH69">
        <f>Weather!C225</f>
        <v>39.1</v>
      </c>
      <c r="AI69">
        <f>Weather!D225</f>
        <v>27.800000000000004</v>
      </c>
      <c r="AJ69">
        <f>Weather!E225</f>
        <v>15.8</v>
      </c>
      <c r="AK69">
        <f>Weather!F225</f>
        <v>66.500000000000014</v>
      </c>
      <c r="AL69">
        <f>Weather!G225</f>
        <v>5.5</v>
      </c>
      <c r="AM69">
        <f>Weather!H225</f>
        <v>118.19999999999999</v>
      </c>
      <c r="AN69">
        <f>Weather!I225</f>
        <v>0.80000000000000071</v>
      </c>
      <c r="AO69">
        <f>Weather!J225</f>
        <v>175.5</v>
      </c>
      <c r="AP69">
        <f>Weather!K225</f>
        <v>0</v>
      </c>
      <c r="AQ69">
        <f>Weather!L225</f>
        <v>236.7</v>
      </c>
      <c r="AR69">
        <f>Weather!M225</f>
        <v>0</v>
      </c>
      <c r="AS69">
        <f>Weather!N225</f>
        <v>298.69999999999993</v>
      </c>
      <c r="AT69">
        <f>Weather!O225</f>
        <v>0</v>
      </c>
      <c r="AU69">
        <f>Weather!P225</f>
        <v>360.69999999999993</v>
      </c>
      <c r="AV69" s="7">
        <f>Weather!Q225</f>
        <v>19.63548387096774</v>
      </c>
      <c r="AW69" s="5">
        <f>'Economic Variables'!D179</f>
        <v>7041.5</v>
      </c>
      <c r="AX69" s="5">
        <f>'Economic Variables'!E179</f>
        <v>7139</v>
      </c>
      <c r="AY69" s="5">
        <f>'Economic Variables'!F179</f>
        <v>241.4</v>
      </c>
      <c r="AZ69" s="5">
        <f>'Economic Variables'!G179</f>
        <v>246.2</v>
      </c>
      <c r="BA69" s="5">
        <f>'Economic Variables'!H179</f>
        <v>711695.1</v>
      </c>
      <c r="BB69" s="5">
        <f>'Economic Variables'!I179</f>
        <v>7780.9</v>
      </c>
      <c r="BC69" s="5">
        <f>'Economic Variables'!J179</f>
        <v>6969</v>
      </c>
      <c r="BD69" s="5">
        <f>'Economic Variables'!K179</f>
        <v>457.1</v>
      </c>
      <c r="BE69" s="5">
        <f>'Economic Variables'!L179</f>
        <v>7434.8</v>
      </c>
      <c r="BF69" s="5">
        <f>'Economic Variables'!M179</f>
        <v>287.5</v>
      </c>
      <c r="BG69" s="5">
        <f>'Economic Variables'!N179</f>
        <v>971.8</v>
      </c>
      <c r="BH69" s="5">
        <f t="shared" si="31"/>
        <v>15215.7</v>
      </c>
      <c r="BI69" s="5">
        <f>'Economic Variables'!P179</f>
        <v>712249</v>
      </c>
      <c r="BJ69" s="5">
        <f>'Economic Variables'!Q179</f>
        <v>7853</v>
      </c>
      <c r="BK69" s="5">
        <f>'Economic Variables'!R179</f>
        <v>7523</v>
      </c>
      <c r="BL69" s="5">
        <f>'Economic Variables'!S179</f>
        <v>3012</v>
      </c>
      <c r="BM69" s="5">
        <f t="shared" si="32"/>
        <v>68</v>
      </c>
      <c r="BN69" s="81">
        <f t="shared" si="33"/>
        <v>1.8325089127062364</v>
      </c>
      <c r="BO69" s="5">
        <f t="shared" si="34"/>
        <v>4624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</v>
      </c>
      <c r="BX69">
        <v>0</v>
      </c>
      <c r="BY69">
        <v>0</v>
      </c>
      <c r="BZ69">
        <v>0</v>
      </c>
      <c r="CA69">
        <v>0</v>
      </c>
      <c r="CB69">
        <f t="shared" si="37"/>
        <v>0</v>
      </c>
      <c r="CC69">
        <f t="shared" si="37"/>
        <v>0</v>
      </c>
      <c r="CD69">
        <f t="shared" si="35"/>
        <v>0</v>
      </c>
      <c r="CE69">
        <v>31</v>
      </c>
      <c r="CF69">
        <v>22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 s="81">
        <f t="shared" si="24"/>
        <v>25.458925788626782</v>
      </c>
      <c r="CY69" s="79">
        <f t="shared" si="25"/>
        <v>83.740999842876349</v>
      </c>
      <c r="CZ69" s="5">
        <f t="shared" si="26"/>
        <v>2321.1852710331832</v>
      </c>
      <c r="DA69" s="5">
        <f t="shared" si="27"/>
        <v>65577.371484627132</v>
      </c>
      <c r="DB69" s="5">
        <f t="shared" si="28"/>
        <v>294714.38384047855</v>
      </c>
      <c r="DC69">
        <f t="shared" si="36"/>
        <v>1647.2927729912913</v>
      </c>
      <c r="DD69">
        <f t="shared" si="29"/>
        <v>46538.779763283768</v>
      </c>
      <c r="DE69">
        <f t="shared" si="30"/>
        <v>209152.1433706622</v>
      </c>
      <c r="DF69">
        <v>32602</v>
      </c>
      <c r="DG69">
        <v>3475</v>
      </c>
      <c r="DH69">
        <v>379</v>
      </c>
      <c r="DI69">
        <v>11</v>
      </c>
      <c r="DJ69">
        <v>4</v>
      </c>
    </row>
    <row r="70" spans="1:114" s="2" customFormat="1" x14ac:dyDescent="0.25">
      <c r="A70" s="3">
        <v>42979</v>
      </c>
      <c r="B70">
        <f t="shared" si="22"/>
        <v>2017</v>
      </c>
      <c r="C70" s="2">
        <v>20046483.092873532</v>
      </c>
      <c r="D70" s="2">
        <v>1018535.7425474873</v>
      </c>
      <c r="E70" s="2">
        <v>21065018.835421018</v>
      </c>
      <c r="F70" s="2">
        <v>32611</v>
      </c>
      <c r="G70" s="2">
        <v>7982455.2236543326</v>
      </c>
      <c r="H70" s="2">
        <v>271072.6303984152</v>
      </c>
      <c r="I70" s="2">
        <v>8253527.8540527476</v>
      </c>
      <c r="J70" s="2">
        <v>3475</v>
      </c>
      <c r="K70" s="2">
        <v>16606922.562411556</v>
      </c>
      <c r="L70" s="2">
        <v>1677424.0693177476</v>
      </c>
      <c r="M70" s="2">
        <v>18284346.631729305</v>
      </c>
      <c r="N70" s="2">
        <v>51531.662921477589</v>
      </c>
      <c r="O70" s="2">
        <v>384</v>
      </c>
      <c r="P70" s="2">
        <v>10106866.1678</v>
      </c>
      <c r="Q70" s="2">
        <v>80230.968094374519</v>
      </c>
      <c r="R70" s="2">
        <v>10187097.135894375</v>
      </c>
      <c r="S70" s="2">
        <v>21048.854166773919</v>
      </c>
      <c r="T70" s="2">
        <v>8</v>
      </c>
      <c r="U70" s="2">
        <v>23156864.934637502</v>
      </c>
      <c r="V70" s="2">
        <v>39253.6130121182</v>
      </c>
      <c r="W70" s="2">
        <v>23196118.547649618</v>
      </c>
      <c r="X70" s="2">
        <v>38599.59834118963</v>
      </c>
      <c r="Y70" s="2">
        <v>4</v>
      </c>
      <c r="Z70" s="2">
        <v>363969.26099999901</v>
      </c>
      <c r="AA70" s="2">
        <v>975.87369999999999</v>
      </c>
      <c r="AB70" s="2">
        <v>10048</v>
      </c>
      <c r="AC70" s="2">
        <v>39732.208864136315</v>
      </c>
      <c r="AD70" s="2">
        <v>108.895</v>
      </c>
      <c r="AE70" s="2">
        <v>387</v>
      </c>
      <c r="AF70" s="2">
        <v>184294.25259965388</v>
      </c>
      <c r="AG70" s="2">
        <v>257</v>
      </c>
      <c r="AH70">
        <f>Weather!C226</f>
        <v>96.90000000000002</v>
      </c>
      <c r="AI70">
        <f>Weather!D226</f>
        <v>30.600000000000005</v>
      </c>
      <c r="AJ70">
        <f>Weather!E226</f>
        <v>64.000000000000014</v>
      </c>
      <c r="AK70">
        <f>Weather!F226</f>
        <v>57.7</v>
      </c>
      <c r="AL70">
        <f>Weather!G226</f>
        <v>36.299999999999997</v>
      </c>
      <c r="AM70">
        <f>Weather!H226</f>
        <v>90</v>
      </c>
      <c r="AN70">
        <f>Weather!I226</f>
        <v>13.7</v>
      </c>
      <c r="AO70">
        <f>Weather!J226</f>
        <v>127.39999999999999</v>
      </c>
      <c r="AP70">
        <f>Weather!K226</f>
        <v>3.2000000000000011</v>
      </c>
      <c r="AQ70">
        <f>Weather!L226</f>
        <v>176.90000000000003</v>
      </c>
      <c r="AR70">
        <f>Weather!M226</f>
        <v>0</v>
      </c>
      <c r="AS70">
        <f>Weather!N226</f>
        <v>233.70000000000002</v>
      </c>
      <c r="AT70">
        <f>Weather!O226</f>
        <v>0</v>
      </c>
      <c r="AU70">
        <f>Weather!P226</f>
        <v>293.7</v>
      </c>
      <c r="AV70" s="7">
        <f>Weather!Q226</f>
        <v>17.790000000000006</v>
      </c>
      <c r="AW70" s="5">
        <f>'Economic Variables'!D180</f>
        <v>7068.5</v>
      </c>
      <c r="AX70" s="5">
        <f>'Economic Variables'!E180</f>
        <v>7121.5</v>
      </c>
      <c r="AY70" s="5">
        <f>'Economic Variables'!F180</f>
        <v>240.1</v>
      </c>
      <c r="AZ70" s="5">
        <f>'Economic Variables'!G180</f>
        <v>241.5</v>
      </c>
      <c r="BA70" s="5">
        <f>'Economic Variables'!H180</f>
        <v>711695.1</v>
      </c>
      <c r="BB70" s="5">
        <f>'Economic Variables'!I180</f>
        <v>7780.9</v>
      </c>
      <c r="BC70" s="5">
        <f>'Economic Variables'!J180</f>
        <v>6969</v>
      </c>
      <c r="BD70" s="5">
        <f>'Economic Variables'!K180</f>
        <v>457.1</v>
      </c>
      <c r="BE70" s="5">
        <f>'Economic Variables'!L180</f>
        <v>7434.8</v>
      </c>
      <c r="BF70" s="5">
        <f>'Economic Variables'!M180</f>
        <v>287.5</v>
      </c>
      <c r="BG70" s="5">
        <f>'Economic Variables'!N180</f>
        <v>971.8</v>
      </c>
      <c r="BH70" s="5">
        <f t="shared" si="31"/>
        <v>15215.7</v>
      </c>
      <c r="BI70" s="5">
        <f>'Economic Variables'!P180</f>
        <v>712249</v>
      </c>
      <c r="BJ70" s="5">
        <f>'Economic Variables'!Q180</f>
        <v>7853</v>
      </c>
      <c r="BK70" s="5">
        <f>'Economic Variables'!R180</f>
        <v>7523</v>
      </c>
      <c r="BL70" s="5">
        <f>'Economic Variables'!S180</f>
        <v>3012</v>
      </c>
      <c r="BM70" s="5">
        <f t="shared" si="32"/>
        <v>69</v>
      </c>
      <c r="BN70" s="81">
        <f t="shared" si="33"/>
        <v>1.8388490907372552</v>
      </c>
      <c r="BO70" s="5">
        <f t="shared" si="34"/>
        <v>4761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1</v>
      </c>
      <c r="BY70">
        <v>0</v>
      </c>
      <c r="BZ70">
        <v>0</v>
      </c>
      <c r="CA70">
        <v>0</v>
      </c>
      <c r="CB70">
        <f t="shared" ref="CB70:CC89" si="38">CB58</f>
        <v>0</v>
      </c>
      <c r="CC70">
        <f t="shared" si="38"/>
        <v>1</v>
      </c>
      <c r="CD70">
        <f t="shared" si="35"/>
        <v>1</v>
      </c>
      <c r="CE70">
        <v>30</v>
      </c>
      <c r="CF70">
        <v>20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 s="81">
        <f t="shared" si="24"/>
        <v>21.531608798075311</v>
      </c>
      <c r="CY70" s="79">
        <f t="shared" si="25"/>
        <v>79.170530974127075</v>
      </c>
      <c r="CZ70" s="5">
        <f t="shared" si="26"/>
        <v>2380.77430100642</v>
      </c>
      <c r="DA70" s="5">
        <f t="shared" si="27"/>
        <v>63669.357099339846</v>
      </c>
      <c r="DB70" s="5">
        <f t="shared" si="28"/>
        <v>289951.4818456202</v>
      </c>
      <c r="DC70">
        <f t="shared" si="36"/>
        <v>1587.1828673376133</v>
      </c>
      <c r="DD70">
        <f t="shared" si="29"/>
        <v>42446.238066226564</v>
      </c>
      <c r="DE70">
        <f t="shared" si="30"/>
        <v>193300.98789708017</v>
      </c>
      <c r="DF70">
        <v>32611</v>
      </c>
      <c r="DG70">
        <v>3475</v>
      </c>
      <c r="DH70">
        <v>382</v>
      </c>
      <c r="DI70">
        <v>11</v>
      </c>
      <c r="DJ70">
        <v>4</v>
      </c>
    </row>
    <row r="71" spans="1:114" s="2" customFormat="1" x14ac:dyDescent="0.25">
      <c r="A71" s="3">
        <v>43009</v>
      </c>
      <c r="B71">
        <f t="shared" si="22"/>
        <v>2017</v>
      </c>
      <c r="C71" s="2">
        <v>17213057.371209148</v>
      </c>
      <c r="D71" s="2">
        <v>1018535.7425474873</v>
      </c>
      <c r="E71" s="2">
        <v>18231593.113756634</v>
      </c>
      <c r="F71" s="2">
        <v>32667</v>
      </c>
      <c r="G71" s="2">
        <v>7482866.2644731477</v>
      </c>
      <c r="H71" s="2">
        <v>271072.6303984152</v>
      </c>
      <c r="I71" s="2">
        <v>7753938.8948715627</v>
      </c>
      <c r="J71" s="2">
        <v>3485</v>
      </c>
      <c r="K71" s="2">
        <v>16127167.853223391</v>
      </c>
      <c r="L71" s="2">
        <v>1677424.0693177476</v>
      </c>
      <c r="M71" s="2">
        <v>17804591.922541138</v>
      </c>
      <c r="N71" s="2">
        <v>50850.721485172886</v>
      </c>
      <c r="O71" s="2">
        <v>385</v>
      </c>
      <c r="P71" s="2">
        <v>10839985.370200001</v>
      </c>
      <c r="Q71" s="2">
        <v>80230.968094374519</v>
      </c>
      <c r="R71" s="2">
        <v>10920216.338294376</v>
      </c>
      <c r="S71" s="2">
        <v>21065.092184113651</v>
      </c>
      <c r="T71" s="2">
        <v>8</v>
      </c>
      <c r="U71" s="2">
        <v>21688369.276860002</v>
      </c>
      <c r="V71" s="2">
        <v>39253.6130121182</v>
      </c>
      <c r="W71" s="2">
        <v>21727622.889872119</v>
      </c>
      <c r="X71" s="2">
        <v>37524.555573307167</v>
      </c>
      <c r="Y71" s="2">
        <v>4</v>
      </c>
      <c r="Z71" s="2">
        <v>394752.40071000002</v>
      </c>
      <c r="AA71" s="2">
        <v>940.6857</v>
      </c>
      <c r="AB71" s="2">
        <v>10047</v>
      </c>
      <c r="AC71" s="2">
        <v>38641.18905356848</v>
      </c>
      <c r="AD71" s="2">
        <v>109.315</v>
      </c>
      <c r="AE71" s="2">
        <v>387</v>
      </c>
      <c r="AF71" s="2">
        <v>176421.55217096512</v>
      </c>
      <c r="AG71" s="2">
        <v>257</v>
      </c>
      <c r="AH71">
        <f>Weather!C227</f>
        <v>209.50000000000003</v>
      </c>
      <c r="AI71">
        <f>Weather!D227</f>
        <v>2.3999999999999986</v>
      </c>
      <c r="AJ71">
        <f>Weather!E227</f>
        <v>154.80000000000001</v>
      </c>
      <c r="AK71">
        <f>Weather!F227</f>
        <v>9.6999999999999957</v>
      </c>
      <c r="AL71">
        <f>Weather!G227</f>
        <v>108.1</v>
      </c>
      <c r="AM71">
        <f>Weather!H227</f>
        <v>24.999999999999996</v>
      </c>
      <c r="AN71">
        <f>Weather!I227</f>
        <v>74.899999999999991</v>
      </c>
      <c r="AO71">
        <f>Weather!J227</f>
        <v>53.800000000000004</v>
      </c>
      <c r="AP71">
        <f>Weather!K227</f>
        <v>48.2</v>
      </c>
      <c r="AQ71">
        <f>Weather!L227</f>
        <v>89.1</v>
      </c>
      <c r="AR71">
        <f>Weather!M227</f>
        <v>29.299999999999997</v>
      </c>
      <c r="AS71">
        <f>Weather!N227</f>
        <v>132.19999999999999</v>
      </c>
      <c r="AT71">
        <f>Weather!O227</f>
        <v>15.599999999999998</v>
      </c>
      <c r="AU71">
        <f>Weather!P227</f>
        <v>180.5</v>
      </c>
      <c r="AV71" s="7">
        <f>Weather!Q227</f>
        <v>13.319354838709678</v>
      </c>
      <c r="AW71" s="5">
        <f>'Economic Variables'!D181</f>
        <v>7092.3</v>
      </c>
      <c r="AX71" s="5">
        <f>'Economic Variables'!E181</f>
        <v>7117.9</v>
      </c>
      <c r="AY71" s="5">
        <f>'Economic Variables'!F181</f>
        <v>240</v>
      </c>
      <c r="AZ71" s="5">
        <f>'Economic Variables'!G181</f>
        <v>240.4</v>
      </c>
      <c r="BA71" s="5">
        <f>'Economic Variables'!H181</f>
        <v>711695.1</v>
      </c>
      <c r="BB71" s="5">
        <f>'Economic Variables'!I181</f>
        <v>7780.9</v>
      </c>
      <c r="BC71" s="5">
        <f>'Economic Variables'!J181</f>
        <v>6969</v>
      </c>
      <c r="BD71" s="5">
        <f>'Economic Variables'!K181</f>
        <v>457.1</v>
      </c>
      <c r="BE71" s="5">
        <f>'Economic Variables'!L181</f>
        <v>7434.8</v>
      </c>
      <c r="BF71" s="5">
        <f>'Economic Variables'!M181</f>
        <v>287.5</v>
      </c>
      <c r="BG71" s="5">
        <f>'Economic Variables'!N181</f>
        <v>971.8</v>
      </c>
      <c r="BH71" s="5">
        <f t="shared" si="31"/>
        <v>15215.7</v>
      </c>
      <c r="BI71" s="5">
        <f>'Economic Variables'!P181</f>
        <v>718200</v>
      </c>
      <c r="BJ71" s="5">
        <f>'Economic Variables'!Q181</f>
        <v>7964</v>
      </c>
      <c r="BK71" s="5">
        <f>'Economic Variables'!R181</f>
        <v>7205</v>
      </c>
      <c r="BL71" s="5">
        <f>'Economic Variables'!S181</f>
        <v>2949</v>
      </c>
      <c r="BM71" s="5">
        <f t="shared" si="32"/>
        <v>70</v>
      </c>
      <c r="BN71" s="81">
        <f t="shared" si="33"/>
        <v>1.8450980400142569</v>
      </c>
      <c r="BO71" s="5">
        <f t="shared" si="34"/>
        <v>4900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1</v>
      </c>
      <c r="BZ71">
        <v>0</v>
      </c>
      <c r="CA71">
        <v>0</v>
      </c>
      <c r="CB71">
        <f t="shared" si="38"/>
        <v>0</v>
      </c>
      <c r="CC71">
        <f t="shared" si="38"/>
        <v>1</v>
      </c>
      <c r="CD71">
        <f t="shared" si="35"/>
        <v>1</v>
      </c>
      <c r="CE71">
        <v>31</v>
      </c>
      <c r="CF71">
        <v>21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 s="81">
        <f t="shared" si="24"/>
        <v>18.003364462465953</v>
      </c>
      <c r="CY71" s="79">
        <f t="shared" si="25"/>
        <v>71.772470911015532</v>
      </c>
      <c r="CZ71" s="5">
        <f t="shared" si="26"/>
        <v>2202.1758716810314</v>
      </c>
      <c r="DA71" s="5">
        <f t="shared" si="27"/>
        <v>65001.287727942712</v>
      </c>
      <c r="DB71" s="5">
        <f t="shared" si="28"/>
        <v>258662.17726038236</v>
      </c>
      <c r="DC71">
        <f t="shared" si="36"/>
        <v>1491.7965582355373</v>
      </c>
      <c r="DD71">
        <f t="shared" si="29"/>
        <v>44033.130396348286</v>
      </c>
      <c r="DE71">
        <f t="shared" si="30"/>
        <v>175222.76524090418</v>
      </c>
      <c r="DF71">
        <v>32667</v>
      </c>
      <c r="DG71">
        <v>3485</v>
      </c>
      <c r="DH71">
        <v>383</v>
      </c>
      <c r="DI71">
        <v>11</v>
      </c>
      <c r="DJ71">
        <v>4</v>
      </c>
    </row>
    <row r="72" spans="1:114" s="2" customFormat="1" x14ac:dyDescent="0.25">
      <c r="A72" s="3">
        <v>43040</v>
      </c>
      <c r="B72">
        <f t="shared" si="22"/>
        <v>2017</v>
      </c>
      <c r="C72" s="2">
        <v>18473360.668228041</v>
      </c>
      <c r="D72" s="2">
        <v>1018535.7425474873</v>
      </c>
      <c r="E72" s="2">
        <v>19491896.410775527</v>
      </c>
      <c r="F72" s="2">
        <v>32688</v>
      </c>
      <c r="G72" s="2">
        <v>8109906.40805378</v>
      </c>
      <c r="H72" s="2">
        <v>271072.6303984152</v>
      </c>
      <c r="I72" s="2">
        <v>8380979.038452195</v>
      </c>
      <c r="J72" s="2">
        <v>3486</v>
      </c>
      <c r="K72" s="2">
        <v>16498931.294562012</v>
      </c>
      <c r="L72" s="2">
        <v>1677424.0693177476</v>
      </c>
      <c r="M72" s="2">
        <v>18176355.363879759</v>
      </c>
      <c r="N72" s="2">
        <v>43121.317986482594</v>
      </c>
      <c r="O72" s="2">
        <v>386</v>
      </c>
      <c r="P72" s="2">
        <v>10748832.094800001</v>
      </c>
      <c r="Q72" s="2">
        <v>80230.968094374519</v>
      </c>
      <c r="R72" s="2">
        <v>10829063.062894376</v>
      </c>
      <c r="S72" s="2">
        <v>20068.829238973787</v>
      </c>
      <c r="T72" s="2">
        <v>8</v>
      </c>
      <c r="U72" s="2">
        <v>22740217.24887</v>
      </c>
      <c r="V72" s="2">
        <v>39253.6130121182</v>
      </c>
      <c r="W72" s="2">
        <v>22779470.861882117</v>
      </c>
      <c r="X72" s="2">
        <v>38786.090756990117</v>
      </c>
      <c r="Y72" s="2">
        <v>4</v>
      </c>
      <c r="Z72" s="2">
        <v>385778.04719999997</v>
      </c>
      <c r="AA72" s="2">
        <v>864.73469999999998</v>
      </c>
      <c r="AB72" s="2">
        <v>10033</v>
      </c>
      <c r="AC72" s="2">
        <v>39411.085807788884</v>
      </c>
      <c r="AD72" s="2">
        <v>64.381</v>
      </c>
      <c r="AE72" s="2">
        <v>386</v>
      </c>
      <c r="AF72" s="2">
        <v>181085.36770165924</v>
      </c>
      <c r="AG72" s="2">
        <v>257</v>
      </c>
      <c r="AH72">
        <f>Weather!C228</f>
        <v>491.79999999999995</v>
      </c>
      <c r="AI72">
        <f>Weather!D228</f>
        <v>0</v>
      </c>
      <c r="AJ72">
        <f>Weather!E228</f>
        <v>431.8</v>
      </c>
      <c r="AK72">
        <f>Weather!F228</f>
        <v>0</v>
      </c>
      <c r="AL72">
        <f>Weather!G228</f>
        <v>371.8</v>
      </c>
      <c r="AM72">
        <f>Weather!H228</f>
        <v>0</v>
      </c>
      <c r="AN72">
        <f>Weather!I228</f>
        <v>311.8</v>
      </c>
      <c r="AO72">
        <f>Weather!J228</f>
        <v>0</v>
      </c>
      <c r="AP72">
        <f>Weather!K228</f>
        <v>252.70000000000002</v>
      </c>
      <c r="AQ72">
        <f>Weather!L228</f>
        <v>0.90000000000000036</v>
      </c>
      <c r="AR72">
        <f>Weather!M228</f>
        <v>195.2</v>
      </c>
      <c r="AS72">
        <f>Weather!N228</f>
        <v>3.4000000000000004</v>
      </c>
      <c r="AT72">
        <f>Weather!O228</f>
        <v>141.20000000000002</v>
      </c>
      <c r="AU72">
        <f>Weather!P228</f>
        <v>9.4</v>
      </c>
      <c r="AV72" s="7">
        <f>Weather!Q228</f>
        <v>3.6066666666666669</v>
      </c>
      <c r="AW72" s="5">
        <f>'Economic Variables'!D182</f>
        <v>7114.4</v>
      </c>
      <c r="AX72" s="5">
        <f>'Economic Variables'!E182</f>
        <v>7117.8</v>
      </c>
      <c r="AY72" s="5">
        <f>'Economic Variables'!F182</f>
        <v>244.3</v>
      </c>
      <c r="AZ72" s="5">
        <f>'Economic Variables'!G182</f>
        <v>241.8</v>
      </c>
      <c r="BA72" s="5">
        <f>'Economic Variables'!H182</f>
        <v>711695.1</v>
      </c>
      <c r="BB72" s="5">
        <f>'Economic Variables'!I182</f>
        <v>7780.9</v>
      </c>
      <c r="BC72" s="5">
        <f>'Economic Variables'!J182</f>
        <v>6969</v>
      </c>
      <c r="BD72" s="5">
        <f>'Economic Variables'!K182</f>
        <v>457.1</v>
      </c>
      <c r="BE72" s="5">
        <f>'Economic Variables'!L182</f>
        <v>7434.8</v>
      </c>
      <c r="BF72" s="5">
        <f>'Economic Variables'!M182</f>
        <v>287.5</v>
      </c>
      <c r="BG72" s="5">
        <f>'Economic Variables'!N182</f>
        <v>971.8</v>
      </c>
      <c r="BH72" s="5">
        <f t="shared" si="31"/>
        <v>15215.7</v>
      </c>
      <c r="BI72" s="5">
        <f>'Economic Variables'!P182</f>
        <v>718200</v>
      </c>
      <c r="BJ72" s="5">
        <f>'Economic Variables'!Q182</f>
        <v>7964</v>
      </c>
      <c r="BK72" s="5">
        <f>'Economic Variables'!R182</f>
        <v>7205</v>
      </c>
      <c r="BL72" s="5">
        <f>'Economic Variables'!S182</f>
        <v>2949</v>
      </c>
      <c r="BM72" s="5">
        <f t="shared" si="32"/>
        <v>71</v>
      </c>
      <c r="BN72" s="81">
        <f t="shared" si="33"/>
        <v>1.8512583487190752</v>
      </c>
      <c r="BO72" s="5">
        <f t="shared" si="34"/>
        <v>5041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1</v>
      </c>
      <c r="CA72">
        <v>0</v>
      </c>
      <c r="CB72">
        <f t="shared" si="38"/>
        <v>0</v>
      </c>
      <c r="CC72">
        <f t="shared" si="38"/>
        <v>0</v>
      </c>
      <c r="CD72">
        <f t="shared" si="35"/>
        <v>0</v>
      </c>
      <c r="CE72">
        <v>30</v>
      </c>
      <c r="CF72">
        <v>22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 s="81">
        <f t="shared" si="24"/>
        <v>19.876709506827712</v>
      </c>
      <c r="CY72" s="79">
        <f t="shared" si="25"/>
        <v>80.139405607689767</v>
      </c>
      <c r="CZ72" s="5">
        <f t="shared" si="26"/>
        <v>2140.4092515166935</v>
      </c>
      <c r="DA72" s="5">
        <f t="shared" si="27"/>
        <v>61528.767402808953</v>
      </c>
      <c r="DB72" s="5">
        <f t="shared" si="28"/>
        <v>258857.62343047859</v>
      </c>
      <c r="DC72">
        <f t="shared" si="36"/>
        <v>1569.6334511122418</v>
      </c>
      <c r="DD72">
        <f t="shared" si="29"/>
        <v>45121.09609539323</v>
      </c>
      <c r="DE72">
        <f t="shared" si="30"/>
        <v>189828.92384901765</v>
      </c>
      <c r="DF72">
        <v>32688</v>
      </c>
      <c r="DG72">
        <v>3486</v>
      </c>
      <c r="DH72">
        <v>384</v>
      </c>
      <c r="DI72">
        <v>11</v>
      </c>
      <c r="DJ72">
        <v>4</v>
      </c>
    </row>
    <row r="73" spans="1:114" s="2" customFormat="1" x14ac:dyDescent="0.25">
      <c r="A73" s="3">
        <v>43070</v>
      </c>
      <c r="B73">
        <f t="shared" si="22"/>
        <v>2017</v>
      </c>
      <c r="C73" s="2">
        <v>22705695.421202153</v>
      </c>
      <c r="D73" s="2">
        <v>1018535.7425474873</v>
      </c>
      <c r="E73" s="2">
        <v>23724231.163749639</v>
      </c>
      <c r="F73" s="2">
        <v>32709</v>
      </c>
      <c r="G73" s="2">
        <v>9035579.8909680117</v>
      </c>
      <c r="H73" s="2">
        <v>271072.6303984152</v>
      </c>
      <c r="I73" s="2">
        <v>9306652.5213664267</v>
      </c>
      <c r="J73" s="2">
        <v>3484</v>
      </c>
      <c r="K73" s="2">
        <v>17342976.515602704</v>
      </c>
      <c r="L73" s="2">
        <v>1677424.0693177476</v>
      </c>
      <c r="M73" s="2">
        <v>19020400.584920451</v>
      </c>
      <c r="N73" s="2">
        <v>52890.033802800499</v>
      </c>
      <c r="O73" s="2">
        <v>390</v>
      </c>
      <c r="P73" s="2">
        <v>10149272.745200001</v>
      </c>
      <c r="Q73" s="2">
        <v>80230.968094374519</v>
      </c>
      <c r="R73" s="2">
        <v>10229503.713294376</v>
      </c>
      <c r="S73" s="2">
        <v>19550.279270142033</v>
      </c>
      <c r="T73" s="2">
        <v>8</v>
      </c>
      <c r="U73" s="2">
        <v>24307530.863962501</v>
      </c>
      <c r="V73" s="2">
        <v>39253.6130121182</v>
      </c>
      <c r="W73" s="2">
        <v>24346784.476974618</v>
      </c>
      <c r="X73" s="2">
        <v>38064.488657568829</v>
      </c>
      <c r="Y73" s="2">
        <v>4</v>
      </c>
      <c r="Z73" s="2">
        <v>411681.38228999998</v>
      </c>
      <c r="AA73" s="2">
        <v>850.70370000000003</v>
      </c>
      <c r="AB73" s="2">
        <v>10033</v>
      </c>
      <c r="AC73" s="2">
        <v>36304.893536450698</v>
      </c>
      <c r="AD73" s="2">
        <v>155.46899999999999</v>
      </c>
      <c r="AE73" s="2">
        <v>386</v>
      </c>
      <c r="AF73" s="2">
        <v>150424.57406281168</v>
      </c>
      <c r="AG73" s="2">
        <v>257</v>
      </c>
      <c r="AH73">
        <f>Weather!C229</f>
        <v>744.90000000000009</v>
      </c>
      <c r="AI73">
        <f>Weather!D229</f>
        <v>0</v>
      </c>
      <c r="AJ73">
        <f>Weather!E229</f>
        <v>682.90000000000009</v>
      </c>
      <c r="AK73">
        <f>Weather!F229</f>
        <v>0</v>
      </c>
      <c r="AL73">
        <f>Weather!G229</f>
        <v>620.9</v>
      </c>
      <c r="AM73">
        <f>Weather!H229</f>
        <v>0</v>
      </c>
      <c r="AN73">
        <f>Weather!I229</f>
        <v>558.9</v>
      </c>
      <c r="AO73">
        <f>Weather!J229</f>
        <v>0</v>
      </c>
      <c r="AP73">
        <f>Weather!K229</f>
        <v>496.89999999999992</v>
      </c>
      <c r="AQ73">
        <f>Weather!L229</f>
        <v>0</v>
      </c>
      <c r="AR73">
        <f>Weather!M229</f>
        <v>434.9</v>
      </c>
      <c r="AS73">
        <f>Weather!N229</f>
        <v>0</v>
      </c>
      <c r="AT73">
        <f>Weather!O229</f>
        <v>372.89999999999992</v>
      </c>
      <c r="AU73">
        <f>Weather!P229</f>
        <v>0</v>
      </c>
      <c r="AV73" s="7">
        <f>Weather!Q229</f>
        <v>-4.0290322580645164</v>
      </c>
      <c r="AW73" s="5">
        <f>'Economic Variables'!D183</f>
        <v>7131.7</v>
      </c>
      <c r="AX73" s="5">
        <f>'Economic Variables'!E183</f>
        <v>7140.2</v>
      </c>
      <c r="AY73" s="5">
        <f>'Economic Variables'!F183</f>
        <v>245.3</v>
      </c>
      <c r="AZ73" s="5">
        <f>'Economic Variables'!G183</f>
        <v>242</v>
      </c>
      <c r="BA73" s="5">
        <f>'Economic Variables'!H183</f>
        <v>711695.1</v>
      </c>
      <c r="BB73" s="5">
        <f>'Economic Variables'!I183</f>
        <v>7780.9</v>
      </c>
      <c r="BC73" s="5">
        <f>'Economic Variables'!J183</f>
        <v>6969</v>
      </c>
      <c r="BD73" s="5">
        <f>'Economic Variables'!K183</f>
        <v>457.1</v>
      </c>
      <c r="BE73" s="5">
        <f>'Economic Variables'!L183</f>
        <v>7434.8</v>
      </c>
      <c r="BF73" s="5">
        <f>'Economic Variables'!M183</f>
        <v>287.5</v>
      </c>
      <c r="BG73" s="5">
        <f>'Economic Variables'!N183</f>
        <v>971.8</v>
      </c>
      <c r="BH73" s="5">
        <f t="shared" si="31"/>
        <v>15215.7</v>
      </c>
      <c r="BI73" s="5">
        <f>'Economic Variables'!P183</f>
        <v>718200</v>
      </c>
      <c r="BJ73" s="5">
        <f>'Economic Variables'!Q183</f>
        <v>7964</v>
      </c>
      <c r="BK73" s="5">
        <f>'Economic Variables'!R183</f>
        <v>7205</v>
      </c>
      <c r="BL73" s="5">
        <f>'Economic Variables'!S183</f>
        <v>2949</v>
      </c>
      <c r="BM73" s="5">
        <f t="shared" si="32"/>
        <v>72</v>
      </c>
      <c r="BN73" s="81">
        <f t="shared" si="33"/>
        <v>1.8573324964312685</v>
      </c>
      <c r="BO73" s="5">
        <f t="shared" si="34"/>
        <v>5184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1</v>
      </c>
      <c r="CB73">
        <f t="shared" si="38"/>
        <v>0</v>
      </c>
      <c r="CC73">
        <f t="shared" si="38"/>
        <v>0</v>
      </c>
      <c r="CD73">
        <f t="shared" si="35"/>
        <v>0</v>
      </c>
      <c r="CE73">
        <v>31</v>
      </c>
      <c r="CF73">
        <v>19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 s="81">
        <f t="shared" si="24"/>
        <v>23.397162232895983</v>
      </c>
      <c r="CY73" s="79">
        <f t="shared" si="25"/>
        <v>86.169517067575512</v>
      </c>
      <c r="CZ73" s="5">
        <f t="shared" si="26"/>
        <v>2566.855679476444</v>
      </c>
      <c r="DA73" s="5">
        <f t="shared" si="27"/>
        <v>67299.366534831424</v>
      </c>
      <c r="DB73" s="5">
        <f t="shared" si="28"/>
        <v>320352.42732861341</v>
      </c>
      <c r="DC73">
        <f t="shared" si="36"/>
        <v>1573.2341261307238</v>
      </c>
      <c r="DD73">
        <f t="shared" si="29"/>
        <v>41247.998843928937</v>
      </c>
      <c r="DE73">
        <f t="shared" si="30"/>
        <v>196345.03610463403</v>
      </c>
      <c r="DF73">
        <v>32709</v>
      </c>
      <c r="DG73">
        <v>3484</v>
      </c>
      <c r="DH73">
        <v>388</v>
      </c>
      <c r="DI73">
        <v>11</v>
      </c>
      <c r="DJ73">
        <v>4</v>
      </c>
    </row>
    <row r="74" spans="1:114" s="2" customFormat="1" x14ac:dyDescent="0.25">
      <c r="A74" s="3">
        <v>43101</v>
      </c>
      <c r="B74">
        <f t="shared" si="22"/>
        <v>2018</v>
      </c>
      <c r="C74" s="2">
        <v>22811124.824299999</v>
      </c>
      <c r="D74" s="2">
        <v>1262534.7422672648</v>
      </c>
      <c r="E74" s="2">
        <v>24073659.566567264</v>
      </c>
      <c r="F74" s="2">
        <v>32713</v>
      </c>
      <c r="G74" s="2">
        <v>9556682.0168782044</v>
      </c>
      <c r="H74" s="2">
        <v>338237.64540892158</v>
      </c>
      <c r="I74" s="2">
        <v>9894919.6622871254</v>
      </c>
      <c r="J74" s="2">
        <v>3469</v>
      </c>
      <c r="K74" s="2">
        <v>19146594.064261656</v>
      </c>
      <c r="L74" s="2">
        <v>2047726.8027661655</v>
      </c>
      <c r="M74" s="2">
        <v>21194320.867027823</v>
      </c>
      <c r="N74" s="2">
        <v>42752.452500000007</v>
      </c>
      <c r="O74" s="2">
        <v>391</v>
      </c>
      <c r="P74" s="2">
        <v>10112914.5778</v>
      </c>
      <c r="Q74" s="2">
        <v>82912.413350001283</v>
      </c>
      <c r="R74" s="2">
        <v>10195826.991150001</v>
      </c>
      <c r="S74" s="2">
        <v>19341.37764185886</v>
      </c>
      <c r="T74" s="2">
        <v>8</v>
      </c>
      <c r="U74" s="2">
        <v>23983751.110770002</v>
      </c>
      <c r="V74" s="2">
        <v>46803.431176236751</v>
      </c>
      <c r="W74" s="2">
        <v>24030554.54194624</v>
      </c>
      <c r="X74" s="2">
        <v>39006.203940000007</v>
      </c>
      <c r="Y74" s="2">
        <v>4</v>
      </c>
      <c r="Z74" s="2">
        <v>399815.40619999904</v>
      </c>
      <c r="AA74" s="2">
        <v>850.93970000000002</v>
      </c>
      <c r="AB74" s="2">
        <v>10041</v>
      </c>
      <c r="AC74" s="2">
        <v>39888.897661545467</v>
      </c>
      <c r="AD74" s="2">
        <v>68.356000000000009</v>
      </c>
      <c r="AE74" s="2">
        <v>385</v>
      </c>
      <c r="AF74" s="2">
        <v>179212.26195597212</v>
      </c>
      <c r="AG74" s="2">
        <v>257</v>
      </c>
      <c r="AH74">
        <f>Weather!C230</f>
        <v>779.5</v>
      </c>
      <c r="AI74">
        <f>Weather!D230</f>
        <v>0</v>
      </c>
      <c r="AJ74">
        <f>Weather!E230</f>
        <v>717.49999999999989</v>
      </c>
      <c r="AK74">
        <f>Weather!F230</f>
        <v>0</v>
      </c>
      <c r="AL74">
        <f>Weather!G230</f>
        <v>655.49999999999989</v>
      </c>
      <c r="AM74">
        <f>Weather!H230</f>
        <v>0</v>
      </c>
      <c r="AN74">
        <f>Weather!I230</f>
        <v>593.49999999999989</v>
      </c>
      <c r="AO74">
        <f>Weather!J230</f>
        <v>0</v>
      </c>
      <c r="AP74">
        <f>Weather!K230</f>
        <v>531.5</v>
      </c>
      <c r="AQ74">
        <f>Weather!L230</f>
        <v>0</v>
      </c>
      <c r="AR74">
        <f>Weather!M230</f>
        <v>469.49999999999994</v>
      </c>
      <c r="AS74">
        <f>Weather!N230</f>
        <v>0</v>
      </c>
      <c r="AT74">
        <f>Weather!O230</f>
        <v>407.8</v>
      </c>
      <c r="AU74">
        <f>Weather!P230</f>
        <v>0.30000000000000071</v>
      </c>
      <c r="AV74" s="7">
        <f>Weather!Q230</f>
        <v>-5.145161290322581</v>
      </c>
      <c r="AW74" s="5">
        <f>'Economic Variables'!D184</f>
        <v>7129.8</v>
      </c>
      <c r="AX74" s="5">
        <f>'Economic Variables'!E184</f>
        <v>7100.3</v>
      </c>
      <c r="AY74" s="5">
        <f>'Economic Variables'!F184</f>
        <v>244.7</v>
      </c>
      <c r="AZ74" s="5">
        <f>'Economic Variables'!G184</f>
        <v>241.1</v>
      </c>
      <c r="BA74" s="5">
        <f>'Economic Variables'!H184</f>
        <v>735936.1</v>
      </c>
      <c r="BB74" s="5">
        <f>'Economic Variables'!I184</f>
        <v>7987.4</v>
      </c>
      <c r="BC74" s="5">
        <f>'Economic Variables'!J184</f>
        <v>7214.6</v>
      </c>
      <c r="BD74" s="5">
        <f>'Economic Variables'!K184</f>
        <v>447.7</v>
      </c>
      <c r="BE74" s="5">
        <f>'Economic Variables'!L184</f>
        <v>7389.6</v>
      </c>
      <c r="BF74" s="5">
        <f>'Economic Variables'!M184</f>
        <v>277</v>
      </c>
      <c r="BG74" s="5">
        <f>'Economic Variables'!N184</f>
        <v>1087</v>
      </c>
      <c r="BH74" s="5">
        <f t="shared" si="31"/>
        <v>15377</v>
      </c>
      <c r="BI74" s="5">
        <f>'Economic Variables'!P184</f>
        <v>726015</v>
      </c>
      <c r="BJ74" s="5">
        <f>'Economic Variables'!Q184</f>
        <v>7981</v>
      </c>
      <c r="BK74" s="5">
        <f>'Economic Variables'!R184</f>
        <v>7309</v>
      </c>
      <c r="BL74" s="5">
        <f>'Economic Variables'!S184</f>
        <v>3134</v>
      </c>
      <c r="BM74" s="5">
        <f t="shared" si="32"/>
        <v>73</v>
      </c>
      <c r="BN74" s="81">
        <f t="shared" si="33"/>
        <v>1.8633228601204559</v>
      </c>
      <c r="BO74" s="5">
        <f t="shared" si="34"/>
        <v>5329</v>
      </c>
      <c r="BP74">
        <v>1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f t="shared" si="38"/>
        <v>0</v>
      </c>
      <c r="CC74">
        <f t="shared" si="38"/>
        <v>0</v>
      </c>
      <c r="CD74">
        <f t="shared" si="35"/>
        <v>0</v>
      </c>
      <c r="CE74">
        <v>31</v>
      </c>
      <c r="CF74">
        <v>22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 s="81">
        <f t="shared" ref="CX74:CX97" si="39">E74/$CE74/F74</f>
        <v>23.738870279022215</v>
      </c>
      <c r="CY74" s="79">
        <f t="shared" ref="CY74:CY97" si="40">I74/$CE74/J74</f>
        <v>92.012383063698977</v>
      </c>
      <c r="CZ74" s="5">
        <f t="shared" ref="CZ74:CZ97" si="41">M74/$CF74/O74</f>
        <v>2463.8829187430624</v>
      </c>
      <c r="DA74" s="5">
        <f t="shared" ref="DA74:DA97" si="42">R74/$CF74/T74</f>
        <v>57930.835176988643</v>
      </c>
      <c r="DB74" s="5">
        <f t="shared" ref="DB74:DB97" si="43">W74/$CF74/Y74</f>
        <v>273074.48343120725</v>
      </c>
      <c r="DC74">
        <f t="shared" si="36"/>
        <v>1748.5620713660442</v>
      </c>
      <c r="DD74">
        <f t="shared" ref="DD74:DD97" si="44">R74/$CE74/T74</f>
        <v>41112.205609475808</v>
      </c>
      <c r="DE74">
        <f t="shared" ref="DE74:DE97" si="45">W74/$CE74/Y74</f>
        <v>193794.79469311485</v>
      </c>
      <c r="DF74">
        <v>32713</v>
      </c>
      <c r="DG74">
        <v>3469</v>
      </c>
      <c r="DH74">
        <v>389</v>
      </c>
      <c r="DI74">
        <v>11</v>
      </c>
      <c r="DJ74">
        <v>4</v>
      </c>
    </row>
    <row r="75" spans="1:114" s="2" customFormat="1" x14ac:dyDescent="0.25">
      <c r="A75" s="3">
        <v>43132</v>
      </c>
      <c r="B75">
        <f t="shared" si="22"/>
        <v>2018</v>
      </c>
      <c r="C75" s="2">
        <v>18899509.584899999</v>
      </c>
      <c r="D75" s="2">
        <v>1262534.7422672648</v>
      </c>
      <c r="E75" s="2">
        <v>20162044.327167265</v>
      </c>
      <c r="F75" s="2">
        <v>32725</v>
      </c>
      <c r="G75" s="2">
        <v>8181637.9614677709</v>
      </c>
      <c r="H75" s="2">
        <v>338237.64540892158</v>
      </c>
      <c r="I75" s="2">
        <v>8519875.6068766918</v>
      </c>
      <c r="J75" s="2">
        <v>3463</v>
      </c>
      <c r="K75" s="2">
        <v>16797338.837308832</v>
      </c>
      <c r="L75" s="2">
        <v>2047726.8027661655</v>
      </c>
      <c r="M75" s="2">
        <v>18845065.640074998</v>
      </c>
      <c r="N75" s="2">
        <v>47627.481199999995</v>
      </c>
      <c r="O75" s="2">
        <v>391</v>
      </c>
      <c r="P75" s="2">
        <v>9442459.8946000002</v>
      </c>
      <c r="Q75" s="2">
        <v>82912.413350001283</v>
      </c>
      <c r="R75" s="2">
        <v>9525372.3079500012</v>
      </c>
      <c r="S75" s="2">
        <v>18896.240683237611</v>
      </c>
      <c r="T75" s="2">
        <v>8</v>
      </c>
      <c r="U75" s="2">
        <v>23560854.035152499</v>
      </c>
      <c r="V75" s="2">
        <v>46803.431176236751</v>
      </c>
      <c r="W75" s="2">
        <v>23607657.466328736</v>
      </c>
      <c r="X75" s="2">
        <v>42387.43023095937</v>
      </c>
      <c r="Y75" s="2">
        <v>4</v>
      </c>
      <c r="Z75" s="2">
        <v>328347.95278763934</v>
      </c>
      <c r="AA75" s="2">
        <v>870.58</v>
      </c>
      <c r="AB75" s="2">
        <v>10043</v>
      </c>
      <c r="AC75" s="2">
        <v>36023.288726820319</v>
      </c>
      <c r="AD75" s="2">
        <v>148.01400000000001</v>
      </c>
      <c r="AE75" s="2">
        <v>385</v>
      </c>
      <c r="AF75" s="2">
        <v>161967.98476672461</v>
      </c>
      <c r="AG75" s="2">
        <v>257</v>
      </c>
      <c r="AH75">
        <f>Weather!C231</f>
        <v>624.4</v>
      </c>
      <c r="AI75">
        <f>Weather!D231</f>
        <v>0</v>
      </c>
      <c r="AJ75">
        <f>Weather!E231</f>
        <v>568.4</v>
      </c>
      <c r="AK75">
        <f>Weather!F231</f>
        <v>0</v>
      </c>
      <c r="AL75">
        <f>Weather!G231</f>
        <v>512.4</v>
      </c>
      <c r="AM75">
        <f>Weather!H231</f>
        <v>0</v>
      </c>
      <c r="AN75">
        <f>Weather!I231</f>
        <v>456.40000000000003</v>
      </c>
      <c r="AO75">
        <f>Weather!J231</f>
        <v>0</v>
      </c>
      <c r="AP75">
        <f>Weather!K231</f>
        <v>400.40000000000003</v>
      </c>
      <c r="AQ75">
        <f>Weather!L231</f>
        <v>0</v>
      </c>
      <c r="AR75">
        <f>Weather!M231</f>
        <v>346.1</v>
      </c>
      <c r="AS75">
        <f>Weather!N231</f>
        <v>1.6999999999999993</v>
      </c>
      <c r="AT75">
        <f>Weather!O231</f>
        <v>292.80000000000007</v>
      </c>
      <c r="AU75">
        <f>Weather!P231</f>
        <v>4.3999999999999986</v>
      </c>
      <c r="AV75" s="7">
        <f>Weather!Q231</f>
        <v>-2.2999999999999994</v>
      </c>
      <c r="AW75" s="5">
        <f>'Economic Variables'!D185</f>
        <v>7121.1</v>
      </c>
      <c r="AX75" s="5">
        <f>'Economic Variables'!E185</f>
        <v>7053.7</v>
      </c>
      <c r="AY75" s="5">
        <f>'Economic Variables'!F185</f>
        <v>246.5</v>
      </c>
      <c r="AZ75" s="5">
        <f>'Economic Variables'!G185</f>
        <v>243.6</v>
      </c>
      <c r="BA75" s="5">
        <f>'Economic Variables'!H185</f>
        <v>735936.1</v>
      </c>
      <c r="BB75" s="5">
        <f>'Economic Variables'!I185</f>
        <v>7987.4</v>
      </c>
      <c r="BC75" s="5">
        <f>'Economic Variables'!J185</f>
        <v>7214.6</v>
      </c>
      <c r="BD75" s="5">
        <f>'Economic Variables'!K185</f>
        <v>447.7</v>
      </c>
      <c r="BE75" s="5">
        <f>'Economic Variables'!L185</f>
        <v>7389.6</v>
      </c>
      <c r="BF75" s="5">
        <f>'Economic Variables'!M185</f>
        <v>277</v>
      </c>
      <c r="BG75" s="5">
        <f>'Economic Variables'!N185</f>
        <v>1087</v>
      </c>
      <c r="BH75" s="5">
        <f t="shared" si="31"/>
        <v>15377</v>
      </c>
      <c r="BI75" s="5">
        <f>'Economic Variables'!P185</f>
        <v>726015</v>
      </c>
      <c r="BJ75" s="5">
        <f>'Economic Variables'!Q185</f>
        <v>7981</v>
      </c>
      <c r="BK75" s="5">
        <f>'Economic Variables'!R185</f>
        <v>7309</v>
      </c>
      <c r="BL75" s="5">
        <f>'Economic Variables'!S185</f>
        <v>3134</v>
      </c>
      <c r="BM75" s="5">
        <f t="shared" si="32"/>
        <v>74</v>
      </c>
      <c r="BN75" s="81">
        <f t="shared" si="33"/>
        <v>1.8692317197309762</v>
      </c>
      <c r="BO75" s="5">
        <f t="shared" si="34"/>
        <v>5476</v>
      </c>
      <c r="BP75">
        <v>0</v>
      </c>
      <c r="BQ75">
        <v>1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f t="shared" si="38"/>
        <v>0</v>
      </c>
      <c r="CC75">
        <f t="shared" si="38"/>
        <v>0</v>
      </c>
      <c r="CD75">
        <f t="shared" si="35"/>
        <v>0</v>
      </c>
      <c r="CE75">
        <v>28</v>
      </c>
      <c r="CF75">
        <v>19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 s="81">
        <f t="shared" si="39"/>
        <v>22.003758951399394</v>
      </c>
      <c r="CY75" s="79">
        <f t="shared" si="40"/>
        <v>87.866379345702441</v>
      </c>
      <c r="CZ75" s="5">
        <f t="shared" si="41"/>
        <v>2536.6894117748011</v>
      </c>
      <c r="DA75" s="5">
        <f t="shared" si="42"/>
        <v>62666.923078618427</v>
      </c>
      <c r="DB75" s="5">
        <f t="shared" si="43"/>
        <v>310627.07192537811</v>
      </c>
      <c r="DC75">
        <f t="shared" si="36"/>
        <v>1721.3249579900439</v>
      </c>
      <c r="DD75">
        <f t="shared" si="44"/>
        <v>42523.983517633933</v>
      </c>
      <c r="DE75">
        <f t="shared" si="45"/>
        <v>210782.65594936372</v>
      </c>
      <c r="DF75">
        <v>32725</v>
      </c>
      <c r="DG75">
        <v>3463</v>
      </c>
      <c r="DH75">
        <v>389</v>
      </c>
      <c r="DI75">
        <v>11</v>
      </c>
      <c r="DJ75">
        <v>4</v>
      </c>
    </row>
    <row r="76" spans="1:114" s="2" customFormat="1" x14ac:dyDescent="0.25">
      <c r="A76" s="3">
        <v>43160</v>
      </c>
      <c r="B76">
        <f t="shared" si="22"/>
        <v>2018</v>
      </c>
      <c r="C76" s="2">
        <v>19685114.8112</v>
      </c>
      <c r="D76" s="2">
        <v>1262534.7422672648</v>
      </c>
      <c r="E76" s="2">
        <v>20947649.553467266</v>
      </c>
      <c r="F76" s="2">
        <v>32727</v>
      </c>
      <c r="G76" s="2">
        <v>8639578.5165032111</v>
      </c>
      <c r="H76" s="2">
        <v>338237.64540892158</v>
      </c>
      <c r="I76" s="2">
        <v>8977816.1619121321</v>
      </c>
      <c r="J76" s="2">
        <v>3461</v>
      </c>
      <c r="K76" s="2">
        <v>17521480.304099992</v>
      </c>
      <c r="L76" s="2">
        <v>2047726.8027661655</v>
      </c>
      <c r="M76" s="2">
        <v>19569207.106866159</v>
      </c>
      <c r="N76" s="2">
        <v>43142.678099999997</v>
      </c>
      <c r="O76" s="2">
        <v>390</v>
      </c>
      <c r="P76" s="2">
        <v>10387637.9836</v>
      </c>
      <c r="Q76" s="2">
        <v>82912.413350001283</v>
      </c>
      <c r="R76" s="2">
        <v>10470550.396950001</v>
      </c>
      <c r="S76" s="2">
        <v>19585.673394017729</v>
      </c>
      <c r="T76" s="2">
        <v>8</v>
      </c>
      <c r="U76" s="2">
        <v>24137529.815024998</v>
      </c>
      <c r="V76" s="2">
        <v>46803.431176236751</v>
      </c>
      <c r="W76" s="2">
        <v>24184333.246201236</v>
      </c>
      <c r="X76" s="2">
        <v>39712.466499329668</v>
      </c>
      <c r="Y76" s="2">
        <v>4</v>
      </c>
      <c r="Z76" s="2">
        <v>317160.81824201037</v>
      </c>
      <c r="AA76" s="2">
        <v>850.45669999999996</v>
      </c>
      <c r="AB76" s="2">
        <v>10043</v>
      </c>
      <c r="AC76" s="2">
        <v>40101.119923631581</v>
      </c>
      <c r="AD76" s="2">
        <v>69.155999999999992</v>
      </c>
      <c r="AE76" s="2">
        <v>385</v>
      </c>
      <c r="AF76" s="2">
        <v>180366.54689613602</v>
      </c>
      <c r="AG76" s="2">
        <v>257</v>
      </c>
      <c r="AH76">
        <f>Weather!C232</f>
        <v>637.19999999999993</v>
      </c>
      <c r="AI76">
        <f>Weather!D232</f>
        <v>0</v>
      </c>
      <c r="AJ76">
        <f>Weather!E232</f>
        <v>575.19999999999993</v>
      </c>
      <c r="AK76">
        <f>Weather!F232</f>
        <v>0</v>
      </c>
      <c r="AL76">
        <f>Weather!G232</f>
        <v>513.19999999999993</v>
      </c>
      <c r="AM76">
        <f>Weather!H232</f>
        <v>0</v>
      </c>
      <c r="AN76">
        <f>Weather!I232</f>
        <v>451.2</v>
      </c>
      <c r="AO76">
        <f>Weather!J232</f>
        <v>0</v>
      </c>
      <c r="AP76">
        <f>Weather!K232</f>
        <v>389.2</v>
      </c>
      <c r="AQ76">
        <f>Weather!L232</f>
        <v>0</v>
      </c>
      <c r="AR76">
        <f>Weather!M232</f>
        <v>327.20000000000005</v>
      </c>
      <c r="AS76">
        <f>Weather!N232</f>
        <v>0</v>
      </c>
      <c r="AT76">
        <f>Weather!O232</f>
        <v>265.20000000000005</v>
      </c>
      <c r="AU76">
        <f>Weather!P232</f>
        <v>0</v>
      </c>
      <c r="AV76" s="7">
        <f>Weather!Q232</f>
        <v>-0.55483870967741922</v>
      </c>
      <c r="AW76" s="5">
        <f>'Economic Variables'!D186</f>
        <v>7120.5</v>
      </c>
      <c r="AX76" s="5">
        <f>'Economic Variables'!E186</f>
        <v>7013.3</v>
      </c>
      <c r="AY76" s="5">
        <f>'Economic Variables'!F186</f>
        <v>249.2</v>
      </c>
      <c r="AZ76" s="5">
        <f>'Economic Variables'!G186</f>
        <v>246.2</v>
      </c>
      <c r="BA76" s="5">
        <f>'Economic Variables'!H186</f>
        <v>735936.1</v>
      </c>
      <c r="BB76" s="5">
        <f>'Economic Variables'!I186</f>
        <v>7987.4</v>
      </c>
      <c r="BC76" s="5">
        <f>'Economic Variables'!J186</f>
        <v>7214.6</v>
      </c>
      <c r="BD76" s="5">
        <f>'Economic Variables'!K186</f>
        <v>447.7</v>
      </c>
      <c r="BE76" s="5">
        <f>'Economic Variables'!L186</f>
        <v>7389.6</v>
      </c>
      <c r="BF76" s="5">
        <f>'Economic Variables'!M186</f>
        <v>277</v>
      </c>
      <c r="BG76" s="5">
        <f>'Economic Variables'!N186</f>
        <v>1087</v>
      </c>
      <c r="BH76" s="5">
        <f t="shared" si="31"/>
        <v>15377</v>
      </c>
      <c r="BI76" s="5">
        <f>'Economic Variables'!P186</f>
        <v>726015</v>
      </c>
      <c r="BJ76" s="5">
        <f>'Economic Variables'!Q186</f>
        <v>7981</v>
      </c>
      <c r="BK76" s="5">
        <f>'Economic Variables'!R186</f>
        <v>7309</v>
      </c>
      <c r="BL76" s="5">
        <f>'Economic Variables'!S186</f>
        <v>3134</v>
      </c>
      <c r="BM76" s="5">
        <f t="shared" si="32"/>
        <v>75</v>
      </c>
      <c r="BN76" s="81">
        <f t="shared" si="33"/>
        <v>1.8750612633917001</v>
      </c>
      <c r="BO76" s="5">
        <f t="shared" si="34"/>
        <v>5625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f t="shared" si="38"/>
        <v>1</v>
      </c>
      <c r="CC76">
        <f t="shared" si="38"/>
        <v>0</v>
      </c>
      <c r="CD76">
        <f t="shared" si="35"/>
        <v>1</v>
      </c>
      <c r="CE76">
        <v>31</v>
      </c>
      <c r="CF76">
        <v>21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 s="81">
        <f t="shared" si="39"/>
        <v>20.647496891160465</v>
      </c>
      <c r="CY76" s="79">
        <f t="shared" si="40"/>
        <v>83.677253095899303</v>
      </c>
      <c r="CZ76" s="5">
        <f t="shared" si="41"/>
        <v>2389.402577150935</v>
      </c>
      <c r="DA76" s="5">
        <f t="shared" si="42"/>
        <v>62324.704743750008</v>
      </c>
      <c r="DB76" s="5">
        <f t="shared" si="43"/>
        <v>287908.72912144329</v>
      </c>
      <c r="DC76">
        <f t="shared" si="36"/>
        <v>1618.6275522635367</v>
      </c>
      <c r="DD76">
        <f t="shared" si="44"/>
        <v>42219.961278024195</v>
      </c>
      <c r="DE76">
        <f t="shared" si="45"/>
        <v>195034.94553388093</v>
      </c>
      <c r="DF76">
        <v>32727</v>
      </c>
      <c r="DG76">
        <v>3461</v>
      </c>
      <c r="DH76">
        <v>388</v>
      </c>
      <c r="DI76">
        <v>11</v>
      </c>
      <c r="DJ76">
        <v>4</v>
      </c>
    </row>
    <row r="77" spans="1:114" s="2" customFormat="1" x14ac:dyDescent="0.25">
      <c r="A77" s="3">
        <v>43191</v>
      </c>
      <c r="B77">
        <f t="shared" si="22"/>
        <v>2018</v>
      </c>
      <c r="C77" s="2">
        <v>17876760.719900001</v>
      </c>
      <c r="D77" s="2">
        <v>1262534.7422672648</v>
      </c>
      <c r="E77" s="2">
        <v>19139295.462167267</v>
      </c>
      <c r="F77" s="2">
        <v>32717</v>
      </c>
      <c r="G77" s="2">
        <v>7966943.1694840863</v>
      </c>
      <c r="H77" s="2">
        <v>338237.64540892158</v>
      </c>
      <c r="I77" s="2">
        <v>8305180.8148930082</v>
      </c>
      <c r="J77" s="2">
        <v>3464</v>
      </c>
      <c r="K77" s="2">
        <v>15942388.482946591</v>
      </c>
      <c r="L77" s="2">
        <v>2047726.8027661655</v>
      </c>
      <c r="M77" s="2">
        <v>17990115.285712756</v>
      </c>
      <c r="N77" s="2">
        <v>46999.747300000003</v>
      </c>
      <c r="O77" s="2">
        <v>391</v>
      </c>
      <c r="P77" s="2">
        <v>9140294.4202000014</v>
      </c>
      <c r="Q77" s="2">
        <v>82912.413350001283</v>
      </c>
      <c r="R77" s="2">
        <v>9223206.8335500024</v>
      </c>
      <c r="S77" s="2">
        <v>19528.563500853554</v>
      </c>
      <c r="T77" s="2">
        <v>8</v>
      </c>
      <c r="U77" s="2">
        <v>20400033.528269999</v>
      </c>
      <c r="V77" s="2">
        <v>46803.431176236751</v>
      </c>
      <c r="W77" s="2">
        <v>20446836.959446236</v>
      </c>
      <c r="X77" s="2">
        <v>39624.812936737981</v>
      </c>
      <c r="Y77" s="2">
        <v>4</v>
      </c>
      <c r="Z77" s="2">
        <v>268968.54006333364</v>
      </c>
      <c r="AA77" s="2">
        <v>851.4357</v>
      </c>
      <c r="AB77" s="2">
        <v>10053</v>
      </c>
      <c r="AC77" s="2">
        <v>38397.751709327058</v>
      </c>
      <c r="AD77" s="2">
        <v>149.054</v>
      </c>
      <c r="AE77" s="2">
        <v>385</v>
      </c>
      <c r="AF77" s="2">
        <v>172608.54041915759</v>
      </c>
      <c r="AG77" s="2">
        <v>257</v>
      </c>
      <c r="AH77">
        <f>Weather!C233</f>
        <v>492</v>
      </c>
      <c r="AI77">
        <f>Weather!D233</f>
        <v>0</v>
      </c>
      <c r="AJ77">
        <f>Weather!E233</f>
        <v>432</v>
      </c>
      <c r="AK77">
        <f>Weather!F233</f>
        <v>0</v>
      </c>
      <c r="AL77">
        <f>Weather!G233</f>
        <v>372.00000000000006</v>
      </c>
      <c r="AM77">
        <f>Weather!H233</f>
        <v>0</v>
      </c>
      <c r="AN77">
        <f>Weather!I233</f>
        <v>312.00000000000006</v>
      </c>
      <c r="AO77">
        <f>Weather!J233</f>
        <v>0</v>
      </c>
      <c r="AP77">
        <f>Weather!K233</f>
        <v>254.20000000000002</v>
      </c>
      <c r="AQ77">
        <f>Weather!L233</f>
        <v>2.2000000000000011</v>
      </c>
      <c r="AR77">
        <f>Weather!M233</f>
        <v>199.5</v>
      </c>
      <c r="AS77">
        <f>Weather!N233</f>
        <v>7.5</v>
      </c>
      <c r="AT77">
        <f>Weather!O233</f>
        <v>149.6</v>
      </c>
      <c r="AU77">
        <f>Weather!P233</f>
        <v>17.600000000000001</v>
      </c>
      <c r="AV77" s="7">
        <f>Weather!Q233</f>
        <v>3.6000000000000005</v>
      </c>
      <c r="AW77" s="5">
        <f>'Economic Variables'!D187</f>
        <v>7136.3</v>
      </c>
      <c r="AX77" s="5">
        <f>'Economic Variables'!E187</f>
        <v>7043.4</v>
      </c>
      <c r="AY77" s="5">
        <f>'Economic Variables'!F187</f>
        <v>254.1</v>
      </c>
      <c r="AZ77" s="5">
        <f>'Economic Variables'!G187</f>
        <v>250.2</v>
      </c>
      <c r="BA77" s="5">
        <f>'Economic Variables'!H187</f>
        <v>735936.1</v>
      </c>
      <c r="BB77" s="5">
        <f>'Economic Variables'!I187</f>
        <v>7987.4</v>
      </c>
      <c r="BC77" s="5">
        <f>'Economic Variables'!J187</f>
        <v>7214.6</v>
      </c>
      <c r="BD77" s="5">
        <f>'Economic Variables'!K187</f>
        <v>447.7</v>
      </c>
      <c r="BE77" s="5">
        <f>'Economic Variables'!L187</f>
        <v>7389.6</v>
      </c>
      <c r="BF77" s="5">
        <f>'Economic Variables'!M187</f>
        <v>277</v>
      </c>
      <c r="BG77" s="5">
        <f>'Economic Variables'!N187</f>
        <v>1087</v>
      </c>
      <c r="BH77" s="5">
        <f t="shared" si="31"/>
        <v>15377</v>
      </c>
      <c r="BI77" s="5">
        <f>'Economic Variables'!P187</f>
        <v>731439</v>
      </c>
      <c r="BJ77" s="5">
        <f>'Economic Variables'!Q187</f>
        <v>8038</v>
      </c>
      <c r="BK77" s="5">
        <f>'Economic Variables'!R187</f>
        <v>7479</v>
      </c>
      <c r="BL77" s="5">
        <f>'Economic Variables'!S187</f>
        <v>3201</v>
      </c>
      <c r="BM77" s="5">
        <f t="shared" si="32"/>
        <v>76</v>
      </c>
      <c r="BN77" s="81">
        <f t="shared" si="33"/>
        <v>1.8808135922807914</v>
      </c>
      <c r="BO77" s="5">
        <f t="shared" si="34"/>
        <v>5776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f t="shared" si="38"/>
        <v>1</v>
      </c>
      <c r="CC77">
        <f t="shared" si="38"/>
        <v>0</v>
      </c>
      <c r="CD77">
        <f t="shared" si="35"/>
        <v>1</v>
      </c>
      <c r="CE77">
        <v>30</v>
      </c>
      <c r="CF77">
        <v>21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 s="81">
        <f t="shared" si="39"/>
        <v>19.499847645125637</v>
      </c>
      <c r="CY77" s="79">
        <f t="shared" si="40"/>
        <v>79.918983977030493</v>
      </c>
      <c r="CZ77" s="5">
        <f t="shared" si="41"/>
        <v>2190.9773822570646</v>
      </c>
      <c r="DA77" s="5">
        <f t="shared" si="42"/>
        <v>54900.040675892873</v>
      </c>
      <c r="DB77" s="5">
        <f t="shared" si="43"/>
        <v>243414.72570769329</v>
      </c>
      <c r="DC77">
        <f t="shared" si="36"/>
        <v>1533.6841675799451</v>
      </c>
      <c r="DD77">
        <f t="shared" si="44"/>
        <v>38430.028473125007</v>
      </c>
      <c r="DE77">
        <f t="shared" si="45"/>
        <v>170390.30799538532</v>
      </c>
      <c r="DF77">
        <v>32717</v>
      </c>
      <c r="DG77">
        <v>3464</v>
      </c>
      <c r="DH77">
        <v>389</v>
      </c>
      <c r="DI77">
        <v>11</v>
      </c>
      <c r="DJ77">
        <v>4</v>
      </c>
    </row>
    <row r="78" spans="1:114" s="2" customFormat="1" x14ac:dyDescent="0.25">
      <c r="A78" s="3">
        <v>43221</v>
      </c>
      <c r="B78">
        <f t="shared" si="22"/>
        <v>2018</v>
      </c>
      <c r="C78" s="2">
        <v>18779212.950400002</v>
      </c>
      <c r="D78" s="2">
        <v>1262534.7422672648</v>
      </c>
      <c r="E78" s="2">
        <v>20041747.692667268</v>
      </c>
      <c r="F78" s="2">
        <v>32733</v>
      </c>
      <c r="G78" s="2">
        <v>7918538.4078430533</v>
      </c>
      <c r="H78" s="2">
        <v>338237.64540892158</v>
      </c>
      <c r="I78" s="2">
        <v>8256776.0532519752</v>
      </c>
      <c r="J78" s="2">
        <v>3473</v>
      </c>
      <c r="K78" s="2">
        <v>16444735.324911229</v>
      </c>
      <c r="L78" s="2">
        <v>2047726.8027661655</v>
      </c>
      <c r="M78" s="2">
        <v>18492462.127677396</v>
      </c>
      <c r="N78" s="2">
        <v>48119.634199999993</v>
      </c>
      <c r="O78" s="2">
        <v>391</v>
      </c>
      <c r="P78" s="2">
        <v>9791120.2759999968</v>
      </c>
      <c r="Q78" s="2">
        <v>82912.413350001283</v>
      </c>
      <c r="R78" s="2">
        <v>9874032.6893499978</v>
      </c>
      <c r="S78" s="2">
        <v>19492.60831775836</v>
      </c>
      <c r="T78" s="2">
        <v>8</v>
      </c>
      <c r="U78" s="2">
        <v>20420321.704942502</v>
      </c>
      <c r="V78" s="2">
        <v>46803.431176236751</v>
      </c>
      <c r="W78" s="2">
        <v>20467125.13611874</v>
      </c>
      <c r="X78" s="2">
        <v>36321.104656678814</v>
      </c>
      <c r="Y78" s="2">
        <v>4</v>
      </c>
      <c r="Z78" s="2">
        <v>245011.15200076767</v>
      </c>
      <c r="AA78" s="2">
        <v>850.7627</v>
      </c>
      <c r="AB78" s="2">
        <v>10052</v>
      </c>
      <c r="AC78" s="2">
        <v>40604.475612185423</v>
      </c>
      <c r="AD78" s="2">
        <v>108.08500000000001</v>
      </c>
      <c r="AE78" s="2">
        <v>385</v>
      </c>
      <c r="AF78" s="2">
        <v>183013.50473228702</v>
      </c>
      <c r="AG78" s="2">
        <v>257</v>
      </c>
      <c r="AH78">
        <f>Weather!C234</f>
        <v>160.89999999999998</v>
      </c>
      <c r="AI78">
        <f>Weather!D234</f>
        <v>24.2</v>
      </c>
      <c r="AJ78">
        <f>Weather!E234</f>
        <v>115.69999999999999</v>
      </c>
      <c r="AK78">
        <f>Weather!F234</f>
        <v>41</v>
      </c>
      <c r="AL78">
        <f>Weather!G234</f>
        <v>76.600000000000009</v>
      </c>
      <c r="AM78">
        <f>Weather!H234</f>
        <v>63.900000000000006</v>
      </c>
      <c r="AN78">
        <f>Weather!I234</f>
        <v>47.5</v>
      </c>
      <c r="AO78">
        <f>Weather!J234</f>
        <v>96.8</v>
      </c>
      <c r="AP78">
        <f>Weather!K234</f>
        <v>25.4</v>
      </c>
      <c r="AQ78">
        <f>Weather!L234</f>
        <v>136.69999999999999</v>
      </c>
      <c r="AR78">
        <f>Weather!M234</f>
        <v>10.899999999999999</v>
      </c>
      <c r="AS78">
        <f>Weather!N234</f>
        <v>184.2</v>
      </c>
      <c r="AT78">
        <f>Weather!O234</f>
        <v>3.6999999999999993</v>
      </c>
      <c r="AU78">
        <f>Weather!P234</f>
        <v>238.99999999999997</v>
      </c>
      <c r="AV78" s="7">
        <f>Weather!Q234</f>
        <v>15.590322580645161</v>
      </c>
      <c r="AW78" s="5">
        <f>'Economic Variables'!D188</f>
        <v>7145.7</v>
      </c>
      <c r="AX78" s="5">
        <f>'Economic Variables'!E188</f>
        <v>7111</v>
      </c>
      <c r="AY78" s="5">
        <f>'Economic Variables'!F188</f>
        <v>255.6</v>
      </c>
      <c r="AZ78" s="5">
        <f>'Economic Variables'!G188</f>
        <v>254.1</v>
      </c>
      <c r="BA78" s="5">
        <f>'Economic Variables'!H188</f>
        <v>735936.1</v>
      </c>
      <c r="BB78" s="5">
        <f>'Economic Variables'!I188</f>
        <v>7987.4</v>
      </c>
      <c r="BC78" s="5">
        <f>'Economic Variables'!J188</f>
        <v>7214.6</v>
      </c>
      <c r="BD78" s="5">
        <f>'Economic Variables'!K188</f>
        <v>447.7</v>
      </c>
      <c r="BE78" s="5">
        <f>'Economic Variables'!L188</f>
        <v>7389.6</v>
      </c>
      <c r="BF78" s="5">
        <f>'Economic Variables'!M188</f>
        <v>277</v>
      </c>
      <c r="BG78" s="5">
        <f>'Economic Variables'!N188</f>
        <v>1087</v>
      </c>
      <c r="BH78" s="5">
        <f t="shared" si="31"/>
        <v>15377</v>
      </c>
      <c r="BI78" s="5">
        <f>'Economic Variables'!P188</f>
        <v>731439</v>
      </c>
      <c r="BJ78" s="5">
        <f>'Economic Variables'!Q188</f>
        <v>8038</v>
      </c>
      <c r="BK78" s="5">
        <f>'Economic Variables'!R188</f>
        <v>7479</v>
      </c>
      <c r="BL78" s="5">
        <f>'Economic Variables'!S188</f>
        <v>3201</v>
      </c>
      <c r="BM78" s="5">
        <f t="shared" si="32"/>
        <v>77</v>
      </c>
      <c r="BN78" s="81">
        <f t="shared" si="33"/>
        <v>1.8864907251724818</v>
      </c>
      <c r="BO78" s="5">
        <f t="shared" si="34"/>
        <v>5929</v>
      </c>
      <c r="BP78">
        <v>0</v>
      </c>
      <c r="BQ78">
        <v>0</v>
      </c>
      <c r="BR78">
        <v>0</v>
      </c>
      <c r="BS78">
        <v>0</v>
      </c>
      <c r="BT78">
        <v>1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f t="shared" si="38"/>
        <v>1</v>
      </c>
      <c r="CC78">
        <f t="shared" si="38"/>
        <v>0</v>
      </c>
      <c r="CD78">
        <f t="shared" si="35"/>
        <v>1</v>
      </c>
      <c r="CE78">
        <v>31</v>
      </c>
      <c r="CF78">
        <v>22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 s="81">
        <f t="shared" si="39"/>
        <v>19.750954391166129</v>
      </c>
      <c r="CY78" s="79">
        <f t="shared" si="40"/>
        <v>76.690934241586945</v>
      </c>
      <c r="CZ78" s="5">
        <f t="shared" si="41"/>
        <v>2149.7863436035104</v>
      </c>
      <c r="DA78" s="5">
        <f t="shared" si="42"/>
        <v>56102.458462215895</v>
      </c>
      <c r="DB78" s="5">
        <f t="shared" si="43"/>
        <v>232580.96745589477</v>
      </c>
      <c r="DC78">
        <f t="shared" si="36"/>
        <v>1525.6548244928138</v>
      </c>
      <c r="DD78">
        <f t="shared" si="44"/>
        <v>39814.647940927411</v>
      </c>
      <c r="DE78">
        <f t="shared" si="45"/>
        <v>165057.46077515112</v>
      </c>
      <c r="DF78">
        <v>32733</v>
      </c>
      <c r="DG78">
        <v>3473</v>
      </c>
      <c r="DH78">
        <v>389</v>
      </c>
      <c r="DI78">
        <v>11</v>
      </c>
      <c r="DJ78">
        <v>4</v>
      </c>
    </row>
    <row r="79" spans="1:114" s="2" customFormat="1" x14ac:dyDescent="0.25">
      <c r="A79" s="3">
        <v>43252</v>
      </c>
      <c r="B79">
        <f t="shared" si="22"/>
        <v>2018</v>
      </c>
      <c r="C79" s="2">
        <v>21325478.376800001</v>
      </c>
      <c r="D79" s="2">
        <v>1262534.7422672648</v>
      </c>
      <c r="E79" s="2">
        <v>22588013.119067267</v>
      </c>
      <c r="F79" s="2">
        <v>32744</v>
      </c>
      <c r="G79" s="2">
        <v>8043194.8584592566</v>
      </c>
      <c r="H79" s="2">
        <v>338237.64540892158</v>
      </c>
      <c r="I79" s="2">
        <v>8381432.5038681785</v>
      </c>
      <c r="J79" s="2">
        <v>3472</v>
      </c>
      <c r="K79" s="2">
        <v>15810745.211509343</v>
      </c>
      <c r="L79" s="2">
        <v>2047726.8027661655</v>
      </c>
      <c r="M79" s="2">
        <v>17858472.01427551</v>
      </c>
      <c r="N79" s="2">
        <v>49986.701800000003</v>
      </c>
      <c r="O79" s="2">
        <v>391</v>
      </c>
      <c r="P79" s="2">
        <v>10159119.6324</v>
      </c>
      <c r="Q79" s="2">
        <v>82912.413350001283</v>
      </c>
      <c r="R79" s="2">
        <v>10242032.045750001</v>
      </c>
      <c r="S79" s="2">
        <v>21149.983207006961</v>
      </c>
      <c r="T79" s="2">
        <v>8</v>
      </c>
      <c r="U79" s="2">
        <v>23067081.921757504</v>
      </c>
      <c r="V79" s="2">
        <v>46803.431176236751</v>
      </c>
      <c r="W79" s="2">
        <v>23113885.352933742</v>
      </c>
      <c r="X79" s="2">
        <v>40877.115580896439</v>
      </c>
      <c r="Y79" s="2">
        <v>4</v>
      </c>
      <c r="Z79" s="2">
        <v>221134.58794741292</v>
      </c>
      <c r="AA79" s="2">
        <v>853.14269999999999</v>
      </c>
      <c r="AB79" s="2">
        <v>10072</v>
      </c>
      <c r="AC79" s="2">
        <v>36795.673349131452</v>
      </c>
      <c r="AD79" s="2">
        <v>113.955</v>
      </c>
      <c r="AE79" s="2">
        <v>385</v>
      </c>
      <c r="AF79" s="2">
        <v>165490.32832393021</v>
      </c>
      <c r="AG79" s="2">
        <v>256</v>
      </c>
      <c r="AH79">
        <f>Weather!C235</f>
        <v>75.100000000000023</v>
      </c>
      <c r="AI79">
        <f>Weather!D235</f>
        <v>33.200000000000003</v>
      </c>
      <c r="AJ79">
        <f>Weather!E235</f>
        <v>39.499999999999993</v>
      </c>
      <c r="AK79">
        <f>Weather!F235</f>
        <v>57.599999999999994</v>
      </c>
      <c r="AL79">
        <f>Weather!G235</f>
        <v>14.299999999999999</v>
      </c>
      <c r="AM79">
        <f>Weather!H235</f>
        <v>92.40000000000002</v>
      </c>
      <c r="AN79">
        <f>Weather!I235</f>
        <v>5.2999999999999989</v>
      </c>
      <c r="AO79">
        <f>Weather!J235</f>
        <v>143.39999999999995</v>
      </c>
      <c r="AP79">
        <f>Weather!K235</f>
        <v>0.69999999999999929</v>
      </c>
      <c r="AQ79">
        <f>Weather!L235</f>
        <v>198.8</v>
      </c>
      <c r="AR79">
        <f>Weather!M235</f>
        <v>0</v>
      </c>
      <c r="AS79">
        <f>Weather!N235</f>
        <v>258.10000000000002</v>
      </c>
      <c r="AT79">
        <f>Weather!O235</f>
        <v>0</v>
      </c>
      <c r="AU79">
        <f>Weather!P235</f>
        <v>318.10000000000002</v>
      </c>
      <c r="AV79" s="7">
        <f>Weather!Q235</f>
        <v>18.603333333333339</v>
      </c>
      <c r="AW79" s="5">
        <f>'Economic Variables'!D189</f>
        <v>7158.5</v>
      </c>
      <c r="AX79" s="5">
        <f>'Economic Variables'!E189</f>
        <v>7203.7</v>
      </c>
      <c r="AY79" s="5">
        <f>'Economic Variables'!F189</f>
        <v>256.3</v>
      </c>
      <c r="AZ79" s="5">
        <f>'Economic Variables'!G189</f>
        <v>259</v>
      </c>
      <c r="BA79" s="5">
        <f>'Economic Variables'!H189</f>
        <v>735936.1</v>
      </c>
      <c r="BB79" s="5">
        <f>'Economic Variables'!I189</f>
        <v>7987.4</v>
      </c>
      <c r="BC79" s="5">
        <f>'Economic Variables'!J189</f>
        <v>7214.6</v>
      </c>
      <c r="BD79" s="5">
        <f>'Economic Variables'!K189</f>
        <v>447.7</v>
      </c>
      <c r="BE79" s="5">
        <f>'Economic Variables'!L189</f>
        <v>7389.6</v>
      </c>
      <c r="BF79" s="5">
        <f>'Economic Variables'!M189</f>
        <v>277</v>
      </c>
      <c r="BG79" s="5">
        <f>'Economic Variables'!N189</f>
        <v>1087</v>
      </c>
      <c r="BH79" s="5">
        <f t="shared" si="31"/>
        <v>15377</v>
      </c>
      <c r="BI79" s="5">
        <f>'Economic Variables'!P189</f>
        <v>731439</v>
      </c>
      <c r="BJ79" s="5">
        <f>'Economic Variables'!Q189</f>
        <v>8038</v>
      </c>
      <c r="BK79" s="5">
        <f>'Economic Variables'!R189</f>
        <v>7479</v>
      </c>
      <c r="BL79" s="5">
        <f>'Economic Variables'!S189</f>
        <v>3201</v>
      </c>
      <c r="BM79" s="5">
        <f t="shared" si="32"/>
        <v>78</v>
      </c>
      <c r="BN79" s="81">
        <f t="shared" si="33"/>
        <v>1.8920946026904804</v>
      </c>
      <c r="BO79" s="5">
        <f t="shared" si="34"/>
        <v>6084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1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f t="shared" si="38"/>
        <v>0</v>
      </c>
      <c r="CC79">
        <f t="shared" si="38"/>
        <v>0</v>
      </c>
      <c r="CD79">
        <f t="shared" si="35"/>
        <v>0</v>
      </c>
      <c r="CE79">
        <v>30</v>
      </c>
      <c r="CF79">
        <v>21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 s="81">
        <f t="shared" si="39"/>
        <v>22.994556884790359</v>
      </c>
      <c r="CY79" s="79">
        <f t="shared" si="40"/>
        <v>80.466901918857317</v>
      </c>
      <c r="CZ79" s="5">
        <f t="shared" si="41"/>
        <v>2174.9448318445388</v>
      </c>
      <c r="DA79" s="5">
        <f t="shared" si="42"/>
        <v>60964.476462797626</v>
      </c>
      <c r="DB79" s="5">
        <f t="shared" si="43"/>
        <v>275165.30182063981</v>
      </c>
      <c r="DC79">
        <f t="shared" si="36"/>
        <v>1522.4613822911774</v>
      </c>
      <c r="DD79">
        <f t="shared" si="44"/>
        <v>42675.133523958342</v>
      </c>
      <c r="DE79">
        <f t="shared" si="45"/>
        <v>192615.71127444785</v>
      </c>
      <c r="DF79">
        <v>32744</v>
      </c>
      <c r="DG79">
        <v>3472</v>
      </c>
      <c r="DH79">
        <v>389</v>
      </c>
      <c r="DI79">
        <v>11</v>
      </c>
      <c r="DJ79">
        <v>4</v>
      </c>
    </row>
    <row r="80" spans="1:114" s="2" customFormat="1" x14ac:dyDescent="0.25">
      <c r="A80" s="3">
        <v>43282</v>
      </c>
      <c r="B80">
        <f t="shared" si="22"/>
        <v>2018</v>
      </c>
      <c r="C80" s="2">
        <v>28754482.5649</v>
      </c>
      <c r="D80" s="2">
        <v>1262534.7422672648</v>
      </c>
      <c r="E80" s="2">
        <v>30017017.307167266</v>
      </c>
      <c r="F80" s="2">
        <v>32743</v>
      </c>
      <c r="G80" s="2">
        <v>9411088.6582133211</v>
      </c>
      <c r="H80" s="2">
        <v>338237.64540892158</v>
      </c>
      <c r="I80" s="2">
        <v>9749326.3036222421</v>
      </c>
      <c r="J80" s="2">
        <v>3468</v>
      </c>
      <c r="K80" s="2">
        <v>18626006.897156913</v>
      </c>
      <c r="L80" s="2">
        <v>2047726.8027661655</v>
      </c>
      <c r="M80" s="2">
        <v>20673733.699923079</v>
      </c>
      <c r="N80" s="2">
        <v>54700.812382927725</v>
      </c>
      <c r="O80" s="2">
        <v>391</v>
      </c>
      <c r="P80" s="2">
        <v>10789566.4946</v>
      </c>
      <c r="Q80" s="2">
        <v>82912.413350001283</v>
      </c>
      <c r="R80" s="2">
        <v>10872478.907950001</v>
      </c>
      <c r="S80" s="2">
        <v>22524.498436724825</v>
      </c>
      <c r="T80" s="2">
        <v>8</v>
      </c>
      <c r="U80" s="2">
        <v>24082084.258650001</v>
      </c>
      <c r="V80" s="2">
        <v>46803.431176236751</v>
      </c>
      <c r="W80" s="2">
        <v>24128887.689826239</v>
      </c>
      <c r="X80" s="2">
        <v>40816.982416519822</v>
      </c>
      <c r="Y80" s="2">
        <v>4</v>
      </c>
      <c r="Z80" s="2">
        <v>238815.47909029745</v>
      </c>
      <c r="AA80" s="2">
        <v>853.12570000000005</v>
      </c>
      <c r="AB80" s="2">
        <v>10072</v>
      </c>
      <c r="AC80" s="2">
        <v>40467.846664051438</v>
      </c>
      <c r="AD80" s="2">
        <v>105.33499999999999</v>
      </c>
      <c r="AE80" s="2">
        <v>386</v>
      </c>
      <c r="AF80" s="2">
        <v>180779.28776375653</v>
      </c>
      <c r="AG80" s="2">
        <v>256</v>
      </c>
      <c r="AH80">
        <f>Weather!C236</f>
        <v>10.799999999999997</v>
      </c>
      <c r="AI80">
        <f>Weather!D236</f>
        <v>62.800000000000004</v>
      </c>
      <c r="AJ80">
        <f>Weather!E236</f>
        <v>2.3999999999999986</v>
      </c>
      <c r="AK80">
        <f>Weather!F236</f>
        <v>116.4</v>
      </c>
      <c r="AL80">
        <f>Weather!G236</f>
        <v>0</v>
      </c>
      <c r="AM80">
        <f>Weather!H236</f>
        <v>176.00000000000003</v>
      </c>
      <c r="AN80">
        <f>Weather!I236</f>
        <v>0</v>
      </c>
      <c r="AO80">
        <f>Weather!J236</f>
        <v>238.00000000000003</v>
      </c>
      <c r="AP80">
        <f>Weather!K236</f>
        <v>0</v>
      </c>
      <c r="AQ80">
        <f>Weather!L236</f>
        <v>300.00000000000006</v>
      </c>
      <c r="AR80">
        <f>Weather!M236</f>
        <v>0</v>
      </c>
      <c r="AS80">
        <f>Weather!N236</f>
        <v>362</v>
      </c>
      <c r="AT80">
        <f>Weather!O236</f>
        <v>0</v>
      </c>
      <c r="AU80">
        <f>Weather!P236</f>
        <v>424.00000000000006</v>
      </c>
      <c r="AV80" s="7">
        <f>Weather!Q236</f>
        <v>21.677419354838712</v>
      </c>
      <c r="AW80" s="5">
        <f>'Economic Variables'!D190</f>
        <v>7189.2</v>
      </c>
      <c r="AX80" s="5">
        <f>'Economic Variables'!E190</f>
        <v>7285.2</v>
      </c>
      <c r="AY80" s="5">
        <f>'Economic Variables'!F190</f>
        <v>257.60000000000002</v>
      </c>
      <c r="AZ80" s="5">
        <f>'Economic Variables'!G190</f>
        <v>263.5</v>
      </c>
      <c r="BA80" s="5">
        <f>'Economic Variables'!H190</f>
        <v>735936.1</v>
      </c>
      <c r="BB80" s="5">
        <f>'Economic Variables'!I190</f>
        <v>7987.4</v>
      </c>
      <c r="BC80" s="5">
        <f>'Economic Variables'!J190</f>
        <v>7214.6</v>
      </c>
      <c r="BD80" s="5">
        <f>'Economic Variables'!K190</f>
        <v>447.7</v>
      </c>
      <c r="BE80" s="5">
        <f>'Economic Variables'!L190</f>
        <v>7389.6</v>
      </c>
      <c r="BF80" s="5">
        <f>'Economic Variables'!M190</f>
        <v>277</v>
      </c>
      <c r="BG80" s="5">
        <f>'Economic Variables'!N190</f>
        <v>1087</v>
      </c>
      <c r="BH80" s="5">
        <f t="shared" si="31"/>
        <v>15377</v>
      </c>
      <c r="BI80" s="5">
        <f>'Economic Variables'!P190</f>
        <v>740407</v>
      </c>
      <c r="BJ80" s="5">
        <f>'Economic Variables'!Q190</f>
        <v>8003</v>
      </c>
      <c r="BK80" s="5">
        <f>'Economic Variables'!R190</f>
        <v>7329</v>
      </c>
      <c r="BL80" s="5">
        <f>'Economic Variables'!S190</f>
        <v>3290</v>
      </c>
      <c r="BM80" s="5">
        <f t="shared" si="32"/>
        <v>79</v>
      </c>
      <c r="BN80" s="81">
        <f t="shared" si="33"/>
        <v>1.8976270912904414</v>
      </c>
      <c r="BO80" s="5">
        <f t="shared" si="34"/>
        <v>6241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1</v>
      </c>
      <c r="BW80">
        <v>0</v>
      </c>
      <c r="BX80">
        <v>0</v>
      </c>
      <c r="BY80">
        <v>0</v>
      </c>
      <c r="BZ80">
        <v>0</v>
      </c>
      <c r="CA80">
        <v>0</v>
      </c>
      <c r="CB80">
        <f t="shared" si="38"/>
        <v>0</v>
      </c>
      <c r="CC80">
        <f t="shared" si="38"/>
        <v>0</v>
      </c>
      <c r="CD80">
        <f t="shared" si="35"/>
        <v>0</v>
      </c>
      <c r="CE80">
        <v>31</v>
      </c>
      <c r="CF80">
        <v>21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 s="81">
        <f t="shared" si="39"/>
        <v>29.572454597207447</v>
      </c>
      <c r="CY80" s="79">
        <f t="shared" si="40"/>
        <v>90.684658849780874</v>
      </c>
      <c r="CZ80" s="5">
        <f t="shared" si="41"/>
        <v>2517.8094872638021</v>
      </c>
      <c r="DA80" s="5">
        <f t="shared" si="42"/>
        <v>64717.136356845243</v>
      </c>
      <c r="DB80" s="5">
        <f t="shared" si="43"/>
        <v>287248.66297412186</v>
      </c>
      <c r="DC80">
        <f t="shared" si="36"/>
        <v>1705.6128784690275</v>
      </c>
      <c r="DD80">
        <f t="shared" si="44"/>
        <v>43840.640757862908</v>
      </c>
      <c r="DE80">
        <f t="shared" si="45"/>
        <v>194587.80395021162</v>
      </c>
      <c r="DF80">
        <v>32743</v>
      </c>
      <c r="DG80">
        <v>3468</v>
      </c>
      <c r="DH80">
        <v>389</v>
      </c>
      <c r="DI80">
        <v>11</v>
      </c>
      <c r="DJ80">
        <v>4</v>
      </c>
    </row>
    <row r="81" spans="1:114" s="2" customFormat="1" x14ac:dyDescent="0.25">
      <c r="A81" s="3">
        <v>43313</v>
      </c>
      <c r="B81">
        <f t="shared" si="22"/>
        <v>2018</v>
      </c>
      <c r="C81" s="2">
        <v>29388191.259400003</v>
      </c>
      <c r="D81" s="2">
        <v>1262534.7422672648</v>
      </c>
      <c r="E81" s="2">
        <v>30650726.001667269</v>
      </c>
      <c r="F81" s="2">
        <v>32773</v>
      </c>
      <c r="G81" s="2">
        <v>9489896.2129232511</v>
      </c>
      <c r="H81" s="2">
        <v>338237.64540892158</v>
      </c>
      <c r="I81" s="2">
        <v>9828133.858332172</v>
      </c>
      <c r="J81" s="2">
        <v>3470</v>
      </c>
      <c r="K81" s="2">
        <v>19367177.361257173</v>
      </c>
      <c r="L81" s="2">
        <v>2047726.8027661655</v>
      </c>
      <c r="M81" s="2">
        <v>21414904.16402334</v>
      </c>
      <c r="N81" s="2">
        <v>51934.039999999994</v>
      </c>
      <c r="O81" s="2">
        <v>391</v>
      </c>
      <c r="P81" s="2">
        <v>11293412.451800002</v>
      </c>
      <c r="Q81" s="2">
        <v>82912.413350001283</v>
      </c>
      <c r="R81" s="2">
        <v>11376324.865150003</v>
      </c>
      <c r="S81" s="2">
        <v>21210.17028235117</v>
      </c>
      <c r="T81" s="2">
        <v>8</v>
      </c>
      <c r="U81" s="2">
        <v>23066848.753492497</v>
      </c>
      <c r="V81" s="2">
        <v>46803.431176236751</v>
      </c>
      <c r="W81" s="2">
        <v>23113652.184668735</v>
      </c>
      <c r="X81" s="2">
        <v>40567.7448</v>
      </c>
      <c r="Y81" s="2">
        <v>4</v>
      </c>
      <c r="Z81" s="2">
        <v>268152.67312158138</v>
      </c>
      <c r="AA81" s="2">
        <v>853.06569999999999</v>
      </c>
      <c r="AB81" s="2">
        <v>10076</v>
      </c>
      <c r="AC81" s="2">
        <v>41235.096067538929</v>
      </c>
      <c r="AD81" s="2">
        <v>103.28</v>
      </c>
      <c r="AE81" s="2">
        <v>384</v>
      </c>
      <c r="AF81" s="2">
        <v>185825.28215801067</v>
      </c>
      <c r="AG81" s="2">
        <v>256</v>
      </c>
      <c r="AH81">
        <f>Weather!C237</f>
        <v>7.2999999999999972</v>
      </c>
      <c r="AI81">
        <f>Weather!D237</f>
        <v>71.599999999999994</v>
      </c>
      <c r="AJ81">
        <f>Weather!E237</f>
        <v>1.3999999999999986</v>
      </c>
      <c r="AK81">
        <f>Weather!F237</f>
        <v>127.70000000000002</v>
      </c>
      <c r="AL81">
        <f>Weather!G237</f>
        <v>0</v>
      </c>
      <c r="AM81">
        <f>Weather!H237</f>
        <v>188.29999999999995</v>
      </c>
      <c r="AN81">
        <f>Weather!I237</f>
        <v>0</v>
      </c>
      <c r="AO81">
        <f>Weather!J237</f>
        <v>250.29999999999995</v>
      </c>
      <c r="AP81">
        <f>Weather!K237</f>
        <v>0</v>
      </c>
      <c r="AQ81">
        <f>Weather!L237</f>
        <v>312.3</v>
      </c>
      <c r="AR81">
        <f>Weather!M237</f>
        <v>0</v>
      </c>
      <c r="AS81">
        <f>Weather!N237</f>
        <v>374.30000000000007</v>
      </c>
      <c r="AT81">
        <f>Weather!O237</f>
        <v>0</v>
      </c>
      <c r="AU81">
        <f>Weather!P237</f>
        <v>436.30000000000007</v>
      </c>
      <c r="AV81" s="7">
        <f>Weather!Q237</f>
        <v>22.0741935483871</v>
      </c>
      <c r="AW81" s="5">
        <f>'Economic Variables'!D191</f>
        <v>7191.8</v>
      </c>
      <c r="AX81" s="5">
        <f>'Economic Variables'!E191</f>
        <v>7290.7</v>
      </c>
      <c r="AY81" s="5">
        <f>'Economic Variables'!F191</f>
        <v>258.5</v>
      </c>
      <c r="AZ81" s="5">
        <f>'Economic Variables'!G191</f>
        <v>264.39999999999998</v>
      </c>
      <c r="BA81" s="5">
        <f>'Economic Variables'!H191</f>
        <v>735936.1</v>
      </c>
      <c r="BB81" s="5">
        <f>'Economic Variables'!I191</f>
        <v>7987.4</v>
      </c>
      <c r="BC81" s="5">
        <f>'Economic Variables'!J191</f>
        <v>7214.6</v>
      </c>
      <c r="BD81" s="5">
        <f>'Economic Variables'!K191</f>
        <v>447.7</v>
      </c>
      <c r="BE81" s="5">
        <f>'Economic Variables'!L191</f>
        <v>7389.6</v>
      </c>
      <c r="BF81" s="5">
        <f>'Economic Variables'!M191</f>
        <v>277</v>
      </c>
      <c r="BG81" s="5">
        <f>'Economic Variables'!N191</f>
        <v>1087</v>
      </c>
      <c r="BH81" s="5">
        <f t="shared" si="31"/>
        <v>15377</v>
      </c>
      <c r="BI81" s="5">
        <f>'Economic Variables'!P191</f>
        <v>740407</v>
      </c>
      <c r="BJ81" s="5">
        <f>'Economic Variables'!Q191</f>
        <v>8003</v>
      </c>
      <c r="BK81" s="5">
        <f>'Economic Variables'!R191</f>
        <v>7329</v>
      </c>
      <c r="BL81" s="5">
        <f>'Economic Variables'!S191</f>
        <v>3290</v>
      </c>
      <c r="BM81" s="5">
        <f t="shared" si="32"/>
        <v>80</v>
      </c>
      <c r="BN81" s="81">
        <f t="shared" si="33"/>
        <v>1.9030899869919435</v>
      </c>
      <c r="BO81" s="5">
        <f t="shared" si="34"/>
        <v>6400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1</v>
      </c>
      <c r="BX81">
        <v>0</v>
      </c>
      <c r="BY81">
        <v>0</v>
      </c>
      <c r="BZ81">
        <v>0</v>
      </c>
      <c r="CA81">
        <v>0</v>
      </c>
      <c r="CB81">
        <f t="shared" si="38"/>
        <v>0</v>
      </c>
      <c r="CC81">
        <f t="shared" si="38"/>
        <v>0</v>
      </c>
      <c r="CD81">
        <f t="shared" si="35"/>
        <v>0</v>
      </c>
      <c r="CE81">
        <v>31</v>
      </c>
      <c r="CF81">
        <v>22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 s="81">
        <f t="shared" si="39"/>
        <v>30.169136082384171</v>
      </c>
      <c r="CY81" s="79">
        <f t="shared" si="40"/>
        <v>91.365007514475892</v>
      </c>
      <c r="CZ81" s="5">
        <f t="shared" si="41"/>
        <v>2489.5261757757894</v>
      </c>
      <c r="DA81" s="5">
        <f t="shared" si="42"/>
        <v>64638.209461079561</v>
      </c>
      <c r="DB81" s="5">
        <f t="shared" si="43"/>
        <v>262655.13846214471</v>
      </c>
      <c r="DC81">
        <f t="shared" si="36"/>
        <v>1766.7605118408828</v>
      </c>
      <c r="DD81">
        <f t="shared" si="44"/>
        <v>45872.277682056461</v>
      </c>
      <c r="DE81">
        <f t="shared" si="45"/>
        <v>186400.42084410269</v>
      </c>
      <c r="DF81">
        <v>32773</v>
      </c>
      <c r="DG81">
        <v>3470</v>
      </c>
      <c r="DH81">
        <v>389</v>
      </c>
      <c r="DI81">
        <v>11</v>
      </c>
      <c r="DJ81">
        <v>4</v>
      </c>
    </row>
    <row r="82" spans="1:114" s="2" customFormat="1" x14ac:dyDescent="0.25">
      <c r="A82" s="3">
        <v>43344</v>
      </c>
      <c r="B82">
        <f t="shared" si="22"/>
        <v>2018</v>
      </c>
      <c r="C82" s="2">
        <v>22018217.803299997</v>
      </c>
      <c r="D82" s="2">
        <v>1262534.7422672648</v>
      </c>
      <c r="E82" s="2">
        <v>23280752.545567263</v>
      </c>
      <c r="F82" s="2">
        <v>32773</v>
      </c>
      <c r="G82" s="2">
        <v>7966074.0393941142</v>
      </c>
      <c r="H82" s="2">
        <v>338237.64540892158</v>
      </c>
      <c r="I82" s="2">
        <v>8304311.684803036</v>
      </c>
      <c r="J82" s="2">
        <v>3470</v>
      </c>
      <c r="K82" s="2">
        <v>17016761.280533519</v>
      </c>
      <c r="L82" s="2">
        <v>2047726.8027661655</v>
      </c>
      <c r="M82" s="2">
        <v>19064488.083299685</v>
      </c>
      <c r="N82" s="2">
        <v>52804.132299999997</v>
      </c>
      <c r="O82" s="2">
        <v>391</v>
      </c>
      <c r="P82" s="2">
        <v>10713490.580400001</v>
      </c>
      <c r="Q82" s="2">
        <v>82912.413350001283</v>
      </c>
      <c r="R82" s="2">
        <v>10796402.993750002</v>
      </c>
      <c r="S82" s="2">
        <v>20608.233497888134</v>
      </c>
      <c r="T82" s="2">
        <v>8</v>
      </c>
      <c r="U82" s="2">
        <v>25738670.396092501</v>
      </c>
      <c r="V82" s="2">
        <v>46803.431176236751</v>
      </c>
      <c r="W82" s="2">
        <v>25785473.827268738</v>
      </c>
      <c r="X82" s="2">
        <v>40316.128379999995</v>
      </c>
      <c r="Y82" s="2">
        <v>4</v>
      </c>
      <c r="Z82" s="2">
        <v>305786.43517896556</v>
      </c>
      <c r="AA82" s="2">
        <v>854.39070000000004</v>
      </c>
      <c r="AB82" s="2">
        <v>10076</v>
      </c>
      <c r="AC82" s="2">
        <v>38173.803507169054</v>
      </c>
      <c r="AD82" s="2">
        <v>113.47</v>
      </c>
      <c r="AE82" s="2">
        <v>384</v>
      </c>
      <c r="AF82" s="2">
        <v>171824.11140173578</v>
      </c>
      <c r="AG82" s="2">
        <v>256</v>
      </c>
      <c r="AH82">
        <f>Weather!C238</f>
        <v>96.999999999999986</v>
      </c>
      <c r="AI82">
        <f>Weather!D238</f>
        <v>34.5</v>
      </c>
      <c r="AJ82">
        <f>Weather!E238</f>
        <v>62.199999999999996</v>
      </c>
      <c r="AK82">
        <f>Weather!F238</f>
        <v>59.7</v>
      </c>
      <c r="AL82">
        <f>Weather!G238</f>
        <v>35.199999999999996</v>
      </c>
      <c r="AM82">
        <f>Weather!H238</f>
        <v>92.7</v>
      </c>
      <c r="AN82">
        <f>Weather!I238</f>
        <v>15.100000000000001</v>
      </c>
      <c r="AO82">
        <f>Weather!J238</f>
        <v>132.60000000000002</v>
      </c>
      <c r="AP82">
        <f>Weather!K238</f>
        <v>3.9000000000000004</v>
      </c>
      <c r="AQ82">
        <f>Weather!L238</f>
        <v>181.4</v>
      </c>
      <c r="AR82">
        <f>Weather!M238</f>
        <v>0</v>
      </c>
      <c r="AS82">
        <f>Weather!N238</f>
        <v>237.5</v>
      </c>
      <c r="AT82">
        <f>Weather!O238</f>
        <v>0</v>
      </c>
      <c r="AU82">
        <f>Weather!P238</f>
        <v>297.49999999999994</v>
      </c>
      <c r="AV82" s="7">
        <f>Weather!Q238</f>
        <v>17.916666666666664</v>
      </c>
      <c r="AW82" s="5">
        <f>'Economic Variables'!D192</f>
        <v>7195.6</v>
      </c>
      <c r="AX82" s="5">
        <f>'Economic Variables'!E192</f>
        <v>7249.1</v>
      </c>
      <c r="AY82" s="5">
        <f>'Economic Variables'!F192</f>
        <v>259.10000000000002</v>
      </c>
      <c r="AZ82" s="5">
        <f>'Economic Variables'!G192</f>
        <v>261.7</v>
      </c>
      <c r="BA82" s="5">
        <f>'Economic Variables'!H192</f>
        <v>735936.1</v>
      </c>
      <c r="BB82" s="5">
        <f>'Economic Variables'!I192</f>
        <v>7987.4</v>
      </c>
      <c r="BC82" s="5">
        <f>'Economic Variables'!J192</f>
        <v>7214.6</v>
      </c>
      <c r="BD82" s="5">
        <f>'Economic Variables'!K192</f>
        <v>447.7</v>
      </c>
      <c r="BE82" s="5">
        <f>'Economic Variables'!L192</f>
        <v>7389.6</v>
      </c>
      <c r="BF82" s="5">
        <f>'Economic Variables'!M192</f>
        <v>277</v>
      </c>
      <c r="BG82" s="5">
        <f>'Economic Variables'!N192</f>
        <v>1087</v>
      </c>
      <c r="BH82" s="5">
        <f t="shared" si="31"/>
        <v>15377</v>
      </c>
      <c r="BI82" s="5">
        <f>'Economic Variables'!P192</f>
        <v>740407</v>
      </c>
      <c r="BJ82" s="5">
        <f>'Economic Variables'!Q192</f>
        <v>8003</v>
      </c>
      <c r="BK82" s="5">
        <f>'Economic Variables'!R192</f>
        <v>7329</v>
      </c>
      <c r="BL82" s="5">
        <f>'Economic Variables'!S192</f>
        <v>3290</v>
      </c>
      <c r="BM82" s="5">
        <f t="shared" si="32"/>
        <v>81</v>
      </c>
      <c r="BN82" s="81">
        <f t="shared" si="33"/>
        <v>1.9084850188786497</v>
      </c>
      <c r="BO82" s="5">
        <f t="shared" si="34"/>
        <v>6561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1</v>
      </c>
      <c r="BY82">
        <v>0</v>
      </c>
      <c r="BZ82">
        <v>0</v>
      </c>
      <c r="CA82">
        <v>0</v>
      </c>
      <c r="CB82">
        <f t="shared" si="38"/>
        <v>0</v>
      </c>
      <c r="CC82">
        <f t="shared" si="38"/>
        <v>1</v>
      </c>
      <c r="CD82">
        <f t="shared" si="35"/>
        <v>1</v>
      </c>
      <c r="CE82">
        <v>30</v>
      </c>
      <c r="CF82">
        <v>19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 s="81">
        <f t="shared" si="39"/>
        <v>23.678793056852964</v>
      </c>
      <c r="CY82" s="79">
        <f t="shared" si="40"/>
        <v>79.772446539894673</v>
      </c>
      <c r="CZ82" s="5">
        <f t="shared" si="41"/>
        <v>2566.2253443666291</v>
      </c>
      <c r="DA82" s="5">
        <f t="shared" si="42"/>
        <v>71028.967064144745</v>
      </c>
      <c r="DB82" s="5">
        <f t="shared" si="43"/>
        <v>339282.55035879917</v>
      </c>
      <c r="DC82">
        <f t="shared" si="36"/>
        <v>1625.2760514321983</v>
      </c>
      <c r="DD82">
        <f t="shared" si="44"/>
        <v>44985.012473958341</v>
      </c>
      <c r="DE82">
        <f t="shared" si="45"/>
        <v>214878.94856057281</v>
      </c>
      <c r="DF82">
        <v>32773</v>
      </c>
      <c r="DG82">
        <v>3470</v>
      </c>
      <c r="DH82">
        <v>389</v>
      </c>
      <c r="DI82">
        <v>11</v>
      </c>
      <c r="DJ82">
        <v>4</v>
      </c>
    </row>
    <row r="83" spans="1:114" s="2" customFormat="1" x14ac:dyDescent="0.25">
      <c r="A83" s="3">
        <v>43374</v>
      </c>
      <c r="B83">
        <f t="shared" si="22"/>
        <v>2018</v>
      </c>
      <c r="C83" s="2">
        <v>18168190.9866</v>
      </c>
      <c r="D83" s="2">
        <v>1262534.7422672648</v>
      </c>
      <c r="E83" s="2">
        <v>19430725.728867266</v>
      </c>
      <c r="F83" s="2">
        <v>32783</v>
      </c>
      <c r="G83" s="2">
        <v>7492684.6563764941</v>
      </c>
      <c r="H83" s="2">
        <v>338237.64540892158</v>
      </c>
      <c r="I83" s="2">
        <v>7830922.301785416</v>
      </c>
      <c r="J83" s="2">
        <v>3469</v>
      </c>
      <c r="K83" s="2">
        <v>16296903.291772611</v>
      </c>
      <c r="L83" s="2">
        <v>2047726.8027661655</v>
      </c>
      <c r="M83" s="2">
        <v>18344630.094538778</v>
      </c>
      <c r="N83" s="2">
        <v>47576.901711122613</v>
      </c>
      <c r="O83" s="2">
        <v>393</v>
      </c>
      <c r="P83" s="2">
        <v>10357381.806</v>
      </c>
      <c r="Q83" s="2">
        <v>82912.413350001283</v>
      </c>
      <c r="R83" s="2">
        <v>10440294.219350001</v>
      </c>
      <c r="S83" s="2">
        <v>20592.521835040465</v>
      </c>
      <c r="T83" s="2">
        <v>8</v>
      </c>
      <c r="U83" s="2">
        <v>26931468.412034996</v>
      </c>
      <c r="V83" s="2">
        <v>46803.431176236751</v>
      </c>
      <c r="W83" s="2">
        <v>26978271.843211234</v>
      </c>
      <c r="X83" s="2">
        <v>41970.851338202279</v>
      </c>
      <c r="Y83" s="2">
        <v>4</v>
      </c>
      <c r="Z83" s="2">
        <v>343763.4460800307</v>
      </c>
      <c r="AA83" s="2">
        <v>853.66769999999997</v>
      </c>
      <c r="AB83" s="2">
        <v>10094</v>
      </c>
      <c r="AC83" s="2">
        <v>39216.113881896395</v>
      </c>
      <c r="AD83" s="2">
        <v>106.97499999999999</v>
      </c>
      <c r="AE83" s="2">
        <v>384</v>
      </c>
      <c r="AF83" s="2">
        <v>177185.12191188862</v>
      </c>
      <c r="AG83" s="2">
        <v>256</v>
      </c>
      <c r="AH83">
        <f>Weather!C239</f>
        <v>317.8</v>
      </c>
      <c r="AI83">
        <f>Weather!D239</f>
        <v>7.8000000000000007</v>
      </c>
      <c r="AJ83">
        <f>Weather!E239</f>
        <v>262.7</v>
      </c>
      <c r="AK83">
        <f>Weather!F239</f>
        <v>14.7</v>
      </c>
      <c r="AL83">
        <f>Weather!G239</f>
        <v>210.20000000000002</v>
      </c>
      <c r="AM83">
        <f>Weather!H239</f>
        <v>24.2</v>
      </c>
      <c r="AN83">
        <f>Weather!I239</f>
        <v>160.9</v>
      </c>
      <c r="AO83">
        <f>Weather!J239</f>
        <v>36.9</v>
      </c>
      <c r="AP83">
        <f>Weather!K239</f>
        <v>116.60000000000001</v>
      </c>
      <c r="AQ83">
        <f>Weather!L239</f>
        <v>54.6</v>
      </c>
      <c r="AR83">
        <f>Weather!M239</f>
        <v>74</v>
      </c>
      <c r="AS83">
        <f>Weather!N239</f>
        <v>74</v>
      </c>
      <c r="AT83">
        <f>Weather!O239</f>
        <v>35.4</v>
      </c>
      <c r="AU83">
        <f>Weather!P239</f>
        <v>97.4</v>
      </c>
      <c r="AV83" s="7">
        <f>Weather!Q239</f>
        <v>10.000000000000002</v>
      </c>
      <c r="AW83" s="5">
        <f>'Economic Variables'!D193</f>
        <v>7181.8</v>
      </c>
      <c r="AX83" s="5">
        <f>'Economic Variables'!E193</f>
        <v>7206.5</v>
      </c>
      <c r="AY83" s="5">
        <f>'Economic Variables'!F193</f>
        <v>257.8</v>
      </c>
      <c r="AZ83" s="5">
        <f>'Economic Variables'!G193</f>
        <v>258.10000000000002</v>
      </c>
      <c r="BA83" s="5">
        <f>'Economic Variables'!H193</f>
        <v>735936.1</v>
      </c>
      <c r="BB83" s="5">
        <f>'Economic Variables'!I193</f>
        <v>7987.4</v>
      </c>
      <c r="BC83" s="5">
        <f>'Economic Variables'!J193</f>
        <v>7214.6</v>
      </c>
      <c r="BD83" s="5">
        <f>'Economic Variables'!K193</f>
        <v>447.7</v>
      </c>
      <c r="BE83" s="5">
        <f>'Economic Variables'!L193</f>
        <v>7389.6</v>
      </c>
      <c r="BF83" s="5">
        <f>'Economic Variables'!M193</f>
        <v>277</v>
      </c>
      <c r="BG83" s="5">
        <f>'Economic Variables'!N193</f>
        <v>1087</v>
      </c>
      <c r="BH83" s="5">
        <f t="shared" si="31"/>
        <v>15377</v>
      </c>
      <c r="BI83" s="5">
        <f>'Economic Variables'!P193</f>
        <v>745883</v>
      </c>
      <c r="BJ83" s="5">
        <f>'Economic Variables'!Q193</f>
        <v>7928</v>
      </c>
      <c r="BK83" s="5">
        <f>'Economic Variables'!R193</f>
        <v>7441</v>
      </c>
      <c r="BL83" s="5">
        <f>'Economic Variables'!S193</f>
        <v>3329</v>
      </c>
      <c r="BM83" s="5">
        <f t="shared" si="32"/>
        <v>82</v>
      </c>
      <c r="BN83" s="81">
        <f t="shared" si="33"/>
        <v>1.9138138523837167</v>
      </c>
      <c r="BO83" s="5">
        <f t="shared" si="34"/>
        <v>6724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1</v>
      </c>
      <c r="BZ83">
        <v>0</v>
      </c>
      <c r="CA83">
        <v>0</v>
      </c>
      <c r="CB83">
        <f t="shared" si="38"/>
        <v>0</v>
      </c>
      <c r="CC83">
        <f t="shared" si="38"/>
        <v>1</v>
      </c>
      <c r="CD83">
        <f t="shared" si="35"/>
        <v>1</v>
      </c>
      <c r="CE83">
        <v>31</v>
      </c>
      <c r="CF83">
        <v>22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 s="81">
        <f t="shared" si="39"/>
        <v>19.119592598511684</v>
      </c>
      <c r="CY83" s="79">
        <f t="shared" si="40"/>
        <v>72.819370663530592</v>
      </c>
      <c r="CZ83" s="5">
        <f t="shared" si="41"/>
        <v>2121.7476398957642</v>
      </c>
      <c r="DA83" s="5">
        <f t="shared" si="42"/>
        <v>59319.853519034099</v>
      </c>
      <c r="DB83" s="5">
        <f t="shared" si="43"/>
        <v>306571.27094558219</v>
      </c>
      <c r="DC83">
        <f t="shared" si="36"/>
        <v>1505.7563896034455</v>
      </c>
      <c r="DD83">
        <f t="shared" si="44"/>
        <v>42097.960561895168</v>
      </c>
      <c r="DE83">
        <f t="shared" si="45"/>
        <v>217566.70841299382</v>
      </c>
      <c r="DF83">
        <v>32783</v>
      </c>
      <c r="DG83">
        <v>3469</v>
      </c>
      <c r="DH83">
        <v>391</v>
      </c>
      <c r="DI83">
        <v>11</v>
      </c>
      <c r="DJ83">
        <v>4</v>
      </c>
    </row>
    <row r="84" spans="1:114" s="2" customFormat="1" x14ac:dyDescent="0.25">
      <c r="A84" s="3">
        <v>43405</v>
      </c>
      <c r="B84">
        <f t="shared" si="22"/>
        <v>2018</v>
      </c>
      <c r="C84" s="2">
        <v>19411809.1107</v>
      </c>
      <c r="D84" s="2">
        <v>1262534.7422672648</v>
      </c>
      <c r="E84" s="2">
        <v>20674343.852967266</v>
      </c>
      <c r="F84" s="2">
        <v>32811</v>
      </c>
      <c r="G84" s="2">
        <v>8234740.3614856489</v>
      </c>
      <c r="H84" s="2">
        <v>338237.64540892158</v>
      </c>
      <c r="I84" s="2">
        <v>8572978.0068945698</v>
      </c>
      <c r="J84" s="2">
        <v>3470</v>
      </c>
      <c r="K84" s="2">
        <v>16891923.078268014</v>
      </c>
      <c r="L84" s="2">
        <v>2047726.8027661655</v>
      </c>
      <c r="M84" s="2">
        <v>18939649.881034181</v>
      </c>
      <c r="N84" s="2">
        <v>50006.844499999992</v>
      </c>
      <c r="O84" s="2">
        <v>393</v>
      </c>
      <c r="P84" s="2">
        <v>10361089.312000001</v>
      </c>
      <c r="Q84" s="2">
        <v>82912.413350001283</v>
      </c>
      <c r="R84" s="2">
        <v>10444001.725350002</v>
      </c>
      <c r="S84" s="2">
        <v>19580.011553723612</v>
      </c>
      <c r="T84" s="2">
        <v>8</v>
      </c>
      <c r="U84" s="2">
        <v>25455812.196622498</v>
      </c>
      <c r="V84" s="2">
        <v>46803.431176236751</v>
      </c>
      <c r="W84" s="2">
        <v>25502615.627798736</v>
      </c>
      <c r="X84" s="2">
        <v>42051.979529999997</v>
      </c>
      <c r="Y84" s="2">
        <v>4</v>
      </c>
      <c r="Z84" s="2">
        <v>354343.80875155836</v>
      </c>
      <c r="AA84" s="2">
        <v>827.71270000000004</v>
      </c>
      <c r="AB84" s="2">
        <v>10095</v>
      </c>
      <c r="AC84" s="2">
        <v>38675.994191419712</v>
      </c>
      <c r="AD84" s="2">
        <v>62.262</v>
      </c>
      <c r="AE84" s="2">
        <v>383</v>
      </c>
      <c r="AF84" s="2">
        <v>175613.27596037165</v>
      </c>
      <c r="AG84" s="2">
        <v>256</v>
      </c>
      <c r="AH84">
        <f>Weather!C240</f>
        <v>553.50000000000011</v>
      </c>
      <c r="AI84">
        <f>Weather!D240</f>
        <v>0</v>
      </c>
      <c r="AJ84">
        <f>Weather!E240</f>
        <v>493.50000000000006</v>
      </c>
      <c r="AK84">
        <f>Weather!F240</f>
        <v>0</v>
      </c>
      <c r="AL84">
        <f>Weather!G240</f>
        <v>433.50000000000006</v>
      </c>
      <c r="AM84">
        <f>Weather!H240</f>
        <v>0</v>
      </c>
      <c r="AN84">
        <f>Weather!I240</f>
        <v>373.50000000000011</v>
      </c>
      <c r="AO84">
        <f>Weather!J240</f>
        <v>0</v>
      </c>
      <c r="AP84">
        <f>Weather!K240</f>
        <v>313.5</v>
      </c>
      <c r="AQ84">
        <f>Weather!L240</f>
        <v>0</v>
      </c>
      <c r="AR84">
        <f>Weather!M240</f>
        <v>254.49999999999997</v>
      </c>
      <c r="AS84">
        <f>Weather!N240</f>
        <v>1</v>
      </c>
      <c r="AT84">
        <f>Weather!O240</f>
        <v>198.5</v>
      </c>
      <c r="AU84">
        <f>Weather!P240</f>
        <v>5</v>
      </c>
      <c r="AV84" s="7">
        <f>Weather!Q240</f>
        <v>1.55</v>
      </c>
      <c r="AW84" s="5">
        <f>'Economic Variables'!D194</f>
        <v>7204.8</v>
      </c>
      <c r="AX84" s="5">
        <f>'Economic Variables'!E194</f>
        <v>7207.4</v>
      </c>
      <c r="AY84" s="5">
        <f>'Economic Variables'!F194</f>
        <v>254</v>
      </c>
      <c r="AZ84" s="5">
        <f>'Economic Variables'!G194</f>
        <v>251.1</v>
      </c>
      <c r="BA84" s="5">
        <f>'Economic Variables'!H194</f>
        <v>735936.1</v>
      </c>
      <c r="BB84" s="5">
        <f>'Economic Variables'!I194</f>
        <v>7987.4</v>
      </c>
      <c r="BC84" s="5">
        <f>'Economic Variables'!J194</f>
        <v>7214.6</v>
      </c>
      <c r="BD84" s="5">
        <f>'Economic Variables'!K194</f>
        <v>447.7</v>
      </c>
      <c r="BE84" s="5">
        <f>'Economic Variables'!L194</f>
        <v>7389.6</v>
      </c>
      <c r="BF84" s="5">
        <f>'Economic Variables'!M194</f>
        <v>277</v>
      </c>
      <c r="BG84" s="5">
        <f>'Economic Variables'!N194</f>
        <v>1087</v>
      </c>
      <c r="BH84" s="5">
        <f t="shared" si="31"/>
        <v>15377</v>
      </c>
      <c r="BI84" s="5">
        <f>'Economic Variables'!P194</f>
        <v>745883</v>
      </c>
      <c r="BJ84" s="5">
        <f>'Economic Variables'!Q194</f>
        <v>7928</v>
      </c>
      <c r="BK84" s="5">
        <f>'Economic Variables'!R194</f>
        <v>7441</v>
      </c>
      <c r="BL84" s="5">
        <f>'Economic Variables'!S194</f>
        <v>3329</v>
      </c>
      <c r="BM84" s="5">
        <f t="shared" si="32"/>
        <v>83</v>
      </c>
      <c r="BN84" s="81">
        <f t="shared" si="33"/>
        <v>1.919078092376074</v>
      </c>
      <c r="BO84" s="5">
        <f t="shared" si="34"/>
        <v>6889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1</v>
      </c>
      <c r="CA84">
        <v>0</v>
      </c>
      <c r="CB84">
        <f t="shared" si="38"/>
        <v>0</v>
      </c>
      <c r="CC84">
        <f t="shared" si="38"/>
        <v>0</v>
      </c>
      <c r="CD84">
        <f t="shared" si="35"/>
        <v>0</v>
      </c>
      <c r="CE84">
        <v>30</v>
      </c>
      <c r="CF84">
        <v>22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 s="81">
        <f t="shared" si="39"/>
        <v>21.003468199655874</v>
      </c>
      <c r="CY84" s="79">
        <f t="shared" si="40"/>
        <v>82.353294974971845</v>
      </c>
      <c r="CZ84" s="5">
        <f t="shared" si="41"/>
        <v>2190.5678789074923</v>
      </c>
      <c r="DA84" s="5">
        <f t="shared" si="42"/>
        <v>59340.918894034105</v>
      </c>
      <c r="DB84" s="5">
        <f t="shared" si="43"/>
        <v>289802.45031589473</v>
      </c>
      <c r="DC84">
        <f t="shared" si="36"/>
        <v>1606.4164445321612</v>
      </c>
      <c r="DD84">
        <f t="shared" si="44"/>
        <v>43516.673855625006</v>
      </c>
      <c r="DE84">
        <f t="shared" si="45"/>
        <v>212521.79689832279</v>
      </c>
      <c r="DF84">
        <v>32811</v>
      </c>
      <c r="DG84">
        <v>3470</v>
      </c>
      <c r="DH84">
        <v>391</v>
      </c>
      <c r="DI84">
        <v>11</v>
      </c>
      <c r="DJ84">
        <v>4</v>
      </c>
    </row>
    <row r="85" spans="1:114" s="2" customFormat="1" x14ac:dyDescent="0.25">
      <c r="A85" s="3">
        <v>43435</v>
      </c>
      <c r="B85">
        <f t="shared" si="22"/>
        <v>2018</v>
      </c>
      <c r="C85" s="2">
        <v>21887971</v>
      </c>
      <c r="D85" s="2">
        <v>1262534.7422672648</v>
      </c>
      <c r="E85" s="2">
        <v>23150505.742267266</v>
      </c>
      <c r="F85" s="2">
        <v>32822</v>
      </c>
      <c r="G85" s="2">
        <v>8498061</v>
      </c>
      <c r="H85" s="2">
        <v>338237.64540892158</v>
      </c>
      <c r="I85" s="2">
        <v>8836298.6454089209</v>
      </c>
      <c r="J85" s="2">
        <v>3468</v>
      </c>
      <c r="K85" s="2">
        <v>16304896</v>
      </c>
      <c r="L85" s="2">
        <v>2047726.8027661655</v>
      </c>
      <c r="M85" s="2">
        <v>18352622.802766167</v>
      </c>
      <c r="N85" s="2">
        <v>49076.24</v>
      </c>
      <c r="O85" s="2">
        <v>393</v>
      </c>
      <c r="P85" s="2">
        <v>9810466.5215000007</v>
      </c>
      <c r="Q85" s="2">
        <v>82912.413350001283</v>
      </c>
      <c r="R85" s="2">
        <v>9893378.9348500017</v>
      </c>
      <c r="S85" s="2">
        <v>19181.2088</v>
      </c>
      <c r="T85" s="2">
        <v>8</v>
      </c>
      <c r="U85" s="2">
        <v>26542975</v>
      </c>
      <c r="V85" s="2">
        <v>46803.431176236751</v>
      </c>
      <c r="W85" s="2">
        <v>26589778.431176238</v>
      </c>
      <c r="X85" s="2">
        <v>42806</v>
      </c>
      <c r="Y85" s="2">
        <v>4</v>
      </c>
      <c r="Z85" s="2">
        <v>373517</v>
      </c>
      <c r="AA85" s="2">
        <v>804</v>
      </c>
      <c r="AB85" s="2">
        <v>10095</v>
      </c>
      <c r="AC85" s="17">
        <v>23620</v>
      </c>
      <c r="AD85" s="2">
        <v>154</v>
      </c>
      <c r="AE85" s="2">
        <v>383</v>
      </c>
      <c r="AF85" s="17">
        <v>119077</v>
      </c>
      <c r="AG85" s="2">
        <v>256</v>
      </c>
      <c r="AH85">
        <f>Weather!C241</f>
        <v>606.19999999999993</v>
      </c>
      <c r="AI85">
        <f>Weather!D241</f>
        <v>0</v>
      </c>
      <c r="AJ85">
        <f>Weather!E241</f>
        <v>544.19999999999993</v>
      </c>
      <c r="AK85">
        <f>Weather!F241</f>
        <v>0</v>
      </c>
      <c r="AL85">
        <f>Weather!G241</f>
        <v>482.19999999999987</v>
      </c>
      <c r="AM85">
        <f>Weather!H241</f>
        <v>0</v>
      </c>
      <c r="AN85">
        <f>Weather!I241</f>
        <v>420.19999999999987</v>
      </c>
      <c r="AO85">
        <f>Weather!J241</f>
        <v>0</v>
      </c>
      <c r="AP85">
        <f>Weather!K241</f>
        <v>358.19999999999993</v>
      </c>
      <c r="AQ85">
        <f>Weather!L241</f>
        <v>0</v>
      </c>
      <c r="AR85">
        <f>Weather!M241</f>
        <v>296.2</v>
      </c>
      <c r="AS85">
        <f>Weather!N241</f>
        <v>0</v>
      </c>
      <c r="AT85">
        <f>Weather!O241</f>
        <v>235.70000000000002</v>
      </c>
      <c r="AU85">
        <f>Weather!P241</f>
        <v>1.5</v>
      </c>
      <c r="AV85" s="7">
        <f>Weather!Q241</f>
        <v>0.44516129032258073</v>
      </c>
      <c r="AW85" s="5">
        <f>'Economic Variables'!D195</f>
        <v>7216.7</v>
      </c>
      <c r="AX85" s="5">
        <f>'Economic Variables'!E195</f>
        <v>7227.2</v>
      </c>
      <c r="AY85" s="5">
        <f>'Economic Variables'!F195</f>
        <v>252.9</v>
      </c>
      <c r="AZ85" s="5">
        <f>'Economic Variables'!G195</f>
        <v>249.2</v>
      </c>
      <c r="BA85" s="5">
        <f>'Economic Variables'!H195</f>
        <v>735936.1</v>
      </c>
      <c r="BB85" s="5">
        <f>'Economic Variables'!I195</f>
        <v>7987.4</v>
      </c>
      <c r="BC85" s="5">
        <f>'Economic Variables'!J195</f>
        <v>7214.6</v>
      </c>
      <c r="BD85" s="5">
        <f>'Economic Variables'!K195</f>
        <v>447.7</v>
      </c>
      <c r="BE85" s="5">
        <f>'Economic Variables'!L195</f>
        <v>7389.6</v>
      </c>
      <c r="BF85" s="5">
        <f>'Economic Variables'!M195</f>
        <v>277</v>
      </c>
      <c r="BG85" s="5">
        <f>'Economic Variables'!N195</f>
        <v>1087</v>
      </c>
      <c r="BH85" s="5">
        <f t="shared" si="31"/>
        <v>15377</v>
      </c>
      <c r="BI85" s="5">
        <f>'Economic Variables'!P195</f>
        <v>745883</v>
      </c>
      <c r="BJ85" s="5">
        <f>'Economic Variables'!Q195</f>
        <v>7928</v>
      </c>
      <c r="BK85" s="5">
        <f>'Economic Variables'!R195</f>
        <v>7441</v>
      </c>
      <c r="BL85" s="5">
        <f>'Economic Variables'!S195</f>
        <v>3329</v>
      </c>
      <c r="BM85" s="5">
        <f t="shared" si="32"/>
        <v>84</v>
      </c>
      <c r="BN85" s="81">
        <f t="shared" si="33"/>
        <v>1.9242792860618816</v>
      </c>
      <c r="BO85" s="5">
        <f t="shared" si="34"/>
        <v>7056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1</v>
      </c>
      <c r="CB85">
        <f t="shared" si="38"/>
        <v>0</v>
      </c>
      <c r="CC85">
        <f t="shared" si="38"/>
        <v>0</v>
      </c>
      <c r="CD85">
        <f t="shared" si="35"/>
        <v>0</v>
      </c>
      <c r="CE85">
        <v>31</v>
      </c>
      <c r="CF85">
        <v>19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 s="81">
        <f t="shared" si="39"/>
        <v>22.752742301354978</v>
      </c>
      <c r="CY85" s="79">
        <f t="shared" si="40"/>
        <v>82.192010319315031</v>
      </c>
      <c r="CZ85" s="5">
        <f t="shared" si="41"/>
        <v>2457.8308293513014</v>
      </c>
      <c r="DA85" s="5">
        <f t="shared" si="42"/>
        <v>65088.019308223695</v>
      </c>
      <c r="DB85" s="5">
        <f t="shared" si="43"/>
        <v>349865.50567337155</v>
      </c>
      <c r="DC85">
        <f t="shared" si="36"/>
        <v>1506.4124437959588</v>
      </c>
      <c r="DD85">
        <f t="shared" si="44"/>
        <v>39892.656995362908</v>
      </c>
      <c r="DE85">
        <f t="shared" si="45"/>
        <v>214433.69702561482</v>
      </c>
      <c r="DF85">
        <v>32822</v>
      </c>
      <c r="DG85">
        <v>3468</v>
      </c>
      <c r="DH85">
        <v>391</v>
      </c>
      <c r="DI85">
        <v>11</v>
      </c>
      <c r="DJ85">
        <v>4</v>
      </c>
    </row>
    <row r="86" spans="1:114" x14ac:dyDescent="0.25">
      <c r="A86" s="3">
        <v>43466</v>
      </c>
      <c r="B86">
        <f t="shared" ref="B86:B97" si="46">YEAR(A86)</f>
        <v>2019</v>
      </c>
      <c r="C86" s="2">
        <v>22935301</v>
      </c>
      <c r="D86" s="2">
        <v>1335448.6224788334</v>
      </c>
      <c r="E86" s="2">
        <v>24270749.622478835</v>
      </c>
      <c r="F86" s="2">
        <v>32833</v>
      </c>
      <c r="G86" s="2">
        <v>9241622</v>
      </c>
      <c r="H86" s="2">
        <v>371434.61757067288</v>
      </c>
      <c r="I86" s="2">
        <v>9613056.6175706722</v>
      </c>
      <c r="J86" s="2">
        <v>3457</v>
      </c>
      <c r="K86" s="2">
        <v>18957376.379999999</v>
      </c>
      <c r="L86" s="2">
        <v>2412990.8511408689</v>
      </c>
      <c r="M86" s="2">
        <v>21370367.231140867</v>
      </c>
      <c r="N86" s="2">
        <v>46773.279999999999</v>
      </c>
      <c r="O86" s="2">
        <v>393</v>
      </c>
      <c r="P86" s="2">
        <v>10398913.554299999</v>
      </c>
      <c r="Q86" s="2">
        <v>154728.14117224846</v>
      </c>
      <c r="R86" s="2">
        <v>10553641.695472248</v>
      </c>
      <c r="S86" s="2">
        <v>18866.466799999998</v>
      </c>
      <c r="T86" s="2">
        <v>8</v>
      </c>
      <c r="U86" s="2">
        <v>27037120</v>
      </c>
      <c r="V86" s="2">
        <v>80673.20788817959</v>
      </c>
      <c r="W86" s="2">
        <v>27117793.207888179</v>
      </c>
      <c r="X86" s="2">
        <v>42688</v>
      </c>
      <c r="Y86" s="2">
        <v>4</v>
      </c>
      <c r="Z86" s="2">
        <v>362412</v>
      </c>
      <c r="AA86" s="2">
        <v>804</v>
      </c>
      <c r="AB86" s="2">
        <v>10095</v>
      </c>
      <c r="AC86" s="2">
        <v>40676</v>
      </c>
      <c r="AD86" s="2">
        <v>108</v>
      </c>
      <c r="AE86" s="2">
        <v>383</v>
      </c>
      <c r="AF86" s="2">
        <v>191502</v>
      </c>
      <c r="AG86" s="2">
        <v>256</v>
      </c>
      <c r="AH86">
        <f>Weather!C242</f>
        <v>780.8</v>
      </c>
      <c r="AI86">
        <f>Weather!D242</f>
        <v>0</v>
      </c>
      <c r="AJ86">
        <f>Weather!E242</f>
        <v>718.8</v>
      </c>
      <c r="AK86">
        <f>Weather!F242</f>
        <v>0</v>
      </c>
      <c r="AL86">
        <f>Weather!G242</f>
        <v>656.80000000000007</v>
      </c>
      <c r="AM86">
        <f>Weather!H242</f>
        <v>0</v>
      </c>
      <c r="AN86">
        <f>Weather!I242</f>
        <v>594.79999999999995</v>
      </c>
      <c r="AO86">
        <f>Weather!J242</f>
        <v>0</v>
      </c>
      <c r="AP86">
        <f>Weather!K242</f>
        <v>532.79999999999995</v>
      </c>
      <c r="AQ86">
        <f>Weather!L242</f>
        <v>0</v>
      </c>
      <c r="AR86">
        <f>Weather!M242</f>
        <v>470.79999999999995</v>
      </c>
      <c r="AS86">
        <f>Weather!N242</f>
        <v>0</v>
      </c>
      <c r="AT86">
        <f>Weather!O242</f>
        <v>408.8</v>
      </c>
      <c r="AU86">
        <f>Weather!P242</f>
        <v>0</v>
      </c>
      <c r="AV86" s="7">
        <f>Weather!Q242</f>
        <v>-5.1870967741935488</v>
      </c>
      <c r="AW86" s="5">
        <f>'Economic Variables'!D196</f>
        <v>7241.7</v>
      </c>
      <c r="AX86" s="5">
        <f>'Economic Variables'!E196</f>
        <v>7214.9</v>
      </c>
      <c r="AY86" s="5">
        <f>'Economic Variables'!F196</f>
        <v>253.2</v>
      </c>
      <c r="AZ86" s="5">
        <f>'Economic Variables'!G196</f>
        <v>249.5</v>
      </c>
      <c r="BA86" s="80">
        <f>'Economic Variables'!H196</f>
        <v>750792.8</v>
      </c>
      <c r="BB86" s="5">
        <f>'Economic Variables'!I196</f>
        <v>8585.4</v>
      </c>
      <c r="BC86" s="5">
        <f>'Economic Variables'!J196</f>
        <v>7852.3</v>
      </c>
      <c r="BD86" s="5">
        <f>'Economic Variables'!K196</f>
        <v>445.8</v>
      </c>
      <c r="BE86" s="5">
        <f>'Economic Variables'!L196</f>
        <v>7036.8</v>
      </c>
      <c r="BF86" s="5">
        <f>'Economic Variables'!M196</f>
        <v>272.8</v>
      </c>
      <c r="BG86" s="5">
        <f>'Economic Variables'!N196</f>
        <v>906.6</v>
      </c>
      <c r="BH86" s="5">
        <f t="shared" si="31"/>
        <v>15622.2</v>
      </c>
      <c r="BI86" s="5">
        <f>'Economic Variables'!P196</f>
        <v>746013</v>
      </c>
      <c r="BJ86" s="5">
        <f>'Economic Variables'!Q196</f>
        <v>8137</v>
      </c>
      <c r="BK86" s="5">
        <f>'Economic Variables'!R196</f>
        <v>7042</v>
      </c>
      <c r="BL86" s="5">
        <f>'Economic Variables'!S196</f>
        <v>3278</v>
      </c>
      <c r="BM86" s="5">
        <f t="shared" si="32"/>
        <v>85</v>
      </c>
      <c r="BN86" s="81">
        <f t="shared" si="33"/>
        <v>1.9294189257142926</v>
      </c>
      <c r="BO86" s="5">
        <f t="shared" si="34"/>
        <v>7225</v>
      </c>
      <c r="BP86">
        <v>1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f t="shared" si="38"/>
        <v>0</v>
      </c>
      <c r="CC86">
        <f t="shared" si="38"/>
        <v>0</v>
      </c>
      <c r="CD86">
        <f t="shared" si="35"/>
        <v>0</v>
      </c>
      <c r="CE86">
        <f>CE38</f>
        <v>31</v>
      </c>
      <c r="CF86">
        <v>22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 s="81">
        <f t="shared" si="39"/>
        <v>23.845746875909501</v>
      </c>
      <c r="CY86" s="79">
        <f t="shared" si="40"/>
        <v>89.701648992419976</v>
      </c>
      <c r="CZ86" s="5">
        <f t="shared" si="41"/>
        <v>2471.7056709623948</v>
      </c>
      <c r="DA86" s="5">
        <f t="shared" si="42"/>
        <v>59963.873269728683</v>
      </c>
      <c r="DB86" s="5">
        <f t="shared" si="43"/>
        <v>308156.74099872931</v>
      </c>
      <c r="DC86">
        <f t="shared" si="36"/>
        <v>1754.1137019733126</v>
      </c>
      <c r="DD86">
        <f t="shared" si="44"/>
        <v>42555.006836581648</v>
      </c>
      <c r="DE86">
        <f t="shared" si="45"/>
        <v>218691.88070877563</v>
      </c>
      <c r="DF86">
        <v>32833</v>
      </c>
      <c r="DG86">
        <v>3457</v>
      </c>
      <c r="DH86">
        <v>391</v>
      </c>
      <c r="DI86">
        <v>11</v>
      </c>
      <c r="DJ86">
        <v>4</v>
      </c>
    </row>
    <row r="87" spans="1:114" x14ac:dyDescent="0.25">
      <c r="A87" s="3">
        <v>43497</v>
      </c>
      <c r="B87">
        <f t="shared" si="46"/>
        <v>2019</v>
      </c>
      <c r="C87" s="2">
        <v>20364945</v>
      </c>
      <c r="D87" s="2">
        <v>1335448.6224788334</v>
      </c>
      <c r="E87" s="2">
        <v>21700393.622478835</v>
      </c>
      <c r="F87" s="2">
        <v>32842</v>
      </c>
      <c r="G87" s="2">
        <v>8677037</v>
      </c>
      <c r="H87" s="2">
        <v>371434.61757067288</v>
      </c>
      <c r="I87" s="2">
        <v>9048471.6175706722</v>
      </c>
      <c r="J87" s="2">
        <v>3465</v>
      </c>
      <c r="K87" s="2">
        <v>17257920.899999999</v>
      </c>
      <c r="L87" s="2">
        <v>2412990.8511408689</v>
      </c>
      <c r="M87" s="2">
        <v>19670911.751140866</v>
      </c>
      <c r="N87" s="2">
        <v>46011.360000000001</v>
      </c>
      <c r="O87" s="2">
        <v>388</v>
      </c>
      <c r="P87" s="2">
        <v>8906261.2630000003</v>
      </c>
      <c r="Q87" s="2">
        <v>154728.14117224846</v>
      </c>
      <c r="R87" s="2">
        <v>9060989.4041722491</v>
      </c>
      <c r="S87" s="2">
        <v>18333.158800000001</v>
      </c>
      <c r="T87" s="2">
        <v>8</v>
      </c>
      <c r="U87" s="2">
        <v>23307732</v>
      </c>
      <c r="V87" s="2">
        <v>80673.20788817959</v>
      </c>
      <c r="W87" s="2">
        <v>23388405.207888179</v>
      </c>
      <c r="X87" s="2">
        <v>41168</v>
      </c>
      <c r="Y87" s="2">
        <v>4</v>
      </c>
      <c r="Z87" s="2">
        <v>302877</v>
      </c>
      <c r="AA87" s="2">
        <v>803</v>
      </c>
      <c r="AB87" s="2">
        <v>10095</v>
      </c>
      <c r="AC87" s="2">
        <v>36730</v>
      </c>
      <c r="AD87" s="2">
        <v>108</v>
      </c>
      <c r="AE87" s="2">
        <v>382</v>
      </c>
      <c r="AF87" s="2">
        <v>170923</v>
      </c>
      <c r="AG87" s="2">
        <v>256</v>
      </c>
      <c r="AH87">
        <f>Weather!C243</f>
        <v>660.5</v>
      </c>
      <c r="AI87">
        <f>Weather!D243</f>
        <v>0</v>
      </c>
      <c r="AJ87">
        <f>Weather!E243</f>
        <v>604.5</v>
      </c>
      <c r="AK87">
        <f>Weather!F243</f>
        <v>0</v>
      </c>
      <c r="AL87">
        <f>Weather!G243</f>
        <v>548.5</v>
      </c>
      <c r="AM87">
        <f>Weather!H243</f>
        <v>0</v>
      </c>
      <c r="AN87">
        <f>Weather!I243</f>
        <v>492.5</v>
      </c>
      <c r="AO87">
        <f>Weather!J243</f>
        <v>0</v>
      </c>
      <c r="AP87">
        <f>Weather!K243</f>
        <v>436.5</v>
      </c>
      <c r="AQ87">
        <f>Weather!L243</f>
        <v>0</v>
      </c>
      <c r="AR87">
        <f>Weather!M243</f>
        <v>380.5</v>
      </c>
      <c r="AS87">
        <f>Weather!N243</f>
        <v>0</v>
      </c>
      <c r="AT87">
        <f>Weather!O243</f>
        <v>324.5</v>
      </c>
      <c r="AU87">
        <f>Weather!P243</f>
        <v>0</v>
      </c>
      <c r="AV87" s="7">
        <f>Weather!Q243</f>
        <v>-3.5892857142857149</v>
      </c>
      <c r="AW87" s="5">
        <f>'Economic Variables'!D197</f>
        <v>7272.4</v>
      </c>
      <c r="AX87" s="5">
        <f>'Economic Variables'!E197</f>
        <v>7205</v>
      </c>
      <c r="AY87" s="5">
        <f>'Economic Variables'!F197</f>
        <v>252.5</v>
      </c>
      <c r="AZ87" s="5">
        <f>'Economic Variables'!G197</f>
        <v>250.1</v>
      </c>
      <c r="BA87" s="80">
        <f>'Economic Variables'!H197</f>
        <v>750792.8</v>
      </c>
      <c r="BB87" s="5">
        <f>'Economic Variables'!I197</f>
        <v>8585.4</v>
      </c>
      <c r="BC87" s="5">
        <f>'Economic Variables'!J197</f>
        <v>7852.3</v>
      </c>
      <c r="BD87" s="5">
        <f>'Economic Variables'!K197</f>
        <v>445.8</v>
      </c>
      <c r="BE87" s="5">
        <f>'Economic Variables'!L197</f>
        <v>7036.8</v>
      </c>
      <c r="BF87" s="5">
        <f>'Economic Variables'!M197</f>
        <v>272.8</v>
      </c>
      <c r="BG87" s="5">
        <f>'Economic Variables'!N197</f>
        <v>906.6</v>
      </c>
      <c r="BH87" s="5">
        <f t="shared" si="31"/>
        <v>15622.2</v>
      </c>
      <c r="BI87" s="5">
        <f>'Economic Variables'!P197</f>
        <v>746013</v>
      </c>
      <c r="BJ87" s="5">
        <f>'Economic Variables'!Q197</f>
        <v>8137</v>
      </c>
      <c r="BK87" s="5">
        <f>'Economic Variables'!R197</f>
        <v>7042</v>
      </c>
      <c r="BL87" s="5">
        <f>'Economic Variables'!S197</f>
        <v>3278</v>
      </c>
      <c r="BM87" s="5">
        <f t="shared" si="32"/>
        <v>86</v>
      </c>
      <c r="BN87" s="81">
        <f t="shared" si="33"/>
        <v>1.9344984512435677</v>
      </c>
      <c r="BO87" s="5">
        <f t="shared" si="34"/>
        <v>7396</v>
      </c>
      <c r="BP87">
        <v>0</v>
      </c>
      <c r="BQ87">
        <v>1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f t="shared" si="38"/>
        <v>0</v>
      </c>
      <c r="CC87">
        <f t="shared" si="38"/>
        <v>0</v>
      </c>
      <c r="CD87">
        <f t="shared" si="35"/>
        <v>0</v>
      </c>
      <c r="CE87">
        <f t="shared" ref="CE87:CE121" si="47">CE39</f>
        <v>28</v>
      </c>
      <c r="CF87">
        <v>19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 s="81">
        <f t="shared" si="39"/>
        <v>23.59826009212815</v>
      </c>
      <c r="CY87" s="79">
        <f t="shared" si="40"/>
        <v>93.263982865086291</v>
      </c>
      <c r="CZ87" s="5">
        <f t="shared" si="41"/>
        <v>2668.3276927754841</v>
      </c>
      <c r="DA87" s="5">
        <f t="shared" si="42"/>
        <v>59611.772395870059</v>
      </c>
      <c r="DB87" s="5">
        <f t="shared" si="43"/>
        <v>307742.17378800234</v>
      </c>
      <c r="DC87">
        <f t="shared" si="36"/>
        <v>1810.6509343833641</v>
      </c>
      <c r="DD87">
        <f t="shared" si="44"/>
        <v>40450.845554340398</v>
      </c>
      <c r="DE87">
        <f t="shared" si="45"/>
        <v>208825.04649900159</v>
      </c>
      <c r="DF87">
        <v>32842</v>
      </c>
      <c r="DG87">
        <v>3465</v>
      </c>
      <c r="DH87">
        <v>386</v>
      </c>
      <c r="DI87">
        <v>11</v>
      </c>
      <c r="DJ87">
        <v>4</v>
      </c>
    </row>
    <row r="88" spans="1:114" x14ac:dyDescent="0.25">
      <c r="A88" s="3">
        <v>43525</v>
      </c>
      <c r="B88">
        <f t="shared" si="46"/>
        <v>2019</v>
      </c>
      <c r="C88" s="2">
        <v>19514324</v>
      </c>
      <c r="D88" s="2">
        <v>1335448.6224788334</v>
      </c>
      <c r="E88" s="2">
        <v>20849772.622478835</v>
      </c>
      <c r="F88" s="2">
        <v>32842</v>
      </c>
      <c r="G88" s="2">
        <v>8833179</v>
      </c>
      <c r="H88" s="2">
        <v>371434.61757067288</v>
      </c>
      <c r="I88" s="2">
        <v>9204613.6175706722</v>
      </c>
      <c r="J88" s="2">
        <v>3479</v>
      </c>
      <c r="K88" s="2">
        <v>17262881.557300001</v>
      </c>
      <c r="L88" s="2">
        <v>2412990.8511408689</v>
      </c>
      <c r="M88" s="2">
        <v>19675872.408440869</v>
      </c>
      <c r="N88" s="2">
        <v>45554.392399999997</v>
      </c>
      <c r="O88" s="2">
        <v>371</v>
      </c>
      <c r="P88" s="2">
        <v>10261257.4427</v>
      </c>
      <c r="Q88" s="2">
        <v>154728.14117224846</v>
      </c>
      <c r="R88" s="2">
        <v>10415985.583872249</v>
      </c>
      <c r="S88" s="2">
        <v>18867.607599999999</v>
      </c>
      <c r="T88" s="2">
        <v>8</v>
      </c>
      <c r="U88" s="2">
        <v>26374778</v>
      </c>
      <c r="V88" s="2">
        <v>80673.20788817959</v>
      </c>
      <c r="W88" s="2">
        <v>26455451.207888179</v>
      </c>
      <c r="X88" s="2">
        <v>40557</v>
      </c>
      <c r="Y88" s="2">
        <v>4</v>
      </c>
      <c r="Z88" s="2">
        <v>299449</v>
      </c>
      <c r="AA88" s="2">
        <v>803</v>
      </c>
      <c r="AB88" s="2">
        <v>10095</v>
      </c>
      <c r="AC88" s="2">
        <v>39461</v>
      </c>
      <c r="AD88" s="2">
        <v>108</v>
      </c>
      <c r="AE88" s="2">
        <v>382</v>
      </c>
      <c r="AF88" s="2">
        <v>183537</v>
      </c>
      <c r="AG88" s="2">
        <v>256</v>
      </c>
      <c r="AH88">
        <f>Weather!C244</f>
        <v>636.59999999999991</v>
      </c>
      <c r="AI88">
        <f>Weather!D244</f>
        <v>0</v>
      </c>
      <c r="AJ88">
        <f>Weather!E244</f>
        <v>574.6</v>
      </c>
      <c r="AK88">
        <f>Weather!F244</f>
        <v>0</v>
      </c>
      <c r="AL88">
        <f>Weather!G244</f>
        <v>512.60000000000014</v>
      </c>
      <c r="AM88">
        <f>Weather!H244</f>
        <v>0</v>
      </c>
      <c r="AN88">
        <f>Weather!I244</f>
        <v>450.60000000000014</v>
      </c>
      <c r="AO88">
        <f>Weather!J244</f>
        <v>0</v>
      </c>
      <c r="AP88">
        <f>Weather!K244</f>
        <v>388.60000000000008</v>
      </c>
      <c r="AQ88">
        <f>Weather!L244</f>
        <v>0</v>
      </c>
      <c r="AR88">
        <f>Weather!M244</f>
        <v>327.2000000000001</v>
      </c>
      <c r="AS88">
        <f>Weather!N244</f>
        <v>0.59999999999999964</v>
      </c>
      <c r="AT88">
        <f>Weather!O244</f>
        <v>268.90000000000003</v>
      </c>
      <c r="AU88">
        <f>Weather!P244</f>
        <v>4.2999999999999989</v>
      </c>
      <c r="AV88" s="7">
        <f>Weather!Q244</f>
        <v>-0.53548387096774197</v>
      </c>
      <c r="AW88" s="5">
        <f>'Economic Variables'!D198</f>
        <v>7293.4</v>
      </c>
      <c r="AX88" s="5">
        <f>'Economic Variables'!E198</f>
        <v>7185</v>
      </c>
      <c r="AY88" s="5">
        <f>'Economic Variables'!F198</f>
        <v>250.2</v>
      </c>
      <c r="AZ88" s="5">
        <f>'Economic Variables'!G198</f>
        <v>248.2</v>
      </c>
      <c r="BA88" s="80">
        <f>'Economic Variables'!H198</f>
        <v>750792.8</v>
      </c>
      <c r="BB88" s="5">
        <f>'Economic Variables'!I198</f>
        <v>8585.4</v>
      </c>
      <c r="BC88" s="5">
        <f>'Economic Variables'!J198</f>
        <v>7852.3</v>
      </c>
      <c r="BD88" s="5">
        <f>'Economic Variables'!K198</f>
        <v>445.8</v>
      </c>
      <c r="BE88" s="5">
        <f>'Economic Variables'!L198</f>
        <v>7036.8</v>
      </c>
      <c r="BF88" s="5">
        <f>'Economic Variables'!M198</f>
        <v>272.8</v>
      </c>
      <c r="BG88" s="5">
        <f>'Economic Variables'!N198</f>
        <v>906.6</v>
      </c>
      <c r="BH88" s="5">
        <f t="shared" si="31"/>
        <v>15622.2</v>
      </c>
      <c r="BI88" s="5">
        <f>'Economic Variables'!P198</f>
        <v>746013</v>
      </c>
      <c r="BJ88" s="5">
        <f>'Economic Variables'!Q198</f>
        <v>8137</v>
      </c>
      <c r="BK88" s="5">
        <f>'Economic Variables'!R198</f>
        <v>7042</v>
      </c>
      <c r="BL88" s="5">
        <f>'Economic Variables'!S198</f>
        <v>3278</v>
      </c>
      <c r="BM88" s="5">
        <f t="shared" si="32"/>
        <v>87</v>
      </c>
      <c r="BN88" s="81">
        <f t="shared" si="33"/>
        <v>1.9395192526186185</v>
      </c>
      <c r="BO88" s="5">
        <f t="shared" si="34"/>
        <v>7569</v>
      </c>
      <c r="BP88">
        <v>0</v>
      </c>
      <c r="BQ88">
        <v>0</v>
      </c>
      <c r="BR88">
        <v>1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f t="shared" si="38"/>
        <v>1</v>
      </c>
      <c r="CC88">
        <f t="shared" si="38"/>
        <v>0</v>
      </c>
      <c r="CD88">
        <f t="shared" si="35"/>
        <v>1</v>
      </c>
      <c r="CE88">
        <f t="shared" si="47"/>
        <v>31</v>
      </c>
      <c r="CF88">
        <v>22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 s="81">
        <f t="shared" si="39"/>
        <v>20.479060666297517</v>
      </c>
      <c r="CY88" s="79">
        <f t="shared" si="40"/>
        <v>85.347231940682548</v>
      </c>
      <c r="CZ88" s="5">
        <f t="shared" si="41"/>
        <v>2410.6680235776612</v>
      </c>
      <c r="DA88" s="5">
        <f t="shared" si="42"/>
        <v>59181.736272001413</v>
      </c>
      <c r="DB88" s="5">
        <f t="shared" si="43"/>
        <v>300630.12736236566</v>
      </c>
      <c r="DC88">
        <f t="shared" si="36"/>
        <v>1710.796661893824</v>
      </c>
      <c r="DD88">
        <f t="shared" si="44"/>
        <v>41999.941870452618</v>
      </c>
      <c r="DE88">
        <f t="shared" si="45"/>
        <v>213350.41296684014</v>
      </c>
      <c r="DF88">
        <v>32842</v>
      </c>
      <c r="DG88">
        <v>3479</v>
      </c>
      <c r="DH88">
        <v>368</v>
      </c>
      <c r="DI88">
        <v>11</v>
      </c>
      <c r="DJ88">
        <v>4</v>
      </c>
    </row>
    <row r="89" spans="1:114" x14ac:dyDescent="0.25">
      <c r="A89" s="3">
        <v>43556</v>
      </c>
      <c r="B89">
        <f t="shared" si="46"/>
        <v>2019</v>
      </c>
      <c r="C89" s="2">
        <v>17082434</v>
      </c>
      <c r="D89" s="2">
        <v>1335448.6224788334</v>
      </c>
      <c r="E89" s="2">
        <v>18417882.622478835</v>
      </c>
      <c r="F89" s="2">
        <v>32839</v>
      </c>
      <c r="G89" s="2">
        <v>7763641</v>
      </c>
      <c r="H89" s="2">
        <v>371434.61757067288</v>
      </c>
      <c r="I89" s="2">
        <v>8135075.6175706731</v>
      </c>
      <c r="J89" s="2">
        <v>3492</v>
      </c>
      <c r="K89" s="2">
        <v>15416827.7643</v>
      </c>
      <c r="L89" s="2">
        <v>2412990.8511408689</v>
      </c>
      <c r="M89" s="2">
        <v>17829818.615440868</v>
      </c>
      <c r="N89" s="2">
        <v>44567.415999999997</v>
      </c>
      <c r="O89" s="2">
        <v>370</v>
      </c>
      <c r="P89" s="2">
        <v>9530314.2357000001</v>
      </c>
      <c r="Q89" s="2">
        <v>154728.14117224846</v>
      </c>
      <c r="R89" s="2">
        <v>9685042.3768722489</v>
      </c>
      <c r="S89" s="2">
        <v>18523.583999999999</v>
      </c>
      <c r="T89" s="2">
        <v>8</v>
      </c>
      <c r="U89" s="2">
        <v>24894607</v>
      </c>
      <c r="V89" s="2">
        <v>80673.20788817959</v>
      </c>
      <c r="W89" s="2">
        <v>24975280.207888179</v>
      </c>
      <c r="X89" s="2">
        <v>39538</v>
      </c>
      <c r="Y89" s="2">
        <v>4</v>
      </c>
      <c r="Z89" s="2">
        <v>253589</v>
      </c>
      <c r="AA89" s="2">
        <v>803</v>
      </c>
      <c r="AB89" s="2">
        <v>10096</v>
      </c>
      <c r="AC89" s="2">
        <v>38405</v>
      </c>
      <c r="AD89" s="2">
        <v>106</v>
      </c>
      <c r="AE89" s="2">
        <v>382</v>
      </c>
      <c r="AF89" s="2">
        <v>179626</v>
      </c>
      <c r="AG89" s="2">
        <v>256</v>
      </c>
      <c r="AH89">
        <f>Weather!C245</f>
        <v>390.3</v>
      </c>
      <c r="AI89">
        <f>Weather!D245</f>
        <v>0</v>
      </c>
      <c r="AJ89">
        <f>Weather!E245</f>
        <v>330.3</v>
      </c>
      <c r="AK89">
        <f>Weather!F245</f>
        <v>0</v>
      </c>
      <c r="AL89">
        <f>Weather!G245</f>
        <v>270.30000000000007</v>
      </c>
      <c r="AM89">
        <f>Weather!H245</f>
        <v>0</v>
      </c>
      <c r="AN89">
        <f>Weather!I245</f>
        <v>210.80000000000007</v>
      </c>
      <c r="AO89">
        <f>Weather!J245</f>
        <v>0.5</v>
      </c>
      <c r="AP89">
        <f>Weather!K245</f>
        <v>155.90000000000003</v>
      </c>
      <c r="AQ89">
        <f>Weather!L245</f>
        <v>5.6</v>
      </c>
      <c r="AR89">
        <f>Weather!M245</f>
        <v>109.30000000000001</v>
      </c>
      <c r="AS89">
        <f>Weather!N245</f>
        <v>18.999999999999996</v>
      </c>
      <c r="AT89">
        <f>Weather!O245</f>
        <v>67.799999999999983</v>
      </c>
      <c r="AU89">
        <f>Weather!P245</f>
        <v>37.5</v>
      </c>
      <c r="AV89" s="7">
        <f>Weather!Q245</f>
        <v>6.9899999999999975</v>
      </c>
      <c r="AW89" s="5">
        <f>'Economic Variables'!D199</f>
        <v>7315.9</v>
      </c>
      <c r="AX89" s="5">
        <f>'Economic Variables'!E199</f>
        <v>7222.7</v>
      </c>
      <c r="AY89" s="5">
        <f>'Economic Variables'!F199</f>
        <v>248.6</v>
      </c>
      <c r="AZ89" s="5">
        <f>'Economic Variables'!G199</f>
        <v>246.1</v>
      </c>
      <c r="BA89" s="80">
        <f>'Economic Variables'!H199</f>
        <v>750792.8</v>
      </c>
      <c r="BB89" s="5">
        <f>'Economic Variables'!I199</f>
        <v>8585.4</v>
      </c>
      <c r="BC89" s="5">
        <f>'Economic Variables'!J199</f>
        <v>7852.3</v>
      </c>
      <c r="BD89" s="5">
        <f>'Economic Variables'!K199</f>
        <v>445.8</v>
      </c>
      <c r="BE89" s="5">
        <f>'Economic Variables'!L199</f>
        <v>7036.8</v>
      </c>
      <c r="BF89" s="5">
        <f>'Economic Variables'!M199</f>
        <v>272.8</v>
      </c>
      <c r="BG89" s="5">
        <f>'Economic Variables'!N199</f>
        <v>906.6</v>
      </c>
      <c r="BH89" s="5">
        <f t="shared" si="31"/>
        <v>15622.2</v>
      </c>
      <c r="BI89" s="5">
        <f>'Economic Variables'!P199</f>
        <v>750636</v>
      </c>
      <c r="BJ89" s="5">
        <f>'Economic Variables'!Q199</f>
        <v>8482</v>
      </c>
      <c r="BK89" s="5">
        <f>'Economic Variables'!R199</f>
        <v>7250</v>
      </c>
      <c r="BL89" s="5">
        <f>'Economic Variables'!S199</f>
        <v>3384</v>
      </c>
      <c r="BM89" s="5">
        <f t="shared" si="32"/>
        <v>88</v>
      </c>
      <c r="BN89" s="81">
        <f t="shared" si="33"/>
        <v>1.9444826721501687</v>
      </c>
      <c r="BO89" s="5">
        <f t="shared" si="34"/>
        <v>7744</v>
      </c>
      <c r="BP89">
        <v>0</v>
      </c>
      <c r="BQ89">
        <v>0</v>
      </c>
      <c r="BR89">
        <v>0</v>
      </c>
      <c r="BS89">
        <v>1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f t="shared" si="38"/>
        <v>1</v>
      </c>
      <c r="CC89">
        <f t="shared" si="38"/>
        <v>0</v>
      </c>
      <c r="CD89">
        <f t="shared" si="35"/>
        <v>1</v>
      </c>
      <c r="CE89">
        <f t="shared" si="47"/>
        <v>30</v>
      </c>
      <c r="CF89">
        <v>21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 s="81">
        <f t="shared" si="39"/>
        <v>18.69513142145907</v>
      </c>
      <c r="CY89" s="79">
        <f t="shared" si="40"/>
        <v>77.654406429655154</v>
      </c>
      <c r="CZ89" s="5">
        <f t="shared" si="41"/>
        <v>2294.6999505071899</v>
      </c>
      <c r="DA89" s="5">
        <f t="shared" si="42"/>
        <v>57649.061767096719</v>
      </c>
      <c r="DB89" s="5">
        <f t="shared" si="43"/>
        <v>297324.76437962119</v>
      </c>
      <c r="DC89">
        <f t="shared" si="36"/>
        <v>1606.2899653550332</v>
      </c>
      <c r="DD89">
        <f t="shared" si="44"/>
        <v>40354.343236967703</v>
      </c>
      <c r="DE89">
        <f t="shared" si="45"/>
        <v>208127.33506573483</v>
      </c>
      <c r="DF89">
        <v>32839</v>
      </c>
      <c r="DG89">
        <v>3492</v>
      </c>
      <c r="DH89">
        <v>367</v>
      </c>
      <c r="DI89">
        <v>11</v>
      </c>
      <c r="DJ89">
        <v>4</v>
      </c>
    </row>
    <row r="90" spans="1:114" x14ac:dyDescent="0.25">
      <c r="A90" s="3">
        <v>43586</v>
      </c>
      <c r="B90">
        <f t="shared" si="46"/>
        <v>2019</v>
      </c>
      <c r="C90" s="2">
        <v>16835961</v>
      </c>
      <c r="D90" s="2">
        <v>1335448.6224788334</v>
      </c>
      <c r="E90" s="2">
        <v>18171409.622478835</v>
      </c>
      <c r="F90" s="2">
        <v>32846</v>
      </c>
      <c r="G90" s="2">
        <v>7553209</v>
      </c>
      <c r="H90" s="2">
        <v>371434.61757067288</v>
      </c>
      <c r="I90" s="2">
        <v>7924643.6175706731</v>
      </c>
      <c r="J90" s="2">
        <v>3490</v>
      </c>
      <c r="K90" s="2">
        <v>15457610.009099999</v>
      </c>
      <c r="L90" s="2">
        <v>2412990.8511408689</v>
      </c>
      <c r="M90" s="2">
        <v>17870600.860240869</v>
      </c>
      <c r="N90" s="2">
        <v>42931.6944</v>
      </c>
      <c r="O90" s="2">
        <v>368</v>
      </c>
      <c r="P90" s="2">
        <v>10382702.990900001</v>
      </c>
      <c r="Q90" s="2">
        <v>154728.14117224846</v>
      </c>
      <c r="R90" s="2">
        <v>10537431.132072249</v>
      </c>
      <c r="S90" s="2">
        <v>19017.3056</v>
      </c>
      <c r="T90" s="2">
        <v>8</v>
      </c>
      <c r="U90" s="2">
        <v>24733670</v>
      </c>
      <c r="V90" s="2">
        <v>80673.20788817959</v>
      </c>
      <c r="W90" s="2">
        <v>24814343.207888179</v>
      </c>
      <c r="X90" s="2">
        <v>41362</v>
      </c>
      <c r="Y90" s="2">
        <v>4</v>
      </c>
      <c r="Z90" s="2">
        <v>231252</v>
      </c>
      <c r="AA90" s="2">
        <v>803</v>
      </c>
      <c r="AB90" s="2">
        <v>10102</v>
      </c>
      <c r="AC90" s="2">
        <v>39459</v>
      </c>
      <c r="AD90" s="2">
        <v>108</v>
      </c>
      <c r="AE90" s="2">
        <v>382</v>
      </c>
      <c r="AF90" s="2">
        <v>184434</v>
      </c>
      <c r="AG90" s="2">
        <v>256</v>
      </c>
      <c r="AH90">
        <f>Weather!C246</f>
        <v>258.19999999999993</v>
      </c>
      <c r="AI90">
        <f>Weather!D246</f>
        <v>0.69999999999999929</v>
      </c>
      <c r="AJ90">
        <f>Weather!E246</f>
        <v>199.39999999999995</v>
      </c>
      <c r="AK90">
        <f>Weather!F246</f>
        <v>3.9000000000000021</v>
      </c>
      <c r="AL90">
        <f>Weather!G246</f>
        <v>143.4</v>
      </c>
      <c r="AM90">
        <f>Weather!H246</f>
        <v>9.9000000000000021</v>
      </c>
      <c r="AN90">
        <f>Weather!I246</f>
        <v>95.2</v>
      </c>
      <c r="AO90">
        <f>Weather!J246</f>
        <v>23.700000000000003</v>
      </c>
      <c r="AP90">
        <f>Weather!K246</f>
        <v>56.300000000000004</v>
      </c>
      <c r="AQ90">
        <f>Weather!L246</f>
        <v>46.800000000000004</v>
      </c>
      <c r="AR90">
        <f>Weather!M246</f>
        <v>30.4</v>
      </c>
      <c r="AS90">
        <f>Weather!N246</f>
        <v>82.90000000000002</v>
      </c>
      <c r="AT90">
        <f>Weather!O246</f>
        <v>13.5</v>
      </c>
      <c r="AU90">
        <f>Weather!P246</f>
        <v>128</v>
      </c>
      <c r="AV90" s="7">
        <f>Weather!Q246</f>
        <v>11.693548387096772</v>
      </c>
      <c r="AW90" s="5">
        <f>'Economic Variables'!D200</f>
        <v>7336.7</v>
      </c>
      <c r="AX90" s="5">
        <f>'Economic Variables'!E200</f>
        <v>7297.7</v>
      </c>
      <c r="AY90" s="5">
        <f>'Economic Variables'!F200</f>
        <v>245.5</v>
      </c>
      <c r="AZ90" s="5">
        <f>'Economic Variables'!G200</f>
        <v>244.3</v>
      </c>
      <c r="BA90" s="80">
        <f>'Economic Variables'!H200</f>
        <v>750792.8</v>
      </c>
      <c r="BB90" s="5">
        <f>'Economic Variables'!I200</f>
        <v>8585.4</v>
      </c>
      <c r="BC90" s="5">
        <f>'Economic Variables'!J200</f>
        <v>7852.3</v>
      </c>
      <c r="BD90" s="5">
        <f>'Economic Variables'!K200</f>
        <v>445.8</v>
      </c>
      <c r="BE90" s="5">
        <f>'Economic Variables'!L200</f>
        <v>7036.8</v>
      </c>
      <c r="BF90" s="5">
        <f>'Economic Variables'!M200</f>
        <v>272.8</v>
      </c>
      <c r="BG90" s="5">
        <f>'Economic Variables'!N200</f>
        <v>906.6</v>
      </c>
      <c r="BH90" s="5">
        <f>BB90+BE90</f>
        <v>15622.2</v>
      </c>
      <c r="BI90" s="5">
        <f>'Economic Variables'!P200</f>
        <v>750636</v>
      </c>
      <c r="BJ90" s="5">
        <f>'Economic Variables'!Q200</f>
        <v>8482</v>
      </c>
      <c r="BK90" s="5">
        <f>'Economic Variables'!R200</f>
        <v>7250</v>
      </c>
      <c r="BL90" s="5">
        <f>'Economic Variables'!S200</f>
        <v>3384</v>
      </c>
      <c r="BM90" s="5">
        <f t="shared" si="32"/>
        <v>89</v>
      </c>
      <c r="BN90" s="81">
        <f t="shared" si="33"/>
        <v>1.9493900066449128</v>
      </c>
      <c r="BO90" s="5">
        <f t="shared" si="34"/>
        <v>7921</v>
      </c>
      <c r="BP90">
        <v>0</v>
      </c>
      <c r="BQ90">
        <v>0</v>
      </c>
      <c r="BR90">
        <v>0</v>
      </c>
      <c r="BS90">
        <v>0</v>
      </c>
      <c r="BT90">
        <v>1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f t="shared" ref="CB90:CC97" si="48">CB78</f>
        <v>1</v>
      </c>
      <c r="CC90">
        <f t="shared" si="48"/>
        <v>0</v>
      </c>
      <c r="CD90">
        <f t="shared" si="35"/>
        <v>1</v>
      </c>
      <c r="CE90">
        <f t="shared" si="47"/>
        <v>31</v>
      </c>
      <c r="CF90">
        <v>20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 s="81">
        <f t="shared" si="39"/>
        <v>17.846145769680636</v>
      </c>
      <c r="CY90" s="79">
        <f t="shared" si="40"/>
        <v>73.247468505136084</v>
      </c>
      <c r="CZ90" s="5">
        <f t="shared" si="41"/>
        <v>2428.0707690544659</v>
      </c>
      <c r="DA90" s="5">
        <f t="shared" si="42"/>
        <v>65858.944575451562</v>
      </c>
      <c r="DB90" s="5">
        <f t="shared" si="43"/>
        <v>310179.29009860224</v>
      </c>
      <c r="DC90">
        <f t="shared" si="36"/>
        <v>1566.49727035772</v>
      </c>
      <c r="DD90">
        <f t="shared" si="44"/>
        <v>42489.641661581649</v>
      </c>
      <c r="DE90">
        <f t="shared" si="45"/>
        <v>200115.67103135627</v>
      </c>
      <c r="DF90">
        <v>32846</v>
      </c>
      <c r="DG90">
        <v>3490</v>
      </c>
      <c r="DH90">
        <v>365</v>
      </c>
      <c r="DI90">
        <v>11</v>
      </c>
      <c r="DJ90">
        <v>4</v>
      </c>
    </row>
    <row r="91" spans="1:114" x14ac:dyDescent="0.25">
      <c r="A91" s="3">
        <v>43617</v>
      </c>
      <c r="B91">
        <f t="shared" si="46"/>
        <v>2019</v>
      </c>
      <c r="C91" s="2">
        <v>19431835</v>
      </c>
      <c r="D91" s="2">
        <v>1335448.6224788334</v>
      </c>
      <c r="E91" s="2">
        <v>20767283.622478835</v>
      </c>
      <c r="F91" s="2">
        <v>32845</v>
      </c>
      <c r="G91" s="2">
        <v>7788135</v>
      </c>
      <c r="H91" s="2">
        <v>371434.61757067288</v>
      </c>
      <c r="I91" s="2">
        <v>8159569.6175706731</v>
      </c>
      <c r="J91" s="2">
        <v>3494</v>
      </c>
      <c r="K91" s="2">
        <v>15554138.243899999</v>
      </c>
      <c r="L91" s="2">
        <v>2412990.8511408689</v>
      </c>
      <c r="M91" s="2">
        <v>17967129.095040869</v>
      </c>
      <c r="N91" s="2">
        <v>47017.362417467681</v>
      </c>
      <c r="O91" s="2">
        <v>372</v>
      </c>
      <c r="P91" s="2">
        <v>9962256.7561000008</v>
      </c>
      <c r="Q91" s="2">
        <v>154728.14117224846</v>
      </c>
      <c r="R91" s="2">
        <v>10116984.89727225</v>
      </c>
      <c r="S91" s="2">
        <v>20951.637582532319</v>
      </c>
      <c r="T91" s="2">
        <v>8</v>
      </c>
      <c r="U91" s="2">
        <v>24688283</v>
      </c>
      <c r="V91" s="2">
        <v>80673.20788817959</v>
      </c>
      <c r="W91" s="2">
        <v>24768956.207888179</v>
      </c>
      <c r="X91" s="2">
        <v>40452</v>
      </c>
      <c r="Y91" s="2">
        <v>4</v>
      </c>
      <c r="Z91" s="2">
        <v>207537</v>
      </c>
      <c r="AA91" s="2">
        <v>801</v>
      </c>
      <c r="AB91" s="2">
        <v>10103</v>
      </c>
      <c r="AC91" s="2">
        <v>37586</v>
      </c>
      <c r="AD91" s="2">
        <v>108</v>
      </c>
      <c r="AE91" s="2">
        <v>382</v>
      </c>
      <c r="AF91" s="2">
        <v>176463</v>
      </c>
      <c r="AG91" s="2">
        <v>258</v>
      </c>
      <c r="AH91">
        <f>Weather!C247</f>
        <v>101.90000000000002</v>
      </c>
      <c r="AI91">
        <f>Weather!D247</f>
        <v>17.400000000000002</v>
      </c>
      <c r="AJ91">
        <f>Weather!E247</f>
        <v>58.5</v>
      </c>
      <c r="AK91">
        <f>Weather!F247</f>
        <v>34</v>
      </c>
      <c r="AL91">
        <f>Weather!G247</f>
        <v>27.199999999999996</v>
      </c>
      <c r="AM91">
        <f>Weather!H247</f>
        <v>62.7</v>
      </c>
      <c r="AN91">
        <f>Weather!I247</f>
        <v>9.3000000000000007</v>
      </c>
      <c r="AO91">
        <f>Weather!J247</f>
        <v>104.8</v>
      </c>
      <c r="AP91">
        <f>Weather!K247</f>
        <v>2.8000000000000007</v>
      </c>
      <c r="AQ91">
        <f>Weather!L247</f>
        <v>158.29999999999998</v>
      </c>
      <c r="AR91">
        <f>Weather!M247</f>
        <v>0</v>
      </c>
      <c r="AS91">
        <f>Weather!N247</f>
        <v>215.5</v>
      </c>
      <c r="AT91">
        <f>Weather!O247</f>
        <v>0</v>
      </c>
      <c r="AU91">
        <f>Weather!P247</f>
        <v>275.50000000000006</v>
      </c>
      <c r="AV91" s="7">
        <f>Weather!Q247</f>
        <v>17.183333333333337</v>
      </c>
      <c r="AW91" s="5">
        <f>'Economic Variables'!D201</f>
        <v>7361.4</v>
      </c>
      <c r="AX91" s="5">
        <f>'Economic Variables'!E201</f>
        <v>7398.9</v>
      </c>
      <c r="AY91" s="5">
        <f>'Economic Variables'!F201</f>
        <v>245.4</v>
      </c>
      <c r="AZ91" s="5">
        <f>'Economic Variables'!G201</f>
        <v>247.4</v>
      </c>
      <c r="BA91" s="80">
        <f>'Economic Variables'!H201</f>
        <v>750792.8</v>
      </c>
      <c r="BB91" s="5">
        <f>'Economic Variables'!I201</f>
        <v>8585.4</v>
      </c>
      <c r="BC91" s="5">
        <f>'Economic Variables'!J201</f>
        <v>7852.3</v>
      </c>
      <c r="BD91" s="5">
        <f>'Economic Variables'!K201</f>
        <v>445.8</v>
      </c>
      <c r="BE91" s="5">
        <f>'Economic Variables'!L201</f>
        <v>7036.8</v>
      </c>
      <c r="BF91" s="5">
        <f>'Economic Variables'!M201</f>
        <v>272.8</v>
      </c>
      <c r="BG91" s="5">
        <f>'Economic Variables'!N201</f>
        <v>906.6</v>
      </c>
      <c r="BH91" s="5">
        <f>BB91+BE91</f>
        <v>15622.2</v>
      </c>
      <c r="BI91" s="5">
        <f>'Economic Variables'!P201</f>
        <v>750636</v>
      </c>
      <c r="BJ91" s="5">
        <f>'Economic Variables'!Q201</f>
        <v>8482</v>
      </c>
      <c r="BK91" s="5">
        <f>'Economic Variables'!R201</f>
        <v>7250</v>
      </c>
      <c r="BL91" s="5">
        <f>'Economic Variables'!S201</f>
        <v>3384</v>
      </c>
      <c r="BM91" s="5">
        <f t="shared" si="32"/>
        <v>90</v>
      </c>
      <c r="BN91" s="81">
        <f t="shared" si="33"/>
        <v>1.954242509439325</v>
      </c>
      <c r="BO91" s="5">
        <f t="shared" si="34"/>
        <v>8100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1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f t="shared" si="48"/>
        <v>0</v>
      </c>
      <c r="CC91">
        <f t="shared" si="48"/>
        <v>0</v>
      </c>
      <c r="CD91">
        <f t="shared" si="35"/>
        <v>0</v>
      </c>
      <c r="CE91">
        <f t="shared" si="47"/>
        <v>30</v>
      </c>
      <c r="CF91">
        <v>22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 s="81">
        <f t="shared" si="39"/>
        <v>21.076047721600279</v>
      </c>
      <c r="CY91" s="79">
        <f t="shared" si="40"/>
        <v>77.843633062112886</v>
      </c>
      <c r="CZ91" s="5">
        <f t="shared" si="41"/>
        <v>2195.3970057479069</v>
      </c>
      <c r="DA91" s="5">
        <f t="shared" si="42"/>
        <v>57482.868734501419</v>
      </c>
      <c r="DB91" s="5">
        <f t="shared" si="43"/>
        <v>281465.41145327478</v>
      </c>
      <c r="DC91">
        <f t="shared" si="36"/>
        <v>1609.9578042151315</v>
      </c>
      <c r="DD91">
        <f t="shared" si="44"/>
        <v>42154.103738634374</v>
      </c>
      <c r="DE91">
        <f t="shared" si="45"/>
        <v>206407.96839906817</v>
      </c>
      <c r="DF91">
        <v>32845</v>
      </c>
      <c r="DG91">
        <v>3494</v>
      </c>
      <c r="DH91">
        <v>369</v>
      </c>
      <c r="DI91">
        <v>11</v>
      </c>
      <c r="DJ91">
        <v>4</v>
      </c>
    </row>
    <row r="92" spans="1:114" x14ac:dyDescent="0.25">
      <c r="A92" s="3">
        <v>43647</v>
      </c>
      <c r="B92">
        <f t="shared" si="46"/>
        <v>2019</v>
      </c>
      <c r="C92" s="2">
        <v>30007328</v>
      </c>
      <c r="D92" s="2">
        <v>1335448.6224788334</v>
      </c>
      <c r="E92" s="2">
        <v>31342776.622478835</v>
      </c>
      <c r="F92" s="2">
        <v>32861</v>
      </c>
      <c r="G92" s="2">
        <v>10125645</v>
      </c>
      <c r="H92" s="2">
        <v>371434.61757067288</v>
      </c>
      <c r="I92" s="2">
        <v>10497079.617570672</v>
      </c>
      <c r="J92" s="2">
        <v>3492</v>
      </c>
      <c r="K92" s="2">
        <v>18940554.060800001</v>
      </c>
      <c r="L92" s="2">
        <v>2412990.8511408689</v>
      </c>
      <c r="M92" s="2">
        <v>21353544.911940869</v>
      </c>
      <c r="N92" s="2">
        <v>50846.702799999999</v>
      </c>
      <c r="O92" s="2">
        <v>372</v>
      </c>
      <c r="P92" s="2">
        <v>10845733.939199999</v>
      </c>
      <c r="Q92" s="2">
        <v>154728.14117224846</v>
      </c>
      <c r="R92" s="2">
        <v>11000462.080372248</v>
      </c>
      <c r="S92" s="2">
        <v>20561.297200000001</v>
      </c>
      <c r="T92" s="2">
        <v>8</v>
      </c>
      <c r="U92" s="2">
        <v>25578193</v>
      </c>
      <c r="V92" s="2">
        <v>80673.20788817959</v>
      </c>
      <c r="W92" s="2">
        <v>25658866.207888179</v>
      </c>
      <c r="X92" s="2">
        <v>39951</v>
      </c>
      <c r="Y92" s="2">
        <v>4</v>
      </c>
      <c r="Z92" s="2">
        <v>224040</v>
      </c>
      <c r="AA92" s="2">
        <v>800</v>
      </c>
      <c r="AB92" s="2">
        <v>10102</v>
      </c>
      <c r="AC92" s="2">
        <v>42107</v>
      </c>
      <c r="AD92" s="2">
        <v>108</v>
      </c>
      <c r="AE92" s="2">
        <v>382</v>
      </c>
      <c r="AF92" s="2">
        <v>196945</v>
      </c>
      <c r="AG92" s="2">
        <v>258</v>
      </c>
      <c r="AH92">
        <f>Weather!C248</f>
        <v>9.1999999999999993</v>
      </c>
      <c r="AI92">
        <f>Weather!D248</f>
        <v>89.899999999999991</v>
      </c>
      <c r="AJ92">
        <f>Weather!E248</f>
        <v>1.3999999999999986</v>
      </c>
      <c r="AK92">
        <f>Weather!F248</f>
        <v>144.10000000000002</v>
      </c>
      <c r="AL92">
        <f>Weather!G248</f>
        <v>0</v>
      </c>
      <c r="AM92">
        <f>Weather!H248</f>
        <v>204.70000000000002</v>
      </c>
      <c r="AN92">
        <f>Weather!I248</f>
        <v>0</v>
      </c>
      <c r="AO92">
        <f>Weather!J248</f>
        <v>266.70000000000005</v>
      </c>
      <c r="AP92">
        <f>Weather!K248</f>
        <v>0</v>
      </c>
      <c r="AQ92">
        <f>Weather!L248</f>
        <v>328.70000000000005</v>
      </c>
      <c r="AR92">
        <f>Weather!M248</f>
        <v>0</v>
      </c>
      <c r="AS92">
        <f>Weather!N248</f>
        <v>390.70000000000005</v>
      </c>
      <c r="AT92">
        <f>Weather!O248</f>
        <v>0</v>
      </c>
      <c r="AU92">
        <f>Weather!P248</f>
        <v>452.70000000000005</v>
      </c>
      <c r="AV92" s="7">
        <f>Weather!Q248</f>
        <v>22.603225806451611</v>
      </c>
      <c r="AW92" s="5">
        <f>'Economic Variables'!D202</f>
        <v>7363.9</v>
      </c>
      <c r="AX92" s="5">
        <f>'Economic Variables'!E202</f>
        <v>7452.4</v>
      </c>
      <c r="AY92" s="5">
        <f>'Economic Variables'!F202</f>
        <v>244.1</v>
      </c>
      <c r="AZ92" s="5">
        <f>'Economic Variables'!G202</f>
        <v>247.6</v>
      </c>
      <c r="BA92" s="80">
        <f>'Economic Variables'!H202</f>
        <v>750792.8</v>
      </c>
      <c r="BB92" s="5">
        <f>'Economic Variables'!I202</f>
        <v>8585.4</v>
      </c>
      <c r="BC92" s="5">
        <f>'Economic Variables'!J202</f>
        <v>7852.3</v>
      </c>
      <c r="BD92" s="5">
        <f>'Economic Variables'!K202</f>
        <v>445.8</v>
      </c>
      <c r="BE92" s="5">
        <f>'Economic Variables'!L202</f>
        <v>7036.8</v>
      </c>
      <c r="BF92" s="5">
        <f>'Economic Variables'!M202</f>
        <v>272.8</v>
      </c>
      <c r="BG92" s="5">
        <f>'Economic Variables'!N202</f>
        <v>906.6</v>
      </c>
      <c r="BH92" s="5">
        <f>BB92+BE92</f>
        <v>15622.2</v>
      </c>
      <c r="BI92" s="5">
        <f>'Economic Variables'!P202</f>
        <v>753215</v>
      </c>
      <c r="BJ92" s="5">
        <f>'Economic Variables'!Q202</f>
        <v>8755</v>
      </c>
      <c r="BK92" s="5">
        <f>'Economic Variables'!R202</f>
        <v>6921</v>
      </c>
      <c r="BL92" s="5">
        <f>'Economic Variables'!S202</f>
        <v>3312</v>
      </c>
      <c r="BM92" s="5">
        <f t="shared" si="32"/>
        <v>91</v>
      </c>
      <c r="BN92" s="81">
        <f t="shared" si="33"/>
        <v>1.9590413923210936</v>
      </c>
      <c r="BO92" s="5">
        <f t="shared" si="34"/>
        <v>8281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1</v>
      </c>
      <c r="BW92">
        <v>0</v>
      </c>
      <c r="BX92">
        <v>0</v>
      </c>
      <c r="BY92">
        <v>0</v>
      </c>
      <c r="BZ92">
        <v>0</v>
      </c>
      <c r="CA92">
        <v>0</v>
      </c>
      <c r="CB92">
        <f t="shared" si="48"/>
        <v>0</v>
      </c>
      <c r="CC92">
        <f t="shared" si="48"/>
        <v>0</v>
      </c>
      <c r="CD92">
        <f t="shared" si="35"/>
        <v>0</v>
      </c>
      <c r="CE92">
        <f t="shared" si="47"/>
        <v>31</v>
      </c>
      <c r="CF92">
        <v>22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 s="81">
        <f t="shared" si="39"/>
        <v>30.767697586882417</v>
      </c>
      <c r="CY92" s="79">
        <f t="shared" si="40"/>
        <v>96.968920828905439</v>
      </c>
      <c r="CZ92" s="5">
        <f t="shared" si="41"/>
        <v>2609.1819296115432</v>
      </c>
      <c r="DA92" s="5">
        <f t="shared" si="42"/>
        <v>62502.625456660498</v>
      </c>
      <c r="DB92" s="5">
        <f t="shared" si="43"/>
        <v>291578.02508963837</v>
      </c>
      <c r="DC92">
        <f t="shared" si="36"/>
        <v>1851.6774984339984</v>
      </c>
      <c r="DD92">
        <f t="shared" si="44"/>
        <v>44356.701936984871</v>
      </c>
      <c r="DE92">
        <f t="shared" si="45"/>
        <v>206926.34038619499</v>
      </c>
      <c r="DF92">
        <v>32861</v>
      </c>
      <c r="DG92">
        <v>3492</v>
      </c>
      <c r="DH92">
        <v>369</v>
      </c>
      <c r="DI92">
        <v>11</v>
      </c>
      <c r="DJ92">
        <v>4</v>
      </c>
    </row>
    <row r="93" spans="1:114" x14ac:dyDescent="0.25">
      <c r="A93" s="3">
        <v>43678</v>
      </c>
      <c r="B93">
        <f t="shared" si="46"/>
        <v>2019</v>
      </c>
      <c r="C93" s="2">
        <v>26364558</v>
      </c>
      <c r="D93" s="2">
        <v>1335448.6224788334</v>
      </c>
      <c r="E93" s="2">
        <v>27700006.622478835</v>
      </c>
      <c r="F93" s="2">
        <v>32868</v>
      </c>
      <c r="G93" s="2">
        <v>9258381</v>
      </c>
      <c r="H93" s="2">
        <v>371434.61757067288</v>
      </c>
      <c r="I93" s="2">
        <v>9629815.6175706722</v>
      </c>
      <c r="J93" s="2">
        <v>3493</v>
      </c>
      <c r="K93" s="2">
        <v>18261776.753800001</v>
      </c>
      <c r="L93" s="2">
        <v>2412990.8511408689</v>
      </c>
      <c r="M93" s="2">
        <v>20674767.604940869</v>
      </c>
      <c r="N93" s="2">
        <v>49521.502</v>
      </c>
      <c r="O93" s="2">
        <v>374</v>
      </c>
      <c r="P93" s="2">
        <v>10913171.246199999</v>
      </c>
      <c r="Q93" s="2">
        <v>154728.14117224846</v>
      </c>
      <c r="R93" s="2">
        <v>11067899.387372248</v>
      </c>
      <c r="S93" s="2">
        <v>19835.498</v>
      </c>
      <c r="T93" s="2">
        <v>8</v>
      </c>
      <c r="U93" s="2">
        <v>25719439</v>
      </c>
      <c r="V93" s="2">
        <v>80673.20788817959</v>
      </c>
      <c r="W93" s="2">
        <v>25800112.207888179</v>
      </c>
      <c r="X93" s="2">
        <v>41942</v>
      </c>
      <c r="Y93" s="2">
        <v>4</v>
      </c>
      <c r="Z93" s="2">
        <v>251602</v>
      </c>
      <c r="AA93" s="2">
        <v>800</v>
      </c>
      <c r="AB93" s="2">
        <v>10102</v>
      </c>
      <c r="AC93" s="2">
        <v>40577</v>
      </c>
      <c r="AD93" s="2">
        <v>108</v>
      </c>
      <c r="AE93" s="2">
        <v>381</v>
      </c>
      <c r="AF93" s="2">
        <v>189203</v>
      </c>
      <c r="AG93" s="2">
        <v>258</v>
      </c>
      <c r="AH93">
        <f>Weather!C249</f>
        <v>23.400000000000002</v>
      </c>
      <c r="AI93">
        <f>Weather!D249</f>
        <v>46.500000000000007</v>
      </c>
      <c r="AJ93">
        <f>Weather!E249</f>
        <v>5.3000000000000007</v>
      </c>
      <c r="AK93">
        <f>Weather!F249</f>
        <v>90.399999999999991</v>
      </c>
      <c r="AL93">
        <f>Weather!G249</f>
        <v>0</v>
      </c>
      <c r="AM93">
        <f>Weather!H249</f>
        <v>147.10000000000002</v>
      </c>
      <c r="AN93">
        <f>Weather!I249</f>
        <v>0</v>
      </c>
      <c r="AO93">
        <f>Weather!J249</f>
        <v>209.09999999999997</v>
      </c>
      <c r="AP93">
        <f>Weather!K249</f>
        <v>0</v>
      </c>
      <c r="AQ93">
        <f>Weather!L249</f>
        <v>271.09999999999997</v>
      </c>
      <c r="AR93">
        <f>Weather!M249</f>
        <v>0</v>
      </c>
      <c r="AS93">
        <f>Weather!N249</f>
        <v>333.09999999999991</v>
      </c>
      <c r="AT93">
        <f>Weather!O249</f>
        <v>0</v>
      </c>
      <c r="AU93">
        <f>Weather!P249</f>
        <v>395.09999999999991</v>
      </c>
      <c r="AV93" s="7">
        <f>Weather!Q249</f>
        <v>20.745161290322581</v>
      </c>
      <c r="AW93" s="5">
        <f>'Economic Variables'!D203</f>
        <v>7372.9</v>
      </c>
      <c r="AX93" s="5">
        <f>'Economic Variables'!E203</f>
        <v>7472.4</v>
      </c>
      <c r="AY93" s="5">
        <f>'Economic Variables'!F203</f>
        <v>249.4</v>
      </c>
      <c r="AZ93" s="5">
        <f>'Economic Variables'!G203</f>
        <v>253.3</v>
      </c>
      <c r="BA93" s="80">
        <f>'Economic Variables'!H203</f>
        <v>750792.8</v>
      </c>
      <c r="BB93" s="5">
        <f>'Economic Variables'!I203</f>
        <v>8585.4</v>
      </c>
      <c r="BC93" s="5">
        <f>'Economic Variables'!J203</f>
        <v>7852.3</v>
      </c>
      <c r="BD93" s="5">
        <f>'Economic Variables'!K203</f>
        <v>445.8</v>
      </c>
      <c r="BE93" s="5">
        <f>'Economic Variables'!L203</f>
        <v>7036.8</v>
      </c>
      <c r="BF93" s="5">
        <f>'Economic Variables'!M203</f>
        <v>272.8</v>
      </c>
      <c r="BG93" s="5">
        <f>'Economic Variables'!N203</f>
        <v>906.6</v>
      </c>
      <c r="BH93" s="5">
        <f>BB93+BE93</f>
        <v>15622.2</v>
      </c>
      <c r="BI93" s="5">
        <f>'Economic Variables'!P203</f>
        <v>753215</v>
      </c>
      <c r="BJ93" s="5">
        <f>'Economic Variables'!Q203</f>
        <v>8755</v>
      </c>
      <c r="BK93" s="5">
        <f>'Economic Variables'!R203</f>
        <v>6921</v>
      </c>
      <c r="BL93" s="5">
        <f>'Economic Variables'!S203</f>
        <v>3312</v>
      </c>
      <c r="BM93" s="5">
        <f t="shared" si="32"/>
        <v>92</v>
      </c>
      <c r="BN93" s="81">
        <f t="shared" si="33"/>
        <v>1.9637878273455553</v>
      </c>
      <c r="BO93" s="5">
        <f t="shared" si="34"/>
        <v>8464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1</v>
      </c>
      <c r="BX93">
        <v>0</v>
      </c>
      <c r="BY93">
        <v>0</v>
      </c>
      <c r="BZ93">
        <v>0</v>
      </c>
      <c r="CA93">
        <v>0</v>
      </c>
      <c r="CB93">
        <f t="shared" si="48"/>
        <v>0</v>
      </c>
      <c r="CC93">
        <f t="shared" si="48"/>
        <v>0</v>
      </c>
      <c r="CD93">
        <f t="shared" si="35"/>
        <v>0</v>
      </c>
      <c r="CE93">
        <f t="shared" si="47"/>
        <v>31</v>
      </c>
      <c r="CF93">
        <v>20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 s="81">
        <f t="shared" si="39"/>
        <v>27.185974221891318</v>
      </c>
      <c r="CY93" s="79">
        <f t="shared" si="40"/>
        <v>88.931924841116995</v>
      </c>
      <c r="CZ93" s="5">
        <f t="shared" si="41"/>
        <v>2764.0063642969076</v>
      </c>
      <c r="DA93" s="5">
        <f t="shared" si="42"/>
        <v>69174.371171076549</v>
      </c>
      <c r="DB93" s="5">
        <f t="shared" si="43"/>
        <v>322501.40259860223</v>
      </c>
      <c r="DC93">
        <f t="shared" si="36"/>
        <v>1783.2299124496178</v>
      </c>
      <c r="DD93">
        <f t="shared" si="44"/>
        <v>44628.626561984871</v>
      </c>
      <c r="DE93">
        <f t="shared" si="45"/>
        <v>208065.42103135627</v>
      </c>
      <c r="DF93">
        <v>32868</v>
      </c>
      <c r="DG93">
        <v>3493</v>
      </c>
      <c r="DH93">
        <v>371</v>
      </c>
      <c r="DI93">
        <v>11</v>
      </c>
      <c r="DJ93">
        <v>4</v>
      </c>
    </row>
    <row r="94" spans="1:114" x14ac:dyDescent="0.25">
      <c r="A94" s="3">
        <v>43709</v>
      </c>
      <c r="B94">
        <f t="shared" si="46"/>
        <v>2019</v>
      </c>
      <c r="C94" s="2">
        <v>19884358</v>
      </c>
      <c r="D94" s="2">
        <v>1335448.6224788334</v>
      </c>
      <c r="E94" s="2">
        <v>21219806.622478835</v>
      </c>
      <c r="F94" s="2">
        <v>32879</v>
      </c>
      <c r="G94" s="2">
        <v>7909710</v>
      </c>
      <c r="H94" s="2">
        <v>371434.61757067288</v>
      </c>
      <c r="I94" s="2">
        <v>8281144.6175706731</v>
      </c>
      <c r="J94" s="2">
        <v>3495</v>
      </c>
      <c r="K94" s="2">
        <v>16512685.5669</v>
      </c>
      <c r="L94" s="2">
        <v>2412990.8511408689</v>
      </c>
      <c r="M94" s="2">
        <v>18925676.418040868</v>
      </c>
      <c r="N94" s="2">
        <v>49521.678800000002</v>
      </c>
      <c r="O94" s="2">
        <v>374</v>
      </c>
      <c r="P94" s="2">
        <v>10256338.4331</v>
      </c>
      <c r="Q94" s="2">
        <v>154728.14117224846</v>
      </c>
      <c r="R94" s="2">
        <v>10411066.574272249</v>
      </c>
      <c r="S94" s="2">
        <v>20125.321199999998</v>
      </c>
      <c r="T94" s="2">
        <v>8</v>
      </c>
      <c r="U94" s="2">
        <v>20400974</v>
      </c>
      <c r="V94" s="2">
        <v>80673.20788817959</v>
      </c>
      <c r="W94" s="2">
        <v>20481647.207888179</v>
      </c>
      <c r="X94" s="2">
        <v>38222</v>
      </c>
      <c r="Y94" s="2">
        <v>4</v>
      </c>
      <c r="Z94" s="2">
        <v>286476</v>
      </c>
      <c r="AA94" s="2">
        <v>800</v>
      </c>
      <c r="AB94" s="2">
        <v>10100</v>
      </c>
      <c r="AC94" s="2">
        <v>39168</v>
      </c>
      <c r="AD94" s="2">
        <v>113</v>
      </c>
      <c r="AE94" s="2">
        <v>380</v>
      </c>
      <c r="AF94" s="2">
        <v>180088</v>
      </c>
      <c r="AG94" s="2">
        <v>258</v>
      </c>
      <c r="AH94">
        <f>Weather!C250</f>
        <v>69.900000000000006</v>
      </c>
      <c r="AI94">
        <f>Weather!D250</f>
        <v>15.600000000000005</v>
      </c>
      <c r="AJ94">
        <f>Weather!E250</f>
        <v>32.6</v>
      </c>
      <c r="AK94">
        <f>Weather!F250</f>
        <v>38.300000000000004</v>
      </c>
      <c r="AL94">
        <f>Weather!G250</f>
        <v>10.099999999999998</v>
      </c>
      <c r="AM94">
        <f>Weather!H250</f>
        <v>75.799999999999983</v>
      </c>
      <c r="AN94">
        <f>Weather!I250</f>
        <v>0.59999999999999964</v>
      </c>
      <c r="AO94">
        <f>Weather!J250</f>
        <v>126.30000000000001</v>
      </c>
      <c r="AP94">
        <f>Weather!K250</f>
        <v>0</v>
      </c>
      <c r="AQ94">
        <f>Weather!L250</f>
        <v>185.70000000000005</v>
      </c>
      <c r="AR94">
        <f>Weather!M250</f>
        <v>0</v>
      </c>
      <c r="AS94">
        <f>Weather!N250</f>
        <v>245.70000000000002</v>
      </c>
      <c r="AT94">
        <f>Weather!O250</f>
        <v>0</v>
      </c>
      <c r="AU94">
        <f>Weather!P250</f>
        <v>305.70000000000005</v>
      </c>
      <c r="AV94" s="7">
        <f>Weather!Q250</f>
        <v>18.189999999999998</v>
      </c>
      <c r="AW94" s="5">
        <f>'Economic Variables'!D204</f>
        <v>7397.8</v>
      </c>
      <c r="AX94" s="5">
        <f>'Economic Variables'!E204</f>
        <v>7464.3</v>
      </c>
      <c r="AY94" s="5">
        <f>'Economic Variables'!F204</f>
        <v>253.2</v>
      </c>
      <c r="AZ94" s="5">
        <f>'Economic Variables'!G204</f>
        <v>254.3</v>
      </c>
      <c r="BA94" s="80">
        <f>'Economic Variables'!H204</f>
        <v>750792.8</v>
      </c>
      <c r="BB94" s="5">
        <f>'Economic Variables'!I204</f>
        <v>8585.4</v>
      </c>
      <c r="BC94" s="5">
        <f>'Economic Variables'!J204</f>
        <v>7852.3</v>
      </c>
      <c r="BD94" s="5">
        <f>'Economic Variables'!K204</f>
        <v>445.8</v>
      </c>
      <c r="BE94" s="5">
        <f>'Economic Variables'!L204</f>
        <v>7036.8</v>
      </c>
      <c r="BF94" s="5">
        <f>'Economic Variables'!M204</f>
        <v>272.8</v>
      </c>
      <c r="BG94" s="5">
        <f>'Economic Variables'!N204</f>
        <v>906.6</v>
      </c>
      <c r="BH94" s="5">
        <f>BB94+BE94</f>
        <v>15622.2</v>
      </c>
      <c r="BI94" s="5">
        <f>'Economic Variables'!P204</f>
        <v>753215</v>
      </c>
      <c r="BJ94" s="5">
        <f>'Economic Variables'!Q204</f>
        <v>8755</v>
      </c>
      <c r="BK94" s="5">
        <f>'Economic Variables'!R204</f>
        <v>6921</v>
      </c>
      <c r="BL94" s="5">
        <f>'Economic Variables'!S204</f>
        <v>3312</v>
      </c>
      <c r="BM94" s="5">
        <f t="shared" si="32"/>
        <v>93</v>
      </c>
      <c r="BN94" s="81">
        <f t="shared" si="33"/>
        <v>1.968482948553935</v>
      </c>
      <c r="BO94" s="5">
        <f t="shared" si="34"/>
        <v>8649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f t="shared" si="48"/>
        <v>0</v>
      </c>
      <c r="CC94">
        <f t="shared" si="48"/>
        <v>1</v>
      </c>
      <c r="CD94">
        <f t="shared" si="35"/>
        <v>1</v>
      </c>
      <c r="CE94">
        <f t="shared" si="47"/>
        <v>30</v>
      </c>
      <c r="CF94">
        <v>21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 s="81">
        <f t="shared" si="39"/>
        <v>21.513029210619578</v>
      </c>
      <c r="CY94" s="79">
        <f t="shared" si="40"/>
        <v>78.980873796572936</v>
      </c>
      <c r="CZ94" s="5">
        <f t="shared" si="41"/>
        <v>2409.6863277362959</v>
      </c>
      <c r="DA94" s="5">
        <f t="shared" si="42"/>
        <v>61970.634370668151</v>
      </c>
      <c r="DB94" s="5">
        <f t="shared" si="43"/>
        <v>243829.13342724022</v>
      </c>
      <c r="DC94">
        <f t="shared" si="36"/>
        <v>1686.7804294154071</v>
      </c>
      <c r="DD94">
        <f t="shared" si="44"/>
        <v>43379.444059467707</v>
      </c>
      <c r="DE94">
        <f t="shared" si="45"/>
        <v>170680.39339906815</v>
      </c>
      <c r="DF94">
        <v>32879</v>
      </c>
      <c r="DG94">
        <v>3495</v>
      </c>
      <c r="DH94">
        <v>371</v>
      </c>
      <c r="DI94">
        <v>11</v>
      </c>
      <c r="DJ94">
        <v>4</v>
      </c>
    </row>
    <row r="95" spans="1:114" x14ac:dyDescent="0.25">
      <c r="A95" s="3">
        <v>43739</v>
      </c>
      <c r="B95">
        <f t="shared" si="46"/>
        <v>2019</v>
      </c>
      <c r="C95" s="2">
        <v>17568690</v>
      </c>
      <c r="D95" s="2">
        <v>1335448.6224788334</v>
      </c>
      <c r="E95" s="2">
        <v>18904138.622478835</v>
      </c>
      <c r="F95" s="2">
        <v>32889</v>
      </c>
      <c r="G95" s="2">
        <v>7436537</v>
      </c>
      <c r="H95" s="2">
        <v>371434.61757067288</v>
      </c>
      <c r="I95" s="2">
        <v>7807971.6175706731</v>
      </c>
      <c r="J95" s="2">
        <v>3493</v>
      </c>
      <c r="K95" s="2">
        <v>16153239.925100001</v>
      </c>
      <c r="L95" s="2">
        <v>2412990.8511408689</v>
      </c>
      <c r="M95" s="2">
        <v>18566230.77624087</v>
      </c>
      <c r="N95" s="2">
        <v>47517.264000000003</v>
      </c>
      <c r="O95" s="2">
        <v>376</v>
      </c>
      <c r="P95" s="2">
        <v>9311906.0748999994</v>
      </c>
      <c r="Q95" s="2">
        <v>154728.14117224846</v>
      </c>
      <c r="R95" s="2">
        <v>9466634.2160722483</v>
      </c>
      <c r="S95" s="2">
        <v>19655.736000000001</v>
      </c>
      <c r="T95" s="2">
        <v>8</v>
      </c>
      <c r="U95" s="2">
        <v>21189542</v>
      </c>
      <c r="V95" s="2">
        <v>80673.20788817959</v>
      </c>
      <c r="W95" s="2">
        <v>21270215.207888179</v>
      </c>
      <c r="X95" s="2">
        <v>36208</v>
      </c>
      <c r="Y95" s="2">
        <v>4</v>
      </c>
      <c r="Z95" s="2">
        <v>322673</v>
      </c>
      <c r="AA95" s="2">
        <v>801</v>
      </c>
      <c r="AB95" s="2">
        <v>10103</v>
      </c>
      <c r="AC95" s="2">
        <v>39230</v>
      </c>
      <c r="AD95" s="2">
        <v>108</v>
      </c>
      <c r="AE95" s="2">
        <v>380</v>
      </c>
      <c r="AF95" s="2">
        <v>178506</v>
      </c>
      <c r="AG95" s="2">
        <v>258</v>
      </c>
      <c r="AH95">
        <f>Weather!C251</f>
        <v>293.8</v>
      </c>
      <c r="AI95">
        <f>Weather!D251</f>
        <v>2.1999999999999993</v>
      </c>
      <c r="AJ95">
        <f>Weather!E251</f>
        <v>233.80000000000007</v>
      </c>
      <c r="AK95">
        <f>Weather!F251</f>
        <v>4.1999999999999993</v>
      </c>
      <c r="AL95">
        <f>Weather!G251</f>
        <v>174.10000000000005</v>
      </c>
      <c r="AM95">
        <f>Weather!H251</f>
        <v>6.5</v>
      </c>
      <c r="AN95">
        <f>Weather!I251</f>
        <v>118.5</v>
      </c>
      <c r="AO95">
        <f>Weather!J251</f>
        <v>12.9</v>
      </c>
      <c r="AP95">
        <f>Weather!K251</f>
        <v>71.3</v>
      </c>
      <c r="AQ95">
        <f>Weather!L251</f>
        <v>27.7</v>
      </c>
      <c r="AR95">
        <f>Weather!M251</f>
        <v>36.200000000000003</v>
      </c>
      <c r="AS95">
        <f>Weather!N251</f>
        <v>54.600000000000016</v>
      </c>
      <c r="AT95">
        <f>Weather!O251</f>
        <v>14</v>
      </c>
      <c r="AU95">
        <f>Weather!P251</f>
        <v>94.4</v>
      </c>
      <c r="AV95" s="7">
        <f>Weather!Q251</f>
        <v>10.593548387096773</v>
      </c>
      <c r="AW95" s="5">
        <f>'Economic Variables'!D205</f>
        <v>7423.9</v>
      </c>
      <c r="AX95" s="5">
        <f>'Economic Variables'!E205</f>
        <v>7466.9</v>
      </c>
      <c r="AY95" s="5">
        <f>'Economic Variables'!F205</f>
        <v>258.60000000000002</v>
      </c>
      <c r="AZ95" s="5">
        <f>'Economic Variables'!G205</f>
        <v>258.60000000000002</v>
      </c>
      <c r="BA95" s="80">
        <f>'Economic Variables'!H205</f>
        <v>750792.8</v>
      </c>
      <c r="BB95" s="5">
        <f>'Economic Variables'!I205</f>
        <v>8585.4</v>
      </c>
      <c r="BC95" s="5">
        <f>'Economic Variables'!J205</f>
        <v>7852.3</v>
      </c>
      <c r="BD95" s="5">
        <f>'Economic Variables'!K205</f>
        <v>445.8</v>
      </c>
      <c r="BE95" s="5">
        <f>'Economic Variables'!L205</f>
        <v>7036.8</v>
      </c>
      <c r="BF95" s="5">
        <f>'Economic Variables'!M205</f>
        <v>272.8</v>
      </c>
      <c r="BG95" s="5">
        <f>'Economic Variables'!N205</f>
        <v>906.6</v>
      </c>
      <c r="BH95" s="5">
        <f t="shared" si="31"/>
        <v>15622.2</v>
      </c>
      <c r="BI95" s="5">
        <f>'Economic Variables'!P205</f>
        <v>753307</v>
      </c>
      <c r="BJ95" s="5">
        <f>'Economic Variables'!Q205</f>
        <v>8968</v>
      </c>
      <c r="BK95" s="5">
        <f>'Economic Variables'!R205</f>
        <v>6934</v>
      </c>
      <c r="BL95" s="5">
        <f>'Economic Variables'!S205</f>
        <v>3121</v>
      </c>
      <c r="BM95" s="5">
        <f t="shared" si="32"/>
        <v>94</v>
      </c>
      <c r="BN95" s="81">
        <f t="shared" si="33"/>
        <v>1.9731278535996986</v>
      </c>
      <c r="BO95" s="5">
        <f t="shared" si="34"/>
        <v>8836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1</v>
      </c>
      <c r="BZ95">
        <v>0</v>
      </c>
      <c r="CA95">
        <v>0</v>
      </c>
      <c r="CB95">
        <f t="shared" si="48"/>
        <v>0</v>
      </c>
      <c r="CC95">
        <f t="shared" si="48"/>
        <v>1</v>
      </c>
      <c r="CD95">
        <f t="shared" si="35"/>
        <v>1</v>
      </c>
      <c r="CE95">
        <f t="shared" si="47"/>
        <v>31</v>
      </c>
      <c r="CF95">
        <v>21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 s="81">
        <f t="shared" si="39"/>
        <v>18.541485703602081</v>
      </c>
      <c r="CY95" s="79">
        <f t="shared" si="40"/>
        <v>72.107086223790191</v>
      </c>
      <c r="CZ95" s="5">
        <f t="shared" si="41"/>
        <v>2351.3463495745787</v>
      </c>
      <c r="DA95" s="5">
        <f t="shared" si="42"/>
        <v>56349.01319090624</v>
      </c>
      <c r="DB95" s="5">
        <f t="shared" si="43"/>
        <v>253216.84771295451</v>
      </c>
      <c r="DC95">
        <f t="shared" si="36"/>
        <v>1592.8475271311661</v>
      </c>
      <c r="DD95">
        <f t="shared" si="44"/>
        <v>38171.912161581648</v>
      </c>
      <c r="DE95">
        <f t="shared" si="45"/>
        <v>171533.99361200145</v>
      </c>
      <c r="DF95">
        <v>32889</v>
      </c>
      <c r="DG95">
        <v>3493</v>
      </c>
      <c r="DH95">
        <v>373</v>
      </c>
      <c r="DI95">
        <v>11</v>
      </c>
      <c r="DJ95">
        <v>4</v>
      </c>
    </row>
    <row r="96" spans="1:114" x14ac:dyDescent="0.25">
      <c r="A96" s="3">
        <v>43770</v>
      </c>
      <c r="B96">
        <f t="shared" si="46"/>
        <v>2019</v>
      </c>
      <c r="C96" s="2">
        <v>19473549</v>
      </c>
      <c r="D96" s="2">
        <v>1335448.6224788334</v>
      </c>
      <c r="E96" s="2">
        <v>20808997.622478835</v>
      </c>
      <c r="F96" s="2">
        <v>32894</v>
      </c>
      <c r="G96" s="2">
        <v>8252119</v>
      </c>
      <c r="H96" s="2">
        <v>371434.61757067288</v>
      </c>
      <c r="I96" s="2">
        <v>8623553.6175706722</v>
      </c>
      <c r="J96" s="2">
        <v>3486</v>
      </c>
      <c r="K96" s="2">
        <v>16863808.834199999</v>
      </c>
      <c r="L96" s="2">
        <v>2412990.8511408689</v>
      </c>
      <c r="M96" s="2">
        <v>19276799.685340866</v>
      </c>
      <c r="N96" s="2">
        <v>44593.893199999999</v>
      </c>
      <c r="O96" s="2">
        <v>373</v>
      </c>
      <c r="P96" s="2">
        <v>9947326.1657999996</v>
      </c>
      <c r="Q96" s="2">
        <v>154728.14117224846</v>
      </c>
      <c r="R96" s="2">
        <v>10102054.306972248</v>
      </c>
      <c r="S96" s="2">
        <v>19101.106800000001</v>
      </c>
      <c r="T96" s="2">
        <v>8</v>
      </c>
      <c r="U96" s="2">
        <v>22319832</v>
      </c>
      <c r="V96" s="2">
        <v>80673.20788817959</v>
      </c>
      <c r="W96" s="2">
        <v>22400505.207888179</v>
      </c>
      <c r="X96" s="2">
        <v>37278</v>
      </c>
      <c r="Y96" s="2">
        <v>4</v>
      </c>
      <c r="Z96" s="2">
        <v>342955</v>
      </c>
      <c r="AA96" s="2">
        <v>801</v>
      </c>
      <c r="AB96" s="2">
        <v>10104</v>
      </c>
      <c r="AC96" s="2">
        <v>39949</v>
      </c>
      <c r="AD96" s="2">
        <v>109</v>
      </c>
      <c r="AE96" s="2">
        <v>403</v>
      </c>
      <c r="AF96" s="2">
        <v>182668</v>
      </c>
      <c r="AG96" s="2">
        <v>255</v>
      </c>
      <c r="AH96">
        <f>Weather!C252</f>
        <v>563</v>
      </c>
      <c r="AI96">
        <f>Weather!D252</f>
        <v>0</v>
      </c>
      <c r="AJ96">
        <f>Weather!E252</f>
        <v>503</v>
      </c>
      <c r="AK96">
        <f>Weather!F252</f>
        <v>0</v>
      </c>
      <c r="AL96">
        <f>Weather!G252</f>
        <v>442.99999999999994</v>
      </c>
      <c r="AM96">
        <f>Weather!H252</f>
        <v>0</v>
      </c>
      <c r="AN96">
        <f>Weather!I252</f>
        <v>383</v>
      </c>
      <c r="AO96">
        <f>Weather!J252</f>
        <v>0</v>
      </c>
      <c r="AP96">
        <f>Weather!K252</f>
        <v>323</v>
      </c>
      <c r="AQ96">
        <f>Weather!L252</f>
        <v>0</v>
      </c>
      <c r="AR96">
        <f>Weather!M252</f>
        <v>262.99999999999994</v>
      </c>
      <c r="AS96">
        <f>Weather!N252</f>
        <v>0</v>
      </c>
      <c r="AT96">
        <f>Weather!O252</f>
        <v>203.19999999999996</v>
      </c>
      <c r="AU96">
        <f>Weather!P252</f>
        <v>0.19999999999999929</v>
      </c>
      <c r="AV96" s="7">
        <f>Weather!Q252</f>
        <v>1.2333333333333334</v>
      </c>
      <c r="AW96" s="5">
        <f>'Economic Variables'!D206</f>
        <v>7435.1</v>
      </c>
      <c r="AX96" s="5">
        <f>'Economic Variables'!E206</f>
        <v>7455</v>
      </c>
      <c r="AY96" s="5">
        <f>'Economic Variables'!F206</f>
        <v>264.10000000000002</v>
      </c>
      <c r="AZ96" s="5">
        <f>'Economic Variables'!G206</f>
        <v>263.60000000000002</v>
      </c>
      <c r="BA96" s="80">
        <f>'Economic Variables'!H206</f>
        <v>750792.8</v>
      </c>
      <c r="BB96" s="5">
        <f>'Economic Variables'!I206</f>
        <v>8585.4</v>
      </c>
      <c r="BC96" s="5">
        <f>'Economic Variables'!J206</f>
        <v>7852.3</v>
      </c>
      <c r="BD96" s="5">
        <f>'Economic Variables'!K206</f>
        <v>445.8</v>
      </c>
      <c r="BE96" s="5">
        <f>'Economic Variables'!L206</f>
        <v>7036.8</v>
      </c>
      <c r="BF96" s="5">
        <f>'Economic Variables'!M206</f>
        <v>272.8</v>
      </c>
      <c r="BG96" s="5">
        <f>'Economic Variables'!N206</f>
        <v>906.6</v>
      </c>
      <c r="BH96" s="5">
        <f t="shared" si="31"/>
        <v>15622.2</v>
      </c>
      <c r="BI96" s="5">
        <f>'Economic Variables'!P206</f>
        <v>753307</v>
      </c>
      <c r="BJ96" s="5">
        <f>'Economic Variables'!Q206</f>
        <v>8968</v>
      </c>
      <c r="BK96" s="5">
        <f>'Economic Variables'!R206</f>
        <v>6934</v>
      </c>
      <c r="BL96" s="5">
        <f>'Economic Variables'!S206</f>
        <v>3121</v>
      </c>
      <c r="BM96" s="5">
        <f t="shared" si="32"/>
        <v>95</v>
      </c>
      <c r="BN96" s="81">
        <f t="shared" si="33"/>
        <v>1.9777236052888478</v>
      </c>
      <c r="BO96" s="5">
        <f t="shared" si="34"/>
        <v>9025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1</v>
      </c>
      <c r="CA96">
        <v>0</v>
      </c>
      <c r="CB96">
        <f t="shared" si="48"/>
        <v>0</v>
      </c>
      <c r="CC96">
        <f t="shared" si="48"/>
        <v>0</v>
      </c>
      <c r="CD96">
        <f t="shared" si="35"/>
        <v>0</v>
      </c>
      <c r="CE96">
        <f t="shared" si="47"/>
        <v>30</v>
      </c>
      <c r="CF96">
        <v>21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 s="81">
        <f t="shared" si="39"/>
        <v>21.086923271193161</v>
      </c>
      <c r="CY96" s="79">
        <f t="shared" si="40"/>
        <v>82.458917743073926</v>
      </c>
      <c r="CZ96" s="5">
        <f t="shared" si="41"/>
        <v>2460.972767182544</v>
      </c>
      <c r="DA96" s="5">
        <f t="shared" si="42"/>
        <v>60131.275636739578</v>
      </c>
      <c r="DB96" s="5">
        <f t="shared" si="43"/>
        <v>266672.68104628782</v>
      </c>
      <c r="DC96">
        <f t="shared" si="36"/>
        <v>1722.6809370277806</v>
      </c>
      <c r="DD96">
        <f t="shared" si="44"/>
        <v>42091.8929457177</v>
      </c>
      <c r="DE96">
        <f t="shared" si="45"/>
        <v>186670.87673240149</v>
      </c>
      <c r="DF96">
        <v>32894</v>
      </c>
      <c r="DG96">
        <v>3486</v>
      </c>
      <c r="DH96">
        <v>370</v>
      </c>
      <c r="DI96">
        <v>11</v>
      </c>
      <c r="DJ96">
        <v>4</v>
      </c>
    </row>
    <row r="97" spans="1:114" x14ac:dyDescent="0.25">
      <c r="A97" s="3">
        <v>43800</v>
      </c>
      <c r="B97">
        <f t="shared" si="46"/>
        <v>2019</v>
      </c>
      <c r="C97" s="2">
        <v>21659266</v>
      </c>
      <c r="D97" s="2">
        <v>1335448.6224788334</v>
      </c>
      <c r="E97" s="2">
        <v>22994714.622478835</v>
      </c>
      <c r="F97" s="2">
        <v>32903</v>
      </c>
      <c r="G97" s="2">
        <v>8884348</v>
      </c>
      <c r="H97" s="2">
        <v>371434.61757067288</v>
      </c>
      <c r="I97" s="2">
        <v>9255782.6175706722</v>
      </c>
      <c r="J97" s="2">
        <v>3485</v>
      </c>
      <c r="K97" s="2">
        <v>17321360.001800001</v>
      </c>
      <c r="L97" s="2">
        <v>2412990.8511408689</v>
      </c>
      <c r="M97" s="2">
        <v>19734350.852940869</v>
      </c>
      <c r="N97" s="2">
        <v>44841.063999999998</v>
      </c>
      <c r="O97" s="2">
        <v>371</v>
      </c>
      <c r="P97" s="2">
        <v>9366341.9981999993</v>
      </c>
      <c r="Q97" s="2">
        <v>154728.14117224846</v>
      </c>
      <c r="R97" s="2">
        <v>9521070.1393722482</v>
      </c>
      <c r="S97" s="2">
        <v>18398.936000000002</v>
      </c>
      <c r="T97" s="2">
        <v>8</v>
      </c>
      <c r="U97" s="2">
        <v>24710883</v>
      </c>
      <c r="V97" s="2">
        <v>80673.20788817959</v>
      </c>
      <c r="W97" s="2">
        <v>24791556.207888179</v>
      </c>
      <c r="X97" s="2">
        <v>38590</v>
      </c>
      <c r="Y97" s="2">
        <v>4</v>
      </c>
      <c r="Z97" s="2">
        <v>372143</v>
      </c>
      <c r="AA97" s="2">
        <v>801</v>
      </c>
      <c r="AB97" s="2">
        <v>10108</v>
      </c>
      <c r="AC97" s="2">
        <v>41244</v>
      </c>
      <c r="AD97" s="2">
        <v>110</v>
      </c>
      <c r="AE97" s="2">
        <v>403</v>
      </c>
      <c r="AF97" s="2">
        <v>188963</v>
      </c>
      <c r="AG97" s="2">
        <v>254</v>
      </c>
      <c r="AH97">
        <f>Weather!C253</f>
        <v>595.1</v>
      </c>
      <c r="AI97">
        <f>Weather!D253</f>
        <v>0</v>
      </c>
      <c r="AJ97">
        <f>Weather!E253</f>
        <v>533.1</v>
      </c>
      <c r="AK97">
        <f>Weather!F253</f>
        <v>0</v>
      </c>
      <c r="AL97">
        <f>Weather!G253</f>
        <v>471.1</v>
      </c>
      <c r="AM97">
        <f>Weather!H253</f>
        <v>0</v>
      </c>
      <c r="AN97">
        <f>Weather!I253</f>
        <v>409.1</v>
      </c>
      <c r="AO97">
        <f>Weather!J253</f>
        <v>0</v>
      </c>
      <c r="AP97">
        <f>Weather!K253</f>
        <v>347.1</v>
      </c>
      <c r="AQ97">
        <f>Weather!L253</f>
        <v>0</v>
      </c>
      <c r="AR97">
        <f>Weather!M253</f>
        <v>285.09999999999997</v>
      </c>
      <c r="AS97">
        <f>Weather!N253</f>
        <v>0</v>
      </c>
      <c r="AT97">
        <f>Weather!O253</f>
        <v>223.5</v>
      </c>
      <c r="AU97">
        <f>Weather!P253</f>
        <v>0.40000000000000036</v>
      </c>
      <c r="AV97" s="7">
        <f>Weather!Q253</f>
        <v>0.80322580645161301</v>
      </c>
      <c r="AW97" s="5">
        <f>'Economic Variables'!D207</f>
        <v>7444.9</v>
      </c>
      <c r="AX97" s="5">
        <f>'Economic Variables'!E207</f>
        <v>7459.6</v>
      </c>
      <c r="AY97" s="5">
        <f>'Economic Variables'!F207</f>
        <v>265.89999999999998</v>
      </c>
      <c r="AZ97" s="5">
        <f>'Economic Variables'!G207</f>
        <v>265.2</v>
      </c>
      <c r="BA97" s="80">
        <f>'Economic Variables'!H207</f>
        <v>750792.8</v>
      </c>
      <c r="BB97" s="5">
        <f>'Economic Variables'!I207</f>
        <v>8585.4</v>
      </c>
      <c r="BC97" s="5">
        <f>'Economic Variables'!J207</f>
        <v>7852.3</v>
      </c>
      <c r="BD97" s="5">
        <f>'Economic Variables'!K207</f>
        <v>445.8</v>
      </c>
      <c r="BE97" s="5">
        <f>'Economic Variables'!L207</f>
        <v>7036.8</v>
      </c>
      <c r="BF97" s="5">
        <f>'Economic Variables'!M207</f>
        <v>272.8</v>
      </c>
      <c r="BG97" s="5">
        <f>'Economic Variables'!N207</f>
        <v>906.6</v>
      </c>
      <c r="BH97" s="5">
        <f t="shared" si="31"/>
        <v>15622.2</v>
      </c>
      <c r="BI97" s="5">
        <f>'Economic Variables'!P207</f>
        <v>753307</v>
      </c>
      <c r="BJ97" s="5">
        <f>'Economic Variables'!Q207</f>
        <v>8968</v>
      </c>
      <c r="BK97" s="5">
        <f>'Economic Variables'!R207</f>
        <v>6934</v>
      </c>
      <c r="BL97" s="5">
        <f>'Economic Variables'!S207</f>
        <v>3121</v>
      </c>
      <c r="BM97" s="5">
        <f t="shared" si="32"/>
        <v>96</v>
      </c>
      <c r="BN97" s="81">
        <f t="shared" si="33"/>
        <v>1.9822712330395684</v>
      </c>
      <c r="BO97" s="5">
        <f t="shared" si="34"/>
        <v>9216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1</v>
      </c>
      <c r="CB97">
        <f t="shared" si="48"/>
        <v>0</v>
      </c>
      <c r="CC97">
        <f t="shared" si="48"/>
        <v>0</v>
      </c>
      <c r="CD97">
        <f t="shared" si="35"/>
        <v>0</v>
      </c>
      <c r="CE97">
        <f t="shared" si="47"/>
        <v>31</v>
      </c>
      <c r="CF97">
        <v>21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 s="81">
        <f t="shared" si="39"/>
        <v>22.543992578849892</v>
      </c>
      <c r="CY97" s="79">
        <f t="shared" si="40"/>
        <v>85.673926205124928</v>
      </c>
      <c r="CZ97" s="5">
        <f t="shared" si="41"/>
        <v>2532.9676361110087</v>
      </c>
      <c r="DA97" s="5">
        <f t="shared" si="42"/>
        <v>56673.03654388243</v>
      </c>
      <c r="DB97" s="5">
        <f t="shared" si="43"/>
        <v>295137.57390343072</v>
      </c>
      <c r="DC97">
        <f t="shared" si="36"/>
        <v>1715.8813018816511</v>
      </c>
      <c r="DD97">
        <f t="shared" si="44"/>
        <v>38391.41185230745</v>
      </c>
      <c r="DE97">
        <f t="shared" si="45"/>
        <v>199931.90490232402</v>
      </c>
      <c r="DF97">
        <v>32903</v>
      </c>
      <c r="DG97">
        <v>3485</v>
      </c>
      <c r="DH97">
        <v>368</v>
      </c>
      <c r="DI97">
        <v>11</v>
      </c>
      <c r="DJ97">
        <v>4</v>
      </c>
    </row>
    <row r="98" spans="1:114" x14ac:dyDescent="0.25">
      <c r="A98" s="3">
        <v>43831</v>
      </c>
      <c r="B98">
        <f t="shared" ref="B98:B106" si="49">YEAR(A98)</f>
        <v>2020</v>
      </c>
      <c r="C98" s="2">
        <v>21269108</v>
      </c>
      <c r="D98" s="2">
        <v>1316929.1653468369</v>
      </c>
      <c r="E98" s="2">
        <v>22586037.165346839</v>
      </c>
      <c r="F98" s="2">
        <v>32924</v>
      </c>
      <c r="G98" s="2">
        <v>8972484.4917000011</v>
      </c>
      <c r="H98" s="2">
        <v>410031.23119156546</v>
      </c>
      <c r="I98" s="2">
        <v>9382515.7228915673</v>
      </c>
      <c r="J98" s="2">
        <v>3477</v>
      </c>
      <c r="K98" s="2">
        <v>18339805.007300001</v>
      </c>
      <c r="L98" s="2">
        <v>2647182.3070773878</v>
      </c>
      <c r="M98" s="2">
        <v>20986987.31437739</v>
      </c>
      <c r="N98" s="2">
        <v>46495.146000000001</v>
      </c>
      <c r="O98" s="2">
        <v>373</v>
      </c>
      <c r="P98" s="2">
        <v>9596230.2354000006</v>
      </c>
      <c r="Q98" s="2">
        <v>250094.92226987865</v>
      </c>
      <c r="R98" s="2">
        <v>9846325.1576698795</v>
      </c>
      <c r="S98" s="2">
        <v>16881.572414464659</v>
      </c>
      <c r="T98" s="2">
        <v>7</v>
      </c>
      <c r="U98" s="2">
        <v>25019492.682442501</v>
      </c>
      <c r="V98" s="2">
        <v>115442.26975360874</v>
      </c>
      <c r="W98" s="2">
        <v>25134934.95219611</v>
      </c>
      <c r="X98" s="2">
        <v>38737.199159999996</v>
      </c>
      <c r="Y98" s="2">
        <v>4</v>
      </c>
      <c r="Z98" s="2">
        <v>361046.91109999997</v>
      </c>
      <c r="AA98" s="2">
        <v>798.81169999999997</v>
      </c>
      <c r="AB98" s="2">
        <v>10120</v>
      </c>
      <c r="AC98" s="2">
        <v>37740</v>
      </c>
      <c r="AD98" s="2">
        <v>101.76099999999985</v>
      </c>
      <c r="AE98" s="2">
        <v>377</v>
      </c>
      <c r="AF98" s="2">
        <v>187474</v>
      </c>
      <c r="AG98" s="2">
        <v>254</v>
      </c>
      <c r="AH98">
        <f>Weather!C254</f>
        <v>622.30000000000007</v>
      </c>
      <c r="AI98">
        <f>Weather!D254</f>
        <v>0</v>
      </c>
      <c r="AJ98">
        <f>Weather!E254</f>
        <v>560.30000000000007</v>
      </c>
      <c r="AK98">
        <f>Weather!F254</f>
        <v>0</v>
      </c>
      <c r="AL98">
        <f>Weather!G254</f>
        <v>498.29999999999995</v>
      </c>
      <c r="AM98">
        <f>Weather!H254</f>
        <v>0</v>
      </c>
      <c r="AN98">
        <f>Weather!I254</f>
        <v>436.29999999999995</v>
      </c>
      <c r="AO98">
        <f>Weather!J254</f>
        <v>0</v>
      </c>
      <c r="AP98">
        <f>Weather!K254</f>
        <v>374.29999999999995</v>
      </c>
      <c r="AQ98">
        <f>Weather!L254</f>
        <v>0</v>
      </c>
      <c r="AR98">
        <f>Weather!M254</f>
        <v>312.29999999999995</v>
      </c>
      <c r="AS98">
        <f>Weather!N254</f>
        <v>0</v>
      </c>
      <c r="AT98">
        <f>Weather!O254</f>
        <v>250.29999999999995</v>
      </c>
      <c r="AU98">
        <f>Weather!P254</f>
        <v>0</v>
      </c>
      <c r="AV98" s="7">
        <f>Weather!Q254</f>
        <v>-7.4193548387096714E-2</v>
      </c>
      <c r="AW98" s="5">
        <f>'Economic Variables'!D208</f>
        <v>7466.4</v>
      </c>
      <c r="AX98" s="5">
        <f>'Economic Variables'!E208</f>
        <v>7437.3</v>
      </c>
      <c r="AY98" s="5">
        <f>'Economic Variables'!F208</f>
        <v>269.10000000000002</v>
      </c>
      <c r="AZ98" s="5">
        <f>'Economic Variables'!G208</f>
        <v>268.5</v>
      </c>
      <c r="BA98" s="80">
        <f>'Economic Variables'!H208</f>
        <v>713444</v>
      </c>
      <c r="BB98" s="5">
        <f>'Economic Variables'!I208</f>
        <v>9115.9</v>
      </c>
      <c r="BC98" s="5">
        <f>'Economic Variables'!J208</f>
        <v>8428.7999999999993</v>
      </c>
      <c r="BD98" s="5">
        <f>'Economic Variables'!K208</f>
        <v>438.5</v>
      </c>
      <c r="BE98" s="5">
        <f>'Economic Variables'!L208</f>
        <v>6300</v>
      </c>
      <c r="BF98" s="5">
        <f>'Economic Variables'!M208</f>
        <v>256.3</v>
      </c>
      <c r="BG98" s="5">
        <f>'Economic Variables'!N208</f>
        <v>809.7</v>
      </c>
      <c r="BH98" s="5">
        <f t="shared" ref="BH98:BH106" si="50">BB98+BE98</f>
        <v>15415.9</v>
      </c>
      <c r="BI98" s="5">
        <f>'Economic Variables'!P208</f>
        <v>742292</v>
      </c>
      <c r="BJ98" s="5">
        <f>'Economic Variables'!Q208</f>
        <v>8715</v>
      </c>
      <c r="BK98" s="5">
        <f>'Economic Variables'!R208</f>
        <v>7046</v>
      </c>
      <c r="BL98" s="5">
        <f>'Economic Variables'!S208</f>
        <v>3149</v>
      </c>
      <c r="BM98" s="5">
        <f t="shared" si="32"/>
        <v>97</v>
      </c>
      <c r="BN98" s="81">
        <f t="shared" ref="BN98:BN106" si="51">LOG(BM98)</f>
        <v>1.9867717342662448</v>
      </c>
      <c r="BO98" s="5">
        <f t="shared" ref="BO98:BO106" si="52">BM98^2</f>
        <v>9409</v>
      </c>
      <c r="BP98">
        <f>BP86</f>
        <v>1</v>
      </c>
      <c r="BQ98">
        <f t="shared" ref="BQ98:CD98" si="53">BQ86</f>
        <v>0</v>
      </c>
      <c r="BR98">
        <f t="shared" si="53"/>
        <v>0</v>
      </c>
      <c r="BS98">
        <f t="shared" si="53"/>
        <v>0</v>
      </c>
      <c r="BT98">
        <f t="shared" si="53"/>
        <v>0</v>
      </c>
      <c r="BU98">
        <f t="shared" si="53"/>
        <v>0</v>
      </c>
      <c r="BV98">
        <f t="shared" si="53"/>
        <v>0</v>
      </c>
      <c r="BW98">
        <f t="shared" si="53"/>
        <v>0</v>
      </c>
      <c r="BX98">
        <f t="shared" si="53"/>
        <v>0</v>
      </c>
      <c r="BY98">
        <f t="shared" si="53"/>
        <v>0</v>
      </c>
      <c r="BZ98">
        <f t="shared" si="53"/>
        <v>0</v>
      </c>
      <c r="CA98">
        <f t="shared" si="53"/>
        <v>0</v>
      </c>
      <c r="CB98">
        <f t="shared" si="53"/>
        <v>0</v>
      </c>
      <c r="CC98">
        <f t="shared" si="53"/>
        <v>0</v>
      </c>
      <c r="CD98">
        <f t="shared" si="53"/>
        <v>0</v>
      </c>
      <c r="CE98">
        <f>CE50</f>
        <v>31</v>
      </c>
      <c r="CF98">
        <v>22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 s="81">
        <f t="shared" ref="CX98:CX106" si="54">E98/$CE98/F98</f>
        <v>22.129201920891944</v>
      </c>
      <c r="CY98" s="79">
        <f t="shared" ref="CY98:CY106" si="55">I98/$CE98/J98</f>
        <v>87.046821257587354</v>
      </c>
      <c r="CZ98" s="5">
        <f t="shared" ref="CZ98:CZ106" si="56">M98/$CF98/O98</f>
        <v>2557.5173427220802</v>
      </c>
      <c r="DA98" s="5">
        <f t="shared" ref="DA98:DA106" si="57">R98/$CF98/T98</f>
        <v>63937.176348505709</v>
      </c>
      <c r="DB98" s="5">
        <f t="shared" ref="DB98:DB106" si="58">W98/$CF98/Y98</f>
        <v>285624.26082041033</v>
      </c>
      <c r="DC98">
        <f t="shared" ref="DC98:DC106" si="59">M98/$CE98/O98</f>
        <v>1815.0123077382505</v>
      </c>
      <c r="DD98">
        <f t="shared" ref="DD98:DD106" si="60">R98/$CE98/T98</f>
        <v>45374.770311842767</v>
      </c>
      <c r="DE98">
        <f t="shared" ref="DE98:DE106" si="61">W98/$CE98/Y98</f>
        <v>202701.08832416218</v>
      </c>
      <c r="DF98">
        <v>32924</v>
      </c>
      <c r="DG98">
        <v>3477</v>
      </c>
      <c r="DH98">
        <v>370</v>
      </c>
      <c r="DI98">
        <v>10</v>
      </c>
      <c r="DJ98">
        <v>4</v>
      </c>
    </row>
    <row r="99" spans="1:114" x14ac:dyDescent="0.25">
      <c r="A99" s="3">
        <v>43862</v>
      </c>
      <c r="B99">
        <f t="shared" si="49"/>
        <v>2020</v>
      </c>
      <c r="C99" s="2">
        <v>19874682</v>
      </c>
      <c r="D99" s="2">
        <v>1316929.1653468369</v>
      </c>
      <c r="E99" s="2">
        <v>21191611.165346839</v>
      </c>
      <c r="F99" s="2">
        <v>32945</v>
      </c>
      <c r="G99" s="2">
        <v>8419467.6387000009</v>
      </c>
      <c r="H99" s="2">
        <v>410031.23119156546</v>
      </c>
      <c r="I99" s="2">
        <v>8829498.8698915672</v>
      </c>
      <c r="J99" s="2">
        <v>3480</v>
      </c>
      <c r="K99" s="2">
        <v>17415175.743999999</v>
      </c>
      <c r="L99" s="2">
        <v>2647182.3070773878</v>
      </c>
      <c r="M99" s="2">
        <v>20062358.051077388</v>
      </c>
      <c r="N99" s="2">
        <v>45008.48149999998</v>
      </c>
      <c r="O99" s="2">
        <v>377</v>
      </c>
      <c r="P99" s="2">
        <v>8951717.4705999997</v>
      </c>
      <c r="Q99" s="2">
        <v>250094.92226987865</v>
      </c>
      <c r="R99" s="2">
        <v>9201812.3928698786</v>
      </c>
      <c r="S99" s="2">
        <v>16777.182234058619</v>
      </c>
      <c r="T99" s="2">
        <v>7</v>
      </c>
      <c r="U99" s="2">
        <v>23436895.789642498</v>
      </c>
      <c r="V99" s="2">
        <v>115442.26975360874</v>
      </c>
      <c r="W99" s="2">
        <v>23552338.059396107</v>
      </c>
      <c r="X99" s="2">
        <v>38072.806199999999</v>
      </c>
      <c r="Y99" s="2">
        <v>4</v>
      </c>
      <c r="Z99" s="2">
        <v>311246.44910000003</v>
      </c>
      <c r="AA99" s="2">
        <v>796.78070000000002</v>
      </c>
      <c r="AB99" s="2">
        <v>10120</v>
      </c>
      <c r="AC99" s="2">
        <v>35409</v>
      </c>
      <c r="AD99" s="2">
        <v>101.75099999999986</v>
      </c>
      <c r="AE99" s="2">
        <v>377</v>
      </c>
      <c r="AF99" s="2">
        <v>175380</v>
      </c>
      <c r="AG99" s="2">
        <v>254</v>
      </c>
      <c r="AH99">
        <f>Weather!C255</f>
        <v>642.40000000000009</v>
      </c>
      <c r="AI99">
        <f>Weather!D255</f>
        <v>0</v>
      </c>
      <c r="AJ99">
        <f>Weather!E255</f>
        <v>584.40000000000009</v>
      </c>
      <c r="AK99">
        <f>Weather!F255</f>
        <v>0</v>
      </c>
      <c r="AL99">
        <f>Weather!G255</f>
        <v>526.40000000000009</v>
      </c>
      <c r="AM99">
        <f>Weather!H255</f>
        <v>0</v>
      </c>
      <c r="AN99">
        <f>Weather!I255</f>
        <v>468.4</v>
      </c>
      <c r="AO99">
        <f>Weather!J255</f>
        <v>0</v>
      </c>
      <c r="AP99">
        <f>Weather!K255</f>
        <v>410.4</v>
      </c>
      <c r="AQ99">
        <f>Weather!L255</f>
        <v>0</v>
      </c>
      <c r="AR99">
        <f>Weather!M255</f>
        <v>352.39999999999992</v>
      </c>
      <c r="AS99">
        <f>Weather!N255</f>
        <v>0</v>
      </c>
      <c r="AT99">
        <f>Weather!O255</f>
        <v>294.40000000000003</v>
      </c>
      <c r="AU99">
        <f>Weather!P255</f>
        <v>0</v>
      </c>
      <c r="AV99" s="7">
        <f>Weather!Q255</f>
        <v>-2.1517241379310343</v>
      </c>
      <c r="AW99" s="5">
        <f>'Economic Variables'!D209</f>
        <v>7486</v>
      </c>
      <c r="AX99" s="5">
        <f>'Economic Variables'!E209</f>
        <v>7414.9</v>
      </c>
      <c r="AY99" s="5">
        <f>'Economic Variables'!F209</f>
        <v>269.39999999999998</v>
      </c>
      <c r="AZ99" s="5">
        <f>'Economic Variables'!G209</f>
        <v>267.7</v>
      </c>
      <c r="BA99" s="80">
        <f>'Economic Variables'!H209</f>
        <v>713444</v>
      </c>
      <c r="BB99" s="5">
        <f>'Economic Variables'!I209</f>
        <v>9115.9</v>
      </c>
      <c r="BC99" s="5">
        <f>'Economic Variables'!J209</f>
        <v>8428.7999999999993</v>
      </c>
      <c r="BD99" s="5">
        <f>'Economic Variables'!K209</f>
        <v>438.5</v>
      </c>
      <c r="BE99" s="5">
        <f>'Economic Variables'!L209</f>
        <v>6300</v>
      </c>
      <c r="BF99" s="5">
        <f>'Economic Variables'!M209</f>
        <v>256.3</v>
      </c>
      <c r="BG99" s="5">
        <f>'Economic Variables'!N209</f>
        <v>809.7</v>
      </c>
      <c r="BH99" s="5">
        <f t="shared" si="50"/>
        <v>15415.9</v>
      </c>
      <c r="BI99" s="5">
        <f>'Economic Variables'!P209</f>
        <v>742292</v>
      </c>
      <c r="BJ99" s="5">
        <f>'Economic Variables'!Q209</f>
        <v>8715</v>
      </c>
      <c r="BK99" s="5">
        <f>'Economic Variables'!R209</f>
        <v>7046</v>
      </c>
      <c r="BL99" s="5">
        <f>'Economic Variables'!S209</f>
        <v>3149</v>
      </c>
      <c r="BM99" s="5">
        <f t="shared" si="32"/>
        <v>98</v>
      </c>
      <c r="BN99" s="81">
        <f t="shared" si="51"/>
        <v>1.9912260756924949</v>
      </c>
      <c r="BO99" s="5">
        <f t="shared" si="52"/>
        <v>9604</v>
      </c>
      <c r="BP99">
        <f t="shared" ref="BP99:CD99" si="62">BP87</f>
        <v>0</v>
      </c>
      <c r="BQ99">
        <f t="shared" si="62"/>
        <v>1</v>
      </c>
      <c r="BR99">
        <f t="shared" si="62"/>
        <v>0</v>
      </c>
      <c r="BS99">
        <f t="shared" si="62"/>
        <v>0</v>
      </c>
      <c r="BT99">
        <f t="shared" si="62"/>
        <v>0</v>
      </c>
      <c r="BU99">
        <f t="shared" si="62"/>
        <v>0</v>
      </c>
      <c r="BV99">
        <f t="shared" si="62"/>
        <v>0</v>
      </c>
      <c r="BW99">
        <f t="shared" si="62"/>
        <v>0</v>
      </c>
      <c r="BX99">
        <f t="shared" si="62"/>
        <v>0</v>
      </c>
      <c r="BY99">
        <f t="shared" si="62"/>
        <v>0</v>
      </c>
      <c r="BZ99">
        <f t="shared" si="62"/>
        <v>0</v>
      </c>
      <c r="CA99">
        <f t="shared" si="62"/>
        <v>0</v>
      </c>
      <c r="CB99">
        <f t="shared" si="62"/>
        <v>0</v>
      </c>
      <c r="CC99">
        <f t="shared" si="62"/>
        <v>0</v>
      </c>
      <c r="CD99">
        <f t="shared" si="62"/>
        <v>0</v>
      </c>
      <c r="CE99">
        <f t="shared" si="47"/>
        <v>29</v>
      </c>
      <c r="CF99">
        <v>19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 s="81">
        <f t="shared" si="54"/>
        <v>22.180762258253662</v>
      </c>
      <c r="CY99" s="79">
        <f t="shared" si="55"/>
        <v>87.490079963253748</v>
      </c>
      <c r="CZ99" s="5">
        <f t="shared" si="56"/>
        <v>2800.8317815269288</v>
      </c>
      <c r="DA99" s="5">
        <f t="shared" si="57"/>
        <v>69186.559344886307</v>
      </c>
      <c r="DB99" s="5">
        <f t="shared" si="58"/>
        <v>309899.18499205401</v>
      </c>
      <c r="DC99">
        <f t="shared" si="59"/>
        <v>1835.0277189314359</v>
      </c>
      <c r="DD99">
        <f t="shared" si="60"/>
        <v>45329.125088028959</v>
      </c>
      <c r="DE99">
        <f t="shared" si="61"/>
        <v>203037.39706375953</v>
      </c>
      <c r="DF99">
        <v>32945</v>
      </c>
      <c r="DG99">
        <v>3480</v>
      </c>
      <c r="DH99">
        <v>374</v>
      </c>
      <c r="DI99">
        <v>10</v>
      </c>
      <c r="DJ99">
        <v>4</v>
      </c>
    </row>
    <row r="100" spans="1:114" x14ac:dyDescent="0.25">
      <c r="A100" s="3">
        <v>43891</v>
      </c>
      <c r="B100">
        <f t="shared" si="49"/>
        <v>2020</v>
      </c>
      <c r="C100" s="2">
        <v>19954590</v>
      </c>
      <c r="D100" s="2">
        <v>1316929.1653468369</v>
      </c>
      <c r="E100" s="2">
        <v>21271519.165346839</v>
      </c>
      <c r="F100" s="2">
        <v>32948</v>
      </c>
      <c r="G100" s="2">
        <v>7804350.5681999996</v>
      </c>
      <c r="H100" s="2">
        <v>410031.23119156546</v>
      </c>
      <c r="I100" s="2">
        <v>8214381.7993915649</v>
      </c>
      <c r="J100" s="2">
        <v>3469</v>
      </c>
      <c r="K100" s="2">
        <v>16370015.6293</v>
      </c>
      <c r="L100" s="2">
        <v>2647182.3070773878</v>
      </c>
      <c r="M100" s="2">
        <v>19017197.936377387</v>
      </c>
      <c r="N100" s="2">
        <v>43688.862700000027</v>
      </c>
      <c r="O100" s="2">
        <v>378</v>
      </c>
      <c r="P100" s="2">
        <v>8744080.9705999997</v>
      </c>
      <c r="Q100" s="2">
        <v>250094.92226987865</v>
      </c>
      <c r="R100" s="2">
        <v>8994175.8928698786</v>
      </c>
      <c r="S100" s="2">
        <v>16975.27640463004</v>
      </c>
      <c r="T100" s="2">
        <v>7</v>
      </c>
      <c r="U100" s="2">
        <v>24144121.358527504</v>
      </c>
      <c r="V100" s="2">
        <v>115442.26975360874</v>
      </c>
      <c r="W100" s="2">
        <v>24259563.628281113</v>
      </c>
      <c r="X100" s="2">
        <v>37867.646520000002</v>
      </c>
      <c r="Y100" s="2">
        <v>4</v>
      </c>
      <c r="Z100" s="2">
        <v>297441.027</v>
      </c>
      <c r="AA100" s="2">
        <v>797.57870000000003</v>
      </c>
      <c r="AB100" s="2">
        <v>10127</v>
      </c>
      <c r="AC100" s="2">
        <v>38216</v>
      </c>
      <c r="AD100" s="2">
        <v>102.73099999999987</v>
      </c>
      <c r="AE100" s="2">
        <v>377</v>
      </c>
      <c r="AF100" s="2">
        <v>187474</v>
      </c>
      <c r="AG100" s="2">
        <v>254</v>
      </c>
      <c r="AH100">
        <f>Weather!C256</f>
        <v>517.70000000000005</v>
      </c>
      <c r="AI100">
        <f>Weather!D256</f>
        <v>0</v>
      </c>
      <c r="AJ100">
        <f>Weather!E256</f>
        <v>455.7000000000001</v>
      </c>
      <c r="AK100">
        <f>Weather!F256</f>
        <v>0</v>
      </c>
      <c r="AL100">
        <f>Weather!G256</f>
        <v>393.70000000000005</v>
      </c>
      <c r="AM100">
        <f>Weather!H256</f>
        <v>0</v>
      </c>
      <c r="AN100">
        <f>Weather!I256</f>
        <v>331.70000000000005</v>
      </c>
      <c r="AO100">
        <f>Weather!J256</f>
        <v>0</v>
      </c>
      <c r="AP100">
        <f>Weather!K256</f>
        <v>270.60000000000002</v>
      </c>
      <c r="AQ100">
        <f>Weather!L256</f>
        <v>0.90000000000000036</v>
      </c>
      <c r="AR100">
        <f>Weather!M256</f>
        <v>211.29999999999998</v>
      </c>
      <c r="AS100">
        <f>Weather!N256</f>
        <v>3.5999999999999996</v>
      </c>
      <c r="AT100">
        <f>Weather!O256</f>
        <v>153.29999999999998</v>
      </c>
      <c r="AU100">
        <f>Weather!P256</f>
        <v>7.6</v>
      </c>
      <c r="AV100" s="7">
        <f>Weather!Q256</f>
        <v>3.3000000000000003</v>
      </c>
      <c r="AW100" s="5">
        <f>'Economic Variables'!D210</f>
        <v>7360.7</v>
      </c>
      <c r="AX100" s="5">
        <f>'Economic Variables'!E210</f>
        <v>7246.6</v>
      </c>
      <c r="AY100" s="5">
        <f>'Economic Variables'!F210</f>
        <v>266.10000000000002</v>
      </c>
      <c r="AZ100" s="5">
        <f>'Economic Variables'!G210</f>
        <v>265.2</v>
      </c>
      <c r="BA100" s="80">
        <f>'Economic Variables'!H210</f>
        <v>713444</v>
      </c>
      <c r="BB100" s="5">
        <f>'Economic Variables'!I210</f>
        <v>9115.9</v>
      </c>
      <c r="BC100" s="5">
        <f>'Economic Variables'!J210</f>
        <v>8428.7999999999993</v>
      </c>
      <c r="BD100" s="5">
        <f>'Economic Variables'!K210</f>
        <v>438.5</v>
      </c>
      <c r="BE100" s="5">
        <f>'Economic Variables'!L210</f>
        <v>6300</v>
      </c>
      <c r="BF100" s="5">
        <f>'Economic Variables'!M210</f>
        <v>256.3</v>
      </c>
      <c r="BG100" s="5">
        <f>'Economic Variables'!N210</f>
        <v>809.7</v>
      </c>
      <c r="BH100" s="5">
        <f t="shared" si="50"/>
        <v>15415.9</v>
      </c>
      <c r="BI100" s="5">
        <f>'Economic Variables'!P210</f>
        <v>742292</v>
      </c>
      <c r="BJ100" s="5">
        <f>'Economic Variables'!Q210</f>
        <v>8715</v>
      </c>
      <c r="BK100" s="5">
        <f>'Economic Variables'!R210</f>
        <v>7046</v>
      </c>
      <c r="BL100" s="5">
        <f>'Economic Variables'!S210</f>
        <v>3149</v>
      </c>
      <c r="BM100" s="5">
        <f t="shared" si="32"/>
        <v>99</v>
      </c>
      <c r="BN100" s="81">
        <f t="shared" si="51"/>
        <v>1.9956351945975499</v>
      </c>
      <c r="BO100" s="5">
        <f t="shared" si="52"/>
        <v>9801</v>
      </c>
      <c r="BP100">
        <f t="shared" ref="BP100:CD100" si="63">BP88</f>
        <v>0</v>
      </c>
      <c r="BQ100">
        <f t="shared" si="63"/>
        <v>0</v>
      </c>
      <c r="BR100">
        <f t="shared" si="63"/>
        <v>1</v>
      </c>
      <c r="BS100">
        <f t="shared" si="63"/>
        <v>0</v>
      </c>
      <c r="BT100">
        <f t="shared" si="63"/>
        <v>0</v>
      </c>
      <c r="BU100">
        <f t="shared" si="63"/>
        <v>0</v>
      </c>
      <c r="BV100">
        <f t="shared" si="63"/>
        <v>0</v>
      </c>
      <c r="BW100">
        <f t="shared" si="63"/>
        <v>0</v>
      </c>
      <c r="BX100">
        <f t="shared" si="63"/>
        <v>0</v>
      </c>
      <c r="BY100">
        <f t="shared" si="63"/>
        <v>0</v>
      </c>
      <c r="BZ100">
        <f t="shared" si="63"/>
        <v>0</v>
      </c>
      <c r="CA100">
        <f t="shared" si="63"/>
        <v>0</v>
      </c>
      <c r="CB100">
        <f t="shared" si="63"/>
        <v>1</v>
      </c>
      <c r="CC100">
        <f t="shared" si="63"/>
        <v>0</v>
      </c>
      <c r="CD100">
        <f t="shared" si="63"/>
        <v>1</v>
      </c>
      <c r="CE100">
        <f t="shared" si="47"/>
        <v>31</v>
      </c>
      <c r="CF100">
        <v>22</v>
      </c>
      <c r="CG100">
        <v>1</v>
      </c>
      <c r="CH100">
        <v>0.5</v>
      </c>
      <c r="CI100">
        <v>0.5</v>
      </c>
      <c r="CJ100">
        <v>517.70000000000005</v>
      </c>
      <c r="CK100">
        <v>0</v>
      </c>
      <c r="CL100">
        <v>455.7000000000001</v>
      </c>
      <c r="CM100">
        <v>0</v>
      </c>
      <c r="CN100">
        <v>393.70000000000005</v>
      </c>
      <c r="CO100">
        <v>0</v>
      </c>
      <c r="CP100">
        <v>331.70000000000005</v>
      </c>
      <c r="CQ100">
        <v>0</v>
      </c>
      <c r="CR100">
        <v>270.60000000000002</v>
      </c>
      <c r="CS100">
        <v>0.90000000000000036</v>
      </c>
      <c r="CT100">
        <v>211.29999999999998</v>
      </c>
      <c r="CU100">
        <v>3.5999999999999996</v>
      </c>
      <c r="CV100">
        <v>153.29999999999998</v>
      </c>
      <c r="CW100">
        <v>7.6</v>
      </c>
      <c r="CX100" s="81">
        <f t="shared" si="54"/>
        <v>20.82609073667092</v>
      </c>
      <c r="CY100" s="79">
        <f t="shared" si="55"/>
        <v>76.385142128823631</v>
      </c>
      <c r="CZ100" s="5">
        <f t="shared" si="56"/>
        <v>2286.8203386697196</v>
      </c>
      <c r="DA100" s="5">
        <f t="shared" si="57"/>
        <v>58403.739564090116</v>
      </c>
      <c r="DB100" s="5">
        <f t="shared" si="58"/>
        <v>275676.85941228538</v>
      </c>
      <c r="DC100">
        <f t="shared" si="59"/>
        <v>1622.904756475285</v>
      </c>
      <c r="DD100">
        <f t="shared" si="60"/>
        <v>41447.81517451557</v>
      </c>
      <c r="DE100">
        <f t="shared" si="61"/>
        <v>195641.64216355735</v>
      </c>
      <c r="DF100">
        <v>32948</v>
      </c>
      <c r="DG100">
        <v>3469</v>
      </c>
      <c r="DH100">
        <v>375</v>
      </c>
      <c r="DI100">
        <v>10</v>
      </c>
      <c r="DJ100">
        <v>4</v>
      </c>
    </row>
    <row r="101" spans="1:114" x14ac:dyDescent="0.25">
      <c r="A101" s="3">
        <v>43922</v>
      </c>
      <c r="B101">
        <f t="shared" si="49"/>
        <v>2020</v>
      </c>
      <c r="C101" s="2">
        <v>18877359</v>
      </c>
      <c r="D101" s="2">
        <v>1316929.1653468369</v>
      </c>
      <c r="E101" s="2">
        <v>20194288.165346839</v>
      </c>
      <c r="F101" s="2">
        <v>32972</v>
      </c>
      <c r="G101" s="2">
        <v>6373556.1447999999</v>
      </c>
      <c r="H101" s="2">
        <v>410031.23119156546</v>
      </c>
      <c r="I101" s="2">
        <v>6783587.3759915652</v>
      </c>
      <c r="J101" s="2">
        <v>3492</v>
      </c>
      <c r="K101" s="2">
        <v>13483628.0768</v>
      </c>
      <c r="L101" s="2">
        <v>2647182.3070773878</v>
      </c>
      <c r="M101" s="2">
        <v>16130810.383877387</v>
      </c>
      <c r="N101" s="2">
        <v>37751.436657644525</v>
      </c>
      <c r="O101" s="2">
        <v>367</v>
      </c>
      <c r="P101" s="2">
        <v>6667644.6582000004</v>
      </c>
      <c r="Q101" s="2">
        <v>250094.92226987865</v>
      </c>
      <c r="R101" s="2">
        <v>6917739.5804698793</v>
      </c>
      <c r="S101" s="2">
        <v>15469.919530781117</v>
      </c>
      <c r="T101" s="2">
        <v>7</v>
      </c>
      <c r="U101" s="2">
        <v>22214453.056290001</v>
      </c>
      <c r="V101" s="2">
        <v>115442.26975360874</v>
      </c>
      <c r="W101" s="2">
        <v>22329895.32604361</v>
      </c>
      <c r="X101" s="2">
        <v>39130.12917</v>
      </c>
      <c r="Y101" s="2">
        <v>4</v>
      </c>
      <c r="Z101" s="2">
        <v>251703.02619999999</v>
      </c>
      <c r="AA101" s="2">
        <v>796.78070000000002</v>
      </c>
      <c r="AB101" s="2">
        <v>10131</v>
      </c>
      <c r="AC101" s="2">
        <v>35856</v>
      </c>
      <c r="AD101" s="2">
        <v>97.360999999999876</v>
      </c>
      <c r="AE101" s="2">
        <v>377</v>
      </c>
      <c r="AF101" s="2">
        <v>180830</v>
      </c>
      <c r="AG101" s="2">
        <v>253</v>
      </c>
      <c r="AH101">
        <f>Weather!C257</f>
        <v>436.59999999999997</v>
      </c>
      <c r="AI101">
        <f>Weather!D257</f>
        <v>0</v>
      </c>
      <c r="AJ101">
        <f>Weather!E257</f>
        <v>376.6</v>
      </c>
      <c r="AK101">
        <f>Weather!F257</f>
        <v>0</v>
      </c>
      <c r="AL101">
        <f>Weather!G257</f>
        <v>316.60000000000002</v>
      </c>
      <c r="AM101">
        <f>Weather!H257</f>
        <v>0</v>
      </c>
      <c r="AN101">
        <f>Weather!I257</f>
        <v>257.10000000000008</v>
      </c>
      <c r="AO101">
        <f>Weather!J257</f>
        <v>0.5</v>
      </c>
      <c r="AP101">
        <f>Weather!K257</f>
        <v>201.10000000000005</v>
      </c>
      <c r="AQ101">
        <f>Weather!L257</f>
        <v>4.5</v>
      </c>
      <c r="AR101">
        <f>Weather!M257</f>
        <v>146.90000000000006</v>
      </c>
      <c r="AS101">
        <f>Weather!N257</f>
        <v>10.3</v>
      </c>
      <c r="AT101">
        <f>Weather!O257</f>
        <v>96.499999999999986</v>
      </c>
      <c r="AU101">
        <f>Weather!P257</f>
        <v>19.899999999999999</v>
      </c>
      <c r="AV101" s="7">
        <f>Weather!Q257</f>
        <v>5.4466666666666672</v>
      </c>
      <c r="AW101" s="5">
        <f>'Economic Variables'!D211</f>
        <v>6998.7</v>
      </c>
      <c r="AX101" s="5">
        <f>'Economic Variables'!E211</f>
        <v>6905.7</v>
      </c>
      <c r="AY101" s="5">
        <f>'Economic Variables'!F211</f>
        <v>249.8</v>
      </c>
      <c r="AZ101" s="5">
        <f>'Economic Variables'!G211</f>
        <v>248.6</v>
      </c>
      <c r="BA101" s="80">
        <f>'Economic Variables'!H211</f>
        <v>713444</v>
      </c>
      <c r="BB101" s="5">
        <f>'Economic Variables'!I211</f>
        <v>9115.9</v>
      </c>
      <c r="BC101" s="5">
        <f>'Economic Variables'!J211</f>
        <v>8428.7999999999993</v>
      </c>
      <c r="BD101" s="5">
        <f>'Economic Variables'!K211</f>
        <v>438.5</v>
      </c>
      <c r="BE101" s="5">
        <f>'Economic Variables'!L211</f>
        <v>6300</v>
      </c>
      <c r="BF101" s="5">
        <f>'Economic Variables'!M211</f>
        <v>256.3</v>
      </c>
      <c r="BG101" s="5">
        <f>'Economic Variables'!N211</f>
        <v>809.7</v>
      </c>
      <c r="BH101" s="5">
        <f t="shared" si="50"/>
        <v>15415.9</v>
      </c>
      <c r="BI101" s="5">
        <f>'Economic Variables'!P211</f>
        <v>654855</v>
      </c>
      <c r="BJ101" s="5">
        <f>'Economic Variables'!Q211</f>
        <v>9005</v>
      </c>
      <c r="BK101" s="5">
        <f>'Economic Variables'!R211</f>
        <v>5835</v>
      </c>
      <c r="BL101" s="5">
        <f>'Economic Variables'!S211</f>
        <v>3005</v>
      </c>
      <c r="BM101" s="5">
        <f t="shared" si="32"/>
        <v>100</v>
      </c>
      <c r="BN101" s="81">
        <f t="shared" si="51"/>
        <v>2</v>
      </c>
      <c r="BO101" s="5">
        <f t="shared" si="52"/>
        <v>10000</v>
      </c>
      <c r="BP101">
        <f t="shared" ref="BP101:CD101" si="64">BP89</f>
        <v>0</v>
      </c>
      <c r="BQ101">
        <f t="shared" si="64"/>
        <v>0</v>
      </c>
      <c r="BR101">
        <f t="shared" si="64"/>
        <v>0</v>
      </c>
      <c r="BS101">
        <f t="shared" si="64"/>
        <v>1</v>
      </c>
      <c r="BT101">
        <f t="shared" si="64"/>
        <v>0</v>
      </c>
      <c r="BU101">
        <f t="shared" si="64"/>
        <v>0</v>
      </c>
      <c r="BV101">
        <f t="shared" si="64"/>
        <v>0</v>
      </c>
      <c r="BW101">
        <f t="shared" si="64"/>
        <v>0</v>
      </c>
      <c r="BX101">
        <f t="shared" si="64"/>
        <v>0</v>
      </c>
      <c r="BY101">
        <f t="shared" si="64"/>
        <v>0</v>
      </c>
      <c r="BZ101">
        <f t="shared" si="64"/>
        <v>0</v>
      </c>
      <c r="CA101">
        <f t="shared" si="64"/>
        <v>0</v>
      </c>
      <c r="CB101">
        <f t="shared" si="64"/>
        <v>1</v>
      </c>
      <c r="CC101">
        <f t="shared" si="64"/>
        <v>0</v>
      </c>
      <c r="CD101">
        <f t="shared" si="64"/>
        <v>1</v>
      </c>
      <c r="CE101">
        <f t="shared" si="47"/>
        <v>30</v>
      </c>
      <c r="CF101">
        <v>21</v>
      </c>
      <c r="CG101">
        <v>1</v>
      </c>
      <c r="CH101">
        <v>1</v>
      </c>
      <c r="CI101">
        <v>1</v>
      </c>
      <c r="CJ101">
        <v>436.59999999999997</v>
      </c>
      <c r="CK101">
        <v>0</v>
      </c>
      <c r="CL101">
        <v>376.6</v>
      </c>
      <c r="CM101">
        <v>0</v>
      </c>
      <c r="CN101">
        <v>316.60000000000002</v>
      </c>
      <c r="CO101">
        <v>0</v>
      </c>
      <c r="CP101">
        <v>257.10000000000008</v>
      </c>
      <c r="CQ101">
        <v>0.5</v>
      </c>
      <c r="CR101">
        <v>201.10000000000005</v>
      </c>
      <c r="CS101">
        <v>4.5</v>
      </c>
      <c r="CT101">
        <v>146.90000000000006</v>
      </c>
      <c r="CU101">
        <v>10.3</v>
      </c>
      <c r="CV101">
        <v>96.499999999999986</v>
      </c>
      <c r="CW101">
        <v>19.899999999999999</v>
      </c>
      <c r="CX101" s="81">
        <f t="shared" si="54"/>
        <v>20.415593195587004</v>
      </c>
      <c r="CY101" s="79">
        <f t="shared" si="55"/>
        <v>64.753602290870234</v>
      </c>
      <c r="CZ101" s="5">
        <f t="shared" si="56"/>
        <v>2093.0077051871531</v>
      </c>
      <c r="DA101" s="5">
        <f t="shared" si="57"/>
        <v>47059.452928366525</v>
      </c>
      <c r="DB101" s="5">
        <f t="shared" si="58"/>
        <v>265832.08721480489</v>
      </c>
      <c r="DC101">
        <f t="shared" si="59"/>
        <v>1465.105393631007</v>
      </c>
      <c r="DD101">
        <f t="shared" si="60"/>
        <v>32941.61704985657</v>
      </c>
      <c r="DE101">
        <f t="shared" si="61"/>
        <v>186082.4610503634</v>
      </c>
      <c r="DF101">
        <v>32972</v>
      </c>
      <c r="DG101">
        <v>3492</v>
      </c>
      <c r="DH101">
        <v>364</v>
      </c>
      <c r="DI101">
        <v>10</v>
      </c>
      <c r="DJ101">
        <v>4</v>
      </c>
    </row>
    <row r="102" spans="1:114" x14ac:dyDescent="0.25">
      <c r="A102" s="3">
        <v>43952</v>
      </c>
      <c r="B102">
        <f t="shared" si="49"/>
        <v>2020</v>
      </c>
      <c r="C102" s="2">
        <v>20776763</v>
      </c>
      <c r="D102" s="2">
        <v>1316929.1653468369</v>
      </c>
      <c r="E102" s="2">
        <v>22093692.165346839</v>
      </c>
      <c r="F102" s="2">
        <v>32990</v>
      </c>
      <c r="G102" s="2">
        <v>6578556.1870000008</v>
      </c>
      <c r="H102" s="2">
        <v>410031.23119156546</v>
      </c>
      <c r="I102" s="2">
        <v>6988587.4181915661</v>
      </c>
      <c r="J102" s="2">
        <v>3492</v>
      </c>
      <c r="K102" s="2">
        <v>14074312.727499999</v>
      </c>
      <c r="L102" s="2">
        <v>2647182.3070773878</v>
      </c>
      <c r="M102" s="2">
        <v>16721495.034577386</v>
      </c>
      <c r="N102" s="2">
        <v>44924.407099535056</v>
      </c>
      <c r="O102" s="2">
        <v>367</v>
      </c>
      <c r="P102" s="2">
        <v>7562912.0127999997</v>
      </c>
      <c r="Q102" s="2">
        <v>250094.92226987865</v>
      </c>
      <c r="R102" s="2">
        <v>7813006.9350698786</v>
      </c>
      <c r="S102" s="2">
        <v>15960.428550789582</v>
      </c>
      <c r="T102" s="2">
        <v>7</v>
      </c>
      <c r="U102" s="2">
        <v>24746131.3460625</v>
      </c>
      <c r="V102" s="2">
        <v>115442.26975360874</v>
      </c>
      <c r="W102" s="2">
        <v>24861573.615816109</v>
      </c>
      <c r="X102" s="2">
        <v>39883.359779999999</v>
      </c>
      <c r="Y102" s="2">
        <v>4</v>
      </c>
      <c r="Z102" s="2">
        <v>229479.27240000002</v>
      </c>
      <c r="AA102" s="2">
        <v>796.83070000000009</v>
      </c>
      <c r="AB102" s="2">
        <v>10131</v>
      </c>
      <c r="AC102" s="2">
        <v>36944</v>
      </c>
      <c r="AD102" s="2">
        <v>99.150999999999854</v>
      </c>
      <c r="AE102" s="2">
        <v>368</v>
      </c>
      <c r="AF102" s="2">
        <v>186856</v>
      </c>
      <c r="AG102" s="2">
        <v>253</v>
      </c>
      <c r="AH102">
        <f>Weather!C258</f>
        <v>263.60000000000002</v>
      </c>
      <c r="AI102">
        <f>Weather!D258</f>
        <v>17.7</v>
      </c>
      <c r="AJ102">
        <f>Weather!E258</f>
        <v>212.40000000000003</v>
      </c>
      <c r="AK102">
        <f>Weather!F258</f>
        <v>28.5</v>
      </c>
      <c r="AL102">
        <f>Weather!G258</f>
        <v>164.40000000000003</v>
      </c>
      <c r="AM102">
        <f>Weather!H258</f>
        <v>42.5</v>
      </c>
      <c r="AN102">
        <f>Weather!I258</f>
        <v>121.30000000000003</v>
      </c>
      <c r="AO102">
        <f>Weather!J258</f>
        <v>61.4</v>
      </c>
      <c r="AP102">
        <f>Weather!K258</f>
        <v>87.800000000000026</v>
      </c>
      <c r="AQ102">
        <f>Weather!L258</f>
        <v>89.899999999999991</v>
      </c>
      <c r="AR102">
        <f>Weather!M258</f>
        <v>59.899999999999991</v>
      </c>
      <c r="AS102">
        <f>Weather!N258</f>
        <v>124.00000000000001</v>
      </c>
      <c r="AT102">
        <f>Weather!O258</f>
        <v>36.099999999999994</v>
      </c>
      <c r="AU102">
        <f>Weather!P258</f>
        <v>162.19999999999999</v>
      </c>
      <c r="AV102" s="7">
        <f>Weather!Q258</f>
        <v>12.067741935483872</v>
      </c>
      <c r="AW102" s="5">
        <f>'Economic Variables'!D212</f>
        <v>6624.5</v>
      </c>
      <c r="AX102" s="5">
        <f>'Economic Variables'!E212</f>
        <v>6577.9</v>
      </c>
      <c r="AY102" s="5">
        <f>'Economic Variables'!F212</f>
        <v>238.2</v>
      </c>
      <c r="AZ102" s="5">
        <f>'Economic Variables'!G212</f>
        <v>237.6</v>
      </c>
      <c r="BA102" s="80">
        <f>'Economic Variables'!H212</f>
        <v>713444</v>
      </c>
      <c r="BB102" s="5">
        <f>'Economic Variables'!I212</f>
        <v>9115.9</v>
      </c>
      <c r="BC102" s="5">
        <f>'Economic Variables'!J212</f>
        <v>8428.7999999999993</v>
      </c>
      <c r="BD102" s="5">
        <f>'Economic Variables'!K212</f>
        <v>438.5</v>
      </c>
      <c r="BE102" s="5">
        <f>'Economic Variables'!L212</f>
        <v>6300</v>
      </c>
      <c r="BF102" s="5">
        <f>'Economic Variables'!M212</f>
        <v>256.3</v>
      </c>
      <c r="BG102" s="5">
        <f>'Economic Variables'!N212</f>
        <v>809.7</v>
      </c>
      <c r="BH102" s="5">
        <f t="shared" si="50"/>
        <v>15415.9</v>
      </c>
      <c r="BI102" s="5">
        <f>'Economic Variables'!P212</f>
        <v>654855</v>
      </c>
      <c r="BJ102" s="5">
        <f>'Economic Variables'!Q212</f>
        <v>9005</v>
      </c>
      <c r="BK102" s="5">
        <f>'Economic Variables'!R212</f>
        <v>5835</v>
      </c>
      <c r="BL102" s="5">
        <f>'Economic Variables'!S212</f>
        <v>3005</v>
      </c>
      <c r="BM102" s="5">
        <f t="shared" si="32"/>
        <v>101</v>
      </c>
      <c r="BN102" s="81">
        <f t="shared" si="51"/>
        <v>2.0043213737826426</v>
      </c>
      <c r="BO102" s="5">
        <f t="shared" si="52"/>
        <v>10201</v>
      </c>
      <c r="BP102">
        <f t="shared" ref="BP102:CD102" si="65">BP90</f>
        <v>0</v>
      </c>
      <c r="BQ102">
        <f t="shared" si="65"/>
        <v>0</v>
      </c>
      <c r="BR102">
        <f t="shared" si="65"/>
        <v>0</v>
      </c>
      <c r="BS102">
        <f t="shared" si="65"/>
        <v>0</v>
      </c>
      <c r="BT102">
        <f t="shared" si="65"/>
        <v>1</v>
      </c>
      <c r="BU102">
        <f t="shared" si="65"/>
        <v>0</v>
      </c>
      <c r="BV102">
        <f t="shared" si="65"/>
        <v>0</v>
      </c>
      <c r="BW102">
        <f t="shared" si="65"/>
        <v>0</v>
      </c>
      <c r="BX102">
        <f t="shared" si="65"/>
        <v>0</v>
      </c>
      <c r="BY102">
        <f t="shared" si="65"/>
        <v>0</v>
      </c>
      <c r="BZ102">
        <f t="shared" si="65"/>
        <v>0</v>
      </c>
      <c r="CA102">
        <f t="shared" si="65"/>
        <v>0</v>
      </c>
      <c r="CB102">
        <f t="shared" si="65"/>
        <v>1</v>
      </c>
      <c r="CC102">
        <f t="shared" si="65"/>
        <v>0</v>
      </c>
      <c r="CD102">
        <f t="shared" si="65"/>
        <v>1</v>
      </c>
      <c r="CE102">
        <f t="shared" si="47"/>
        <v>31</v>
      </c>
      <c r="CF102">
        <v>20</v>
      </c>
      <c r="CG102">
        <v>1</v>
      </c>
      <c r="CH102">
        <v>1</v>
      </c>
      <c r="CI102">
        <v>1</v>
      </c>
      <c r="CJ102">
        <v>263.60000000000002</v>
      </c>
      <c r="CK102">
        <v>17.7</v>
      </c>
      <c r="CL102">
        <v>212.40000000000003</v>
      </c>
      <c r="CM102">
        <v>28.5</v>
      </c>
      <c r="CN102">
        <v>164.40000000000003</v>
      </c>
      <c r="CO102">
        <v>42.5</v>
      </c>
      <c r="CP102">
        <v>121.30000000000003</v>
      </c>
      <c r="CQ102">
        <v>61.4</v>
      </c>
      <c r="CR102">
        <v>87.800000000000026</v>
      </c>
      <c r="CS102">
        <v>89.899999999999991</v>
      </c>
      <c r="CT102">
        <v>59.899999999999991</v>
      </c>
      <c r="CU102">
        <v>124.00000000000001</v>
      </c>
      <c r="CV102">
        <v>36.099999999999994</v>
      </c>
      <c r="CW102">
        <v>162.19999999999999</v>
      </c>
      <c r="CX102" s="81">
        <f t="shared" si="54"/>
        <v>21.603508556206513</v>
      </c>
      <c r="CY102" s="79">
        <f t="shared" si="55"/>
        <v>64.558506246457952</v>
      </c>
      <c r="CZ102" s="5">
        <f t="shared" si="56"/>
        <v>2278.1328384982812</v>
      </c>
      <c r="DA102" s="5">
        <f t="shared" si="57"/>
        <v>55807.192393356279</v>
      </c>
      <c r="DB102" s="5">
        <f t="shared" si="58"/>
        <v>310769.67019770137</v>
      </c>
      <c r="DC102">
        <f t="shared" si="59"/>
        <v>1469.7631216117945</v>
      </c>
      <c r="DD102">
        <f t="shared" si="60"/>
        <v>36004.640253778241</v>
      </c>
      <c r="DE102">
        <f t="shared" si="61"/>
        <v>200496.56141787185</v>
      </c>
      <c r="DF102">
        <v>32990</v>
      </c>
      <c r="DG102">
        <v>3492</v>
      </c>
      <c r="DH102">
        <v>364</v>
      </c>
      <c r="DI102">
        <v>10</v>
      </c>
      <c r="DJ102">
        <v>4</v>
      </c>
    </row>
    <row r="103" spans="1:114" x14ac:dyDescent="0.25">
      <c r="A103" s="3">
        <v>43983</v>
      </c>
      <c r="B103">
        <f t="shared" si="49"/>
        <v>2020</v>
      </c>
      <c r="C103" s="2">
        <v>25438992</v>
      </c>
      <c r="D103" s="2">
        <v>1316929.1653468369</v>
      </c>
      <c r="E103" s="2">
        <v>26755921.165346839</v>
      </c>
      <c r="F103" s="2">
        <v>33005</v>
      </c>
      <c r="G103" s="2">
        <v>7536109.5622999994</v>
      </c>
      <c r="H103" s="2">
        <v>410031.23119156546</v>
      </c>
      <c r="I103" s="2">
        <v>7946140.7934915647</v>
      </c>
      <c r="J103" s="2">
        <v>3489</v>
      </c>
      <c r="K103" s="2">
        <v>15417127.8377</v>
      </c>
      <c r="L103" s="2">
        <v>2647182.3070773878</v>
      </c>
      <c r="M103" s="2">
        <v>18064310.144777387</v>
      </c>
      <c r="N103" s="2">
        <v>45779.457057969237</v>
      </c>
      <c r="O103" s="2">
        <v>370</v>
      </c>
      <c r="P103" s="2">
        <v>9540691.3804000001</v>
      </c>
      <c r="Q103" s="2">
        <v>250094.92226987865</v>
      </c>
      <c r="R103" s="2">
        <v>9790786.302669879</v>
      </c>
      <c r="S103" s="2">
        <v>19947.043807362079</v>
      </c>
      <c r="T103" s="2">
        <v>8</v>
      </c>
      <c r="U103" s="2">
        <v>21252125.333835002</v>
      </c>
      <c r="V103" s="2">
        <v>115442.26975360874</v>
      </c>
      <c r="W103" s="2">
        <v>21367567.603588611</v>
      </c>
      <c r="X103" s="2">
        <v>35291.124207009721</v>
      </c>
      <c r="Y103" s="2">
        <v>4</v>
      </c>
      <c r="Z103" s="2">
        <v>206807.5668</v>
      </c>
      <c r="AA103" s="2">
        <v>797.8687000000001</v>
      </c>
      <c r="AB103" s="2">
        <v>10139</v>
      </c>
      <c r="AC103" s="2">
        <v>35769</v>
      </c>
      <c r="AD103" s="2">
        <v>99.358999999999867</v>
      </c>
      <c r="AE103" s="2">
        <v>368</v>
      </c>
      <c r="AF103" s="2">
        <v>180830</v>
      </c>
      <c r="AG103" s="2">
        <v>253</v>
      </c>
      <c r="AH103">
        <f>Weather!C259</f>
        <v>59.5</v>
      </c>
      <c r="AI103">
        <f>Weather!D259</f>
        <v>34.399999999999991</v>
      </c>
      <c r="AJ103">
        <f>Weather!E259</f>
        <v>33.4</v>
      </c>
      <c r="AK103">
        <f>Weather!F259</f>
        <v>68.3</v>
      </c>
      <c r="AL103">
        <f>Weather!G259</f>
        <v>16.099999999999998</v>
      </c>
      <c r="AM103">
        <f>Weather!H259</f>
        <v>111.00000000000001</v>
      </c>
      <c r="AN103">
        <f>Weather!I259</f>
        <v>6.7999999999999989</v>
      </c>
      <c r="AO103">
        <f>Weather!J259</f>
        <v>161.70000000000002</v>
      </c>
      <c r="AP103">
        <f>Weather!K259</f>
        <v>0.19999999999999929</v>
      </c>
      <c r="AQ103">
        <f>Weather!L259</f>
        <v>215.10000000000002</v>
      </c>
      <c r="AR103">
        <f>Weather!M259</f>
        <v>0</v>
      </c>
      <c r="AS103">
        <f>Weather!N259</f>
        <v>274.89999999999998</v>
      </c>
      <c r="AT103">
        <f>Weather!O259</f>
        <v>0</v>
      </c>
      <c r="AU103">
        <f>Weather!P259</f>
        <v>334.90000000000003</v>
      </c>
      <c r="AV103" s="7">
        <f>Weather!Q259</f>
        <v>19.163333333333334</v>
      </c>
      <c r="AW103" s="5">
        <f>'Economic Variables'!D213</f>
        <v>6504.8</v>
      </c>
      <c r="AX103" s="5">
        <f>'Economic Variables'!E213</f>
        <v>6533.5</v>
      </c>
      <c r="AY103" s="5">
        <f>'Economic Variables'!F213</f>
        <v>236.1</v>
      </c>
      <c r="AZ103" s="5">
        <f>'Economic Variables'!G213</f>
        <v>237.7</v>
      </c>
      <c r="BA103" s="80">
        <f>'Economic Variables'!H213</f>
        <v>713444</v>
      </c>
      <c r="BB103" s="5">
        <f>'Economic Variables'!I213</f>
        <v>9115.9</v>
      </c>
      <c r="BC103" s="5">
        <f>'Economic Variables'!J213</f>
        <v>8428.7999999999993</v>
      </c>
      <c r="BD103" s="5">
        <f>'Economic Variables'!K213</f>
        <v>438.5</v>
      </c>
      <c r="BE103" s="5">
        <f>'Economic Variables'!L213</f>
        <v>6300</v>
      </c>
      <c r="BF103" s="5">
        <f>'Economic Variables'!M213</f>
        <v>256.3</v>
      </c>
      <c r="BG103" s="5">
        <f>'Economic Variables'!N213</f>
        <v>809.7</v>
      </c>
      <c r="BH103" s="5">
        <f t="shared" si="50"/>
        <v>15415.9</v>
      </c>
      <c r="BI103" s="5">
        <f>'Economic Variables'!P213</f>
        <v>654855</v>
      </c>
      <c r="BJ103" s="5">
        <f>'Economic Variables'!Q213</f>
        <v>9005</v>
      </c>
      <c r="BK103" s="5">
        <f>'Economic Variables'!R213</f>
        <v>5835</v>
      </c>
      <c r="BL103" s="5">
        <f>'Economic Variables'!S213</f>
        <v>3005</v>
      </c>
      <c r="BM103" s="5">
        <f t="shared" si="32"/>
        <v>102</v>
      </c>
      <c r="BN103" s="81">
        <f t="shared" si="51"/>
        <v>2.0086001717619175</v>
      </c>
      <c r="BO103" s="5">
        <f t="shared" si="52"/>
        <v>10404</v>
      </c>
      <c r="BP103">
        <f t="shared" ref="BP103:CD103" si="66">BP91</f>
        <v>0</v>
      </c>
      <c r="BQ103">
        <f t="shared" si="66"/>
        <v>0</v>
      </c>
      <c r="BR103">
        <f t="shared" si="66"/>
        <v>0</v>
      </c>
      <c r="BS103">
        <f t="shared" si="66"/>
        <v>0</v>
      </c>
      <c r="BT103">
        <f t="shared" si="66"/>
        <v>0</v>
      </c>
      <c r="BU103">
        <f t="shared" si="66"/>
        <v>1</v>
      </c>
      <c r="BV103">
        <f t="shared" si="66"/>
        <v>0</v>
      </c>
      <c r="BW103">
        <f t="shared" si="66"/>
        <v>0</v>
      </c>
      <c r="BX103">
        <f t="shared" si="66"/>
        <v>0</v>
      </c>
      <c r="BY103">
        <f t="shared" si="66"/>
        <v>0</v>
      </c>
      <c r="BZ103">
        <f t="shared" si="66"/>
        <v>0</v>
      </c>
      <c r="CA103">
        <f t="shared" si="66"/>
        <v>0</v>
      </c>
      <c r="CB103">
        <f t="shared" si="66"/>
        <v>0</v>
      </c>
      <c r="CC103">
        <f t="shared" si="66"/>
        <v>0</v>
      </c>
      <c r="CD103">
        <f t="shared" si="66"/>
        <v>0</v>
      </c>
      <c r="CE103">
        <f t="shared" si="47"/>
        <v>30</v>
      </c>
      <c r="CF103">
        <v>22</v>
      </c>
      <c r="CG103">
        <v>1</v>
      </c>
      <c r="CH103">
        <v>0.5</v>
      </c>
      <c r="CI103">
        <v>0.5</v>
      </c>
      <c r="CJ103">
        <v>59.5</v>
      </c>
      <c r="CK103">
        <v>34.399999999999991</v>
      </c>
      <c r="CL103">
        <v>33.4</v>
      </c>
      <c r="CM103">
        <v>68.3</v>
      </c>
      <c r="CN103">
        <v>16.099999999999998</v>
      </c>
      <c r="CO103">
        <v>111.00000000000001</v>
      </c>
      <c r="CP103">
        <v>6.7999999999999989</v>
      </c>
      <c r="CQ103">
        <v>161.70000000000002</v>
      </c>
      <c r="CR103">
        <v>0.19999999999999929</v>
      </c>
      <c r="CS103">
        <v>215.10000000000002</v>
      </c>
      <c r="CT103">
        <v>0</v>
      </c>
      <c r="CU103">
        <v>274.89999999999998</v>
      </c>
      <c r="CV103">
        <v>0</v>
      </c>
      <c r="CW103">
        <v>334.90000000000003</v>
      </c>
      <c r="CX103" s="81">
        <f t="shared" si="54"/>
        <v>27.022088739430227</v>
      </c>
      <c r="CY103" s="79">
        <f t="shared" si="55"/>
        <v>75.916124901992603</v>
      </c>
      <c r="CZ103" s="5">
        <f t="shared" si="56"/>
        <v>2219.2027204886226</v>
      </c>
      <c r="DA103" s="5">
        <f t="shared" si="57"/>
        <v>55629.467628806131</v>
      </c>
      <c r="DB103" s="5">
        <f t="shared" si="58"/>
        <v>242813.26822259786</v>
      </c>
      <c r="DC103">
        <f t="shared" si="59"/>
        <v>1627.4153283583232</v>
      </c>
      <c r="DD103">
        <f t="shared" si="60"/>
        <v>40794.942927791162</v>
      </c>
      <c r="DE103">
        <f t="shared" si="61"/>
        <v>178063.06336323841</v>
      </c>
      <c r="DF103">
        <v>33005</v>
      </c>
      <c r="DG103">
        <v>3489</v>
      </c>
      <c r="DH103">
        <v>368</v>
      </c>
      <c r="DI103">
        <v>10</v>
      </c>
      <c r="DJ103">
        <v>4</v>
      </c>
    </row>
    <row r="104" spans="1:114" x14ac:dyDescent="0.25">
      <c r="A104" s="3">
        <v>44013</v>
      </c>
      <c r="B104">
        <f t="shared" si="49"/>
        <v>2020</v>
      </c>
      <c r="C104" s="2">
        <v>34585299</v>
      </c>
      <c r="D104" s="2">
        <v>1316929.1653468369</v>
      </c>
      <c r="E104" s="2">
        <v>35902228.165346839</v>
      </c>
      <c r="F104" s="2">
        <v>33007</v>
      </c>
      <c r="G104" s="2">
        <v>9404576.3479999993</v>
      </c>
      <c r="H104" s="2">
        <v>410031.23119156546</v>
      </c>
      <c r="I104" s="2">
        <v>9814607.5791915655</v>
      </c>
      <c r="J104" s="2">
        <v>3493</v>
      </c>
      <c r="K104" s="2">
        <v>18114820.206</v>
      </c>
      <c r="L104" s="2">
        <v>2647182.3070773878</v>
      </c>
      <c r="M104" s="2">
        <v>20762002.513077389</v>
      </c>
      <c r="N104" s="2">
        <v>49160.445300000007</v>
      </c>
      <c r="O104" s="2">
        <v>372</v>
      </c>
      <c r="P104" s="2">
        <v>10594851.4222</v>
      </c>
      <c r="Q104" s="2">
        <v>250094.92226987865</v>
      </c>
      <c r="R104" s="2">
        <v>10844946.344469879</v>
      </c>
      <c r="S104" s="2">
        <v>19906.60583360491</v>
      </c>
      <c r="T104" s="2">
        <v>8</v>
      </c>
      <c r="U104" s="2">
        <v>24568791.58701</v>
      </c>
      <c r="V104" s="2">
        <v>115442.26975360874</v>
      </c>
      <c r="W104" s="2">
        <v>24684233.856763609</v>
      </c>
      <c r="X104" s="2">
        <v>39625.675633724582</v>
      </c>
      <c r="Y104" s="2">
        <v>4</v>
      </c>
      <c r="Z104" s="2">
        <v>223499.66889999999</v>
      </c>
      <c r="AA104" s="2">
        <v>798.41269999999997</v>
      </c>
      <c r="AB104" s="2">
        <v>10144</v>
      </c>
      <c r="AC104" s="2">
        <v>36944</v>
      </c>
      <c r="AD104" s="2">
        <v>99.30999999999986</v>
      </c>
      <c r="AE104" s="2">
        <v>368</v>
      </c>
      <c r="AF104" s="2">
        <v>186856</v>
      </c>
      <c r="AG104" s="2">
        <v>253</v>
      </c>
      <c r="AH104">
        <f>Weather!C260</f>
        <v>1.3000000000000007</v>
      </c>
      <c r="AI104">
        <f>Weather!D260</f>
        <v>98.4</v>
      </c>
      <c r="AJ104">
        <f>Weather!E260</f>
        <v>0</v>
      </c>
      <c r="AK104">
        <f>Weather!F260</f>
        <v>159.09999999999997</v>
      </c>
      <c r="AL104">
        <f>Weather!G260</f>
        <v>0</v>
      </c>
      <c r="AM104">
        <f>Weather!H260</f>
        <v>221.09999999999994</v>
      </c>
      <c r="AN104">
        <f>Weather!I260</f>
        <v>0</v>
      </c>
      <c r="AO104">
        <f>Weather!J260</f>
        <v>283.09999999999997</v>
      </c>
      <c r="AP104">
        <f>Weather!K260</f>
        <v>0</v>
      </c>
      <c r="AQ104">
        <f>Weather!L260</f>
        <v>345.09999999999997</v>
      </c>
      <c r="AR104">
        <f>Weather!M260</f>
        <v>0</v>
      </c>
      <c r="AS104">
        <f>Weather!N260</f>
        <v>407.09999999999991</v>
      </c>
      <c r="AT104">
        <f>Weather!O260</f>
        <v>0</v>
      </c>
      <c r="AU104">
        <f>Weather!P260</f>
        <v>469.09999999999985</v>
      </c>
      <c r="AV104" s="7">
        <f>Weather!Q260</f>
        <v>23.132258064516133</v>
      </c>
      <c r="AW104" s="5">
        <f>'Economic Variables'!D214</f>
        <v>6664.4</v>
      </c>
      <c r="AX104" s="5">
        <f>'Economic Variables'!E214</f>
        <v>6731.6</v>
      </c>
      <c r="AY104" s="5">
        <f>'Economic Variables'!F214</f>
        <v>248</v>
      </c>
      <c r="AZ104" s="5">
        <f>'Economic Variables'!G214</f>
        <v>250.1</v>
      </c>
      <c r="BA104" s="80">
        <f>'Economic Variables'!H214</f>
        <v>713444</v>
      </c>
      <c r="BB104" s="5">
        <f>'Economic Variables'!I214</f>
        <v>9115.9</v>
      </c>
      <c r="BC104" s="5">
        <f>'Economic Variables'!J214</f>
        <v>8428.7999999999993</v>
      </c>
      <c r="BD104" s="5">
        <f>'Economic Variables'!K214</f>
        <v>438.5</v>
      </c>
      <c r="BE104" s="5">
        <f>'Economic Variables'!L214</f>
        <v>6300</v>
      </c>
      <c r="BF104" s="5">
        <f>'Economic Variables'!M214</f>
        <v>256.3</v>
      </c>
      <c r="BG104" s="5">
        <f>'Economic Variables'!N214</f>
        <v>809.7</v>
      </c>
      <c r="BH104" s="5">
        <f t="shared" si="50"/>
        <v>15415.9</v>
      </c>
      <c r="BI104" s="5">
        <f>'Economic Variables'!P214</f>
        <v>719930</v>
      </c>
      <c r="BJ104" s="5">
        <f>'Economic Variables'!Q214</f>
        <v>9105</v>
      </c>
      <c r="BK104" s="5">
        <f>'Economic Variables'!R214</f>
        <v>5992</v>
      </c>
      <c r="BL104" s="5">
        <f>'Economic Variables'!S214</f>
        <v>3094</v>
      </c>
      <c r="BM104" s="5">
        <f t="shared" si="32"/>
        <v>103</v>
      </c>
      <c r="BN104" s="81">
        <f t="shared" si="51"/>
        <v>2.012837224705172</v>
      </c>
      <c r="BO104" s="5">
        <f t="shared" si="52"/>
        <v>10609</v>
      </c>
      <c r="BP104">
        <f t="shared" ref="BP104:CD104" si="67">BP92</f>
        <v>0</v>
      </c>
      <c r="BQ104">
        <f t="shared" si="67"/>
        <v>0</v>
      </c>
      <c r="BR104">
        <f t="shared" si="67"/>
        <v>0</v>
      </c>
      <c r="BS104">
        <f t="shared" si="67"/>
        <v>0</v>
      </c>
      <c r="BT104">
        <f t="shared" si="67"/>
        <v>0</v>
      </c>
      <c r="BU104">
        <f t="shared" si="67"/>
        <v>0</v>
      </c>
      <c r="BV104">
        <f t="shared" si="67"/>
        <v>1</v>
      </c>
      <c r="BW104">
        <f t="shared" si="67"/>
        <v>0</v>
      </c>
      <c r="BX104">
        <f t="shared" si="67"/>
        <v>0</v>
      </c>
      <c r="BY104">
        <f t="shared" si="67"/>
        <v>0</v>
      </c>
      <c r="BZ104">
        <f t="shared" si="67"/>
        <v>0</v>
      </c>
      <c r="CA104">
        <f t="shared" si="67"/>
        <v>0</v>
      </c>
      <c r="CB104">
        <f t="shared" si="67"/>
        <v>0</v>
      </c>
      <c r="CC104">
        <f t="shared" si="67"/>
        <v>0</v>
      </c>
      <c r="CD104">
        <f t="shared" si="67"/>
        <v>0</v>
      </c>
      <c r="CE104">
        <f t="shared" si="47"/>
        <v>31</v>
      </c>
      <c r="CF104">
        <v>22</v>
      </c>
      <c r="CG104">
        <v>1</v>
      </c>
      <c r="CH104">
        <v>0.5</v>
      </c>
      <c r="CI104">
        <v>0</v>
      </c>
      <c r="CJ104">
        <v>1.3000000000000007</v>
      </c>
      <c r="CK104">
        <v>98.4</v>
      </c>
      <c r="CL104">
        <v>0</v>
      </c>
      <c r="CM104">
        <v>159.09999999999997</v>
      </c>
      <c r="CN104">
        <v>0</v>
      </c>
      <c r="CO104">
        <v>221.09999999999994</v>
      </c>
      <c r="CP104">
        <v>0</v>
      </c>
      <c r="CQ104">
        <v>283.09999999999997</v>
      </c>
      <c r="CR104">
        <v>0</v>
      </c>
      <c r="CS104">
        <v>345.09999999999997</v>
      </c>
      <c r="CT104">
        <v>0</v>
      </c>
      <c r="CU104">
        <v>407.09999999999991</v>
      </c>
      <c r="CV104">
        <v>0</v>
      </c>
      <c r="CW104">
        <v>469.09999999999985</v>
      </c>
      <c r="CX104" s="81">
        <f t="shared" si="54"/>
        <v>35.087599370755996</v>
      </c>
      <c r="CY104" s="79">
        <f t="shared" si="55"/>
        <v>90.638489690824642</v>
      </c>
      <c r="CZ104" s="5">
        <f t="shared" si="56"/>
        <v>2536.9015778442558</v>
      </c>
      <c r="DA104" s="5">
        <f t="shared" si="57"/>
        <v>61619.013320851584</v>
      </c>
      <c r="DB104" s="5">
        <f t="shared" si="58"/>
        <v>280502.6574632228</v>
      </c>
      <c r="DC104">
        <f t="shared" si="59"/>
        <v>1800.3817649217299</v>
      </c>
      <c r="DD104">
        <f t="shared" si="60"/>
        <v>43729.62235673338</v>
      </c>
      <c r="DE104">
        <f t="shared" si="61"/>
        <v>199066.40207067426</v>
      </c>
      <c r="DF104">
        <v>33007</v>
      </c>
      <c r="DG104">
        <v>3493</v>
      </c>
      <c r="DH104">
        <v>370</v>
      </c>
      <c r="DI104">
        <v>10</v>
      </c>
      <c r="DJ104">
        <v>4</v>
      </c>
    </row>
    <row r="105" spans="1:114" x14ac:dyDescent="0.25">
      <c r="A105" s="3">
        <v>44044</v>
      </c>
      <c r="B105">
        <f t="shared" si="49"/>
        <v>2020</v>
      </c>
      <c r="C105" s="2">
        <v>29577564</v>
      </c>
      <c r="D105" s="2">
        <v>1316929.1653468369</v>
      </c>
      <c r="E105" s="2">
        <v>30894493.165346839</v>
      </c>
      <c r="F105" s="2">
        <v>33009</v>
      </c>
      <c r="G105" s="2">
        <v>8717592.2872000001</v>
      </c>
      <c r="H105" s="2">
        <v>410031.23119156546</v>
      </c>
      <c r="I105" s="2">
        <v>9127623.5183915664</v>
      </c>
      <c r="J105" s="2">
        <v>3491</v>
      </c>
      <c r="K105" s="2">
        <v>17149226.798999999</v>
      </c>
      <c r="L105" s="2">
        <v>2647182.3070773878</v>
      </c>
      <c r="M105" s="2">
        <v>19796409.106077388</v>
      </c>
      <c r="N105" s="2">
        <v>48382.784629457783</v>
      </c>
      <c r="O105" s="2">
        <v>370</v>
      </c>
      <c r="P105" s="2">
        <v>10765047.603</v>
      </c>
      <c r="Q105" s="2">
        <v>250094.92226987865</v>
      </c>
      <c r="R105" s="2">
        <v>11015142.525269879</v>
      </c>
      <c r="S105" s="2">
        <v>19721.828746219649</v>
      </c>
      <c r="T105" s="2">
        <v>8</v>
      </c>
      <c r="U105" s="2">
        <v>23622326.039069999</v>
      </c>
      <c r="V105" s="2">
        <v>115442.26975360874</v>
      </c>
      <c r="W105" s="2">
        <v>23737768.308823608</v>
      </c>
      <c r="X105" s="2">
        <v>39263.259420000002</v>
      </c>
      <c r="Y105" s="2">
        <v>4</v>
      </c>
      <c r="Z105" s="2">
        <v>251034.97379999998</v>
      </c>
      <c r="AA105" s="2">
        <v>798.60969999999998</v>
      </c>
      <c r="AB105" s="2">
        <v>10146</v>
      </c>
      <c r="AC105" s="2">
        <v>37070</v>
      </c>
      <c r="AD105" s="2">
        <v>99.649999999999864</v>
      </c>
      <c r="AE105" s="2">
        <v>366</v>
      </c>
      <c r="AF105" s="2">
        <v>186856</v>
      </c>
      <c r="AG105" s="2">
        <v>253</v>
      </c>
      <c r="AH105">
        <f>Weather!C261</f>
        <v>16.899999999999999</v>
      </c>
      <c r="AI105">
        <f>Weather!D261</f>
        <v>41.9</v>
      </c>
      <c r="AJ105">
        <f>Weather!E261</f>
        <v>2.3999999999999986</v>
      </c>
      <c r="AK105">
        <f>Weather!F261</f>
        <v>89.4</v>
      </c>
      <c r="AL105">
        <f>Weather!G261</f>
        <v>0</v>
      </c>
      <c r="AM105">
        <f>Weather!H261</f>
        <v>149</v>
      </c>
      <c r="AN105">
        <f>Weather!I261</f>
        <v>0</v>
      </c>
      <c r="AO105">
        <f>Weather!J261</f>
        <v>211.00000000000003</v>
      </c>
      <c r="AP105">
        <f>Weather!K261</f>
        <v>0</v>
      </c>
      <c r="AQ105">
        <f>Weather!L261</f>
        <v>273.00000000000006</v>
      </c>
      <c r="AR105">
        <f>Weather!M261</f>
        <v>0</v>
      </c>
      <c r="AS105">
        <f>Weather!N261</f>
        <v>335</v>
      </c>
      <c r="AT105">
        <f>Weather!O261</f>
        <v>0</v>
      </c>
      <c r="AU105">
        <f>Weather!P261</f>
        <v>397</v>
      </c>
      <c r="AV105" s="7">
        <f>Weather!Q261</f>
        <v>20.806451612903221</v>
      </c>
      <c r="AW105" s="5">
        <f>'Economic Variables'!D215</f>
        <v>6873.3</v>
      </c>
      <c r="AX105" s="5">
        <f>'Economic Variables'!E215</f>
        <v>6953.8</v>
      </c>
      <c r="AY105" s="5">
        <f>'Economic Variables'!F215</f>
        <v>256.10000000000002</v>
      </c>
      <c r="AZ105" s="5">
        <f>'Economic Variables'!G215</f>
        <v>259.60000000000002</v>
      </c>
      <c r="BA105" s="80">
        <f>'Economic Variables'!H215</f>
        <v>713444</v>
      </c>
      <c r="BB105" s="5">
        <f>'Economic Variables'!I215</f>
        <v>9115.9</v>
      </c>
      <c r="BC105" s="5">
        <f>'Economic Variables'!J215</f>
        <v>8428.7999999999993</v>
      </c>
      <c r="BD105" s="5">
        <f>'Economic Variables'!K215</f>
        <v>438.5</v>
      </c>
      <c r="BE105" s="5">
        <f>'Economic Variables'!L215</f>
        <v>6300</v>
      </c>
      <c r="BF105" s="5">
        <f>'Economic Variables'!M215</f>
        <v>256.3</v>
      </c>
      <c r="BG105" s="5">
        <f>'Economic Variables'!N215</f>
        <v>809.7</v>
      </c>
      <c r="BH105" s="5">
        <f t="shared" si="50"/>
        <v>15415.9</v>
      </c>
      <c r="BI105" s="5">
        <f>'Economic Variables'!P215</f>
        <v>719930</v>
      </c>
      <c r="BJ105" s="5">
        <f>'Economic Variables'!Q215</f>
        <v>9105</v>
      </c>
      <c r="BK105" s="5">
        <f>'Economic Variables'!R215</f>
        <v>5992</v>
      </c>
      <c r="BL105" s="5">
        <f>'Economic Variables'!S215</f>
        <v>3094</v>
      </c>
      <c r="BM105" s="5">
        <f t="shared" si="32"/>
        <v>104</v>
      </c>
      <c r="BN105" s="81">
        <f t="shared" si="51"/>
        <v>2.0170333392987803</v>
      </c>
      <c r="BO105" s="5">
        <f t="shared" si="52"/>
        <v>10816</v>
      </c>
      <c r="BP105">
        <f t="shared" ref="BP105:CD105" si="68">BP93</f>
        <v>0</v>
      </c>
      <c r="BQ105">
        <f t="shared" si="68"/>
        <v>0</v>
      </c>
      <c r="BR105">
        <f t="shared" si="68"/>
        <v>0</v>
      </c>
      <c r="BS105">
        <f t="shared" si="68"/>
        <v>0</v>
      </c>
      <c r="BT105">
        <f t="shared" si="68"/>
        <v>0</v>
      </c>
      <c r="BU105">
        <f t="shared" si="68"/>
        <v>0</v>
      </c>
      <c r="BV105">
        <f t="shared" si="68"/>
        <v>0</v>
      </c>
      <c r="BW105">
        <f t="shared" si="68"/>
        <v>1</v>
      </c>
      <c r="BX105">
        <f t="shared" si="68"/>
        <v>0</v>
      </c>
      <c r="BY105">
        <f t="shared" si="68"/>
        <v>0</v>
      </c>
      <c r="BZ105">
        <f t="shared" si="68"/>
        <v>0</v>
      </c>
      <c r="CA105">
        <f t="shared" si="68"/>
        <v>0</v>
      </c>
      <c r="CB105">
        <f t="shared" si="68"/>
        <v>0</v>
      </c>
      <c r="CC105">
        <f t="shared" si="68"/>
        <v>0</v>
      </c>
      <c r="CD105">
        <f t="shared" si="68"/>
        <v>0</v>
      </c>
      <c r="CE105">
        <f t="shared" si="47"/>
        <v>31</v>
      </c>
      <c r="CF105">
        <v>20</v>
      </c>
      <c r="CG105">
        <v>1</v>
      </c>
      <c r="CH105">
        <v>0.5</v>
      </c>
      <c r="CI105">
        <v>0</v>
      </c>
      <c r="CJ105">
        <v>16.899999999999999</v>
      </c>
      <c r="CK105">
        <v>41.9</v>
      </c>
      <c r="CL105">
        <v>2.3999999999999986</v>
      </c>
      <c r="CM105">
        <v>89.4</v>
      </c>
      <c r="CN105">
        <v>0</v>
      </c>
      <c r="CO105">
        <v>149</v>
      </c>
      <c r="CP105">
        <v>0</v>
      </c>
      <c r="CQ105">
        <v>211.00000000000003</v>
      </c>
      <c r="CR105">
        <v>0</v>
      </c>
      <c r="CS105">
        <v>273.00000000000006</v>
      </c>
      <c r="CT105">
        <v>0</v>
      </c>
      <c r="CU105">
        <v>335</v>
      </c>
      <c r="CV105">
        <v>0</v>
      </c>
      <c r="CW105">
        <v>397</v>
      </c>
      <c r="CX105" s="81">
        <f t="shared" si="54"/>
        <v>30.191661477805017</v>
      </c>
      <c r="CY105" s="79">
        <f t="shared" si="55"/>
        <v>84.342442949072421</v>
      </c>
      <c r="CZ105" s="5">
        <f t="shared" si="56"/>
        <v>2675.1904197401877</v>
      </c>
      <c r="DA105" s="5">
        <f t="shared" si="57"/>
        <v>68844.640782936738</v>
      </c>
      <c r="DB105" s="5">
        <f t="shared" si="58"/>
        <v>296722.10386029509</v>
      </c>
      <c r="DC105">
        <f t="shared" si="59"/>
        <v>1725.9293030581855</v>
      </c>
      <c r="DD105">
        <f t="shared" si="60"/>
        <v>44415.897279314027</v>
      </c>
      <c r="DE105">
        <f t="shared" si="61"/>
        <v>191433.61539373879</v>
      </c>
      <c r="DF105">
        <v>33009</v>
      </c>
      <c r="DG105">
        <v>3491</v>
      </c>
      <c r="DH105">
        <v>368</v>
      </c>
      <c r="DI105">
        <v>10</v>
      </c>
      <c r="DJ105">
        <v>4</v>
      </c>
    </row>
    <row r="106" spans="1:114" x14ac:dyDescent="0.25">
      <c r="A106" s="3">
        <v>44075</v>
      </c>
      <c r="B106">
        <f t="shared" si="49"/>
        <v>2020</v>
      </c>
      <c r="C106" s="2">
        <v>19739259</v>
      </c>
      <c r="D106" s="2">
        <v>1316929.1653468369</v>
      </c>
      <c r="E106" s="2">
        <v>21056188.165346839</v>
      </c>
      <c r="F106" s="2">
        <v>33006</v>
      </c>
      <c r="G106" s="2">
        <v>7363749.0932</v>
      </c>
      <c r="H106" s="2">
        <v>410031.23119156546</v>
      </c>
      <c r="I106" s="2">
        <v>7773780.3243915653</v>
      </c>
      <c r="J106" s="2">
        <v>3499</v>
      </c>
      <c r="K106" s="2">
        <v>15057208.451300001</v>
      </c>
      <c r="L106" s="2">
        <v>2647182.3070773878</v>
      </c>
      <c r="M106" s="2">
        <v>17704390.758377388</v>
      </c>
      <c r="N106" s="2">
        <v>45371.435417038039</v>
      </c>
      <c r="O106" s="2">
        <v>369</v>
      </c>
      <c r="P106" s="2">
        <v>10595280.289999999</v>
      </c>
      <c r="Q106" s="2">
        <v>250094.92226987865</v>
      </c>
      <c r="R106" s="2">
        <v>10845375.212269878</v>
      </c>
      <c r="S106" s="2">
        <v>19339.75014291799</v>
      </c>
      <c r="T106" s="2">
        <v>8</v>
      </c>
      <c r="U106" s="2">
        <v>23750152.380157501</v>
      </c>
      <c r="V106" s="2">
        <v>115442.26975360874</v>
      </c>
      <c r="W106" s="2">
        <v>23865594.649911109</v>
      </c>
      <c r="X106" s="2">
        <v>37791.658080000001</v>
      </c>
      <c r="Y106" s="2">
        <v>4</v>
      </c>
      <c r="Z106" s="2">
        <v>285730.07429999998</v>
      </c>
      <c r="AA106" s="2">
        <v>798.35170000000005</v>
      </c>
      <c r="AB106" s="2">
        <v>10145</v>
      </c>
      <c r="AC106" s="2">
        <v>35752</v>
      </c>
      <c r="AD106" s="2">
        <v>99.30999999999986</v>
      </c>
      <c r="AE106" s="2">
        <v>368</v>
      </c>
      <c r="AF106" s="2">
        <v>180830</v>
      </c>
      <c r="AG106" s="2">
        <v>253</v>
      </c>
      <c r="AH106">
        <f>Weather!C262</f>
        <v>127.69999999999999</v>
      </c>
      <c r="AI106">
        <f>Weather!D262</f>
        <v>5.6000000000000014</v>
      </c>
      <c r="AJ106">
        <f>Weather!E262</f>
        <v>83.399999999999991</v>
      </c>
      <c r="AK106">
        <f>Weather!F262</f>
        <v>21.3</v>
      </c>
      <c r="AL106">
        <f>Weather!G262</f>
        <v>47.600000000000009</v>
      </c>
      <c r="AM106">
        <f>Weather!H262</f>
        <v>45.5</v>
      </c>
      <c r="AN106">
        <f>Weather!I262</f>
        <v>21.7</v>
      </c>
      <c r="AO106">
        <f>Weather!J262</f>
        <v>79.600000000000009</v>
      </c>
      <c r="AP106">
        <f>Weather!K262</f>
        <v>7.1</v>
      </c>
      <c r="AQ106">
        <f>Weather!L262</f>
        <v>125.00000000000001</v>
      </c>
      <c r="AR106">
        <f>Weather!M262</f>
        <v>3.0999999999999996</v>
      </c>
      <c r="AS106">
        <f>Weather!N262</f>
        <v>181</v>
      </c>
      <c r="AT106">
        <f>Weather!O262</f>
        <v>9.9999999999999645E-2</v>
      </c>
      <c r="AU106">
        <f>Weather!P262</f>
        <v>238.00000000000003</v>
      </c>
      <c r="AV106" s="7">
        <f>Weather!Q262</f>
        <v>15.929999999999998</v>
      </c>
      <c r="AW106" s="5">
        <f>'Economic Variables'!D216</f>
        <v>7018.3</v>
      </c>
      <c r="AX106" s="5">
        <f>'Economic Variables'!E216</f>
        <v>7070.2</v>
      </c>
      <c r="AY106" s="5">
        <f>'Economic Variables'!F216</f>
        <v>261.3</v>
      </c>
      <c r="AZ106" s="5">
        <f>'Economic Variables'!G216</f>
        <v>261.7</v>
      </c>
      <c r="BA106" s="80">
        <f>'Economic Variables'!H216</f>
        <v>713444</v>
      </c>
      <c r="BB106" s="5">
        <f>'Economic Variables'!I216</f>
        <v>9115.9</v>
      </c>
      <c r="BC106" s="5">
        <f>'Economic Variables'!J216</f>
        <v>8428.7999999999993</v>
      </c>
      <c r="BD106" s="5">
        <f>'Economic Variables'!K216</f>
        <v>438.5</v>
      </c>
      <c r="BE106" s="5">
        <f>'Economic Variables'!L216</f>
        <v>6300</v>
      </c>
      <c r="BF106" s="5">
        <f>'Economic Variables'!M216</f>
        <v>256.3</v>
      </c>
      <c r="BG106" s="5">
        <f>'Economic Variables'!N216</f>
        <v>809.7</v>
      </c>
      <c r="BH106" s="5">
        <f t="shared" si="50"/>
        <v>15415.9</v>
      </c>
      <c r="BI106" s="5">
        <f>'Economic Variables'!P216</f>
        <v>719930</v>
      </c>
      <c r="BJ106" s="5">
        <f>'Economic Variables'!Q216</f>
        <v>9105</v>
      </c>
      <c r="BK106" s="5">
        <f>'Economic Variables'!R216</f>
        <v>5992</v>
      </c>
      <c r="BL106" s="5">
        <f>'Economic Variables'!S216</f>
        <v>3094</v>
      </c>
      <c r="BM106" s="5">
        <f t="shared" si="32"/>
        <v>105</v>
      </c>
      <c r="BN106" s="81">
        <f t="shared" si="51"/>
        <v>2.0211892990699383</v>
      </c>
      <c r="BO106" s="5">
        <f t="shared" si="52"/>
        <v>11025</v>
      </c>
      <c r="BP106">
        <f t="shared" ref="BP106:CD106" si="69">BP94</f>
        <v>0</v>
      </c>
      <c r="BQ106">
        <f t="shared" si="69"/>
        <v>0</v>
      </c>
      <c r="BR106">
        <f t="shared" si="69"/>
        <v>0</v>
      </c>
      <c r="BS106">
        <f t="shared" si="69"/>
        <v>0</v>
      </c>
      <c r="BT106">
        <f t="shared" si="69"/>
        <v>0</v>
      </c>
      <c r="BU106">
        <f t="shared" si="69"/>
        <v>0</v>
      </c>
      <c r="BV106">
        <f t="shared" si="69"/>
        <v>0</v>
      </c>
      <c r="BW106">
        <f t="shared" si="69"/>
        <v>0</v>
      </c>
      <c r="BX106">
        <f t="shared" si="69"/>
        <v>1</v>
      </c>
      <c r="BY106">
        <f t="shared" si="69"/>
        <v>0</v>
      </c>
      <c r="BZ106">
        <f t="shared" si="69"/>
        <v>0</v>
      </c>
      <c r="CA106">
        <f t="shared" si="69"/>
        <v>0</v>
      </c>
      <c r="CB106">
        <f t="shared" si="69"/>
        <v>0</v>
      </c>
      <c r="CC106">
        <f t="shared" si="69"/>
        <v>1</v>
      </c>
      <c r="CD106">
        <f t="shared" si="69"/>
        <v>1</v>
      </c>
      <c r="CE106">
        <f t="shared" si="47"/>
        <v>30</v>
      </c>
      <c r="CF106">
        <v>21</v>
      </c>
      <c r="CG106">
        <v>1</v>
      </c>
      <c r="CH106">
        <v>0.5</v>
      </c>
      <c r="CI106">
        <v>0</v>
      </c>
      <c r="CJ106">
        <v>127.69999999999999</v>
      </c>
      <c r="CK106">
        <v>5.6000000000000014</v>
      </c>
      <c r="CL106">
        <v>83.399999999999991</v>
      </c>
      <c r="CM106">
        <v>21.3</v>
      </c>
      <c r="CN106">
        <v>47.600000000000009</v>
      </c>
      <c r="CO106">
        <v>45.5</v>
      </c>
      <c r="CP106">
        <v>21.7</v>
      </c>
      <c r="CQ106">
        <v>79.600000000000009</v>
      </c>
      <c r="CR106">
        <v>7.1</v>
      </c>
      <c r="CS106">
        <v>125.00000000000001</v>
      </c>
      <c r="CT106">
        <v>3.0999999999999996</v>
      </c>
      <c r="CU106">
        <v>181</v>
      </c>
      <c r="CV106">
        <v>9.9999999999999645E-2</v>
      </c>
      <c r="CW106">
        <v>238.00000000000003</v>
      </c>
      <c r="CX106" s="81">
        <f t="shared" si="54"/>
        <v>21.265010569135754</v>
      </c>
      <c r="CY106" s="79">
        <f t="shared" si="55"/>
        <v>74.057162278665956</v>
      </c>
      <c r="CZ106" s="5">
        <f t="shared" si="56"/>
        <v>2284.7323213804862</v>
      </c>
      <c r="DA106" s="5">
        <f t="shared" si="57"/>
        <v>64555.80483493975</v>
      </c>
      <c r="DB106" s="5">
        <f t="shared" si="58"/>
        <v>284114.22202275129</v>
      </c>
      <c r="DC106">
        <f t="shared" si="59"/>
        <v>1599.3126249663405</v>
      </c>
      <c r="DD106">
        <f t="shared" si="60"/>
        <v>45189.063384457826</v>
      </c>
      <c r="DE106">
        <f t="shared" si="61"/>
        <v>198879.95541592591</v>
      </c>
      <c r="DF106">
        <v>33006</v>
      </c>
      <c r="DG106">
        <v>3499</v>
      </c>
      <c r="DH106">
        <v>367</v>
      </c>
      <c r="DI106">
        <v>10</v>
      </c>
      <c r="DJ106">
        <v>4</v>
      </c>
    </row>
    <row r="107" spans="1:114" x14ac:dyDescent="0.25">
      <c r="A107" s="3">
        <v>44105</v>
      </c>
      <c r="B107">
        <f t="shared" ref="B107:B121" si="70">YEAR(A107)</f>
        <v>2020</v>
      </c>
      <c r="C107" s="2">
        <v>18296619</v>
      </c>
      <c r="D107" s="2">
        <v>1316929.1653468369</v>
      </c>
      <c r="E107" s="2">
        <v>19613548.165346839</v>
      </c>
      <c r="F107" s="2">
        <v>33007</v>
      </c>
      <c r="G107" s="2">
        <v>7301672.449</v>
      </c>
      <c r="H107" s="2">
        <v>410031.23119156546</v>
      </c>
      <c r="I107" s="2">
        <v>7711703.6801915653</v>
      </c>
      <c r="J107" s="2">
        <v>3498</v>
      </c>
      <c r="K107" s="2">
        <v>15100202.930500001</v>
      </c>
      <c r="L107" s="2">
        <v>2647182.3070773878</v>
      </c>
      <c r="M107" s="2">
        <v>17747385.23757739</v>
      </c>
      <c r="N107" s="2">
        <v>42761.319000000018</v>
      </c>
      <c r="O107" s="2">
        <v>369</v>
      </c>
      <c r="P107" s="2">
        <v>9449695.6436000019</v>
      </c>
      <c r="Q107" s="2">
        <v>250094.92226987865</v>
      </c>
      <c r="R107" s="2">
        <v>9699790.5658698808</v>
      </c>
      <c r="S107" s="2">
        <v>18869.115512573389</v>
      </c>
      <c r="T107" s="2">
        <v>8</v>
      </c>
      <c r="U107" s="2">
        <v>22017276.312817499</v>
      </c>
      <c r="V107" s="2">
        <v>115442.26975360874</v>
      </c>
      <c r="W107" s="2">
        <v>22132718.582571108</v>
      </c>
      <c r="X107" s="2">
        <v>38537.228069999997</v>
      </c>
      <c r="Y107" s="2">
        <v>4</v>
      </c>
      <c r="Z107" s="2">
        <v>320925.6875</v>
      </c>
      <c r="AA107" s="2">
        <v>796.9547</v>
      </c>
      <c r="AB107" s="2">
        <v>10143</v>
      </c>
      <c r="AC107" s="2">
        <v>36944</v>
      </c>
      <c r="AD107" s="2">
        <v>99.30999999999986</v>
      </c>
      <c r="AE107" s="2">
        <v>367</v>
      </c>
      <c r="AF107" s="2">
        <v>187459</v>
      </c>
      <c r="AG107" s="2">
        <v>253</v>
      </c>
      <c r="AH107">
        <f>Weather!C263</f>
        <v>319.8</v>
      </c>
      <c r="AI107">
        <f>Weather!D263</f>
        <v>0</v>
      </c>
      <c r="AJ107">
        <f>Weather!E263</f>
        <v>257.8</v>
      </c>
      <c r="AK107">
        <f>Weather!F263</f>
        <v>0</v>
      </c>
      <c r="AL107">
        <f>Weather!G263</f>
        <v>196.4</v>
      </c>
      <c r="AM107">
        <f>Weather!H263</f>
        <v>0.60000000000000142</v>
      </c>
      <c r="AN107">
        <f>Weather!I263</f>
        <v>139.79999999999998</v>
      </c>
      <c r="AO107">
        <f>Weather!J263</f>
        <v>6.0000000000000018</v>
      </c>
      <c r="AP107">
        <f>Weather!K263</f>
        <v>90.1</v>
      </c>
      <c r="AQ107">
        <f>Weather!L263</f>
        <v>18.300000000000004</v>
      </c>
      <c r="AR107">
        <f>Weather!M263</f>
        <v>54.2</v>
      </c>
      <c r="AS107">
        <f>Weather!N263</f>
        <v>44.400000000000006</v>
      </c>
      <c r="AT107">
        <f>Weather!O263</f>
        <v>27.5</v>
      </c>
      <c r="AU107">
        <f>Weather!P263</f>
        <v>79.700000000000017</v>
      </c>
      <c r="AV107" s="7">
        <f>Weather!Q263</f>
        <v>9.6838709677419335</v>
      </c>
      <c r="AW107" s="5">
        <f>'Economic Variables'!D217</f>
        <v>7123.3</v>
      </c>
      <c r="AX107" s="5">
        <f>'Economic Variables'!E217</f>
        <v>7157.8</v>
      </c>
      <c r="AY107" s="5">
        <f>'Economic Variables'!F217</f>
        <v>261.5</v>
      </c>
      <c r="AZ107" s="5">
        <f>'Economic Variables'!G217</f>
        <v>261.3</v>
      </c>
      <c r="BA107" s="80">
        <f>'Economic Variables'!H217</f>
        <v>713444</v>
      </c>
      <c r="BB107" s="5">
        <f>'Economic Variables'!I217</f>
        <v>9115.9</v>
      </c>
      <c r="BC107" s="5">
        <f>'Economic Variables'!J217</f>
        <v>8428.7999999999993</v>
      </c>
      <c r="BD107" s="5">
        <f>'Economic Variables'!K217</f>
        <v>438.5</v>
      </c>
      <c r="BE107" s="5">
        <f>'Economic Variables'!L217</f>
        <v>6300</v>
      </c>
      <c r="BF107" s="5">
        <f>'Economic Variables'!M217</f>
        <v>256.3</v>
      </c>
      <c r="BG107" s="5">
        <f>'Economic Variables'!N217</f>
        <v>809.7</v>
      </c>
      <c r="BH107" s="5">
        <f t="shared" ref="BH107:BH121" si="71">BB107+BE107</f>
        <v>15415.9</v>
      </c>
      <c r="BI107" s="5">
        <f>'Economic Variables'!P217</f>
        <v>736698</v>
      </c>
      <c r="BJ107" s="5">
        <f>'Economic Variables'!Q217</f>
        <v>9639</v>
      </c>
      <c r="BK107" s="5">
        <f>'Economic Variables'!R217</f>
        <v>6328</v>
      </c>
      <c r="BL107" s="5">
        <f>'Economic Variables'!S217</f>
        <v>3174</v>
      </c>
      <c r="BM107" s="5">
        <f t="shared" si="32"/>
        <v>106</v>
      </c>
      <c r="BN107" s="81">
        <f t="shared" ref="BN107:BN121" si="72">LOG(BM107)</f>
        <v>2.0253058652647704</v>
      </c>
      <c r="BO107" s="5">
        <f t="shared" ref="BO107:BO121" si="73">BM107^2</f>
        <v>11236</v>
      </c>
      <c r="BP107">
        <f t="shared" ref="BP107:CD107" si="74">BP95</f>
        <v>0</v>
      </c>
      <c r="BQ107">
        <f t="shared" si="74"/>
        <v>0</v>
      </c>
      <c r="BR107">
        <f t="shared" si="74"/>
        <v>0</v>
      </c>
      <c r="BS107">
        <f t="shared" si="74"/>
        <v>0</v>
      </c>
      <c r="BT107">
        <f t="shared" si="74"/>
        <v>0</v>
      </c>
      <c r="BU107">
        <f t="shared" si="74"/>
        <v>0</v>
      </c>
      <c r="BV107">
        <f t="shared" si="74"/>
        <v>0</v>
      </c>
      <c r="BW107">
        <f t="shared" si="74"/>
        <v>0</v>
      </c>
      <c r="BX107">
        <f t="shared" si="74"/>
        <v>0</v>
      </c>
      <c r="BY107">
        <f t="shared" si="74"/>
        <v>1</v>
      </c>
      <c r="BZ107">
        <f t="shared" si="74"/>
        <v>0</v>
      </c>
      <c r="CA107">
        <f t="shared" si="74"/>
        <v>0</v>
      </c>
      <c r="CB107">
        <f t="shared" si="74"/>
        <v>0</v>
      </c>
      <c r="CC107">
        <f t="shared" si="74"/>
        <v>1</v>
      </c>
      <c r="CD107">
        <f t="shared" si="74"/>
        <v>1</v>
      </c>
      <c r="CE107">
        <f t="shared" si="47"/>
        <v>31</v>
      </c>
      <c r="CF107">
        <v>21</v>
      </c>
      <c r="CG107">
        <v>1</v>
      </c>
      <c r="CH107">
        <v>0.5</v>
      </c>
      <c r="CI107">
        <v>0</v>
      </c>
      <c r="CJ107">
        <v>319.8</v>
      </c>
      <c r="CK107">
        <v>0</v>
      </c>
      <c r="CL107">
        <v>257.8</v>
      </c>
      <c r="CM107">
        <v>0</v>
      </c>
      <c r="CN107">
        <v>196.4</v>
      </c>
      <c r="CO107">
        <v>0.60000000000000142</v>
      </c>
      <c r="CP107">
        <v>139.79999999999998</v>
      </c>
      <c r="CQ107">
        <v>6.0000000000000018</v>
      </c>
      <c r="CR107">
        <v>90.1</v>
      </c>
      <c r="CS107">
        <v>18.300000000000004</v>
      </c>
      <c r="CT107">
        <v>54.2</v>
      </c>
      <c r="CU107">
        <v>44.400000000000006</v>
      </c>
      <c r="CV107">
        <v>27.5</v>
      </c>
      <c r="CW107">
        <v>79.700000000000017</v>
      </c>
      <c r="CX107" s="81">
        <f t="shared" ref="CX107:CX121" si="75">E107/$CE107/F107</f>
        <v>19.16851280358598</v>
      </c>
      <c r="CY107" s="79">
        <f t="shared" ref="CY107:CY121" si="76">I107/$CE107/J107</f>
        <v>71.116247811574951</v>
      </c>
      <c r="CZ107" s="5">
        <f t="shared" ref="CZ107:CZ121" si="77">M107/$CF107/O107</f>
        <v>2290.2807120373454</v>
      </c>
      <c r="DA107" s="5">
        <f t="shared" ref="DA107:DA121" si="78">R107/$CF107/T107</f>
        <v>57736.848606368338</v>
      </c>
      <c r="DB107" s="5">
        <f t="shared" ref="DB107:DB121" si="79">W107/$CF107/Y107</f>
        <v>263484.74503060844</v>
      </c>
      <c r="DC107">
        <f t="shared" ref="DC107:DC121" si="80">M107/$CE107/O107</f>
        <v>1551.4804823478789</v>
      </c>
      <c r="DD107">
        <f t="shared" ref="DD107:DD121" si="81">R107/$CE107/T107</f>
        <v>39112.058733346297</v>
      </c>
      <c r="DE107">
        <f t="shared" ref="DE107:DE121" si="82">W107/$CE107/Y107</f>
        <v>178489.66598847669</v>
      </c>
      <c r="DF107">
        <v>33007</v>
      </c>
      <c r="DG107">
        <v>3498</v>
      </c>
      <c r="DH107">
        <v>367</v>
      </c>
      <c r="DI107">
        <v>10</v>
      </c>
      <c r="DJ107">
        <v>4</v>
      </c>
    </row>
    <row r="108" spans="1:114" x14ac:dyDescent="0.25">
      <c r="A108" s="3">
        <v>44136</v>
      </c>
      <c r="B108">
        <f t="shared" si="70"/>
        <v>2020</v>
      </c>
      <c r="C108" s="2">
        <v>18779701</v>
      </c>
      <c r="D108" s="2">
        <v>1316929.1653468369</v>
      </c>
      <c r="E108" s="2">
        <v>20096630.165346839</v>
      </c>
      <c r="F108" s="2">
        <v>33025</v>
      </c>
      <c r="G108" s="2">
        <v>7726790.7452999996</v>
      </c>
      <c r="H108" s="2">
        <v>410031.23119156546</v>
      </c>
      <c r="I108" s="2">
        <v>8136821.9764915649</v>
      </c>
      <c r="J108" s="2">
        <v>3503</v>
      </c>
      <c r="K108" s="2">
        <v>15338084.906300001</v>
      </c>
      <c r="L108" s="2">
        <v>2647182.3070773878</v>
      </c>
      <c r="M108" s="2">
        <v>17985267.21337739</v>
      </c>
      <c r="N108" s="2">
        <v>43788.984599999982</v>
      </c>
      <c r="O108" s="2">
        <v>369</v>
      </c>
      <c r="P108" s="2">
        <v>9943167.1392000001</v>
      </c>
      <c r="Q108" s="2">
        <v>250094.92226987865</v>
      </c>
      <c r="R108" s="2">
        <v>10193262.061469879</v>
      </c>
      <c r="S108" s="2">
        <v>18720.062548165508</v>
      </c>
      <c r="T108" s="2">
        <v>8</v>
      </c>
      <c r="U108" s="2">
        <v>23260504.061025001</v>
      </c>
      <c r="V108" s="2">
        <v>115442.26975360874</v>
      </c>
      <c r="W108" s="2">
        <v>23375946.33077861</v>
      </c>
      <c r="X108" s="2">
        <v>39193.711920000002</v>
      </c>
      <c r="Y108" s="2">
        <v>4</v>
      </c>
      <c r="Z108" s="2">
        <v>340266.59820000001</v>
      </c>
      <c r="AA108" s="2">
        <v>794.8297</v>
      </c>
      <c r="AB108" s="2">
        <v>10145</v>
      </c>
      <c r="AC108" s="2">
        <v>35705</v>
      </c>
      <c r="AD108" s="2">
        <v>97.059999999999874</v>
      </c>
      <c r="AE108" s="2">
        <v>367</v>
      </c>
      <c r="AF108" s="2">
        <v>181413</v>
      </c>
      <c r="AG108" s="2">
        <v>253</v>
      </c>
      <c r="AH108">
        <f>Weather!C264</f>
        <v>386.19999999999993</v>
      </c>
      <c r="AI108">
        <f>Weather!D264</f>
        <v>0</v>
      </c>
      <c r="AJ108">
        <f>Weather!E264</f>
        <v>326.99999999999994</v>
      </c>
      <c r="AK108">
        <f>Weather!F264</f>
        <v>0.80000000000000071</v>
      </c>
      <c r="AL108">
        <f>Weather!G264</f>
        <v>269.60000000000002</v>
      </c>
      <c r="AM108">
        <f>Weather!H264</f>
        <v>3.4000000000000021</v>
      </c>
      <c r="AN108">
        <f>Weather!I264</f>
        <v>213.70000000000002</v>
      </c>
      <c r="AO108">
        <f>Weather!J264</f>
        <v>7.5000000000000018</v>
      </c>
      <c r="AP108">
        <f>Weather!K264</f>
        <v>164.70000000000002</v>
      </c>
      <c r="AQ108">
        <f>Weather!L264</f>
        <v>18.5</v>
      </c>
      <c r="AR108">
        <f>Weather!M264</f>
        <v>121.00000000000001</v>
      </c>
      <c r="AS108">
        <f>Weather!N264</f>
        <v>34.800000000000004</v>
      </c>
      <c r="AT108">
        <f>Weather!O264</f>
        <v>82.8</v>
      </c>
      <c r="AU108">
        <f>Weather!P264</f>
        <v>56.600000000000009</v>
      </c>
      <c r="AV108" s="7">
        <f>Weather!Q264</f>
        <v>7.126666666666666</v>
      </c>
      <c r="AW108" s="5">
        <f>'Economic Variables'!D218</f>
        <v>7198.7</v>
      </c>
      <c r="AX108" s="5">
        <f>'Economic Variables'!E218</f>
        <v>7216.9</v>
      </c>
      <c r="AY108" s="5">
        <f>'Economic Variables'!F218</f>
        <v>262.10000000000002</v>
      </c>
      <c r="AZ108" s="5">
        <f>'Economic Variables'!G218</f>
        <v>260.7</v>
      </c>
      <c r="BA108" s="80">
        <f>'Economic Variables'!H218</f>
        <v>713444</v>
      </c>
      <c r="BB108" s="5">
        <f>'Economic Variables'!I218</f>
        <v>9115.9</v>
      </c>
      <c r="BC108" s="5">
        <f>'Economic Variables'!J218</f>
        <v>8428.7999999999993</v>
      </c>
      <c r="BD108" s="5">
        <f>'Economic Variables'!K218</f>
        <v>438.5</v>
      </c>
      <c r="BE108" s="5">
        <f>'Economic Variables'!L218</f>
        <v>6300</v>
      </c>
      <c r="BF108" s="5">
        <f>'Economic Variables'!M218</f>
        <v>256.3</v>
      </c>
      <c r="BG108" s="5">
        <f>'Economic Variables'!N218</f>
        <v>809.7</v>
      </c>
      <c r="BH108" s="5">
        <f t="shared" si="71"/>
        <v>15415.9</v>
      </c>
      <c r="BI108" s="5">
        <f>'Economic Variables'!P218</f>
        <v>736698</v>
      </c>
      <c r="BJ108" s="5">
        <f>'Economic Variables'!Q218</f>
        <v>9639</v>
      </c>
      <c r="BK108" s="5">
        <f>'Economic Variables'!R218</f>
        <v>6328</v>
      </c>
      <c r="BL108" s="5">
        <f>'Economic Variables'!S218</f>
        <v>3174</v>
      </c>
      <c r="BM108" s="5">
        <f t="shared" ref="BM108:BM121" si="83">BM107+1</f>
        <v>107</v>
      </c>
      <c r="BN108" s="81">
        <f t="shared" si="72"/>
        <v>2.0293837776852097</v>
      </c>
      <c r="BO108" s="5">
        <f t="shared" si="73"/>
        <v>11449</v>
      </c>
      <c r="BP108">
        <f t="shared" ref="BP108:CD108" si="84">BP96</f>
        <v>0</v>
      </c>
      <c r="BQ108">
        <f t="shared" si="84"/>
        <v>0</v>
      </c>
      <c r="BR108">
        <f t="shared" si="84"/>
        <v>0</v>
      </c>
      <c r="BS108">
        <f t="shared" si="84"/>
        <v>0</v>
      </c>
      <c r="BT108">
        <f t="shared" si="84"/>
        <v>0</v>
      </c>
      <c r="BU108">
        <f t="shared" si="84"/>
        <v>0</v>
      </c>
      <c r="BV108">
        <f t="shared" si="84"/>
        <v>0</v>
      </c>
      <c r="BW108">
        <f t="shared" si="84"/>
        <v>0</v>
      </c>
      <c r="BX108">
        <f t="shared" si="84"/>
        <v>0</v>
      </c>
      <c r="BY108">
        <f t="shared" si="84"/>
        <v>0</v>
      </c>
      <c r="BZ108">
        <f t="shared" si="84"/>
        <v>1</v>
      </c>
      <c r="CA108">
        <f t="shared" si="84"/>
        <v>0</v>
      </c>
      <c r="CB108">
        <f t="shared" si="84"/>
        <v>0</v>
      </c>
      <c r="CC108">
        <f t="shared" si="84"/>
        <v>0</v>
      </c>
      <c r="CD108">
        <f t="shared" si="84"/>
        <v>0</v>
      </c>
      <c r="CE108">
        <f t="shared" si="47"/>
        <v>30</v>
      </c>
      <c r="CF108">
        <v>21</v>
      </c>
      <c r="CG108">
        <v>1</v>
      </c>
      <c r="CH108">
        <v>0.5</v>
      </c>
      <c r="CI108">
        <v>0</v>
      </c>
      <c r="CJ108">
        <v>386.19999999999993</v>
      </c>
      <c r="CK108">
        <v>0</v>
      </c>
      <c r="CL108">
        <v>326.99999999999994</v>
      </c>
      <c r="CM108">
        <v>0.80000000000000071</v>
      </c>
      <c r="CN108">
        <v>269.60000000000002</v>
      </c>
      <c r="CO108">
        <v>3.4000000000000021</v>
      </c>
      <c r="CP108">
        <v>213.70000000000002</v>
      </c>
      <c r="CQ108">
        <v>7.5000000000000018</v>
      </c>
      <c r="CR108">
        <v>164.70000000000002</v>
      </c>
      <c r="CS108">
        <v>18.5</v>
      </c>
      <c r="CT108">
        <v>121.00000000000001</v>
      </c>
      <c r="CU108">
        <v>34.800000000000004</v>
      </c>
      <c r="CV108">
        <v>82.8</v>
      </c>
      <c r="CW108">
        <v>56.600000000000009</v>
      </c>
      <c r="CX108" s="81">
        <f t="shared" si="75"/>
        <v>20.284259566335439</v>
      </c>
      <c r="CY108" s="79">
        <f t="shared" si="76"/>
        <v>77.427176481982727</v>
      </c>
      <c r="CZ108" s="5">
        <f t="shared" si="77"/>
        <v>2320.9791216127746</v>
      </c>
      <c r="DA108" s="5">
        <f t="shared" si="78"/>
        <v>60674.178937320707</v>
      </c>
      <c r="DB108" s="5">
        <f t="shared" si="79"/>
        <v>278285.075366412</v>
      </c>
      <c r="DC108">
        <f t="shared" si="80"/>
        <v>1624.6853851289422</v>
      </c>
      <c r="DD108">
        <f t="shared" si="81"/>
        <v>42471.925256124494</v>
      </c>
      <c r="DE108">
        <f t="shared" si="82"/>
        <v>194799.55275648841</v>
      </c>
      <c r="DF108">
        <v>33025</v>
      </c>
      <c r="DG108">
        <v>3503</v>
      </c>
      <c r="DH108">
        <v>367</v>
      </c>
      <c r="DI108">
        <v>10</v>
      </c>
      <c r="DJ108">
        <v>4</v>
      </c>
    </row>
    <row r="109" spans="1:114" x14ac:dyDescent="0.25">
      <c r="A109" s="3">
        <v>44166</v>
      </c>
      <c r="B109">
        <f t="shared" si="70"/>
        <v>2020</v>
      </c>
      <c r="C109" s="2">
        <v>23168666</v>
      </c>
      <c r="D109" s="2">
        <v>1316929.1653468369</v>
      </c>
      <c r="E109" s="2">
        <v>24485595.165346839</v>
      </c>
      <c r="F109" s="2">
        <v>33044</v>
      </c>
      <c r="G109" s="2">
        <v>8621644.1539000012</v>
      </c>
      <c r="H109" s="2">
        <v>410031.23119156546</v>
      </c>
      <c r="I109" s="2">
        <v>9031675.3850915674</v>
      </c>
      <c r="J109" s="2">
        <v>3502</v>
      </c>
      <c r="K109" s="2">
        <v>16548687.229499999</v>
      </c>
      <c r="L109" s="2">
        <v>2647182.3070773878</v>
      </c>
      <c r="M109" s="2">
        <v>19195869.536577389</v>
      </c>
      <c r="N109" s="2">
        <v>42751.05599999999</v>
      </c>
      <c r="O109" s="2">
        <v>370</v>
      </c>
      <c r="P109" s="2">
        <v>9637886.5332000013</v>
      </c>
      <c r="Q109" s="2">
        <v>250094.92226987865</v>
      </c>
      <c r="R109" s="2">
        <v>9887981.4554698803</v>
      </c>
      <c r="S109" s="2">
        <v>18376.110826177803</v>
      </c>
      <c r="T109" s="2">
        <v>8</v>
      </c>
      <c r="U109" s="2">
        <v>23172575.087475002</v>
      </c>
      <c r="V109" s="2">
        <v>115442.26975360874</v>
      </c>
      <c r="W109" s="2">
        <v>23288017.357228611</v>
      </c>
      <c r="X109" s="2">
        <v>38098.831319999998</v>
      </c>
      <c r="Y109" s="2">
        <v>4</v>
      </c>
      <c r="Z109" s="2">
        <v>370027.13270000002</v>
      </c>
      <c r="AA109" s="2">
        <v>796.81970000000001</v>
      </c>
      <c r="AB109" s="2">
        <v>10145</v>
      </c>
      <c r="AC109" s="2">
        <v>36761</v>
      </c>
      <c r="AD109" s="2">
        <v>98.819999999999865</v>
      </c>
      <c r="AE109" s="2">
        <v>367</v>
      </c>
      <c r="AF109" s="2">
        <v>186856</v>
      </c>
      <c r="AG109" s="2">
        <v>253</v>
      </c>
      <c r="AH109">
        <f>Weather!C265</f>
        <v>607.40000000000009</v>
      </c>
      <c r="AI109">
        <f>Weather!D265</f>
        <v>0</v>
      </c>
      <c r="AJ109">
        <f>Weather!E265</f>
        <v>545.4</v>
      </c>
      <c r="AK109">
        <f>Weather!F265</f>
        <v>0</v>
      </c>
      <c r="AL109">
        <f>Weather!G265</f>
        <v>483.40000000000003</v>
      </c>
      <c r="AM109">
        <f>Weather!H265</f>
        <v>0</v>
      </c>
      <c r="AN109">
        <f>Weather!I265</f>
        <v>421.4</v>
      </c>
      <c r="AO109">
        <f>Weather!J265</f>
        <v>0</v>
      </c>
      <c r="AP109">
        <f>Weather!K265</f>
        <v>359.4</v>
      </c>
      <c r="AQ109">
        <f>Weather!L265</f>
        <v>0</v>
      </c>
      <c r="AR109">
        <f>Weather!M265</f>
        <v>297.39999999999998</v>
      </c>
      <c r="AS109">
        <f>Weather!N265</f>
        <v>0</v>
      </c>
      <c r="AT109">
        <f>Weather!O265</f>
        <v>235.39999999999995</v>
      </c>
      <c r="AU109">
        <f>Weather!P265</f>
        <v>0</v>
      </c>
      <c r="AV109" s="7">
        <f>Weather!Q265</f>
        <v>0.40645161290322557</v>
      </c>
      <c r="AW109" s="5">
        <f>'Economic Variables'!D219</f>
        <v>7219.1</v>
      </c>
      <c r="AX109" s="5">
        <f>'Economic Variables'!E219</f>
        <v>7236.4</v>
      </c>
      <c r="AY109" s="5">
        <f>'Economic Variables'!F219</f>
        <v>265.10000000000002</v>
      </c>
      <c r="AZ109" s="5">
        <f>'Economic Variables'!G219</f>
        <v>264.2</v>
      </c>
      <c r="BA109" s="80">
        <f>'Economic Variables'!H219</f>
        <v>713444</v>
      </c>
      <c r="BB109" s="5">
        <f>'Economic Variables'!I219</f>
        <v>9115.9</v>
      </c>
      <c r="BC109" s="5">
        <f>'Economic Variables'!J219</f>
        <v>8428.7999999999993</v>
      </c>
      <c r="BD109" s="5">
        <f>'Economic Variables'!K219</f>
        <v>438.5</v>
      </c>
      <c r="BE109" s="5">
        <f>'Economic Variables'!L219</f>
        <v>6300</v>
      </c>
      <c r="BF109" s="5">
        <f>'Economic Variables'!M219</f>
        <v>256.3</v>
      </c>
      <c r="BG109" s="5">
        <f>'Economic Variables'!N219</f>
        <v>809.7</v>
      </c>
      <c r="BH109" s="5">
        <f t="shared" si="71"/>
        <v>15415.9</v>
      </c>
      <c r="BI109" s="5">
        <f>'Economic Variables'!P219</f>
        <v>736698</v>
      </c>
      <c r="BJ109" s="5">
        <f>'Economic Variables'!Q219</f>
        <v>9639</v>
      </c>
      <c r="BK109" s="5">
        <f>'Economic Variables'!R219</f>
        <v>6328</v>
      </c>
      <c r="BL109" s="5">
        <f>'Economic Variables'!S219</f>
        <v>3174</v>
      </c>
      <c r="BM109" s="5">
        <f t="shared" si="83"/>
        <v>108</v>
      </c>
      <c r="BN109" s="81">
        <f t="shared" si="72"/>
        <v>2.0334237554869499</v>
      </c>
      <c r="BO109" s="5">
        <f t="shared" si="73"/>
        <v>11664</v>
      </c>
      <c r="BP109">
        <f t="shared" ref="BP109:CD109" si="85">BP97</f>
        <v>0</v>
      </c>
      <c r="BQ109">
        <f t="shared" si="85"/>
        <v>0</v>
      </c>
      <c r="BR109">
        <f t="shared" si="85"/>
        <v>0</v>
      </c>
      <c r="BS109">
        <f t="shared" si="85"/>
        <v>0</v>
      </c>
      <c r="BT109">
        <f t="shared" si="85"/>
        <v>0</v>
      </c>
      <c r="BU109">
        <f t="shared" si="85"/>
        <v>0</v>
      </c>
      <c r="BV109">
        <f t="shared" si="85"/>
        <v>0</v>
      </c>
      <c r="BW109">
        <f t="shared" si="85"/>
        <v>0</v>
      </c>
      <c r="BX109">
        <f t="shared" si="85"/>
        <v>0</v>
      </c>
      <c r="BY109">
        <f t="shared" si="85"/>
        <v>0</v>
      </c>
      <c r="BZ109">
        <f t="shared" si="85"/>
        <v>0</v>
      </c>
      <c r="CA109">
        <f t="shared" si="85"/>
        <v>1</v>
      </c>
      <c r="CB109">
        <f t="shared" si="85"/>
        <v>0</v>
      </c>
      <c r="CC109">
        <f t="shared" si="85"/>
        <v>0</v>
      </c>
      <c r="CD109">
        <f t="shared" si="85"/>
        <v>0</v>
      </c>
      <c r="CE109">
        <f t="shared" si="47"/>
        <v>31</v>
      </c>
      <c r="CF109">
        <v>21</v>
      </c>
      <c r="CG109">
        <v>1</v>
      </c>
      <c r="CH109">
        <v>0.5</v>
      </c>
      <c r="CI109">
        <v>0</v>
      </c>
      <c r="CJ109">
        <v>607.40000000000009</v>
      </c>
      <c r="CK109">
        <v>0</v>
      </c>
      <c r="CL109">
        <v>545.4</v>
      </c>
      <c r="CM109">
        <v>0</v>
      </c>
      <c r="CN109">
        <v>483.40000000000003</v>
      </c>
      <c r="CO109">
        <v>0</v>
      </c>
      <c r="CP109">
        <v>421.4</v>
      </c>
      <c r="CQ109">
        <v>0</v>
      </c>
      <c r="CR109">
        <v>359.4</v>
      </c>
      <c r="CS109">
        <v>0</v>
      </c>
      <c r="CT109">
        <v>297.39999999999998</v>
      </c>
      <c r="CU109">
        <v>0</v>
      </c>
      <c r="CV109">
        <v>235.39999999999995</v>
      </c>
      <c r="CW109">
        <v>0</v>
      </c>
      <c r="CX109" s="81">
        <f t="shared" si="75"/>
        <v>23.903217181926383</v>
      </c>
      <c r="CY109" s="79">
        <f t="shared" si="76"/>
        <v>83.193708526847033</v>
      </c>
      <c r="CZ109" s="5">
        <f t="shared" si="77"/>
        <v>2470.5108798683896</v>
      </c>
      <c r="DA109" s="5">
        <f t="shared" si="78"/>
        <v>58857.032473035004</v>
      </c>
      <c r="DB109" s="5">
        <f t="shared" si="79"/>
        <v>277238.30187176919</v>
      </c>
      <c r="DC109">
        <f t="shared" si="80"/>
        <v>1673.5718863624577</v>
      </c>
      <c r="DD109">
        <f t="shared" si="81"/>
        <v>39870.892965604355</v>
      </c>
      <c r="DE109">
        <f t="shared" si="82"/>
        <v>187806.59159055332</v>
      </c>
      <c r="DF109">
        <v>33044</v>
      </c>
      <c r="DG109">
        <v>3502</v>
      </c>
      <c r="DH109">
        <v>368</v>
      </c>
      <c r="DI109">
        <v>10</v>
      </c>
      <c r="DJ109">
        <v>4</v>
      </c>
    </row>
    <row r="110" spans="1:114" x14ac:dyDescent="0.25">
      <c r="A110" s="3">
        <v>44197</v>
      </c>
      <c r="B110">
        <f t="shared" si="70"/>
        <v>2021</v>
      </c>
      <c r="C110" s="2">
        <v>23277284.053630959</v>
      </c>
      <c r="D110" s="2">
        <v>1278293.1514830654</v>
      </c>
      <c r="E110" s="2">
        <v>24555577.205114026</v>
      </c>
      <c r="F110" s="2">
        <v>33061</v>
      </c>
      <c r="G110" s="2">
        <v>8533057.5188079942</v>
      </c>
      <c r="H110" s="2">
        <v>429870.67829688452</v>
      </c>
      <c r="I110" s="2">
        <v>8962928.1971048787</v>
      </c>
      <c r="J110" s="2">
        <v>3494</v>
      </c>
      <c r="K110" s="2">
        <v>16577630.185099998</v>
      </c>
      <c r="L110" s="2">
        <v>2753159.109514534</v>
      </c>
      <c r="M110" s="2">
        <v>19330789.294614531</v>
      </c>
      <c r="N110" s="2">
        <v>41232.732077000001</v>
      </c>
      <c r="O110" s="2">
        <v>369</v>
      </c>
      <c r="P110" s="2">
        <v>9844106.2711999994</v>
      </c>
      <c r="Q110" s="2">
        <v>289078.0827072449</v>
      </c>
      <c r="R110" s="2">
        <v>10133184.353907244</v>
      </c>
      <c r="S110" s="2">
        <v>17589.379581513833</v>
      </c>
      <c r="T110" s="2">
        <v>8</v>
      </c>
      <c r="U110" s="2">
        <v>25197389.792437501</v>
      </c>
      <c r="V110" s="2">
        <v>209357.86536750934</v>
      </c>
      <c r="W110" s="2">
        <v>25406747.657805011</v>
      </c>
      <c r="X110" s="2">
        <v>39571.765199000001</v>
      </c>
      <c r="Y110" s="2">
        <v>4</v>
      </c>
      <c r="Z110" s="2">
        <v>353082.47537664312</v>
      </c>
      <c r="AA110" s="2">
        <v>782.82313999999997</v>
      </c>
      <c r="AB110" s="2">
        <v>10145</v>
      </c>
      <c r="AC110" s="2">
        <v>36761.039999999994</v>
      </c>
      <c r="AD110" s="2">
        <v>99.179987000000011</v>
      </c>
      <c r="AE110" s="2">
        <v>367</v>
      </c>
      <c r="AF110" s="2">
        <v>186083.58653999967</v>
      </c>
      <c r="AG110" s="2">
        <v>250</v>
      </c>
      <c r="AH110">
        <f>Weather!C266</f>
        <v>679.19999999999982</v>
      </c>
      <c r="AI110">
        <f>Weather!D266</f>
        <v>0</v>
      </c>
      <c r="AJ110">
        <f>Weather!E266</f>
        <v>617.19999999999982</v>
      </c>
      <c r="AK110">
        <f>Weather!F266</f>
        <v>0</v>
      </c>
      <c r="AL110">
        <f>Weather!G266</f>
        <v>555.19999999999993</v>
      </c>
      <c r="AM110">
        <f>Weather!H266</f>
        <v>0</v>
      </c>
      <c r="AN110">
        <f>Weather!I266</f>
        <v>493.19999999999993</v>
      </c>
      <c r="AO110">
        <f>Weather!J266</f>
        <v>0</v>
      </c>
      <c r="AP110">
        <f>Weather!K266</f>
        <v>431.2</v>
      </c>
      <c r="AQ110">
        <f>Weather!L266</f>
        <v>0</v>
      </c>
      <c r="AR110">
        <f>Weather!M266</f>
        <v>369.2</v>
      </c>
      <c r="AS110">
        <f>Weather!N266</f>
        <v>0</v>
      </c>
      <c r="AT110">
        <f>Weather!O266</f>
        <v>307.2</v>
      </c>
      <c r="AU110">
        <f>Weather!P266</f>
        <v>0</v>
      </c>
      <c r="AV110" s="7">
        <f>Weather!Q266</f>
        <v>-1.9096774193548387</v>
      </c>
      <c r="AW110" s="5">
        <f>'Economic Variables'!D220</f>
        <v>7181.1</v>
      </c>
      <c r="AX110" s="5">
        <f>'Economic Variables'!E220</f>
        <v>7159</v>
      </c>
      <c r="AY110" s="5">
        <f>'Economic Variables'!F220</f>
        <v>267.5</v>
      </c>
      <c r="AZ110" s="5">
        <f>'Economic Variables'!G220</f>
        <v>267</v>
      </c>
      <c r="BA110" s="80">
        <f>'Economic Variables'!H220</f>
        <v>746495</v>
      </c>
      <c r="BB110" s="5">
        <f>'Economic Variables'!I220</f>
        <v>9840.7000000000007</v>
      </c>
      <c r="BC110" s="5">
        <f>'Economic Variables'!J220</f>
        <v>9187.4</v>
      </c>
      <c r="BD110" s="5">
        <f>'Economic Variables'!K220</f>
        <v>439.8</v>
      </c>
      <c r="BE110" s="5">
        <f>'Economic Variables'!L220</f>
        <v>6030.3</v>
      </c>
      <c r="BF110" s="5">
        <f>'Economic Variables'!M220</f>
        <v>251.2</v>
      </c>
      <c r="BG110" s="5">
        <f>'Economic Variables'!N220</f>
        <v>981.1</v>
      </c>
      <c r="BH110" s="5">
        <f t="shared" si="71"/>
        <v>15871</v>
      </c>
      <c r="BI110" s="5">
        <f>'Economic Variables'!P220</f>
        <v>744290</v>
      </c>
      <c r="BJ110" s="5">
        <f>'Economic Variables'!Q220</f>
        <v>9147</v>
      </c>
      <c r="BK110" s="5">
        <f>'Economic Variables'!R220</f>
        <v>6862</v>
      </c>
      <c r="BL110" s="5">
        <f>'Economic Variables'!S220</f>
        <v>3092</v>
      </c>
      <c r="BM110" s="5">
        <f t="shared" si="83"/>
        <v>109</v>
      </c>
      <c r="BN110" s="81">
        <f t="shared" si="72"/>
        <v>2.0374264979406238</v>
      </c>
      <c r="BO110" s="5">
        <f t="shared" si="73"/>
        <v>11881</v>
      </c>
      <c r="BP110">
        <f t="shared" ref="BP110:CD110" si="86">BP98</f>
        <v>1</v>
      </c>
      <c r="BQ110">
        <f t="shared" si="86"/>
        <v>0</v>
      </c>
      <c r="BR110">
        <f t="shared" si="86"/>
        <v>0</v>
      </c>
      <c r="BS110">
        <f t="shared" si="86"/>
        <v>0</v>
      </c>
      <c r="BT110">
        <f t="shared" si="86"/>
        <v>0</v>
      </c>
      <c r="BU110">
        <f t="shared" si="86"/>
        <v>0</v>
      </c>
      <c r="BV110">
        <f t="shared" si="86"/>
        <v>0</v>
      </c>
      <c r="BW110">
        <f t="shared" si="86"/>
        <v>0</v>
      </c>
      <c r="BX110">
        <f t="shared" si="86"/>
        <v>0</v>
      </c>
      <c r="BY110">
        <f t="shared" si="86"/>
        <v>0</v>
      </c>
      <c r="BZ110">
        <f t="shared" si="86"/>
        <v>0</v>
      </c>
      <c r="CA110">
        <f t="shared" si="86"/>
        <v>0</v>
      </c>
      <c r="CB110">
        <f t="shared" si="86"/>
        <v>0</v>
      </c>
      <c r="CC110">
        <f t="shared" si="86"/>
        <v>0</v>
      </c>
      <c r="CD110">
        <f t="shared" si="86"/>
        <v>0</v>
      </c>
      <c r="CE110">
        <f t="shared" si="47"/>
        <v>31</v>
      </c>
      <c r="CF110">
        <v>20</v>
      </c>
      <c r="CG110">
        <v>1</v>
      </c>
      <c r="CH110">
        <v>0.5</v>
      </c>
      <c r="CI110">
        <v>0</v>
      </c>
      <c r="CJ110">
        <v>679.19999999999982</v>
      </c>
      <c r="CK110">
        <v>0</v>
      </c>
      <c r="CL110">
        <v>617.19999999999982</v>
      </c>
      <c r="CM110">
        <v>0</v>
      </c>
      <c r="CN110">
        <v>555.19999999999993</v>
      </c>
      <c r="CO110">
        <v>0</v>
      </c>
      <c r="CP110">
        <v>493.19999999999993</v>
      </c>
      <c r="CQ110">
        <v>0</v>
      </c>
      <c r="CR110">
        <v>431.2</v>
      </c>
      <c r="CS110">
        <v>0</v>
      </c>
      <c r="CT110">
        <v>369.2</v>
      </c>
      <c r="CU110">
        <v>0</v>
      </c>
      <c r="CV110">
        <v>307.2</v>
      </c>
      <c r="CW110">
        <v>0</v>
      </c>
      <c r="CX110" s="81">
        <f t="shared" si="75"/>
        <v>23.959208545215077</v>
      </c>
      <c r="CY110" s="79">
        <f t="shared" si="76"/>
        <v>82.749489420618559</v>
      </c>
      <c r="CZ110" s="5">
        <f t="shared" si="77"/>
        <v>2619.3481429016979</v>
      </c>
      <c r="DA110" s="5">
        <f t="shared" si="78"/>
        <v>63332.402211920278</v>
      </c>
      <c r="DB110" s="5">
        <f t="shared" si="79"/>
        <v>317584.34572256263</v>
      </c>
      <c r="DC110">
        <f t="shared" si="80"/>
        <v>1689.9020276785147</v>
      </c>
      <c r="DD110">
        <f t="shared" si="81"/>
        <v>40859.61433027115</v>
      </c>
      <c r="DE110">
        <f t="shared" si="82"/>
        <v>204893.12627262104</v>
      </c>
      <c r="DF110">
        <v>33061</v>
      </c>
      <c r="DG110">
        <v>3494</v>
      </c>
      <c r="DH110">
        <v>368</v>
      </c>
      <c r="DI110">
        <v>9</v>
      </c>
      <c r="DJ110">
        <v>4</v>
      </c>
    </row>
    <row r="111" spans="1:114" x14ac:dyDescent="0.25">
      <c r="A111" s="3">
        <v>44228</v>
      </c>
      <c r="B111">
        <f t="shared" si="70"/>
        <v>2021</v>
      </c>
      <c r="C111" s="2">
        <v>21576388.898400996</v>
      </c>
      <c r="D111" s="2">
        <v>1278293.1514830654</v>
      </c>
      <c r="E111" s="2">
        <v>22854682.049884062</v>
      </c>
      <c r="F111" s="2">
        <v>33072</v>
      </c>
      <c r="G111" s="2">
        <v>8209335.6022099974</v>
      </c>
      <c r="H111" s="2">
        <v>429870.67829688452</v>
      </c>
      <c r="I111" s="2">
        <v>8639206.2805068828</v>
      </c>
      <c r="J111" s="2">
        <v>3496</v>
      </c>
      <c r="K111" s="2">
        <v>15949292.015800001</v>
      </c>
      <c r="L111" s="2">
        <v>2753159.109514534</v>
      </c>
      <c r="M111" s="2">
        <v>18702451.125314534</v>
      </c>
      <c r="N111" s="2">
        <v>42881.625976999989</v>
      </c>
      <c r="O111" s="2">
        <v>369</v>
      </c>
      <c r="P111" s="2">
        <v>9204089.6671999991</v>
      </c>
      <c r="Q111" s="2">
        <v>289078.0827072449</v>
      </c>
      <c r="R111" s="2">
        <v>9493167.749907244</v>
      </c>
      <c r="S111" s="2">
        <v>19010.325359474667</v>
      </c>
      <c r="T111" s="2">
        <v>8</v>
      </c>
      <c r="U111" s="2">
        <v>21140986.228807501</v>
      </c>
      <c r="V111" s="2">
        <v>209357.86536750934</v>
      </c>
      <c r="W111" s="2">
        <v>21350344.094175011</v>
      </c>
      <c r="X111" s="2">
        <v>38608.178397999996</v>
      </c>
      <c r="Y111" s="2">
        <v>4</v>
      </c>
      <c r="Z111" s="2">
        <v>295429.69246713357</v>
      </c>
      <c r="AA111" s="2">
        <v>783.30293800000004</v>
      </c>
      <c r="AB111" s="2">
        <v>10159</v>
      </c>
      <c r="AC111" s="2">
        <v>33203.520000000026</v>
      </c>
      <c r="AD111" s="2">
        <v>99.179987000000011</v>
      </c>
      <c r="AE111" s="2">
        <v>367</v>
      </c>
      <c r="AF111" s="2">
        <v>168075.49752000018</v>
      </c>
      <c r="AG111" s="2">
        <v>250</v>
      </c>
      <c r="AH111">
        <f>Weather!C267</f>
        <v>713.6</v>
      </c>
      <c r="AI111">
        <f>Weather!D267</f>
        <v>0</v>
      </c>
      <c r="AJ111">
        <f>Weather!E267</f>
        <v>657.59999999999991</v>
      </c>
      <c r="AK111">
        <f>Weather!F267</f>
        <v>0</v>
      </c>
      <c r="AL111">
        <f>Weather!G267</f>
        <v>601.59999999999991</v>
      </c>
      <c r="AM111">
        <f>Weather!H267</f>
        <v>0</v>
      </c>
      <c r="AN111">
        <f>Weather!I267</f>
        <v>545.5999999999998</v>
      </c>
      <c r="AO111">
        <f>Weather!J267</f>
        <v>0</v>
      </c>
      <c r="AP111">
        <f>Weather!K267</f>
        <v>489.59999999999991</v>
      </c>
      <c r="AQ111">
        <f>Weather!L267</f>
        <v>0</v>
      </c>
      <c r="AR111">
        <f>Weather!M267</f>
        <v>433.59999999999991</v>
      </c>
      <c r="AS111">
        <f>Weather!N267</f>
        <v>0</v>
      </c>
      <c r="AT111">
        <f>Weather!O267</f>
        <v>377.59999999999997</v>
      </c>
      <c r="AU111">
        <f>Weather!P267</f>
        <v>0</v>
      </c>
      <c r="AV111" s="7">
        <f>Weather!Q267</f>
        <v>-5.4857142857142867</v>
      </c>
      <c r="AW111" s="5">
        <f>'Economic Variables'!D221</f>
        <v>7171.8</v>
      </c>
      <c r="AX111" s="5">
        <f>'Economic Variables'!E221</f>
        <v>7107.3</v>
      </c>
      <c r="AY111" s="5">
        <f>'Economic Variables'!F221</f>
        <v>271.39999999999998</v>
      </c>
      <c r="AZ111" s="5">
        <f>'Economic Variables'!G221</f>
        <v>270.8</v>
      </c>
      <c r="BA111" s="80">
        <f>'Economic Variables'!H221</f>
        <v>746495</v>
      </c>
      <c r="BB111" s="5">
        <f>'Economic Variables'!I221</f>
        <v>9840.7000000000007</v>
      </c>
      <c r="BC111" s="5">
        <f>'Economic Variables'!J221</f>
        <v>9187.4</v>
      </c>
      <c r="BD111" s="5">
        <f>'Economic Variables'!K221</f>
        <v>439.8</v>
      </c>
      <c r="BE111" s="5">
        <f>'Economic Variables'!L221</f>
        <v>6030.3</v>
      </c>
      <c r="BF111" s="5">
        <f>'Economic Variables'!M221</f>
        <v>251.2</v>
      </c>
      <c r="BG111" s="5">
        <f>'Economic Variables'!N221</f>
        <v>981.1</v>
      </c>
      <c r="BH111" s="5">
        <f t="shared" si="71"/>
        <v>15871</v>
      </c>
      <c r="BI111" s="5">
        <f>'Economic Variables'!P221</f>
        <v>744290</v>
      </c>
      <c r="BJ111" s="5">
        <f>'Economic Variables'!Q221</f>
        <v>9147</v>
      </c>
      <c r="BK111" s="5">
        <f>'Economic Variables'!R221</f>
        <v>6862</v>
      </c>
      <c r="BL111" s="5">
        <f>'Economic Variables'!S221</f>
        <v>3092</v>
      </c>
      <c r="BM111" s="5">
        <f t="shared" si="83"/>
        <v>110</v>
      </c>
      <c r="BN111" s="81">
        <f t="shared" si="72"/>
        <v>2.0413926851582249</v>
      </c>
      <c r="BO111" s="5">
        <f t="shared" si="73"/>
        <v>12100</v>
      </c>
      <c r="BP111">
        <f t="shared" ref="BP111:CD111" si="87">BP99</f>
        <v>0</v>
      </c>
      <c r="BQ111">
        <f t="shared" si="87"/>
        <v>1</v>
      </c>
      <c r="BR111">
        <f t="shared" si="87"/>
        <v>0</v>
      </c>
      <c r="BS111">
        <f t="shared" si="87"/>
        <v>0</v>
      </c>
      <c r="BT111">
        <f t="shared" si="87"/>
        <v>0</v>
      </c>
      <c r="BU111">
        <f t="shared" si="87"/>
        <v>0</v>
      </c>
      <c r="BV111">
        <f t="shared" si="87"/>
        <v>0</v>
      </c>
      <c r="BW111">
        <f t="shared" si="87"/>
        <v>0</v>
      </c>
      <c r="BX111">
        <f t="shared" si="87"/>
        <v>0</v>
      </c>
      <c r="BY111">
        <f t="shared" si="87"/>
        <v>0</v>
      </c>
      <c r="BZ111">
        <f t="shared" si="87"/>
        <v>0</v>
      </c>
      <c r="CA111">
        <f t="shared" si="87"/>
        <v>0</v>
      </c>
      <c r="CB111">
        <f t="shared" si="87"/>
        <v>0</v>
      </c>
      <c r="CC111">
        <f t="shared" si="87"/>
        <v>0</v>
      </c>
      <c r="CD111">
        <f t="shared" si="87"/>
        <v>0</v>
      </c>
      <c r="CE111">
        <f t="shared" si="47"/>
        <v>28</v>
      </c>
      <c r="CF111">
        <v>19</v>
      </c>
      <c r="CG111">
        <v>1</v>
      </c>
      <c r="CH111">
        <v>0.5</v>
      </c>
      <c r="CI111">
        <v>0</v>
      </c>
      <c r="CJ111">
        <v>713.6</v>
      </c>
      <c r="CK111">
        <v>0</v>
      </c>
      <c r="CL111">
        <v>657.59999999999991</v>
      </c>
      <c r="CM111">
        <v>0</v>
      </c>
      <c r="CN111">
        <v>601.59999999999991</v>
      </c>
      <c r="CO111">
        <v>0</v>
      </c>
      <c r="CP111">
        <v>545.5999999999998</v>
      </c>
      <c r="CQ111">
        <v>0</v>
      </c>
      <c r="CR111">
        <v>489.59999999999991</v>
      </c>
      <c r="CS111">
        <v>0</v>
      </c>
      <c r="CT111">
        <v>433.59999999999991</v>
      </c>
      <c r="CU111">
        <v>0</v>
      </c>
      <c r="CV111">
        <v>377.59999999999997</v>
      </c>
      <c r="CW111">
        <v>0</v>
      </c>
      <c r="CX111" s="81">
        <f t="shared" si="75"/>
        <v>24.680655679690265</v>
      </c>
      <c r="CY111" s="79">
        <f t="shared" si="76"/>
        <v>88.256030162092202</v>
      </c>
      <c r="CZ111" s="5">
        <f t="shared" si="77"/>
        <v>2667.5868100576999</v>
      </c>
      <c r="DA111" s="5">
        <f t="shared" si="78"/>
        <v>62455.050986231865</v>
      </c>
      <c r="DB111" s="5">
        <f t="shared" si="79"/>
        <v>280925.58018651331</v>
      </c>
      <c r="DC111">
        <f t="shared" si="80"/>
        <v>1810.1481925391533</v>
      </c>
      <c r="DD111">
        <f t="shared" si="81"/>
        <v>42380.213169228766</v>
      </c>
      <c r="DE111">
        <f t="shared" si="82"/>
        <v>190628.07226941973</v>
      </c>
      <c r="DF111">
        <v>33072</v>
      </c>
      <c r="DG111">
        <v>3496</v>
      </c>
      <c r="DH111">
        <v>368</v>
      </c>
      <c r="DI111">
        <v>9</v>
      </c>
      <c r="DJ111">
        <v>4</v>
      </c>
    </row>
    <row r="112" spans="1:114" x14ac:dyDescent="0.25">
      <c r="A112" s="3">
        <v>44256</v>
      </c>
      <c r="B112">
        <f t="shared" si="70"/>
        <v>2021</v>
      </c>
      <c r="C112" s="2">
        <v>19967835.11560889</v>
      </c>
      <c r="D112" s="2">
        <v>1278293.1514830654</v>
      </c>
      <c r="E112" s="2">
        <v>21246128.267091956</v>
      </c>
      <c r="F112" s="2">
        <v>33081</v>
      </c>
      <c r="G112" s="2">
        <v>8100439.0900499988</v>
      </c>
      <c r="H112" s="2">
        <v>429870.67829688452</v>
      </c>
      <c r="I112" s="2">
        <v>8530309.7683468834</v>
      </c>
      <c r="J112" s="2">
        <v>3495</v>
      </c>
      <c r="K112" s="2">
        <v>15881422.168700006</v>
      </c>
      <c r="L112" s="2">
        <v>2753159.109514534</v>
      </c>
      <c r="M112" s="2">
        <v>18634581.27821454</v>
      </c>
      <c r="N112" s="2">
        <v>42731.146425999999</v>
      </c>
      <c r="O112" s="2">
        <v>370</v>
      </c>
      <c r="P112" s="2">
        <v>10445533.32</v>
      </c>
      <c r="Q112" s="2">
        <v>289078.0827072449</v>
      </c>
      <c r="R112" s="2">
        <v>10734611.402707245</v>
      </c>
      <c r="S112" s="2">
        <v>19476.119026727061</v>
      </c>
      <c r="T112" s="2">
        <v>8</v>
      </c>
      <c r="U112" s="2">
        <v>23217654.729307499</v>
      </c>
      <c r="V112" s="2">
        <v>209357.86536750934</v>
      </c>
      <c r="W112" s="2">
        <v>23427012.594675008</v>
      </c>
      <c r="X112" s="2">
        <v>38780.616598000001</v>
      </c>
      <c r="Y112" s="2">
        <v>4</v>
      </c>
      <c r="Z112" s="2">
        <v>291554.69835908263</v>
      </c>
      <c r="AA112" s="2">
        <v>781.79636600000003</v>
      </c>
      <c r="AB112" s="2">
        <v>10159</v>
      </c>
      <c r="AC112" s="2">
        <v>37192.560000000005</v>
      </c>
      <c r="AD112" s="2">
        <v>99.979987000000023</v>
      </c>
      <c r="AE112" s="2">
        <v>367</v>
      </c>
      <c r="AF112" s="2">
        <v>186083.58653999967</v>
      </c>
      <c r="AG112" s="2">
        <v>250</v>
      </c>
      <c r="AH112">
        <f>Weather!C268</f>
        <v>492.5</v>
      </c>
      <c r="AI112">
        <f>Weather!D268</f>
        <v>0</v>
      </c>
      <c r="AJ112">
        <f>Weather!E268</f>
        <v>430.5</v>
      </c>
      <c r="AK112">
        <f>Weather!F268</f>
        <v>0</v>
      </c>
      <c r="AL112">
        <f>Weather!G268</f>
        <v>368.7</v>
      </c>
      <c r="AM112">
        <f>Weather!H268</f>
        <v>0.19999999999999929</v>
      </c>
      <c r="AN112">
        <f>Weather!I268</f>
        <v>308.70000000000005</v>
      </c>
      <c r="AO112">
        <f>Weather!J268</f>
        <v>2.1999999999999993</v>
      </c>
      <c r="AP112">
        <f>Weather!K268</f>
        <v>250.30000000000004</v>
      </c>
      <c r="AQ112">
        <f>Weather!L268</f>
        <v>5.7999999999999989</v>
      </c>
      <c r="AR112">
        <f>Weather!M268</f>
        <v>198.4</v>
      </c>
      <c r="AS112">
        <f>Weather!N268</f>
        <v>15.899999999999997</v>
      </c>
      <c r="AT112">
        <f>Weather!O268</f>
        <v>150.4</v>
      </c>
      <c r="AU112">
        <f>Weather!P268</f>
        <v>29.9</v>
      </c>
      <c r="AV112" s="7">
        <f>Weather!Q268</f>
        <v>4.112903225806452</v>
      </c>
      <c r="AW112" s="5">
        <f>'Economic Variables'!D222</f>
        <v>7217</v>
      </c>
      <c r="AX112" s="5">
        <f>'Economic Variables'!E222</f>
        <v>7105.6</v>
      </c>
      <c r="AY112" s="5">
        <f>'Economic Variables'!F222</f>
        <v>273.5</v>
      </c>
      <c r="AZ112" s="5">
        <f>'Economic Variables'!G222</f>
        <v>273</v>
      </c>
      <c r="BA112" s="80">
        <f>'Economic Variables'!H222</f>
        <v>746495</v>
      </c>
      <c r="BB112" s="5">
        <f>'Economic Variables'!I222</f>
        <v>9840.7000000000007</v>
      </c>
      <c r="BC112" s="5">
        <f>'Economic Variables'!J222</f>
        <v>9187.4</v>
      </c>
      <c r="BD112" s="5">
        <f>'Economic Variables'!K222</f>
        <v>439.8</v>
      </c>
      <c r="BE112" s="5">
        <f>'Economic Variables'!L222</f>
        <v>6030.3</v>
      </c>
      <c r="BF112" s="5">
        <f>'Economic Variables'!M222</f>
        <v>251.2</v>
      </c>
      <c r="BG112" s="5">
        <f>'Economic Variables'!N222</f>
        <v>981.1</v>
      </c>
      <c r="BH112" s="5">
        <f>BB112+BE112</f>
        <v>15871</v>
      </c>
      <c r="BI112" s="5">
        <f>'Economic Variables'!P222</f>
        <v>744290</v>
      </c>
      <c r="BJ112" s="5">
        <f>'Economic Variables'!Q222</f>
        <v>9147</v>
      </c>
      <c r="BK112" s="5">
        <f>'Economic Variables'!R222</f>
        <v>6862</v>
      </c>
      <c r="BL112" s="5">
        <f>'Economic Variables'!S222</f>
        <v>3092</v>
      </c>
      <c r="BM112" s="5">
        <f t="shared" si="83"/>
        <v>111</v>
      </c>
      <c r="BN112" s="81">
        <f t="shared" si="72"/>
        <v>2.0453229787866576</v>
      </c>
      <c r="BO112" s="5">
        <f t="shared" si="73"/>
        <v>12321</v>
      </c>
      <c r="BP112">
        <f t="shared" ref="BP112:CD112" si="88">BP100</f>
        <v>0</v>
      </c>
      <c r="BQ112">
        <f t="shared" si="88"/>
        <v>0</v>
      </c>
      <c r="BR112">
        <f t="shared" si="88"/>
        <v>1</v>
      </c>
      <c r="BS112">
        <f t="shared" si="88"/>
        <v>0</v>
      </c>
      <c r="BT112">
        <f t="shared" si="88"/>
        <v>0</v>
      </c>
      <c r="BU112">
        <f t="shared" si="88"/>
        <v>0</v>
      </c>
      <c r="BV112">
        <f t="shared" si="88"/>
        <v>0</v>
      </c>
      <c r="BW112">
        <f t="shared" si="88"/>
        <v>0</v>
      </c>
      <c r="BX112">
        <f t="shared" si="88"/>
        <v>0</v>
      </c>
      <c r="BY112">
        <f t="shared" si="88"/>
        <v>0</v>
      </c>
      <c r="BZ112">
        <f t="shared" si="88"/>
        <v>0</v>
      </c>
      <c r="CA112">
        <f t="shared" si="88"/>
        <v>0</v>
      </c>
      <c r="CB112">
        <f t="shared" si="88"/>
        <v>1</v>
      </c>
      <c r="CC112">
        <f t="shared" si="88"/>
        <v>0</v>
      </c>
      <c r="CD112">
        <f t="shared" si="88"/>
        <v>1</v>
      </c>
      <c r="CE112">
        <f t="shared" si="47"/>
        <v>31</v>
      </c>
      <c r="CF112">
        <v>23</v>
      </c>
      <c r="CG112">
        <v>1</v>
      </c>
      <c r="CH112">
        <v>0.5</v>
      </c>
      <c r="CI112">
        <v>0</v>
      </c>
      <c r="CJ112">
        <v>492.5</v>
      </c>
      <c r="CK112">
        <v>0</v>
      </c>
      <c r="CL112">
        <v>430.5</v>
      </c>
      <c r="CM112">
        <v>0</v>
      </c>
      <c r="CN112">
        <v>368.7</v>
      </c>
      <c r="CO112">
        <v>0.19999999999999929</v>
      </c>
      <c r="CP112">
        <v>308.70000000000005</v>
      </c>
      <c r="CQ112">
        <v>2.1999999999999993</v>
      </c>
      <c r="CR112">
        <v>250.30000000000004</v>
      </c>
      <c r="CS112">
        <v>5.7999999999999989</v>
      </c>
      <c r="CT112">
        <v>198.4</v>
      </c>
      <c r="CU112">
        <v>15.899999999999997</v>
      </c>
      <c r="CV112">
        <v>150.4</v>
      </c>
      <c r="CW112">
        <v>29.9</v>
      </c>
      <c r="CX112" s="81">
        <f t="shared" si="75"/>
        <v>20.717601534349175</v>
      </c>
      <c r="CY112" s="79">
        <f t="shared" si="76"/>
        <v>78.732842017138609</v>
      </c>
      <c r="CZ112" s="5">
        <f t="shared" si="77"/>
        <v>2189.7275297549404</v>
      </c>
      <c r="DA112" s="5">
        <f t="shared" si="78"/>
        <v>58340.279362539375</v>
      </c>
      <c r="DB112" s="5">
        <f t="shared" si="79"/>
        <v>254641.44124646747</v>
      </c>
      <c r="DC112">
        <f t="shared" si="80"/>
        <v>1624.6365543343104</v>
      </c>
      <c r="DD112">
        <f t="shared" si="81"/>
        <v>43284.723398013084</v>
      </c>
      <c r="DE112">
        <f t="shared" si="82"/>
        <v>188927.52092479845</v>
      </c>
      <c r="DF112">
        <v>33081</v>
      </c>
      <c r="DG112">
        <v>3495</v>
      </c>
      <c r="DH112">
        <v>369</v>
      </c>
      <c r="DI112">
        <v>9</v>
      </c>
      <c r="DJ112">
        <v>4</v>
      </c>
    </row>
    <row r="113" spans="1:114" x14ac:dyDescent="0.25">
      <c r="A113" s="3">
        <v>44287</v>
      </c>
      <c r="B113">
        <f t="shared" si="70"/>
        <v>2021</v>
      </c>
      <c r="C113" s="2">
        <v>18045155.179969911</v>
      </c>
      <c r="D113" s="2">
        <v>1278293.1514830654</v>
      </c>
      <c r="E113" s="2">
        <v>19323448.331452977</v>
      </c>
      <c r="F113" s="2">
        <v>33089</v>
      </c>
      <c r="G113" s="2">
        <v>6990434.5317410072</v>
      </c>
      <c r="H113" s="2">
        <v>429870.67829688452</v>
      </c>
      <c r="I113" s="2">
        <v>7420305.2100378918</v>
      </c>
      <c r="J113" s="2">
        <v>3508</v>
      </c>
      <c r="K113" s="2">
        <v>13839202.6447</v>
      </c>
      <c r="L113" s="2">
        <v>2753159.109514534</v>
      </c>
      <c r="M113" s="2">
        <v>16592361.754214535</v>
      </c>
      <c r="N113" s="2">
        <v>42031.407342999999</v>
      </c>
      <c r="O113" s="2">
        <v>371</v>
      </c>
      <c r="P113" s="2">
        <v>10335180.682800001</v>
      </c>
      <c r="Q113" s="2">
        <v>289078.0827072449</v>
      </c>
      <c r="R113" s="2">
        <v>10624258.765507245</v>
      </c>
      <c r="S113" s="2">
        <v>19416.153829962419</v>
      </c>
      <c r="T113" s="2">
        <v>8</v>
      </c>
      <c r="U113" s="2">
        <v>21492191.785432503</v>
      </c>
      <c r="V113" s="2">
        <v>209357.86536750934</v>
      </c>
      <c r="W113" s="2">
        <v>21701549.650800012</v>
      </c>
      <c r="X113" s="2">
        <v>38556.619199000001</v>
      </c>
      <c r="Y113" s="2">
        <v>4</v>
      </c>
      <c r="Z113" s="2">
        <v>246819.20813741483</v>
      </c>
      <c r="AA113" s="2">
        <v>781.31656399999997</v>
      </c>
      <c r="AB113" s="2">
        <v>10159</v>
      </c>
      <c r="AC113" s="2">
        <v>35575.199999999975</v>
      </c>
      <c r="AD113" s="2">
        <v>98.819987000000026</v>
      </c>
      <c r="AE113" s="2">
        <v>367</v>
      </c>
      <c r="AF113" s="2">
        <v>180664.11977999963</v>
      </c>
      <c r="AG113" s="2">
        <v>250</v>
      </c>
      <c r="AH113">
        <f>Weather!C269</f>
        <v>338.09999999999991</v>
      </c>
      <c r="AI113">
        <f>Weather!D269</f>
        <v>0</v>
      </c>
      <c r="AJ113">
        <f>Weather!E269</f>
        <v>279.7</v>
      </c>
      <c r="AK113">
        <f>Weather!F269</f>
        <v>1.6000000000000014</v>
      </c>
      <c r="AL113">
        <f>Weather!G269</f>
        <v>223.69999999999996</v>
      </c>
      <c r="AM113">
        <f>Weather!H269</f>
        <v>5.6000000000000014</v>
      </c>
      <c r="AN113">
        <f>Weather!I269</f>
        <v>174.19999999999996</v>
      </c>
      <c r="AO113">
        <f>Weather!J269</f>
        <v>16.100000000000001</v>
      </c>
      <c r="AP113">
        <f>Weather!K269</f>
        <v>130.5</v>
      </c>
      <c r="AQ113">
        <f>Weather!L269</f>
        <v>32.400000000000006</v>
      </c>
      <c r="AR113">
        <f>Weather!M269</f>
        <v>91.300000000000011</v>
      </c>
      <c r="AS113">
        <f>Weather!N269</f>
        <v>53.2</v>
      </c>
      <c r="AT113">
        <f>Weather!O269</f>
        <v>56.400000000000006</v>
      </c>
      <c r="AU113">
        <f>Weather!P269</f>
        <v>78.3</v>
      </c>
      <c r="AV113" s="7">
        <f>Weather!Q269</f>
        <v>8.73</v>
      </c>
      <c r="AW113" s="5">
        <f>'Economic Variables'!D223</f>
        <v>7260.1</v>
      </c>
      <c r="AX113" s="5">
        <f>'Economic Variables'!E223</f>
        <v>7163.1</v>
      </c>
      <c r="AY113" s="5">
        <f>'Economic Variables'!F223</f>
        <v>277.3</v>
      </c>
      <c r="AZ113" s="5">
        <f>'Economic Variables'!G223</f>
        <v>276.5</v>
      </c>
      <c r="BA113" s="80">
        <f>'Economic Variables'!H223</f>
        <v>746495</v>
      </c>
      <c r="BB113" s="5">
        <f>'Economic Variables'!I223</f>
        <v>9840.7000000000007</v>
      </c>
      <c r="BC113" s="5">
        <f>'Economic Variables'!J223</f>
        <v>9187.4</v>
      </c>
      <c r="BD113" s="5">
        <f>'Economic Variables'!K223</f>
        <v>439.8</v>
      </c>
      <c r="BE113" s="5">
        <f>'Economic Variables'!L223</f>
        <v>6030.3</v>
      </c>
      <c r="BF113" s="5">
        <f>'Economic Variables'!M223</f>
        <v>251.2</v>
      </c>
      <c r="BG113" s="5">
        <f>'Economic Variables'!N223</f>
        <v>981.1</v>
      </c>
      <c r="BH113" s="5">
        <f t="shared" si="71"/>
        <v>15871</v>
      </c>
      <c r="BI113" s="5">
        <f>'Economic Variables'!P223</f>
        <v>734102</v>
      </c>
      <c r="BJ113" s="5">
        <f>'Economic Variables'!Q223</f>
        <v>8800</v>
      </c>
      <c r="BK113" s="5">
        <f>'Economic Variables'!R223</f>
        <v>6975</v>
      </c>
      <c r="BL113" s="5">
        <f>'Economic Variables'!S223</f>
        <v>3021</v>
      </c>
      <c r="BM113" s="5">
        <f t="shared" si="83"/>
        <v>112</v>
      </c>
      <c r="BN113" s="81">
        <f t="shared" si="72"/>
        <v>2.0492180226701815</v>
      </c>
      <c r="BO113" s="5">
        <f t="shared" si="73"/>
        <v>12544</v>
      </c>
      <c r="BP113">
        <f t="shared" ref="BP113:CD113" si="89">BP101</f>
        <v>0</v>
      </c>
      <c r="BQ113">
        <f t="shared" si="89"/>
        <v>0</v>
      </c>
      <c r="BR113">
        <f t="shared" si="89"/>
        <v>0</v>
      </c>
      <c r="BS113">
        <f t="shared" si="89"/>
        <v>1</v>
      </c>
      <c r="BT113">
        <f t="shared" si="89"/>
        <v>0</v>
      </c>
      <c r="BU113">
        <f t="shared" si="89"/>
        <v>0</v>
      </c>
      <c r="BV113">
        <f t="shared" si="89"/>
        <v>0</v>
      </c>
      <c r="BW113">
        <f t="shared" si="89"/>
        <v>0</v>
      </c>
      <c r="BX113">
        <f t="shared" si="89"/>
        <v>0</v>
      </c>
      <c r="BY113">
        <f t="shared" si="89"/>
        <v>0</v>
      </c>
      <c r="BZ113">
        <f t="shared" si="89"/>
        <v>0</v>
      </c>
      <c r="CA113">
        <f t="shared" si="89"/>
        <v>0</v>
      </c>
      <c r="CB113">
        <f t="shared" si="89"/>
        <v>1</v>
      </c>
      <c r="CC113">
        <f t="shared" si="89"/>
        <v>0</v>
      </c>
      <c r="CD113">
        <f t="shared" si="89"/>
        <v>1</v>
      </c>
      <c r="CE113">
        <f t="shared" si="47"/>
        <v>30</v>
      </c>
      <c r="CF113">
        <v>21</v>
      </c>
      <c r="CG113">
        <v>1</v>
      </c>
      <c r="CH113">
        <v>0.5</v>
      </c>
      <c r="CI113">
        <v>0</v>
      </c>
      <c r="CJ113">
        <v>338.09999999999991</v>
      </c>
      <c r="CK113">
        <v>0</v>
      </c>
      <c r="CL113">
        <v>279.7</v>
      </c>
      <c r="CM113">
        <v>1.6000000000000014</v>
      </c>
      <c r="CN113">
        <v>223.69999999999996</v>
      </c>
      <c r="CO113">
        <v>5.6000000000000014</v>
      </c>
      <c r="CP113">
        <v>174.19999999999996</v>
      </c>
      <c r="CQ113">
        <v>16.100000000000001</v>
      </c>
      <c r="CR113">
        <v>130.5</v>
      </c>
      <c r="CS113">
        <v>32.400000000000006</v>
      </c>
      <c r="CT113">
        <v>91.300000000000011</v>
      </c>
      <c r="CU113">
        <v>53.2</v>
      </c>
      <c r="CV113">
        <v>56.400000000000006</v>
      </c>
      <c r="CW113">
        <v>78.3</v>
      </c>
      <c r="CX113" s="81">
        <f t="shared" si="75"/>
        <v>19.466135101748797</v>
      </c>
      <c r="CY113" s="79">
        <f t="shared" si="76"/>
        <v>70.508411345856061</v>
      </c>
      <c r="CZ113" s="5">
        <f t="shared" si="77"/>
        <v>2129.6831926857317</v>
      </c>
      <c r="DA113" s="5">
        <f t="shared" si="78"/>
        <v>63239.635508971696</v>
      </c>
      <c r="DB113" s="5">
        <f t="shared" si="79"/>
        <v>258351.781557143</v>
      </c>
      <c r="DC113">
        <f t="shared" si="80"/>
        <v>1490.7782348800122</v>
      </c>
      <c r="DD113">
        <f t="shared" si="81"/>
        <v>44267.744856280187</v>
      </c>
      <c r="DE113">
        <f t="shared" si="82"/>
        <v>180846.24709000011</v>
      </c>
      <c r="DF113">
        <v>33089</v>
      </c>
      <c r="DG113">
        <v>3508</v>
      </c>
      <c r="DH113">
        <v>370</v>
      </c>
      <c r="DI113">
        <v>9</v>
      </c>
      <c r="DJ113">
        <v>4</v>
      </c>
    </row>
    <row r="114" spans="1:114" x14ac:dyDescent="0.25">
      <c r="A114" s="3">
        <v>44317</v>
      </c>
      <c r="B114">
        <f t="shared" si="70"/>
        <v>2021</v>
      </c>
      <c r="C114" s="2">
        <v>20448885.997360881</v>
      </c>
      <c r="D114" s="2">
        <v>1278293.1514830654</v>
      </c>
      <c r="E114" s="2">
        <v>21727179.148843948</v>
      </c>
      <c r="F114" s="2">
        <v>33091</v>
      </c>
      <c r="G114" s="2">
        <v>7177001.1833710028</v>
      </c>
      <c r="H114" s="2">
        <v>429870.67829688452</v>
      </c>
      <c r="I114" s="2">
        <v>7606871.8616678873</v>
      </c>
      <c r="J114" s="2">
        <v>3442</v>
      </c>
      <c r="K114" s="2">
        <v>14398034.003000004</v>
      </c>
      <c r="L114" s="2">
        <v>2753159.109514534</v>
      </c>
      <c r="M114" s="2">
        <v>17151193.112514537</v>
      </c>
      <c r="N114" s="2">
        <v>42917.121915536227</v>
      </c>
      <c r="O114" s="2">
        <v>370</v>
      </c>
      <c r="P114" s="2">
        <v>10792060.0052</v>
      </c>
      <c r="Q114" s="2">
        <v>289078.0827072449</v>
      </c>
      <c r="R114" s="2">
        <v>11081138.087907245</v>
      </c>
      <c r="S114" s="2">
        <v>20374.616529281528</v>
      </c>
      <c r="T114" s="2">
        <v>8</v>
      </c>
      <c r="U114" s="2">
        <v>22421424.31947</v>
      </c>
      <c r="V114" s="2">
        <v>209357.86536750934</v>
      </c>
      <c r="W114" s="2">
        <v>22630782.184837509</v>
      </c>
      <c r="X114" s="2">
        <v>39511.068297999998</v>
      </c>
      <c r="Y114" s="2">
        <v>4</v>
      </c>
      <c r="Z114" s="2">
        <v>224962.43849918325</v>
      </c>
      <c r="AA114" s="2">
        <v>781.14383599999996</v>
      </c>
      <c r="AB114" s="2">
        <v>10159</v>
      </c>
      <c r="AC114" s="2">
        <v>36761.039999999994</v>
      </c>
      <c r="AD114" s="2">
        <v>98.819990000000018</v>
      </c>
      <c r="AE114" s="2">
        <v>367</v>
      </c>
      <c r="AF114" s="2">
        <v>186686.25710599966</v>
      </c>
      <c r="AG114" s="2">
        <v>250</v>
      </c>
      <c r="AH114">
        <f>Weather!C270</f>
        <v>232.9</v>
      </c>
      <c r="AI114">
        <f>Weather!D270</f>
        <v>14.100000000000001</v>
      </c>
      <c r="AJ114">
        <f>Weather!E270</f>
        <v>180.70000000000002</v>
      </c>
      <c r="AK114">
        <f>Weather!F270</f>
        <v>23.900000000000002</v>
      </c>
      <c r="AL114">
        <f>Weather!G270</f>
        <v>135.4</v>
      </c>
      <c r="AM114">
        <f>Weather!H270</f>
        <v>40.6</v>
      </c>
      <c r="AN114">
        <f>Weather!I270</f>
        <v>97</v>
      </c>
      <c r="AO114">
        <f>Weather!J270</f>
        <v>64.2</v>
      </c>
      <c r="AP114">
        <f>Weather!K270</f>
        <v>64.999999999999986</v>
      </c>
      <c r="AQ114">
        <f>Weather!L270</f>
        <v>94.2</v>
      </c>
      <c r="AR114">
        <f>Weather!M270</f>
        <v>37.4</v>
      </c>
      <c r="AS114">
        <f>Weather!N270</f>
        <v>128.6</v>
      </c>
      <c r="AT114">
        <f>Weather!O270</f>
        <v>16.100000000000001</v>
      </c>
      <c r="AU114">
        <f>Weather!P270</f>
        <v>169.29999999999998</v>
      </c>
      <c r="AV114" s="7">
        <f>Weather!Q270</f>
        <v>12.941935483870967</v>
      </c>
      <c r="AW114" s="5">
        <f>'Economic Variables'!D224</f>
        <v>7263</v>
      </c>
      <c r="AX114" s="5">
        <f>'Economic Variables'!E224</f>
        <v>7211.3</v>
      </c>
      <c r="AY114" s="5">
        <f>'Economic Variables'!F224</f>
        <v>279.2</v>
      </c>
      <c r="AZ114" s="5">
        <f>'Economic Variables'!G224</f>
        <v>277.8</v>
      </c>
      <c r="BA114" s="80">
        <f>'Economic Variables'!H224</f>
        <v>746495</v>
      </c>
      <c r="BB114" s="5">
        <f>'Economic Variables'!I224</f>
        <v>9840.7000000000007</v>
      </c>
      <c r="BC114" s="5">
        <f>'Economic Variables'!J224</f>
        <v>9187.4</v>
      </c>
      <c r="BD114" s="5">
        <f>'Economic Variables'!K224</f>
        <v>439.8</v>
      </c>
      <c r="BE114" s="5">
        <f>'Economic Variables'!L224</f>
        <v>6030.3</v>
      </c>
      <c r="BF114" s="5">
        <f>'Economic Variables'!M224</f>
        <v>251.2</v>
      </c>
      <c r="BG114" s="5">
        <f>'Economic Variables'!N224</f>
        <v>981.1</v>
      </c>
      <c r="BH114" s="5">
        <f t="shared" si="71"/>
        <v>15871</v>
      </c>
      <c r="BI114" s="5">
        <f>'Economic Variables'!P224</f>
        <v>734102</v>
      </c>
      <c r="BJ114" s="5">
        <f>'Economic Variables'!Q224</f>
        <v>8800</v>
      </c>
      <c r="BK114" s="5">
        <f>'Economic Variables'!R224</f>
        <v>6975</v>
      </c>
      <c r="BL114" s="5">
        <f>'Economic Variables'!S224</f>
        <v>3021</v>
      </c>
      <c r="BM114" s="5">
        <f t="shared" si="83"/>
        <v>113</v>
      </c>
      <c r="BN114" s="81">
        <f t="shared" si="72"/>
        <v>2.0530784434834195</v>
      </c>
      <c r="BO114" s="5">
        <f t="shared" si="73"/>
        <v>12769</v>
      </c>
      <c r="BP114">
        <f t="shared" ref="BP114:CD114" si="90">BP102</f>
        <v>0</v>
      </c>
      <c r="BQ114">
        <f t="shared" si="90"/>
        <v>0</v>
      </c>
      <c r="BR114">
        <f t="shared" si="90"/>
        <v>0</v>
      </c>
      <c r="BS114">
        <f t="shared" si="90"/>
        <v>0</v>
      </c>
      <c r="BT114">
        <f t="shared" si="90"/>
        <v>1</v>
      </c>
      <c r="BU114">
        <f t="shared" si="90"/>
        <v>0</v>
      </c>
      <c r="BV114">
        <f t="shared" si="90"/>
        <v>0</v>
      </c>
      <c r="BW114">
        <f t="shared" si="90"/>
        <v>0</v>
      </c>
      <c r="BX114">
        <f t="shared" si="90"/>
        <v>0</v>
      </c>
      <c r="BY114">
        <f t="shared" si="90"/>
        <v>0</v>
      </c>
      <c r="BZ114">
        <f t="shared" si="90"/>
        <v>0</v>
      </c>
      <c r="CA114">
        <f t="shared" si="90"/>
        <v>0</v>
      </c>
      <c r="CB114">
        <f t="shared" si="90"/>
        <v>1</v>
      </c>
      <c r="CC114">
        <f t="shared" si="90"/>
        <v>0</v>
      </c>
      <c r="CD114">
        <f t="shared" si="90"/>
        <v>1</v>
      </c>
      <c r="CE114">
        <f t="shared" si="47"/>
        <v>31</v>
      </c>
      <c r="CF114">
        <v>20</v>
      </c>
      <c r="CG114">
        <v>1</v>
      </c>
      <c r="CH114">
        <v>0.5</v>
      </c>
      <c r="CI114">
        <v>0</v>
      </c>
      <c r="CJ114">
        <v>232.9</v>
      </c>
      <c r="CK114">
        <v>14.100000000000001</v>
      </c>
      <c r="CL114">
        <v>180.70000000000002</v>
      </c>
      <c r="CM114">
        <v>23.900000000000002</v>
      </c>
      <c r="CN114">
        <v>135.4</v>
      </c>
      <c r="CO114">
        <v>40.6</v>
      </c>
      <c r="CP114">
        <v>97</v>
      </c>
      <c r="CQ114">
        <v>64.2</v>
      </c>
      <c r="CR114">
        <v>64.999999999999986</v>
      </c>
      <c r="CS114">
        <v>94.2</v>
      </c>
      <c r="CT114">
        <v>37.4</v>
      </c>
      <c r="CU114">
        <v>128.6</v>
      </c>
      <c r="CV114">
        <v>16.100000000000001</v>
      </c>
      <c r="CW114">
        <v>169.29999999999998</v>
      </c>
      <c r="CX114" s="81">
        <f t="shared" si="75"/>
        <v>21.180283059952906</v>
      </c>
      <c r="CY114" s="79">
        <f t="shared" si="76"/>
        <v>71.290808622780148</v>
      </c>
      <c r="CZ114" s="5">
        <f t="shared" si="77"/>
        <v>2317.7287989884508</v>
      </c>
      <c r="DA114" s="5">
        <f t="shared" si="78"/>
        <v>69257.113049420281</v>
      </c>
      <c r="DB114" s="5">
        <f t="shared" si="79"/>
        <v>282884.77731046884</v>
      </c>
      <c r="DC114">
        <f t="shared" si="80"/>
        <v>1495.308902573194</v>
      </c>
      <c r="DD114">
        <f t="shared" si="81"/>
        <v>44682.008418980826</v>
      </c>
      <c r="DE114">
        <f t="shared" si="82"/>
        <v>182506.30794223797</v>
      </c>
      <c r="DF114">
        <v>33091</v>
      </c>
      <c r="DG114">
        <v>3442</v>
      </c>
      <c r="DH114">
        <v>369</v>
      </c>
      <c r="DI114">
        <v>9</v>
      </c>
      <c r="DJ114">
        <v>4</v>
      </c>
    </row>
    <row r="115" spans="1:114" x14ac:dyDescent="0.25">
      <c r="A115" s="3">
        <v>44348</v>
      </c>
      <c r="B115">
        <f t="shared" si="70"/>
        <v>2021</v>
      </c>
      <c r="C115" s="2">
        <v>27495166.049962826</v>
      </c>
      <c r="D115" s="2">
        <v>1278293.1514830654</v>
      </c>
      <c r="E115" s="2">
        <v>28773459.201445892</v>
      </c>
      <c r="F115" s="2">
        <v>33105</v>
      </c>
      <c r="G115" s="2">
        <v>8492134.1508439984</v>
      </c>
      <c r="H115" s="2">
        <v>429870.67829688452</v>
      </c>
      <c r="I115" s="2">
        <v>8922004.8291408829</v>
      </c>
      <c r="J115" s="2">
        <v>3435</v>
      </c>
      <c r="K115" s="2">
        <v>16029184.885199999</v>
      </c>
      <c r="L115" s="2">
        <v>2753159.109514534</v>
      </c>
      <c r="M115" s="2">
        <v>18782343.994714532</v>
      </c>
      <c r="N115" s="2">
        <v>47565.897839548896</v>
      </c>
      <c r="O115" s="2">
        <v>374</v>
      </c>
      <c r="P115" s="2">
        <v>10919521.531199999</v>
      </c>
      <c r="Q115" s="2">
        <v>289078.0827072449</v>
      </c>
      <c r="R115" s="2">
        <v>11208599.613907244</v>
      </c>
      <c r="S115" s="2">
        <v>20157.199027566865</v>
      </c>
      <c r="T115" s="2">
        <v>8</v>
      </c>
      <c r="U115" s="2">
        <v>21755778.248160001</v>
      </c>
      <c r="V115" s="2">
        <v>209357.86536750934</v>
      </c>
      <c r="W115" s="2">
        <v>21965136.11352751</v>
      </c>
      <c r="X115" s="2">
        <v>39771.550169999995</v>
      </c>
      <c r="Y115" s="2">
        <v>4</v>
      </c>
      <c r="Z115" s="2">
        <v>202402.20362729105</v>
      </c>
      <c r="AA115" s="2">
        <v>780.87514699999997</v>
      </c>
      <c r="AB115" s="2">
        <v>10159</v>
      </c>
      <c r="AC115" s="2">
        <v>35575.199999999975</v>
      </c>
      <c r="AD115" s="2">
        <v>98.819990000000018</v>
      </c>
      <c r="AE115" s="2">
        <v>367</v>
      </c>
      <c r="AF115" s="2">
        <v>179927.35280999966</v>
      </c>
      <c r="AG115" s="2">
        <v>238</v>
      </c>
      <c r="AH115">
        <f>Weather!C271</f>
        <v>31.900000000000006</v>
      </c>
      <c r="AI115">
        <f>Weather!D271</f>
        <v>61.600000000000009</v>
      </c>
      <c r="AJ115">
        <f>Weather!E271</f>
        <v>13.400000000000004</v>
      </c>
      <c r="AK115">
        <f>Weather!F271</f>
        <v>103.10000000000001</v>
      </c>
      <c r="AL115">
        <f>Weather!G271</f>
        <v>3.9000000000000004</v>
      </c>
      <c r="AM115">
        <f>Weather!H271</f>
        <v>153.60000000000002</v>
      </c>
      <c r="AN115">
        <f>Weather!I271</f>
        <v>0</v>
      </c>
      <c r="AO115">
        <f>Weather!J271</f>
        <v>209.70000000000002</v>
      </c>
      <c r="AP115">
        <f>Weather!K271</f>
        <v>0</v>
      </c>
      <c r="AQ115">
        <f>Weather!L271</f>
        <v>269.7</v>
      </c>
      <c r="AR115">
        <f>Weather!M271</f>
        <v>0</v>
      </c>
      <c r="AS115">
        <f>Weather!N271</f>
        <v>329.7</v>
      </c>
      <c r="AT115">
        <f>Weather!O271</f>
        <v>0</v>
      </c>
      <c r="AU115">
        <f>Weather!P271</f>
        <v>389.7</v>
      </c>
      <c r="AV115" s="7">
        <f>Weather!Q271</f>
        <v>20.99</v>
      </c>
      <c r="AW115" s="5">
        <f>'Economic Variables'!D225</f>
        <v>7244</v>
      </c>
      <c r="AX115" s="5">
        <f>'Economic Variables'!E225</f>
        <v>7273.4</v>
      </c>
      <c r="AY115" s="5">
        <f>'Economic Variables'!F225</f>
        <v>280.60000000000002</v>
      </c>
      <c r="AZ115" s="5">
        <f>'Economic Variables'!G225</f>
        <v>281.7</v>
      </c>
      <c r="BA115" s="80">
        <f>'Economic Variables'!H225</f>
        <v>746495</v>
      </c>
      <c r="BB115" s="5">
        <f>'Economic Variables'!I225</f>
        <v>9840.7000000000007</v>
      </c>
      <c r="BC115" s="5">
        <f>'Economic Variables'!J225</f>
        <v>9187.4</v>
      </c>
      <c r="BD115" s="5">
        <f>'Economic Variables'!K225</f>
        <v>439.8</v>
      </c>
      <c r="BE115" s="5">
        <f>'Economic Variables'!L225</f>
        <v>6030.3</v>
      </c>
      <c r="BF115" s="5">
        <f>'Economic Variables'!M225</f>
        <v>251.2</v>
      </c>
      <c r="BG115" s="5">
        <f>'Economic Variables'!N225</f>
        <v>981.1</v>
      </c>
      <c r="BH115" s="5">
        <f t="shared" si="71"/>
        <v>15871</v>
      </c>
      <c r="BI115" s="5">
        <f>'Economic Variables'!P225</f>
        <v>734102</v>
      </c>
      <c r="BJ115" s="5">
        <f>'Economic Variables'!Q225</f>
        <v>8800</v>
      </c>
      <c r="BK115" s="5">
        <f>'Economic Variables'!R225</f>
        <v>6975</v>
      </c>
      <c r="BL115" s="5">
        <f>'Economic Variables'!S225</f>
        <v>3021</v>
      </c>
      <c r="BM115" s="5">
        <f t="shared" si="83"/>
        <v>114</v>
      </c>
      <c r="BN115" s="81">
        <f t="shared" si="72"/>
        <v>2.0569048513364727</v>
      </c>
      <c r="BO115" s="5">
        <f t="shared" si="73"/>
        <v>12996</v>
      </c>
      <c r="BP115">
        <f t="shared" ref="BP115:CD115" si="91">BP103</f>
        <v>0</v>
      </c>
      <c r="BQ115">
        <f t="shared" si="91"/>
        <v>0</v>
      </c>
      <c r="BR115">
        <f t="shared" si="91"/>
        <v>0</v>
      </c>
      <c r="BS115">
        <f t="shared" si="91"/>
        <v>0</v>
      </c>
      <c r="BT115">
        <f t="shared" si="91"/>
        <v>0</v>
      </c>
      <c r="BU115">
        <f t="shared" si="91"/>
        <v>1</v>
      </c>
      <c r="BV115">
        <f t="shared" si="91"/>
        <v>0</v>
      </c>
      <c r="BW115">
        <f t="shared" si="91"/>
        <v>0</v>
      </c>
      <c r="BX115">
        <f t="shared" si="91"/>
        <v>0</v>
      </c>
      <c r="BY115">
        <f t="shared" si="91"/>
        <v>0</v>
      </c>
      <c r="BZ115">
        <f t="shared" si="91"/>
        <v>0</v>
      </c>
      <c r="CA115">
        <f t="shared" si="91"/>
        <v>0</v>
      </c>
      <c r="CB115">
        <f t="shared" si="91"/>
        <v>0</v>
      </c>
      <c r="CC115">
        <f t="shared" si="91"/>
        <v>0</v>
      </c>
      <c r="CD115">
        <f t="shared" si="91"/>
        <v>0</v>
      </c>
      <c r="CE115">
        <f t="shared" si="47"/>
        <v>30</v>
      </c>
      <c r="CF115">
        <v>22</v>
      </c>
      <c r="CG115">
        <v>1</v>
      </c>
      <c r="CH115">
        <v>0.5</v>
      </c>
      <c r="CI115">
        <v>0</v>
      </c>
      <c r="CJ115">
        <v>31.900000000000006</v>
      </c>
      <c r="CK115">
        <v>61.600000000000009</v>
      </c>
      <c r="CL115">
        <v>13.400000000000004</v>
      </c>
      <c r="CM115">
        <v>103.10000000000001</v>
      </c>
      <c r="CN115">
        <v>3.9000000000000004</v>
      </c>
      <c r="CO115">
        <v>153.60000000000002</v>
      </c>
      <c r="CP115">
        <v>0</v>
      </c>
      <c r="CQ115">
        <v>209.70000000000002</v>
      </c>
      <c r="CR115">
        <v>0</v>
      </c>
      <c r="CS115">
        <v>269.7</v>
      </c>
      <c r="CT115">
        <v>0</v>
      </c>
      <c r="CU115">
        <v>329.7</v>
      </c>
      <c r="CV115">
        <v>0</v>
      </c>
      <c r="CW115">
        <v>389.7</v>
      </c>
      <c r="CX115" s="81">
        <f t="shared" si="75"/>
        <v>28.971916831743332</v>
      </c>
      <c r="CY115" s="79">
        <f t="shared" si="76"/>
        <v>86.579377284239527</v>
      </c>
      <c r="CZ115" s="5">
        <f t="shared" si="77"/>
        <v>2282.7350504028359</v>
      </c>
      <c r="DA115" s="5">
        <f t="shared" si="78"/>
        <v>63685.225079018433</v>
      </c>
      <c r="DB115" s="5">
        <f t="shared" si="79"/>
        <v>249603.81947190352</v>
      </c>
      <c r="DC115">
        <f t="shared" si="80"/>
        <v>1674.0057036287462</v>
      </c>
      <c r="DD115">
        <f t="shared" si="81"/>
        <v>46702.498391280184</v>
      </c>
      <c r="DE115">
        <f t="shared" si="82"/>
        <v>183042.80094606258</v>
      </c>
      <c r="DF115">
        <v>33105</v>
      </c>
      <c r="DG115">
        <v>3435</v>
      </c>
      <c r="DH115">
        <v>373</v>
      </c>
      <c r="DI115">
        <v>9</v>
      </c>
      <c r="DJ115">
        <v>4</v>
      </c>
    </row>
    <row r="116" spans="1:114" x14ac:dyDescent="0.25">
      <c r="A116" s="3">
        <v>44378</v>
      </c>
      <c r="B116">
        <f t="shared" si="70"/>
        <v>2021</v>
      </c>
      <c r="C116" s="2">
        <v>29045279.815966945</v>
      </c>
      <c r="D116" s="2">
        <v>1278293.1514830654</v>
      </c>
      <c r="E116" s="2">
        <v>30323572.967450012</v>
      </c>
      <c r="F116" s="2">
        <v>33122</v>
      </c>
      <c r="G116" s="2">
        <v>9172177.3782919999</v>
      </c>
      <c r="H116" s="2">
        <v>429870.67829688452</v>
      </c>
      <c r="I116" s="2">
        <v>9602048.0565888844</v>
      </c>
      <c r="J116" s="2">
        <v>3435</v>
      </c>
      <c r="K116" s="2">
        <v>17081502.970400002</v>
      </c>
      <c r="L116" s="2">
        <v>2753159.109514534</v>
      </c>
      <c r="M116" s="2">
        <v>19834662.079914536</v>
      </c>
      <c r="N116" s="2">
        <v>48397.20484999998</v>
      </c>
      <c r="O116" s="2">
        <v>375</v>
      </c>
      <c r="P116" s="2">
        <v>10695920.435799997</v>
      </c>
      <c r="Q116" s="2">
        <v>289078.0827072449</v>
      </c>
      <c r="R116" s="2">
        <v>10984998.518507242</v>
      </c>
      <c r="S116" s="2">
        <v>19855.806523456969</v>
      </c>
      <c r="T116" s="2">
        <v>8</v>
      </c>
      <c r="U116" s="2">
        <v>21921024.5369775</v>
      </c>
      <c r="V116" s="2">
        <v>209357.86536750934</v>
      </c>
      <c r="W116" s="2">
        <v>22130382.402345009</v>
      </c>
      <c r="X116" s="2">
        <v>38871.904498000004</v>
      </c>
      <c r="Y116" s="2">
        <v>4</v>
      </c>
      <c r="Z116" s="2">
        <v>218561.98085596389</v>
      </c>
      <c r="AA116" s="2">
        <v>780.76959199999999</v>
      </c>
      <c r="AB116" s="2">
        <v>10159</v>
      </c>
      <c r="AC116" s="2">
        <v>36761.039999999994</v>
      </c>
      <c r="AD116" s="2">
        <v>98.819990000000018</v>
      </c>
      <c r="AE116" s="2">
        <v>367</v>
      </c>
      <c r="AF116" s="2">
        <v>185389.86286699979</v>
      </c>
      <c r="AG116" s="2">
        <v>238</v>
      </c>
      <c r="AH116">
        <f>Weather!C272</f>
        <v>25.4</v>
      </c>
      <c r="AI116">
        <f>Weather!D272</f>
        <v>50.7</v>
      </c>
      <c r="AJ116">
        <f>Weather!E272</f>
        <v>7.6999999999999993</v>
      </c>
      <c r="AK116">
        <f>Weather!F272</f>
        <v>95</v>
      </c>
      <c r="AL116">
        <f>Weather!G272</f>
        <v>1.1999999999999993</v>
      </c>
      <c r="AM116">
        <f>Weather!H272</f>
        <v>150.49999999999997</v>
      </c>
      <c r="AN116">
        <f>Weather!I272</f>
        <v>0</v>
      </c>
      <c r="AO116">
        <f>Weather!J272</f>
        <v>211.3</v>
      </c>
      <c r="AP116">
        <f>Weather!K272</f>
        <v>0</v>
      </c>
      <c r="AQ116">
        <f>Weather!L272</f>
        <v>273.30000000000007</v>
      </c>
      <c r="AR116">
        <f>Weather!M272</f>
        <v>0</v>
      </c>
      <c r="AS116">
        <f>Weather!N272</f>
        <v>335.30000000000007</v>
      </c>
      <c r="AT116">
        <f>Weather!O272</f>
        <v>0</v>
      </c>
      <c r="AU116">
        <f>Weather!P272</f>
        <v>397.30000000000007</v>
      </c>
      <c r="AV116" s="7">
        <f>Weather!Q272</f>
        <v>20.816129032258065</v>
      </c>
      <c r="AW116" s="5">
        <f>'Economic Variables'!D226</f>
        <v>7295</v>
      </c>
      <c r="AX116" s="5">
        <f>'Economic Variables'!E226</f>
        <v>7372.5</v>
      </c>
      <c r="AY116" s="5">
        <f>'Economic Variables'!F226</f>
        <v>282.5</v>
      </c>
      <c r="AZ116" s="5">
        <f>'Economic Variables'!G226</f>
        <v>283.8</v>
      </c>
      <c r="BA116" s="80">
        <f>'Economic Variables'!H226</f>
        <v>746495</v>
      </c>
      <c r="BB116" s="5">
        <f>'Economic Variables'!I226</f>
        <v>9840.7000000000007</v>
      </c>
      <c r="BC116" s="5">
        <f>'Economic Variables'!J226</f>
        <v>9187.4</v>
      </c>
      <c r="BD116" s="5">
        <f>'Economic Variables'!K226</f>
        <v>439.8</v>
      </c>
      <c r="BE116" s="5">
        <f>'Economic Variables'!L226</f>
        <v>6030.3</v>
      </c>
      <c r="BF116" s="5">
        <f>'Economic Variables'!M226</f>
        <v>251.2</v>
      </c>
      <c r="BG116" s="5">
        <f>'Economic Variables'!N226</f>
        <v>981.1</v>
      </c>
      <c r="BH116" s="5">
        <f t="shared" si="71"/>
        <v>15871</v>
      </c>
      <c r="BI116" s="5">
        <f>'Economic Variables'!P226</f>
        <v>746820</v>
      </c>
      <c r="BJ116" s="5">
        <f>'Economic Variables'!Q226</f>
        <v>7703</v>
      </c>
      <c r="BK116" s="5">
        <f>'Economic Variables'!R226</f>
        <v>7186</v>
      </c>
      <c r="BL116" s="5">
        <f>'Economic Variables'!S226</f>
        <v>3179</v>
      </c>
      <c r="BM116" s="5">
        <f t="shared" si="83"/>
        <v>115</v>
      </c>
      <c r="BN116" s="81">
        <f t="shared" si="72"/>
        <v>2.0606978403536118</v>
      </c>
      <c r="BO116" s="5">
        <f t="shared" si="73"/>
        <v>13225</v>
      </c>
      <c r="BP116">
        <f t="shared" ref="BP116:CD116" si="92">BP104</f>
        <v>0</v>
      </c>
      <c r="BQ116">
        <f t="shared" si="92"/>
        <v>0</v>
      </c>
      <c r="BR116">
        <f t="shared" si="92"/>
        <v>0</v>
      </c>
      <c r="BS116">
        <f t="shared" si="92"/>
        <v>0</v>
      </c>
      <c r="BT116">
        <f t="shared" si="92"/>
        <v>0</v>
      </c>
      <c r="BU116">
        <f t="shared" si="92"/>
        <v>0</v>
      </c>
      <c r="BV116">
        <f t="shared" si="92"/>
        <v>1</v>
      </c>
      <c r="BW116">
        <f t="shared" si="92"/>
        <v>0</v>
      </c>
      <c r="BX116">
        <f t="shared" si="92"/>
        <v>0</v>
      </c>
      <c r="BY116">
        <f t="shared" si="92"/>
        <v>0</v>
      </c>
      <c r="BZ116">
        <f t="shared" si="92"/>
        <v>0</v>
      </c>
      <c r="CA116">
        <f t="shared" si="92"/>
        <v>0</v>
      </c>
      <c r="CB116">
        <f t="shared" si="92"/>
        <v>0</v>
      </c>
      <c r="CC116">
        <f t="shared" si="92"/>
        <v>0</v>
      </c>
      <c r="CD116">
        <f t="shared" si="92"/>
        <v>0</v>
      </c>
      <c r="CE116">
        <f t="shared" si="47"/>
        <v>31</v>
      </c>
      <c r="CF116">
        <v>21</v>
      </c>
      <c r="CG116">
        <v>1</v>
      </c>
      <c r="CH116">
        <v>0.5</v>
      </c>
      <c r="CI116">
        <v>0</v>
      </c>
      <c r="CJ116">
        <v>25.4</v>
      </c>
      <c r="CK116">
        <v>50.7</v>
      </c>
      <c r="CL116">
        <v>7.6999999999999993</v>
      </c>
      <c r="CM116">
        <v>95</v>
      </c>
      <c r="CN116">
        <v>1.1999999999999993</v>
      </c>
      <c r="CO116">
        <v>150.49999999999997</v>
      </c>
      <c r="CP116">
        <v>0</v>
      </c>
      <c r="CQ116">
        <v>211.3</v>
      </c>
      <c r="CR116">
        <v>0</v>
      </c>
      <c r="CS116">
        <v>273.30000000000007</v>
      </c>
      <c r="CT116">
        <v>0</v>
      </c>
      <c r="CU116">
        <v>335.30000000000007</v>
      </c>
      <c r="CV116">
        <v>0</v>
      </c>
      <c r="CW116">
        <v>397.30000000000007</v>
      </c>
      <c r="CX116" s="81">
        <f t="shared" si="75"/>
        <v>29.532630068943565</v>
      </c>
      <c r="CY116" s="79">
        <f t="shared" si="76"/>
        <v>90.17277603971344</v>
      </c>
      <c r="CZ116" s="5">
        <f t="shared" si="77"/>
        <v>2518.6872482431158</v>
      </c>
      <c r="DA116" s="5">
        <f t="shared" si="78"/>
        <v>65386.895943495489</v>
      </c>
      <c r="DB116" s="5">
        <f t="shared" si="79"/>
        <v>263456.93336125009</v>
      </c>
      <c r="DC116">
        <f t="shared" si="80"/>
        <v>1706.2074907453364</v>
      </c>
      <c r="DD116">
        <f t="shared" si="81"/>
        <v>44294.348864948559</v>
      </c>
      <c r="DE116">
        <f t="shared" si="82"/>
        <v>178470.82582536299</v>
      </c>
      <c r="DF116">
        <v>33122</v>
      </c>
      <c r="DG116">
        <v>3435</v>
      </c>
      <c r="DH116">
        <v>374</v>
      </c>
      <c r="DI116">
        <v>9</v>
      </c>
      <c r="DJ116">
        <v>4</v>
      </c>
    </row>
    <row r="117" spans="1:114" x14ac:dyDescent="0.25">
      <c r="A117" s="3">
        <v>44409</v>
      </c>
      <c r="B117">
        <f t="shared" si="70"/>
        <v>2021</v>
      </c>
      <c r="C117" s="2">
        <v>32851899.029135928</v>
      </c>
      <c r="D117" s="2">
        <v>1278293.1514830654</v>
      </c>
      <c r="E117" s="2">
        <v>34130192.180618994</v>
      </c>
      <c r="F117" s="2">
        <v>33124</v>
      </c>
      <c r="G117" s="2">
        <v>9906107.8899480011</v>
      </c>
      <c r="H117" s="2">
        <v>429870.67829688452</v>
      </c>
      <c r="I117" s="2">
        <v>10335978.568244886</v>
      </c>
      <c r="J117" s="2">
        <v>3437</v>
      </c>
      <c r="K117" s="2">
        <v>18079704.674200002</v>
      </c>
      <c r="L117" s="2">
        <v>2753159.109514534</v>
      </c>
      <c r="M117" s="2">
        <v>20832863.783714537</v>
      </c>
      <c r="N117" s="2">
        <v>48910.808278342811</v>
      </c>
      <c r="O117" s="2">
        <v>375</v>
      </c>
      <c r="P117" s="2">
        <v>10319932.328</v>
      </c>
      <c r="Q117" s="2">
        <v>289078.0827072449</v>
      </c>
      <c r="R117" s="2">
        <v>10609010.410707245</v>
      </c>
      <c r="S117" s="2">
        <v>19600.828532339299</v>
      </c>
      <c r="T117" s="2">
        <v>8</v>
      </c>
      <c r="U117" s="2">
        <v>18567986.768594999</v>
      </c>
      <c r="V117" s="2">
        <v>209357.86536750934</v>
      </c>
      <c r="W117" s="2">
        <v>18777344.633962508</v>
      </c>
      <c r="X117" s="2">
        <v>41691.206698000002</v>
      </c>
      <c r="Y117" s="2">
        <v>4</v>
      </c>
      <c r="Z117" s="2">
        <v>245312.72777084704</v>
      </c>
      <c r="AA117" s="2">
        <v>780.40494199999989</v>
      </c>
      <c r="AB117" s="2">
        <v>10159</v>
      </c>
      <c r="AC117" s="2">
        <v>36761.039999999994</v>
      </c>
      <c r="AD117" s="2">
        <v>98.819990000000018</v>
      </c>
      <c r="AE117" s="2">
        <v>367</v>
      </c>
      <c r="AF117" s="2">
        <v>184122.00533699978</v>
      </c>
      <c r="AG117" s="2">
        <v>238</v>
      </c>
      <c r="AH117">
        <f>Weather!C273</f>
        <v>13.299999999999997</v>
      </c>
      <c r="AI117">
        <f>Weather!D273</f>
        <v>79</v>
      </c>
      <c r="AJ117">
        <f>Weather!E273</f>
        <v>3.3000000000000007</v>
      </c>
      <c r="AK117">
        <f>Weather!F273</f>
        <v>131.00000000000003</v>
      </c>
      <c r="AL117">
        <f>Weather!G273</f>
        <v>0</v>
      </c>
      <c r="AM117">
        <f>Weather!H273</f>
        <v>189.7</v>
      </c>
      <c r="AN117">
        <f>Weather!I273</f>
        <v>0</v>
      </c>
      <c r="AO117">
        <f>Weather!J273</f>
        <v>251.70000000000002</v>
      </c>
      <c r="AP117">
        <f>Weather!K273</f>
        <v>0</v>
      </c>
      <c r="AQ117">
        <f>Weather!L273</f>
        <v>313.7</v>
      </c>
      <c r="AR117">
        <f>Weather!M273</f>
        <v>0</v>
      </c>
      <c r="AS117">
        <f>Weather!N273</f>
        <v>375.7</v>
      </c>
      <c r="AT117">
        <f>Weather!O273</f>
        <v>0</v>
      </c>
      <c r="AU117">
        <f>Weather!P273</f>
        <v>437.69999999999993</v>
      </c>
      <c r="AV117" s="7">
        <f>Weather!Q273</f>
        <v>22.119354838709679</v>
      </c>
      <c r="AW117" s="5">
        <f>'Economic Variables'!D227</f>
        <v>7365</v>
      </c>
      <c r="AX117" s="5">
        <f>'Economic Variables'!E227</f>
        <v>7458.5</v>
      </c>
      <c r="AY117" s="5">
        <f>'Economic Variables'!F227</f>
        <v>284.8</v>
      </c>
      <c r="AZ117" s="5">
        <f>'Economic Variables'!G227</f>
        <v>287.10000000000002</v>
      </c>
      <c r="BA117" s="80">
        <f>'Economic Variables'!H227</f>
        <v>746495</v>
      </c>
      <c r="BB117" s="5">
        <f>'Economic Variables'!I227</f>
        <v>9840.7000000000007</v>
      </c>
      <c r="BC117" s="5">
        <f>'Economic Variables'!J227</f>
        <v>9187.4</v>
      </c>
      <c r="BD117" s="5">
        <f>'Economic Variables'!K227</f>
        <v>439.8</v>
      </c>
      <c r="BE117" s="5">
        <f>'Economic Variables'!L227</f>
        <v>6030.3</v>
      </c>
      <c r="BF117" s="5">
        <f>'Economic Variables'!M227</f>
        <v>251.2</v>
      </c>
      <c r="BG117" s="5">
        <f>'Economic Variables'!N227</f>
        <v>981.1</v>
      </c>
      <c r="BH117" s="5">
        <f t="shared" si="71"/>
        <v>15871</v>
      </c>
      <c r="BI117" s="5">
        <f>'Economic Variables'!P227</f>
        <v>746820</v>
      </c>
      <c r="BJ117" s="5">
        <f>'Economic Variables'!Q227</f>
        <v>7703</v>
      </c>
      <c r="BK117" s="5">
        <f>'Economic Variables'!R227</f>
        <v>7186</v>
      </c>
      <c r="BL117" s="5">
        <f>'Economic Variables'!S227</f>
        <v>3179</v>
      </c>
      <c r="BM117" s="5">
        <f t="shared" si="83"/>
        <v>116</v>
      </c>
      <c r="BN117" s="81">
        <f t="shared" si="72"/>
        <v>2.0644579892269186</v>
      </c>
      <c r="BO117" s="5">
        <f t="shared" si="73"/>
        <v>13456</v>
      </c>
      <c r="BP117">
        <f t="shared" ref="BP117:CD117" si="93">BP105</f>
        <v>0</v>
      </c>
      <c r="BQ117">
        <f t="shared" si="93"/>
        <v>0</v>
      </c>
      <c r="BR117">
        <f t="shared" si="93"/>
        <v>0</v>
      </c>
      <c r="BS117">
        <f t="shared" si="93"/>
        <v>0</v>
      </c>
      <c r="BT117">
        <f t="shared" si="93"/>
        <v>0</v>
      </c>
      <c r="BU117">
        <f t="shared" si="93"/>
        <v>0</v>
      </c>
      <c r="BV117">
        <f t="shared" si="93"/>
        <v>0</v>
      </c>
      <c r="BW117">
        <f t="shared" si="93"/>
        <v>1</v>
      </c>
      <c r="BX117">
        <f t="shared" si="93"/>
        <v>0</v>
      </c>
      <c r="BY117">
        <f t="shared" si="93"/>
        <v>0</v>
      </c>
      <c r="BZ117">
        <f t="shared" si="93"/>
        <v>0</v>
      </c>
      <c r="CA117">
        <f t="shared" si="93"/>
        <v>0</v>
      </c>
      <c r="CB117">
        <f t="shared" si="93"/>
        <v>0</v>
      </c>
      <c r="CC117">
        <f t="shared" si="93"/>
        <v>0</v>
      </c>
      <c r="CD117">
        <f t="shared" si="93"/>
        <v>0</v>
      </c>
      <c r="CE117">
        <f t="shared" si="47"/>
        <v>31</v>
      </c>
      <c r="CF117">
        <v>20</v>
      </c>
      <c r="CG117">
        <v>1</v>
      </c>
      <c r="CH117">
        <v>0.5</v>
      </c>
      <c r="CI117">
        <v>0</v>
      </c>
      <c r="CJ117">
        <v>13.299999999999997</v>
      </c>
      <c r="CK117">
        <v>79</v>
      </c>
      <c r="CL117">
        <v>3.3000000000000007</v>
      </c>
      <c r="CM117">
        <v>131.00000000000003</v>
      </c>
      <c r="CN117">
        <v>0</v>
      </c>
      <c r="CO117">
        <v>189.7</v>
      </c>
      <c r="CP117">
        <v>0</v>
      </c>
      <c r="CQ117">
        <v>251.70000000000002</v>
      </c>
      <c r="CR117">
        <v>0</v>
      </c>
      <c r="CS117">
        <v>313.7</v>
      </c>
      <c r="CT117">
        <v>0</v>
      </c>
      <c r="CU117">
        <v>375.7</v>
      </c>
      <c r="CV117">
        <v>0</v>
      </c>
      <c r="CW117">
        <v>437.69999999999993</v>
      </c>
      <c r="CX117" s="81">
        <f t="shared" si="75"/>
        <v>33.237952581520652</v>
      </c>
      <c r="CY117" s="79">
        <f t="shared" si="76"/>
        <v>97.008630634789213</v>
      </c>
      <c r="CZ117" s="5">
        <f t="shared" si="77"/>
        <v>2777.7151711619381</v>
      </c>
      <c r="DA117" s="5">
        <f t="shared" si="78"/>
        <v>66306.315066920273</v>
      </c>
      <c r="DB117" s="5">
        <f t="shared" si="79"/>
        <v>234716.80792453134</v>
      </c>
      <c r="DC117">
        <f t="shared" si="80"/>
        <v>1792.0743039754441</v>
      </c>
      <c r="DD117">
        <f t="shared" si="81"/>
        <v>42778.267785109856</v>
      </c>
      <c r="DE117">
        <f t="shared" si="82"/>
        <v>151430.19866098798</v>
      </c>
      <c r="DF117">
        <v>33124</v>
      </c>
      <c r="DG117">
        <v>3437</v>
      </c>
      <c r="DH117">
        <v>374</v>
      </c>
      <c r="DI117">
        <v>9</v>
      </c>
      <c r="DJ117">
        <v>4</v>
      </c>
    </row>
    <row r="118" spans="1:114" x14ac:dyDescent="0.25">
      <c r="A118" s="3">
        <v>44440</v>
      </c>
      <c r="B118">
        <f t="shared" si="70"/>
        <v>2021</v>
      </c>
      <c r="C118" s="2">
        <v>21125357.404845975</v>
      </c>
      <c r="D118" s="2">
        <v>1278293.1514830654</v>
      </c>
      <c r="E118" s="2">
        <v>22403650.556329042</v>
      </c>
      <c r="F118" s="2">
        <v>33131</v>
      </c>
      <c r="G118" s="2">
        <v>7956592.6374929948</v>
      </c>
      <c r="H118" s="2">
        <v>429870.67829688452</v>
      </c>
      <c r="I118" s="2">
        <v>8386463.3157898793</v>
      </c>
      <c r="J118" s="2">
        <v>3440</v>
      </c>
      <c r="K118" s="2">
        <v>15535439.435899995</v>
      </c>
      <c r="L118" s="2">
        <v>2753159.109514534</v>
      </c>
      <c r="M118" s="2">
        <v>18288598.54541453</v>
      </c>
      <c r="N118" s="2">
        <v>46753.185267999994</v>
      </c>
      <c r="O118" s="2">
        <v>375</v>
      </c>
      <c r="P118" s="2">
        <v>8989328.907999998</v>
      </c>
      <c r="Q118" s="2">
        <v>289078.0827072449</v>
      </c>
      <c r="R118" s="2">
        <v>9278406.9907072429</v>
      </c>
      <c r="S118" s="2">
        <v>20394.316144782842</v>
      </c>
      <c r="T118" s="2">
        <v>8</v>
      </c>
      <c r="U118" s="2">
        <v>21532283.453340001</v>
      </c>
      <c r="V118" s="2">
        <v>209357.86536750934</v>
      </c>
      <c r="W118" s="2">
        <v>21741641.318707511</v>
      </c>
      <c r="X118" s="2">
        <v>39509.929798999998</v>
      </c>
      <c r="Y118" s="2">
        <v>4</v>
      </c>
      <c r="Z118" s="2">
        <v>279337.26523366245</v>
      </c>
      <c r="AA118" s="2">
        <v>780.49130700000001</v>
      </c>
      <c r="AB118" s="2">
        <v>10162</v>
      </c>
      <c r="AC118" s="2">
        <v>35575.199999999975</v>
      </c>
      <c r="AD118" s="2">
        <v>98.819990000000018</v>
      </c>
      <c r="AE118" s="2">
        <v>367</v>
      </c>
      <c r="AF118" s="2">
        <v>178182.5858099997</v>
      </c>
      <c r="AG118" s="2">
        <v>238</v>
      </c>
      <c r="AH118">
        <f>Weather!C274</f>
        <v>84.5</v>
      </c>
      <c r="AI118">
        <f>Weather!D274</f>
        <v>9.2999999999999936</v>
      </c>
      <c r="AJ118">
        <f>Weather!E274</f>
        <v>45.8</v>
      </c>
      <c r="AK118">
        <f>Weather!F274</f>
        <v>30.599999999999994</v>
      </c>
      <c r="AL118">
        <f>Weather!G274</f>
        <v>20.699999999999996</v>
      </c>
      <c r="AM118">
        <f>Weather!H274</f>
        <v>65.5</v>
      </c>
      <c r="AN118">
        <f>Weather!I274</f>
        <v>5.6999999999999975</v>
      </c>
      <c r="AO118">
        <f>Weather!J274</f>
        <v>110.5</v>
      </c>
      <c r="AP118">
        <f>Weather!K274</f>
        <v>0</v>
      </c>
      <c r="AQ118">
        <f>Weather!L274</f>
        <v>164.80000000000004</v>
      </c>
      <c r="AR118">
        <f>Weather!M274</f>
        <v>0</v>
      </c>
      <c r="AS118">
        <f>Weather!N274</f>
        <v>224.80000000000004</v>
      </c>
      <c r="AT118">
        <f>Weather!O274</f>
        <v>0</v>
      </c>
      <c r="AU118">
        <f>Weather!P274</f>
        <v>284.80000000000007</v>
      </c>
      <c r="AV118" s="7">
        <f>Weather!Q274</f>
        <v>17.493333333333329</v>
      </c>
      <c r="AW118" s="5">
        <f>'Economic Variables'!D228</f>
        <v>7427.9</v>
      </c>
      <c r="AX118" s="5">
        <f>'Economic Variables'!E228</f>
        <v>7485</v>
      </c>
      <c r="AY118" s="5">
        <f>'Economic Variables'!F228</f>
        <v>285.89999999999998</v>
      </c>
      <c r="AZ118" s="5">
        <f>'Economic Variables'!G228</f>
        <v>284.89999999999998</v>
      </c>
      <c r="BA118" s="80">
        <f>'Economic Variables'!H228</f>
        <v>746495</v>
      </c>
      <c r="BB118" s="5">
        <f>'Economic Variables'!I228</f>
        <v>9840.7000000000007</v>
      </c>
      <c r="BC118" s="5">
        <f>'Economic Variables'!J228</f>
        <v>9187.4</v>
      </c>
      <c r="BD118" s="5">
        <f>'Economic Variables'!K228</f>
        <v>439.8</v>
      </c>
      <c r="BE118" s="5">
        <f>'Economic Variables'!L228</f>
        <v>6030.3</v>
      </c>
      <c r="BF118" s="5">
        <f>'Economic Variables'!M228</f>
        <v>251.2</v>
      </c>
      <c r="BG118" s="5">
        <f>'Economic Variables'!N228</f>
        <v>981.1</v>
      </c>
      <c r="BH118" s="5">
        <f t="shared" si="71"/>
        <v>15871</v>
      </c>
      <c r="BI118" s="5">
        <f>'Economic Variables'!P228</f>
        <v>746820</v>
      </c>
      <c r="BJ118" s="5">
        <f>'Economic Variables'!Q228</f>
        <v>7703</v>
      </c>
      <c r="BK118" s="5">
        <f>'Economic Variables'!R228</f>
        <v>7186</v>
      </c>
      <c r="BL118" s="5">
        <f>'Economic Variables'!S228</f>
        <v>3179</v>
      </c>
      <c r="BM118" s="5">
        <f t="shared" si="83"/>
        <v>117</v>
      </c>
      <c r="BN118" s="81">
        <f t="shared" si="72"/>
        <v>2.0681858617461617</v>
      </c>
      <c r="BO118" s="5">
        <f t="shared" si="73"/>
        <v>13689</v>
      </c>
      <c r="BP118">
        <f t="shared" ref="BP118:CD118" si="94">BP106</f>
        <v>0</v>
      </c>
      <c r="BQ118">
        <f t="shared" si="94"/>
        <v>0</v>
      </c>
      <c r="BR118">
        <f t="shared" si="94"/>
        <v>0</v>
      </c>
      <c r="BS118">
        <f t="shared" si="94"/>
        <v>0</v>
      </c>
      <c r="BT118">
        <f t="shared" si="94"/>
        <v>0</v>
      </c>
      <c r="BU118">
        <f t="shared" si="94"/>
        <v>0</v>
      </c>
      <c r="BV118">
        <f t="shared" si="94"/>
        <v>0</v>
      </c>
      <c r="BW118">
        <f t="shared" si="94"/>
        <v>0</v>
      </c>
      <c r="BX118">
        <f t="shared" si="94"/>
        <v>1</v>
      </c>
      <c r="BY118">
        <f t="shared" si="94"/>
        <v>0</v>
      </c>
      <c r="BZ118">
        <f t="shared" si="94"/>
        <v>0</v>
      </c>
      <c r="CA118">
        <f t="shared" si="94"/>
        <v>0</v>
      </c>
      <c r="CB118">
        <f t="shared" si="94"/>
        <v>0</v>
      </c>
      <c r="CC118">
        <f t="shared" si="94"/>
        <v>1</v>
      </c>
      <c r="CD118">
        <f t="shared" si="94"/>
        <v>1</v>
      </c>
      <c r="CE118">
        <f t="shared" si="47"/>
        <v>30</v>
      </c>
      <c r="CF118">
        <v>20</v>
      </c>
      <c r="CG118">
        <v>1</v>
      </c>
      <c r="CH118">
        <v>0.5</v>
      </c>
      <c r="CI118">
        <v>0</v>
      </c>
      <c r="CJ118">
        <v>84.5</v>
      </c>
      <c r="CK118">
        <v>9.2999999999999936</v>
      </c>
      <c r="CL118">
        <v>45.8</v>
      </c>
      <c r="CM118">
        <v>30.599999999999994</v>
      </c>
      <c r="CN118">
        <v>20.699999999999996</v>
      </c>
      <c r="CO118">
        <v>65.5</v>
      </c>
      <c r="CP118">
        <v>5.6999999999999975</v>
      </c>
      <c r="CQ118">
        <v>110.5</v>
      </c>
      <c r="CR118">
        <v>0</v>
      </c>
      <c r="CS118">
        <v>164.80000000000004</v>
      </c>
      <c r="CT118">
        <v>0</v>
      </c>
      <c r="CU118">
        <v>224.80000000000004</v>
      </c>
      <c r="CV118">
        <v>0</v>
      </c>
      <c r="CW118">
        <v>284.80000000000007</v>
      </c>
      <c r="CX118" s="81">
        <f t="shared" si="75"/>
        <v>22.540471216613888</v>
      </c>
      <c r="CY118" s="79">
        <f t="shared" si="76"/>
        <v>81.264179416568609</v>
      </c>
      <c r="CZ118" s="5">
        <f t="shared" si="77"/>
        <v>2438.4798060552707</v>
      </c>
      <c r="DA118" s="5">
        <f t="shared" si="78"/>
        <v>57990.043691920269</v>
      </c>
      <c r="DB118" s="5">
        <f t="shared" si="79"/>
        <v>271770.51648384391</v>
      </c>
      <c r="DC118">
        <f t="shared" si="80"/>
        <v>1625.653204036847</v>
      </c>
      <c r="DD118">
        <f t="shared" si="81"/>
        <v>38660.029127946844</v>
      </c>
      <c r="DE118">
        <f t="shared" si="82"/>
        <v>181180.3443225626</v>
      </c>
      <c r="DF118">
        <v>33131</v>
      </c>
      <c r="DG118">
        <v>3440</v>
      </c>
      <c r="DH118">
        <v>374</v>
      </c>
      <c r="DI118">
        <v>9</v>
      </c>
      <c r="DJ118">
        <v>4</v>
      </c>
    </row>
    <row r="119" spans="1:114" x14ac:dyDescent="0.25">
      <c r="A119" s="3">
        <v>44470</v>
      </c>
      <c r="B119">
        <f t="shared" si="70"/>
        <v>2021</v>
      </c>
      <c r="C119" s="2">
        <v>19520486.200523946</v>
      </c>
      <c r="D119" s="2">
        <v>1278293.1514830654</v>
      </c>
      <c r="E119" s="2">
        <v>20798779.352007013</v>
      </c>
      <c r="F119" s="2">
        <v>33148</v>
      </c>
      <c r="G119" s="2">
        <v>7662198.332345007</v>
      </c>
      <c r="H119" s="2">
        <v>429870.67829688452</v>
      </c>
      <c r="I119" s="2">
        <v>8092069.0106418915</v>
      </c>
      <c r="J119" s="2">
        <v>3436</v>
      </c>
      <c r="K119" s="2">
        <v>15475263.926499998</v>
      </c>
      <c r="L119" s="2">
        <v>2753159.109514534</v>
      </c>
      <c r="M119" s="2">
        <v>18228423.036014531</v>
      </c>
      <c r="N119" s="2">
        <v>45566.867918000004</v>
      </c>
      <c r="O119" s="2">
        <v>375</v>
      </c>
      <c r="P119" s="2">
        <v>9852869.8817999996</v>
      </c>
      <c r="Q119" s="2">
        <v>289078.0827072449</v>
      </c>
      <c r="R119" s="2">
        <v>10141947.964507245</v>
      </c>
      <c r="S119" s="2">
        <v>20016.96839838392</v>
      </c>
      <c r="T119" s="2">
        <v>8</v>
      </c>
      <c r="U119" s="2">
        <v>22773939.577289999</v>
      </c>
      <c r="V119" s="2">
        <v>209357.86536750934</v>
      </c>
      <c r="W119" s="2">
        <v>22983297.442657508</v>
      </c>
      <c r="X119" s="2">
        <v>38669.083198</v>
      </c>
      <c r="Y119" s="2">
        <v>4</v>
      </c>
      <c r="Z119" s="2">
        <v>313989.3528452164</v>
      </c>
      <c r="AA119" s="2">
        <v>779.72362499999997</v>
      </c>
      <c r="AB119" s="2">
        <v>10167</v>
      </c>
      <c r="AC119" s="2">
        <v>36761.040000000001</v>
      </c>
      <c r="AD119" s="2">
        <v>98.819990000000018</v>
      </c>
      <c r="AE119" s="2">
        <v>367</v>
      </c>
      <c r="AF119" s="2">
        <v>184122.00533699978</v>
      </c>
      <c r="AG119" s="2">
        <v>238</v>
      </c>
      <c r="AH119">
        <f>Weather!C275</f>
        <v>177.60000000000002</v>
      </c>
      <c r="AI119">
        <f>Weather!D275</f>
        <v>3.6999999999999993</v>
      </c>
      <c r="AJ119">
        <f>Weather!E275</f>
        <v>133.4</v>
      </c>
      <c r="AK119">
        <f>Weather!F275</f>
        <v>21.5</v>
      </c>
      <c r="AL119">
        <f>Weather!G275</f>
        <v>96.199999999999989</v>
      </c>
      <c r="AM119">
        <f>Weather!H275</f>
        <v>46.300000000000004</v>
      </c>
      <c r="AN119">
        <f>Weather!I275</f>
        <v>63.599999999999994</v>
      </c>
      <c r="AO119">
        <f>Weather!J275</f>
        <v>75.7</v>
      </c>
      <c r="AP119">
        <f>Weather!K275</f>
        <v>36.899999999999991</v>
      </c>
      <c r="AQ119">
        <f>Weather!L275</f>
        <v>111</v>
      </c>
      <c r="AR119">
        <f>Weather!M275</f>
        <v>16.099999999999998</v>
      </c>
      <c r="AS119">
        <f>Weather!N275</f>
        <v>152.20000000000002</v>
      </c>
      <c r="AT119">
        <f>Weather!O275</f>
        <v>5.3999999999999995</v>
      </c>
      <c r="AU119">
        <f>Weather!P275</f>
        <v>203.50000000000003</v>
      </c>
      <c r="AV119" s="7">
        <f>Weather!Q275</f>
        <v>14.39032258064516</v>
      </c>
      <c r="AW119" s="5">
        <f>'Economic Variables'!D229</f>
        <v>7481.8</v>
      </c>
      <c r="AX119" s="5">
        <f>'Economic Variables'!E229</f>
        <v>7514.2</v>
      </c>
      <c r="AY119" s="5">
        <f>'Economic Variables'!F229</f>
        <v>288.3</v>
      </c>
      <c r="AZ119" s="5">
        <f>'Economic Variables'!G229</f>
        <v>286.89999999999998</v>
      </c>
      <c r="BA119" s="80">
        <f>'Economic Variables'!H229</f>
        <v>746495</v>
      </c>
      <c r="BB119" s="5">
        <f>'Economic Variables'!I229</f>
        <v>9840.7000000000007</v>
      </c>
      <c r="BC119" s="5">
        <f>'Economic Variables'!J229</f>
        <v>9187.4</v>
      </c>
      <c r="BD119" s="5">
        <f>'Economic Variables'!K229</f>
        <v>439.8</v>
      </c>
      <c r="BE119" s="5">
        <f>'Economic Variables'!L229</f>
        <v>6030.3</v>
      </c>
      <c r="BF119" s="5">
        <f>'Economic Variables'!M229</f>
        <v>251.2</v>
      </c>
      <c r="BG119" s="5">
        <f>'Economic Variables'!N229</f>
        <v>981.1</v>
      </c>
      <c r="BH119" s="5">
        <f t="shared" si="71"/>
        <v>15871</v>
      </c>
      <c r="BI119" s="5">
        <f>'Economic Variables'!P229</f>
        <v>759875</v>
      </c>
      <c r="BJ119" s="5">
        <f>'Economic Variables'!Q229</f>
        <v>8303</v>
      </c>
      <c r="BK119" s="5">
        <f>'Economic Variables'!R229</f>
        <v>7225</v>
      </c>
      <c r="BL119" s="5">
        <f>'Economic Variables'!S229</f>
        <v>3222</v>
      </c>
      <c r="BM119" s="5">
        <f t="shared" si="83"/>
        <v>118</v>
      </c>
      <c r="BN119" s="81">
        <f t="shared" si="72"/>
        <v>2.0718820073061255</v>
      </c>
      <c r="BO119" s="5">
        <f t="shared" si="73"/>
        <v>13924</v>
      </c>
      <c r="BP119">
        <f t="shared" ref="BP119:CD119" si="95">BP107</f>
        <v>0</v>
      </c>
      <c r="BQ119">
        <f t="shared" si="95"/>
        <v>0</v>
      </c>
      <c r="BR119">
        <f t="shared" si="95"/>
        <v>0</v>
      </c>
      <c r="BS119">
        <f t="shared" si="95"/>
        <v>0</v>
      </c>
      <c r="BT119">
        <f t="shared" si="95"/>
        <v>0</v>
      </c>
      <c r="BU119">
        <f t="shared" si="95"/>
        <v>0</v>
      </c>
      <c r="BV119">
        <f t="shared" si="95"/>
        <v>0</v>
      </c>
      <c r="BW119">
        <f t="shared" si="95"/>
        <v>0</v>
      </c>
      <c r="BX119">
        <f t="shared" si="95"/>
        <v>0</v>
      </c>
      <c r="BY119">
        <f t="shared" si="95"/>
        <v>1</v>
      </c>
      <c r="BZ119">
        <f t="shared" si="95"/>
        <v>0</v>
      </c>
      <c r="CA119">
        <f t="shared" si="95"/>
        <v>0</v>
      </c>
      <c r="CB119">
        <f t="shared" si="95"/>
        <v>0</v>
      </c>
      <c r="CC119">
        <f t="shared" si="95"/>
        <v>1</v>
      </c>
      <c r="CD119">
        <f t="shared" si="95"/>
        <v>1</v>
      </c>
      <c r="CE119">
        <f t="shared" si="47"/>
        <v>31</v>
      </c>
      <c r="CF119">
        <v>20</v>
      </c>
      <c r="CG119">
        <v>1</v>
      </c>
      <c r="CH119">
        <v>0.5</v>
      </c>
      <c r="CI119">
        <v>0</v>
      </c>
      <c r="CJ119">
        <v>177.60000000000002</v>
      </c>
      <c r="CK119">
        <v>3.6999999999999993</v>
      </c>
      <c r="CL119">
        <v>133.4</v>
      </c>
      <c r="CM119">
        <v>21.5</v>
      </c>
      <c r="CN119">
        <v>96.199999999999989</v>
      </c>
      <c r="CO119">
        <v>46.300000000000004</v>
      </c>
      <c r="CP119">
        <v>63.599999999999994</v>
      </c>
      <c r="CQ119">
        <v>75.7</v>
      </c>
      <c r="CR119">
        <v>36.899999999999991</v>
      </c>
      <c r="CS119">
        <v>111</v>
      </c>
      <c r="CT119">
        <v>16.099999999999998</v>
      </c>
      <c r="CU119">
        <v>152.20000000000002</v>
      </c>
      <c r="CV119">
        <v>5.3999999999999995</v>
      </c>
      <c r="CW119">
        <v>203.50000000000003</v>
      </c>
      <c r="CX119" s="81">
        <f t="shared" si="75"/>
        <v>20.240387540538634</v>
      </c>
      <c r="CY119" s="79">
        <f t="shared" si="76"/>
        <v>75.970455242798181</v>
      </c>
      <c r="CZ119" s="5">
        <f t="shared" si="77"/>
        <v>2430.4564048019374</v>
      </c>
      <c r="DA119" s="5">
        <f t="shared" si="78"/>
        <v>63387.17477817028</v>
      </c>
      <c r="DB119" s="5">
        <f t="shared" si="79"/>
        <v>287291.21803321887</v>
      </c>
      <c r="DC119">
        <f t="shared" si="80"/>
        <v>1568.0363901947983</v>
      </c>
      <c r="DD119">
        <f t="shared" si="81"/>
        <v>40894.951469787273</v>
      </c>
      <c r="DE119">
        <f t="shared" si="82"/>
        <v>185349.17292465732</v>
      </c>
      <c r="DF119">
        <v>33148</v>
      </c>
      <c r="DG119">
        <v>3436</v>
      </c>
      <c r="DH119">
        <v>374</v>
      </c>
      <c r="DI119">
        <v>9</v>
      </c>
      <c r="DJ119">
        <v>4</v>
      </c>
    </row>
    <row r="120" spans="1:114" x14ac:dyDescent="0.25">
      <c r="A120" s="3">
        <v>44501</v>
      </c>
      <c r="B120">
        <f t="shared" si="70"/>
        <v>2021</v>
      </c>
      <c r="C120" s="2">
        <v>19655248.33502895</v>
      </c>
      <c r="D120" s="2">
        <v>1278293.1514830654</v>
      </c>
      <c r="E120" s="2">
        <v>20933541.486512017</v>
      </c>
      <c r="F120" s="2">
        <v>33158</v>
      </c>
      <c r="G120" s="2">
        <v>8075068.5216519991</v>
      </c>
      <c r="H120" s="2">
        <v>429870.67829688452</v>
      </c>
      <c r="I120" s="2">
        <v>8504939.1999488845</v>
      </c>
      <c r="J120" s="2">
        <v>3445</v>
      </c>
      <c r="K120" s="2">
        <v>15462422.531599998</v>
      </c>
      <c r="L120" s="2">
        <v>2753159.109514534</v>
      </c>
      <c r="M120" s="2">
        <v>18215581.641114533</v>
      </c>
      <c r="N120" s="2">
        <v>42277.599523000012</v>
      </c>
      <c r="O120" s="2">
        <v>378</v>
      </c>
      <c r="P120" s="2">
        <v>10348127.137200002</v>
      </c>
      <c r="Q120" s="2">
        <v>289078.0827072449</v>
      </c>
      <c r="R120" s="2">
        <v>10637205.219907247</v>
      </c>
      <c r="S120" s="2">
        <v>18801.205451232621</v>
      </c>
      <c r="T120" s="2">
        <v>8</v>
      </c>
      <c r="U120" s="2">
        <v>23466845.243407499</v>
      </c>
      <c r="V120" s="2">
        <v>209357.86536750934</v>
      </c>
      <c r="W120" s="2">
        <v>23676203.108775008</v>
      </c>
      <c r="X120" s="2">
        <v>38661.074098999998</v>
      </c>
      <c r="Y120" s="2">
        <v>4</v>
      </c>
      <c r="Z120" s="2">
        <v>334064.27943575452</v>
      </c>
      <c r="AA120" s="2">
        <v>780.33777000000009</v>
      </c>
      <c r="AB120" s="2">
        <v>10172</v>
      </c>
      <c r="AC120" s="2">
        <v>35528.399999999972</v>
      </c>
      <c r="AD120" s="2">
        <v>98.689990000000023</v>
      </c>
      <c r="AE120" s="2">
        <v>367</v>
      </c>
      <c r="AF120" s="2">
        <v>178079.02418999971</v>
      </c>
      <c r="AG120" s="2">
        <v>238</v>
      </c>
      <c r="AH120">
        <f>Weather!C276</f>
        <v>483.09999999999997</v>
      </c>
      <c r="AI120">
        <f>Weather!D276</f>
        <v>0</v>
      </c>
      <c r="AJ120">
        <f>Weather!E276</f>
        <v>423.1</v>
      </c>
      <c r="AK120">
        <f>Weather!F276</f>
        <v>0</v>
      </c>
      <c r="AL120">
        <f>Weather!G276</f>
        <v>363.1</v>
      </c>
      <c r="AM120">
        <f>Weather!H276</f>
        <v>0</v>
      </c>
      <c r="AN120">
        <f>Weather!I276</f>
        <v>303.09999999999997</v>
      </c>
      <c r="AO120">
        <f>Weather!J276</f>
        <v>0</v>
      </c>
      <c r="AP120">
        <f>Weather!K276</f>
        <v>243.09999999999997</v>
      </c>
      <c r="AQ120">
        <f>Weather!L276</f>
        <v>0</v>
      </c>
      <c r="AR120">
        <f>Weather!M276</f>
        <v>186.09999999999997</v>
      </c>
      <c r="AS120">
        <f>Weather!N276</f>
        <v>3</v>
      </c>
      <c r="AT120">
        <f>Weather!O276</f>
        <v>135</v>
      </c>
      <c r="AU120">
        <f>Weather!P276</f>
        <v>11.9</v>
      </c>
      <c r="AV120" s="7">
        <f>Weather!Q276</f>
        <v>3.8966666666666674</v>
      </c>
      <c r="AW120" s="5">
        <f>'Economic Variables'!D230</f>
        <v>7538.6</v>
      </c>
      <c r="AX120" s="5">
        <f>'Economic Variables'!E230</f>
        <v>7552.6</v>
      </c>
      <c r="AY120" s="5">
        <f>'Economic Variables'!F230</f>
        <v>290.3</v>
      </c>
      <c r="AZ120" s="5">
        <f>'Economic Variables'!G230</f>
        <v>288.3</v>
      </c>
      <c r="BA120" s="80">
        <f>'Economic Variables'!H230</f>
        <v>746495</v>
      </c>
      <c r="BB120" s="5">
        <f>'Economic Variables'!I230</f>
        <v>9840.7000000000007</v>
      </c>
      <c r="BC120" s="5">
        <f>'Economic Variables'!J230</f>
        <v>9187.4</v>
      </c>
      <c r="BD120" s="5">
        <f>'Economic Variables'!K230</f>
        <v>439.8</v>
      </c>
      <c r="BE120" s="5">
        <f>'Economic Variables'!L230</f>
        <v>6030.3</v>
      </c>
      <c r="BF120" s="5">
        <f>'Economic Variables'!M230</f>
        <v>251.2</v>
      </c>
      <c r="BG120" s="5">
        <f>'Economic Variables'!N230</f>
        <v>981.1</v>
      </c>
      <c r="BH120" s="5">
        <f t="shared" si="71"/>
        <v>15871</v>
      </c>
      <c r="BI120" s="5">
        <f>'Economic Variables'!P230</f>
        <v>759875</v>
      </c>
      <c r="BJ120" s="5">
        <f>'Economic Variables'!Q230</f>
        <v>8303</v>
      </c>
      <c r="BK120" s="5">
        <f>'Economic Variables'!R230</f>
        <v>7225</v>
      </c>
      <c r="BL120" s="5">
        <f>'Economic Variables'!S230</f>
        <v>3222</v>
      </c>
      <c r="BM120" s="5">
        <f t="shared" si="83"/>
        <v>119</v>
      </c>
      <c r="BN120" s="81">
        <f t="shared" si="72"/>
        <v>2.0755469613925306</v>
      </c>
      <c r="BO120" s="5">
        <f t="shared" si="73"/>
        <v>14161</v>
      </c>
      <c r="BP120">
        <f t="shared" ref="BP120:CD120" si="96">BP108</f>
        <v>0</v>
      </c>
      <c r="BQ120">
        <f t="shared" si="96"/>
        <v>0</v>
      </c>
      <c r="BR120">
        <f t="shared" si="96"/>
        <v>0</v>
      </c>
      <c r="BS120">
        <f t="shared" si="96"/>
        <v>0</v>
      </c>
      <c r="BT120">
        <f t="shared" si="96"/>
        <v>0</v>
      </c>
      <c r="BU120">
        <f t="shared" si="96"/>
        <v>0</v>
      </c>
      <c r="BV120">
        <f t="shared" si="96"/>
        <v>0</v>
      </c>
      <c r="BW120">
        <f t="shared" si="96"/>
        <v>0</v>
      </c>
      <c r="BX120">
        <f t="shared" si="96"/>
        <v>0</v>
      </c>
      <c r="BY120">
        <f t="shared" si="96"/>
        <v>0</v>
      </c>
      <c r="BZ120">
        <f t="shared" si="96"/>
        <v>1</v>
      </c>
      <c r="CA120">
        <f t="shared" si="96"/>
        <v>0</v>
      </c>
      <c r="CB120">
        <f t="shared" si="96"/>
        <v>0</v>
      </c>
      <c r="CC120">
        <f t="shared" si="96"/>
        <v>0</v>
      </c>
      <c r="CD120">
        <f t="shared" si="96"/>
        <v>0</v>
      </c>
      <c r="CE120">
        <f t="shared" si="47"/>
        <v>30</v>
      </c>
      <c r="CF120">
        <v>22</v>
      </c>
      <c r="CG120">
        <v>1</v>
      </c>
      <c r="CH120">
        <v>0.5</v>
      </c>
      <c r="CI120">
        <v>0</v>
      </c>
      <c r="CJ120">
        <v>483.09999999999997</v>
      </c>
      <c r="CK120">
        <v>0</v>
      </c>
      <c r="CL120">
        <v>423.1</v>
      </c>
      <c r="CM120">
        <v>0</v>
      </c>
      <c r="CN120">
        <v>363.1</v>
      </c>
      <c r="CO120">
        <v>0</v>
      </c>
      <c r="CP120">
        <v>303.09999999999997</v>
      </c>
      <c r="CQ120">
        <v>0</v>
      </c>
      <c r="CR120">
        <v>243.09999999999997</v>
      </c>
      <c r="CS120">
        <v>0</v>
      </c>
      <c r="CT120">
        <v>186.09999999999997</v>
      </c>
      <c r="CU120">
        <v>3</v>
      </c>
      <c r="CV120">
        <v>135</v>
      </c>
      <c r="CW120">
        <v>11.9</v>
      </c>
      <c r="CX120" s="81">
        <f t="shared" si="75"/>
        <v>21.044234158184064</v>
      </c>
      <c r="CY120" s="79">
        <f t="shared" si="76"/>
        <v>82.292590226888095</v>
      </c>
      <c r="CZ120" s="5">
        <f t="shared" si="77"/>
        <v>2190.4258827699055</v>
      </c>
      <c r="DA120" s="5">
        <f t="shared" si="78"/>
        <v>60438.666022200261</v>
      </c>
      <c r="DB120" s="5">
        <f t="shared" si="79"/>
        <v>269047.76259971602</v>
      </c>
      <c r="DC120">
        <f t="shared" si="80"/>
        <v>1606.3123140312641</v>
      </c>
      <c r="DD120">
        <f t="shared" si="81"/>
        <v>44321.688416280194</v>
      </c>
      <c r="DE120">
        <f t="shared" si="82"/>
        <v>197301.69257312507</v>
      </c>
      <c r="DF120">
        <v>33158</v>
      </c>
      <c r="DG120">
        <v>3445</v>
      </c>
      <c r="DH120">
        <v>377</v>
      </c>
      <c r="DI120">
        <v>9</v>
      </c>
      <c r="DJ120">
        <v>4</v>
      </c>
    </row>
    <row r="121" spans="1:114" x14ac:dyDescent="0.25">
      <c r="A121" s="3">
        <v>44531</v>
      </c>
      <c r="B121">
        <f t="shared" si="70"/>
        <v>2021</v>
      </c>
      <c r="C121" s="2">
        <v>22466862.139447</v>
      </c>
      <c r="D121" s="2">
        <v>1278293.1514830654</v>
      </c>
      <c r="E121" s="2">
        <v>23745155.290930066</v>
      </c>
      <c r="F121" s="2">
        <v>33174</v>
      </c>
      <c r="G121" s="2">
        <v>8668979.1919800043</v>
      </c>
      <c r="H121" s="2">
        <v>429870.67829688452</v>
      </c>
      <c r="I121" s="2">
        <v>9098849.8702768888</v>
      </c>
      <c r="J121" s="2">
        <v>3447</v>
      </c>
      <c r="K121" s="2">
        <v>15992037.336000003</v>
      </c>
      <c r="L121" s="2">
        <v>2753159.109514534</v>
      </c>
      <c r="M121" s="2">
        <v>18745196.445514537</v>
      </c>
      <c r="N121" s="2">
        <v>42624.873503999988</v>
      </c>
      <c r="O121" s="2">
        <v>378</v>
      </c>
      <c r="P121" s="2">
        <v>9158120.6398000009</v>
      </c>
      <c r="Q121" s="2">
        <v>289078.0827072449</v>
      </c>
      <c r="R121" s="2">
        <v>9447198.7225072458</v>
      </c>
      <c r="S121" s="2">
        <v>18595.615858298719</v>
      </c>
      <c r="T121" s="2">
        <v>8</v>
      </c>
      <c r="U121" s="2">
        <v>22734437.358847499</v>
      </c>
      <c r="V121" s="2">
        <v>209357.86536750934</v>
      </c>
      <c r="W121" s="2">
        <v>22943795.224215008</v>
      </c>
      <c r="X121" s="2">
        <v>39112.375497999994</v>
      </c>
      <c r="Y121" s="2">
        <v>4</v>
      </c>
      <c r="Z121" s="2">
        <v>345908.63180116966</v>
      </c>
      <c r="AA121" s="2">
        <v>744.89011800000003</v>
      </c>
      <c r="AB121" s="2">
        <v>10173</v>
      </c>
      <c r="AC121" s="2">
        <v>36712.68</v>
      </c>
      <c r="AD121" s="2">
        <v>98.689990000000023</v>
      </c>
      <c r="AE121" s="2">
        <v>366</v>
      </c>
      <c r="AF121" s="2">
        <v>184014.99166299979</v>
      </c>
      <c r="AG121" s="2">
        <v>237</v>
      </c>
      <c r="AH121">
        <f>Weather!C277</f>
        <v>559.4</v>
      </c>
      <c r="AI121">
        <f>Weather!D277</f>
        <v>0</v>
      </c>
      <c r="AJ121">
        <f>Weather!E277</f>
        <v>497.39999999999992</v>
      </c>
      <c r="AK121">
        <f>Weather!F277</f>
        <v>0</v>
      </c>
      <c r="AL121">
        <f>Weather!G277</f>
        <v>435.39999999999992</v>
      </c>
      <c r="AM121">
        <f>Weather!H277</f>
        <v>0</v>
      </c>
      <c r="AN121">
        <f>Weather!I277</f>
        <v>373.4</v>
      </c>
      <c r="AO121">
        <f>Weather!J277</f>
        <v>0</v>
      </c>
      <c r="AP121">
        <f>Weather!K277</f>
        <v>311.40000000000003</v>
      </c>
      <c r="AQ121">
        <f>Weather!L277</f>
        <v>0</v>
      </c>
      <c r="AR121">
        <f>Weather!M277</f>
        <v>249.40000000000009</v>
      </c>
      <c r="AS121">
        <f>Weather!N277</f>
        <v>0</v>
      </c>
      <c r="AT121">
        <f>Weather!O277</f>
        <v>190.50000000000006</v>
      </c>
      <c r="AU121">
        <f>Weather!P277</f>
        <v>3.0999999999999996</v>
      </c>
      <c r="AV121" s="7">
        <f>Weather!Q277</f>
        <v>1.9548387096774196</v>
      </c>
      <c r="AW121" s="5">
        <f>'Economic Variables'!D231</f>
        <v>7585.1</v>
      </c>
      <c r="AX121" s="5">
        <f>'Economic Variables'!E231</f>
        <v>7601.7</v>
      </c>
      <c r="AY121" s="5">
        <f>'Economic Variables'!F231</f>
        <v>292.3</v>
      </c>
      <c r="AZ121" s="5">
        <f>'Economic Variables'!G231</f>
        <v>291.10000000000002</v>
      </c>
      <c r="BA121" s="80">
        <f>'Economic Variables'!H231</f>
        <v>746495</v>
      </c>
      <c r="BB121" s="5">
        <f>'Economic Variables'!I231</f>
        <v>9840.7000000000007</v>
      </c>
      <c r="BC121" s="5">
        <f>'Economic Variables'!J231</f>
        <v>9187.4</v>
      </c>
      <c r="BD121" s="5">
        <f>'Economic Variables'!K231</f>
        <v>439.8</v>
      </c>
      <c r="BE121" s="5">
        <f>'Economic Variables'!L231</f>
        <v>6030.3</v>
      </c>
      <c r="BF121" s="5">
        <f>'Economic Variables'!M231</f>
        <v>251.2</v>
      </c>
      <c r="BG121" s="5">
        <f>'Economic Variables'!N231</f>
        <v>981.1</v>
      </c>
      <c r="BH121" s="5">
        <f t="shared" si="71"/>
        <v>15871</v>
      </c>
      <c r="BI121" s="5">
        <f>'Economic Variables'!P231</f>
        <v>759875</v>
      </c>
      <c r="BJ121" s="5">
        <f>'Economic Variables'!Q231</f>
        <v>8303</v>
      </c>
      <c r="BK121" s="5">
        <f>'Economic Variables'!R231</f>
        <v>7225</v>
      </c>
      <c r="BL121" s="5">
        <f>'Economic Variables'!S231</f>
        <v>3222</v>
      </c>
      <c r="BM121" s="5">
        <f t="shared" si="83"/>
        <v>120</v>
      </c>
      <c r="BN121" s="81">
        <f t="shared" si="72"/>
        <v>2.0791812460476247</v>
      </c>
      <c r="BO121" s="5">
        <f t="shared" si="73"/>
        <v>14400</v>
      </c>
      <c r="BP121">
        <f t="shared" ref="BP121:CD121" si="97">BP109</f>
        <v>0</v>
      </c>
      <c r="BQ121">
        <f t="shared" si="97"/>
        <v>0</v>
      </c>
      <c r="BR121">
        <f t="shared" si="97"/>
        <v>0</v>
      </c>
      <c r="BS121">
        <f t="shared" si="97"/>
        <v>0</v>
      </c>
      <c r="BT121">
        <f t="shared" si="97"/>
        <v>0</v>
      </c>
      <c r="BU121">
        <f t="shared" si="97"/>
        <v>0</v>
      </c>
      <c r="BV121">
        <f t="shared" si="97"/>
        <v>0</v>
      </c>
      <c r="BW121">
        <f t="shared" si="97"/>
        <v>0</v>
      </c>
      <c r="BX121">
        <f t="shared" si="97"/>
        <v>0</v>
      </c>
      <c r="BY121">
        <f t="shared" si="97"/>
        <v>0</v>
      </c>
      <c r="BZ121">
        <f t="shared" si="97"/>
        <v>0</v>
      </c>
      <c r="CA121">
        <f t="shared" si="97"/>
        <v>1</v>
      </c>
      <c r="CB121">
        <f t="shared" si="97"/>
        <v>0</v>
      </c>
      <c r="CC121">
        <f t="shared" si="97"/>
        <v>0</v>
      </c>
      <c r="CD121">
        <f t="shared" si="97"/>
        <v>0</v>
      </c>
      <c r="CE121">
        <f t="shared" si="47"/>
        <v>31</v>
      </c>
      <c r="CF121">
        <v>21</v>
      </c>
      <c r="CG121">
        <v>1</v>
      </c>
      <c r="CH121">
        <v>0.5</v>
      </c>
      <c r="CI121">
        <v>0</v>
      </c>
      <c r="CJ121">
        <v>559.4</v>
      </c>
      <c r="CK121">
        <v>0</v>
      </c>
      <c r="CL121">
        <v>497.39999999999992</v>
      </c>
      <c r="CM121">
        <v>0</v>
      </c>
      <c r="CN121">
        <v>435.39999999999992</v>
      </c>
      <c r="CO121">
        <v>0</v>
      </c>
      <c r="CP121">
        <v>373.4</v>
      </c>
      <c r="CQ121">
        <v>0</v>
      </c>
      <c r="CR121">
        <v>311.40000000000003</v>
      </c>
      <c r="CS121">
        <v>0</v>
      </c>
      <c r="CT121">
        <v>249.40000000000009</v>
      </c>
      <c r="CU121">
        <v>0</v>
      </c>
      <c r="CV121">
        <v>190.50000000000006</v>
      </c>
      <c r="CW121">
        <v>3.0999999999999996</v>
      </c>
      <c r="CX121" s="81">
        <f t="shared" si="75"/>
        <v>23.089550591436808</v>
      </c>
      <c r="CY121" s="79">
        <f t="shared" si="76"/>
        <v>85.149778398016878</v>
      </c>
      <c r="CZ121" s="5">
        <f t="shared" si="77"/>
        <v>2361.4507993845473</v>
      </c>
      <c r="DA121" s="5">
        <f t="shared" si="78"/>
        <v>56233.325729209799</v>
      </c>
      <c r="DB121" s="5">
        <f t="shared" si="79"/>
        <v>273140.41933589295</v>
      </c>
      <c r="DC121">
        <f t="shared" si="80"/>
        <v>1599.6924770024352</v>
      </c>
      <c r="DD121">
        <f t="shared" si="81"/>
        <v>38093.543235916317</v>
      </c>
      <c r="DE121">
        <f t="shared" si="82"/>
        <v>185030.60664689523</v>
      </c>
      <c r="DF121">
        <v>33174</v>
      </c>
      <c r="DG121">
        <v>3447</v>
      </c>
      <c r="DH121">
        <v>377</v>
      </c>
      <c r="DI121">
        <v>9</v>
      </c>
      <c r="DJ121">
        <v>4</v>
      </c>
    </row>
    <row r="122" spans="1:114" x14ac:dyDescent="0.25">
      <c r="A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V122" s="7"/>
      <c r="AW122" s="5"/>
      <c r="AX122" s="5"/>
      <c r="AY122" s="5"/>
      <c r="AZ122" s="5"/>
      <c r="BA122" s="80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81"/>
      <c r="BO122" s="5"/>
      <c r="CX122" s="81"/>
      <c r="CY122" s="79"/>
      <c r="CZ122" s="5"/>
      <c r="DA122" s="5"/>
      <c r="DB122" s="5"/>
    </row>
    <row r="123" spans="1:114" x14ac:dyDescent="0.25">
      <c r="CX123" s="7"/>
      <c r="CY123" s="7"/>
    </row>
    <row r="124" spans="1:114" x14ac:dyDescent="0.25">
      <c r="CX124" s="7"/>
      <c r="CY124" s="7"/>
    </row>
    <row r="125" spans="1:114" x14ac:dyDescent="0.25">
      <c r="CX125" s="7"/>
      <c r="CY125" s="7"/>
    </row>
    <row r="126" spans="1:114" x14ac:dyDescent="0.25">
      <c r="CX126" s="7"/>
      <c r="CY126" s="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Y106"/>
  <sheetViews>
    <sheetView workbookViewId="0">
      <selection activeCell="I12" sqref="I12"/>
    </sheetView>
  </sheetViews>
  <sheetFormatPr defaultRowHeight="15" x14ac:dyDescent="0.2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  <col min="23" max="23" width="12.7109375" customWidth="1"/>
    <col min="24" max="24" width="13.42578125" customWidth="1"/>
  </cols>
  <sheetData>
    <row r="1" spans="2:25" x14ac:dyDescent="0.25">
      <c r="T1" s="82"/>
      <c r="U1" s="82"/>
      <c r="V1" s="83"/>
    </row>
    <row r="2" spans="2:25" x14ac:dyDescent="0.25">
      <c r="B2" s="25"/>
      <c r="C2" s="276" t="s">
        <v>114</v>
      </c>
      <c r="D2" s="276"/>
      <c r="E2" s="26" t="s">
        <v>115</v>
      </c>
      <c r="F2" s="26"/>
      <c r="G2" s="25"/>
      <c r="H2" s="275" t="s">
        <v>121</v>
      </c>
      <c r="I2" s="276"/>
      <c r="J2" s="26" t="s">
        <v>115</v>
      </c>
      <c r="L2" s="25"/>
      <c r="M2" s="275" t="s">
        <v>120</v>
      </c>
      <c r="N2" s="276"/>
      <c r="O2" s="26" t="s">
        <v>115</v>
      </c>
      <c r="Q2" s="25"/>
      <c r="R2" s="275" t="s">
        <v>122</v>
      </c>
      <c r="S2" s="276"/>
      <c r="T2" s="26" t="s">
        <v>115</v>
      </c>
      <c r="U2" s="82"/>
      <c r="V2" s="83"/>
      <c r="W2" s="275" t="s">
        <v>123</v>
      </c>
      <c r="X2" s="276"/>
      <c r="Y2" s="26" t="s">
        <v>115</v>
      </c>
    </row>
    <row r="3" spans="2:25" x14ac:dyDescent="0.25">
      <c r="B3" s="26" t="s">
        <v>49</v>
      </c>
      <c r="C3" s="26" t="s">
        <v>116</v>
      </c>
      <c r="D3" s="27" t="s">
        <v>82</v>
      </c>
      <c r="E3" s="26" t="s">
        <v>117</v>
      </c>
      <c r="F3" s="26"/>
      <c r="G3" s="26" t="s">
        <v>49</v>
      </c>
      <c r="H3" s="26" t="s">
        <v>116</v>
      </c>
      <c r="I3" s="27" t="s">
        <v>82</v>
      </c>
      <c r="J3" s="26" t="s">
        <v>117</v>
      </c>
      <c r="L3" s="26" t="s">
        <v>49</v>
      </c>
      <c r="M3" s="26" t="s">
        <v>116</v>
      </c>
      <c r="N3" s="27" t="s">
        <v>82</v>
      </c>
      <c r="O3" s="26" t="s">
        <v>117</v>
      </c>
      <c r="Q3" s="26" t="s">
        <v>49</v>
      </c>
      <c r="R3" s="26" t="s">
        <v>116</v>
      </c>
      <c r="S3" s="27" t="s">
        <v>82</v>
      </c>
      <c r="T3" s="26" t="s">
        <v>117</v>
      </c>
      <c r="U3" s="82"/>
      <c r="V3" s="26" t="s">
        <v>49</v>
      </c>
      <c r="W3" s="26" t="s">
        <v>116</v>
      </c>
      <c r="X3" s="27" t="s">
        <v>82</v>
      </c>
      <c r="Y3" s="26" t="s">
        <v>117</v>
      </c>
    </row>
    <row r="4" spans="2:25" x14ac:dyDescent="0.25">
      <c r="B4" s="25">
        <v>2012</v>
      </c>
      <c r="C4" s="28">
        <f>SUMIF('Res Predicted Monthly'!$C:$C,B4,'Res Predicted Monthly'!D:D)</f>
        <v>257869306.08309445</v>
      </c>
      <c r="D4" s="28">
        <f>SUMIF('Res Predicted Monthly'!$C:$C,B4,'Res Predicted Monthly'!W:W)</f>
        <v>255960564.87721664</v>
      </c>
      <c r="E4" s="29">
        <f>ABS(C4-D4)/C4</f>
        <v>7.4019713120209354E-3</v>
      </c>
      <c r="F4" s="29"/>
      <c r="G4" s="25">
        <v>2012</v>
      </c>
      <c r="H4" s="28">
        <f>SUMIF('GS&lt;50 Predicted Monthly'!C2:C123,G4,'GS&lt;50 Predicted Monthly'!D2:D123)</f>
        <v>104268159.33148342</v>
      </c>
      <c r="I4" s="28">
        <f>SUMIF('GS&lt;50 Predicted Monthly'!C2:C123,G4,'GS&lt;50 Predicted Monthly'!O2:O123)</f>
        <v>104351856.19485158</v>
      </c>
      <c r="J4" s="29">
        <f t="shared" ref="J4:J11" si="0">ABS(H4-I4)/H4</f>
        <v>8.0270778639209743E-4</v>
      </c>
      <c r="L4" s="25">
        <v>2012</v>
      </c>
      <c r="M4" s="28">
        <f>SUMIF('GS&gt;50 Predicted Monthly'!$C:$C,L4,'GS&gt;50 Predicted Monthly'!D:D)</f>
        <v>239151127.89684987</v>
      </c>
      <c r="N4" s="28">
        <f>SUMIF('GS&gt;50 Predicted Monthly'!$C:$C,L4,'GS&gt;50 Predicted Monthly'!S:S)</f>
        <v>238329378.73728311</v>
      </c>
      <c r="O4" s="29">
        <f t="shared" ref="O4:O11" si="1">ABS(M4-N4)/M4</f>
        <v>3.436108233289182E-3</v>
      </c>
      <c r="Q4" s="25">
        <v>2012</v>
      </c>
      <c r="R4" s="28">
        <f>SUMIF('Int Predicted Monthly'!$C:$C,$Q4,'Int Predicted Monthly'!D:D)</f>
        <v>126900042.8686</v>
      </c>
      <c r="S4" s="28">
        <f>SUMIF('Int Predicted Monthly'!$C:$C,$Q4,'Int Predicted Monthly'!S:S)</f>
        <v>128451306.12834935</v>
      </c>
      <c r="T4" s="29">
        <f t="shared" ref="T4:T14" si="2">ABS(R4-S4)/R4</f>
        <v>1.222429263759686E-2</v>
      </c>
      <c r="U4" s="82"/>
      <c r="V4" s="25">
        <v>2012</v>
      </c>
      <c r="W4" s="28">
        <f>SUMIF('LU Predicted Monthly'!$C:$C,V4,'LU Predicted Monthly'!D:D)</f>
        <v>272631443.27339244</v>
      </c>
      <c r="X4" s="28">
        <f>SUMIF('LU Predicted Monthly'!$C:$C,V4,'LU Predicted Monthly'!O:O)</f>
        <v>272961693.26519656</v>
      </c>
      <c r="Y4" s="29">
        <f>ABS(W4-X4)/W4</f>
        <v>1.2113422715990653E-3</v>
      </c>
    </row>
    <row r="5" spans="2:25" x14ac:dyDescent="0.25">
      <c r="B5" s="26">
        <v>2013</v>
      </c>
      <c r="C5" s="28">
        <f>SUMIF('Res Predicted Monthly'!$C:$C,B5,'Res Predicted Monthly'!D:D)</f>
        <v>257847061.41083631</v>
      </c>
      <c r="D5" s="28">
        <f>SUMIF('Res Predicted Monthly'!$C:$C,B5,'Res Predicted Monthly'!W:W)</f>
        <v>256935513.40298516</v>
      </c>
      <c r="E5" s="29">
        <f>ABS(C5-D5)/C5</f>
        <v>3.535227443987635E-3</v>
      </c>
      <c r="F5" s="29"/>
      <c r="G5" s="26">
        <v>2013</v>
      </c>
      <c r="H5" s="28">
        <f>SUMIF('GS&lt;50 Predicted Monthly'!C2:C124,G5,'GS&lt;50 Predicted Monthly'!D2:D124)</f>
        <v>105022883.5087049</v>
      </c>
      <c r="I5" s="28">
        <f>SUMIF('GS&lt;50 Predicted Monthly'!C2:C124,G5,'GS&lt;50 Predicted Monthly'!O2:O124)</f>
        <v>104983648.13490415</v>
      </c>
      <c r="J5" s="29">
        <f t="shared" si="0"/>
        <v>3.7358880740979175E-4</v>
      </c>
      <c r="L5" s="26">
        <v>2013</v>
      </c>
      <c r="M5" s="28">
        <f>SUMIF('GS&gt;50 Predicted Monthly'!$C:$C,L5,'GS&gt;50 Predicted Monthly'!D:D)</f>
        <v>240130287.394963</v>
      </c>
      <c r="N5" s="28">
        <f>SUMIF('GS&gt;50 Predicted Monthly'!$C:$C,L5,'GS&gt;50 Predicted Monthly'!S:S)</f>
        <v>239502953.08958161</v>
      </c>
      <c r="O5" s="29">
        <f t="shared" si="1"/>
        <v>2.6124747202320073E-3</v>
      </c>
      <c r="Q5" s="26">
        <v>2013</v>
      </c>
      <c r="R5" s="28">
        <f>SUMIF('Int Predicted Monthly'!$C:$C,$Q5,'Int Predicted Monthly'!D:D)</f>
        <v>132359270.70455946</v>
      </c>
      <c r="S5" s="28">
        <f>SUMIF('Int Predicted Monthly'!$C:$C,$Q5,'Int Predicted Monthly'!S:S)</f>
        <v>131526163.10358024</v>
      </c>
      <c r="T5" s="29">
        <f t="shared" si="2"/>
        <v>6.2942897504989449E-3</v>
      </c>
      <c r="U5" s="82"/>
      <c r="V5" s="26">
        <v>2013</v>
      </c>
      <c r="W5" s="28">
        <f>SUMIF('LU Predicted Monthly'!$C:$C,V5,'LU Predicted Monthly'!D:D)</f>
        <v>264005036.01067609</v>
      </c>
      <c r="X5" s="28">
        <f>SUMIF('LU Predicted Monthly'!$C:$C,V5,'LU Predicted Monthly'!O:O)</f>
        <v>271401577.06507319</v>
      </c>
      <c r="Y5" s="29">
        <f t="shared" ref="Y5:Y11" si="3">ABS(W5-X5)/W5</f>
        <v>2.8016666523353734E-2</v>
      </c>
    </row>
    <row r="6" spans="2:25" x14ac:dyDescent="0.25">
      <c r="B6" s="25">
        <v>2014</v>
      </c>
      <c r="C6" s="28">
        <f>SUMIF('Res Predicted Monthly'!$C:$C,B6,'Res Predicted Monthly'!D:D)</f>
        <v>252161003.50009099</v>
      </c>
      <c r="D6" s="28">
        <f>SUMIF('Res Predicted Monthly'!$C:$C,B6,'Res Predicted Monthly'!W:W)</f>
        <v>253684078.19131312</v>
      </c>
      <c r="E6" s="29">
        <f>ABS(C6-D6)/C6</f>
        <v>6.0400881582848781E-3</v>
      </c>
      <c r="F6" s="29"/>
      <c r="G6" s="25">
        <v>2014</v>
      </c>
      <c r="H6" s="28">
        <f>SUMIF('GS&lt;50 Predicted Monthly'!C2:C125,G6,'GS&lt;50 Predicted Monthly'!D2:D125)</f>
        <v>106363259.76019455</v>
      </c>
      <c r="I6" s="28">
        <f>SUMIF('GS&lt;50 Predicted Monthly'!C2:C125,G6,'GS&lt;50 Predicted Monthly'!O2:O125)</f>
        <v>104664907.99547195</v>
      </c>
      <c r="J6" s="29">
        <f t="shared" si="0"/>
        <v>1.5967466290067511E-2</v>
      </c>
      <c r="L6" s="25">
        <v>2014</v>
      </c>
      <c r="M6" s="28">
        <f>SUMIF('GS&gt;50 Predicted Monthly'!$C:$C,L6,'GS&gt;50 Predicted Monthly'!D:D)</f>
        <v>232792168.9992438</v>
      </c>
      <c r="N6" s="28">
        <f>SUMIF('GS&gt;50 Predicted Monthly'!$C:$C,L6,'GS&gt;50 Predicted Monthly'!S:S)</f>
        <v>232001674.6934551</v>
      </c>
      <c r="O6" s="29">
        <f t="shared" si="1"/>
        <v>3.3957083229516354E-3</v>
      </c>
      <c r="Q6" s="25">
        <v>2014</v>
      </c>
      <c r="R6" s="28">
        <f>SUMIF('Int Predicted Monthly'!$C:$C,$Q6,'Int Predicted Monthly'!D:D)</f>
        <v>131121697.69541143</v>
      </c>
      <c r="S6" s="28">
        <f>SUMIF('Int Predicted Monthly'!$C:$C,$Q6,'Int Predicted Monthly'!S:S)</f>
        <v>127734872.41216046</v>
      </c>
      <c r="T6" s="29">
        <f t="shared" si="2"/>
        <v>2.5829632644921847E-2</v>
      </c>
      <c r="U6" s="82"/>
      <c r="V6" s="25">
        <v>2014</v>
      </c>
      <c r="W6" s="28">
        <f>SUMIF('LU Predicted Monthly'!$C:$C,V6,'LU Predicted Monthly'!D:D)</f>
        <v>269674220.66410273</v>
      </c>
      <c r="X6" s="28">
        <f>SUMIF('LU Predicted Monthly'!$C:$C,V6,'LU Predicted Monthly'!O:O)</f>
        <v>271183491.11185169</v>
      </c>
      <c r="Y6" s="29">
        <f t="shared" si="3"/>
        <v>5.5966434019247852E-3</v>
      </c>
    </row>
    <row r="7" spans="2:25" x14ac:dyDescent="0.25">
      <c r="B7" s="26">
        <v>2015</v>
      </c>
      <c r="C7" s="28">
        <f>SUMIF('Res Predicted Monthly'!$C:$C,B7,'Res Predicted Monthly'!D:D)</f>
        <v>252472940.02763164</v>
      </c>
      <c r="D7" s="28">
        <f>SUMIF('Res Predicted Monthly'!$C:$C,B7,'Res Predicted Monthly'!W:W)</f>
        <v>256914231.20036834</v>
      </c>
      <c r="E7" s="29">
        <f t="shared" ref="E7:E14" si="4">ABS(C7-D7)/C7</f>
        <v>1.7591157184015965E-2</v>
      </c>
      <c r="F7" s="29"/>
      <c r="G7" s="26">
        <v>2015</v>
      </c>
      <c r="H7" s="28">
        <f>SUMIF('GS&lt;50 Predicted Monthly'!C2:C126,G7,'GS&lt;50 Predicted Monthly'!D2:D126)</f>
        <v>108051895.12997375</v>
      </c>
      <c r="I7" s="28">
        <f>SUMIF('GS&lt;50 Predicted Monthly'!C2:C126,G7,'GS&lt;50 Predicted Monthly'!O2:O126)</f>
        <v>105735750.23344925</v>
      </c>
      <c r="J7" s="29">
        <f t="shared" si="0"/>
        <v>2.1435486103584332E-2</v>
      </c>
      <c r="L7" s="26">
        <v>2015</v>
      </c>
      <c r="M7" s="28">
        <f>SUMIF('GS&gt;50 Predicted Monthly'!$C:$C,L7,'GS&gt;50 Predicted Monthly'!D:D)</f>
        <v>229872864.94564056</v>
      </c>
      <c r="N7" s="28">
        <f>SUMIF('GS&gt;50 Predicted Monthly'!$C:$C,L7,'GS&gt;50 Predicted Monthly'!S:S)</f>
        <v>228717988.85922906</v>
      </c>
      <c r="O7" s="29">
        <f t="shared" si="1"/>
        <v>5.0239774350252543E-3</v>
      </c>
      <c r="Q7" s="26">
        <v>2015</v>
      </c>
      <c r="R7" s="28">
        <f>SUMIF('Int Predicted Monthly'!$C:$C,$Q7,'Int Predicted Monthly'!D:D)</f>
        <v>128738568.57539585</v>
      </c>
      <c r="S7" s="28">
        <f>SUMIF('Int Predicted Monthly'!$C:$C,$Q7,'Int Predicted Monthly'!S:S)</f>
        <v>126902451.3459345</v>
      </c>
      <c r="T7" s="29">
        <f t="shared" si="2"/>
        <v>1.4262371018876393E-2</v>
      </c>
      <c r="U7" s="82"/>
      <c r="V7" s="26">
        <v>2015</v>
      </c>
      <c r="W7" s="28">
        <f>SUMIF('LU Predicted Monthly'!$C:$C,V7,'LU Predicted Monthly'!D:D)</f>
        <v>273020469.57324731</v>
      </c>
      <c r="X7" s="28">
        <f>SUMIF('LU Predicted Monthly'!$C:$C,V7,'LU Predicted Monthly'!O:O)</f>
        <v>271066659.3511973</v>
      </c>
      <c r="Y7" s="29">
        <f t="shared" si="3"/>
        <v>7.1562774216305898E-3</v>
      </c>
    </row>
    <row r="8" spans="2:25" x14ac:dyDescent="0.25">
      <c r="B8" s="25">
        <v>2016</v>
      </c>
      <c r="C8" s="28">
        <f>SUMIF('Res Predicted Monthly'!$C:$C,B8,'Res Predicted Monthly'!D:D)</f>
        <v>261879307.49471176</v>
      </c>
      <c r="D8" s="28">
        <f>SUMIF('Res Predicted Monthly'!$C:$C,B8,'Res Predicted Monthly'!W:W)</f>
        <v>265341668.10103565</v>
      </c>
      <c r="E8" s="29">
        <f t="shared" si="4"/>
        <v>1.3221207278447592E-2</v>
      </c>
      <c r="F8" s="29"/>
      <c r="G8" s="25">
        <v>2016</v>
      </c>
      <c r="H8" s="28">
        <f>SUMIF('GS&lt;50 Predicted Monthly'!C2:C127,G8,'GS&lt;50 Predicted Monthly'!D2:D127)</f>
        <v>107489531.25572047</v>
      </c>
      <c r="I8" s="28">
        <f>SUMIF('GS&lt;50 Predicted Monthly'!C2:C127,G8,'GS&lt;50 Predicted Monthly'!O2:O127)</f>
        <v>106537779.63920981</v>
      </c>
      <c r="J8" s="29">
        <f t="shared" si="0"/>
        <v>8.8543656800067067E-3</v>
      </c>
      <c r="L8" s="25">
        <v>2016</v>
      </c>
      <c r="M8" s="28">
        <f>SUMIF('GS&gt;50 Predicted Monthly'!$C:$C,L8,'GS&gt;50 Predicted Monthly'!D:D)</f>
        <v>232540270.21871293</v>
      </c>
      <c r="N8" s="28">
        <f>SUMIF('GS&gt;50 Predicted Monthly'!$C:$C,L8,'GS&gt;50 Predicted Monthly'!S:S)</f>
        <v>230170573.89864764</v>
      </c>
      <c r="O8" s="29">
        <f t="shared" si="1"/>
        <v>1.0190477192773969E-2</v>
      </c>
      <c r="Q8" s="25">
        <v>2016</v>
      </c>
      <c r="R8" s="28">
        <f>SUMIF('Int Predicted Monthly'!$C:$C,$Q8,'Int Predicted Monthly'!D:D)</f>
        <v>125457795.26185963</v>
      </c>
      <c r="S8" s="28">
        <f>SUMIF('Int Predicted Monthly'!$C:$C,$Q8,'Int Predicted Monthly'!S:S)</f>
        <v>127070193.6987679</v>
      </c>
      <c r="T8" s="29">
        <f t="shared" si="2"/>
        <v>1.2852118384057554E-2</v>
      </c>
      <c r="U8" s="82"/>
      <c r="V8" s="25">
        <v>2016</v>
      </c>
      <c r="W8" s="28">
        <f>SUMIF('LU Predicted Monthly'!$C:$C,V8,'LU Predicted Monthly'!D:D)</f>
        <v>300337644.50848436</v>
      </c>
      <c r="X8" s="28">
        <f>SUMIF('LU Predicted Monthly'!$C:$C,V8,'LU Predicted Monthly'!O:O)</f>
        <v>299357882.38904095</v>
      </c>
      <c r="Y8" s="29">
        <f t="shared" si="3"/>
        <v>3.262202182636279E-3</v>
      </c>
    </row>
    <row r="9" spans="2:25" x14ac:dyDescent="0.25">
      <c r="B9" s="26">
        <v>2017</v>
      </c>
      <c r="C9" s="28">
        <f>SUMIF('Res Predicted Monthly'!$C:$C,B9,'Res Predicted Monthly'!D:D)</f>
        <v>255917676.66989917</v>
      </c>
      <c r="D9" s="28">
        <f>SUMIF('Res Predicted Monthly'!$C:$C,B9,'Res Predicted Monthly'!W:W)</f>
        <v>259263021.49756739</v>
      </c>
      <c r="E9" s="29">
        <f t="shared" si="4"/>
        <v>1.3071956854247641E-2</v>
      </c>
      <c r="F9" s="29"/>
      <c r="G9" s="26">
        <v>2017</v>
      </c>
      <c r="H9" s="28">
        <f>SUMIF('GS&lt;50 Predicted Monthly'!C2:C128,G9,'GS&lt;50 Predicted Monthly'!D2:D128)</f>
        <v>102755875.99194771</v>
      </c>
      <c r="I9" s="28">
        <f>SUMIF('GS&lt;50 Predicted Monthly'!C2:C128,G9,'GS&lt;50 Predicted Monthly'!O2:O128)</f>
        <v>104655297.23762453</v>
      </c>
      <c r="J9" s="29">
        <f t="shared" si="0"/>
        <v>1.8484794444510993E-2</v>
      </c>
      <c r="L9" s="26">
        <v>2017</v>
      </c>
      <c r="M9" s="28">
        <f>SUMIF('GS&gt;50 Predicted Monthly'!$C:$C,L9,'GS&gt;50 Predicted Monthly'!D:D)</f>
        <v>224777269.85168415</v>
      </c>
      <c r="N9" s="28">
        <f>SUMIF('GS&gt;50 Predicted Monthly'!$C:$C,L9,'GS&gt;50 Predicted Monthly'!S:S)</f>
        <v>228477158.1118204</v>
      </c>
      <c r="O9" s="29">
        <f t="shared" si="1"/>
        <v>1.6460242010135462E-2</v>
      </c>
      <c r="Q9" s="26">
        <v>2017</v>
      </c>
      <c r="R9" s="28">
        <f>SUMIF('Int Predicted Monthly'!$C:$C,$Q9,'Int Predicted Monthly'!D:D)</f>
        <v>124576353.85553248</v>
      </c>
      <c r="S9" s="28">
        <f>SUMIF('Int Predicted Monthly'!$C:$C,$Q9,'Int Predicted Monthly'!S:S)</f>
        <v>125651274.33621237</v>
      </c>
      <c r="T9" s="29">
        <f t="shared" si="2"/>
        <v>8.6286076563650126E-3</v>
      </c>
      <c r="U9" s="82"/>
      <c r="V9" s="26">
        <v>2017</v>
      </c>
      <c r="W9" s="28">
        <f>SUMIF('LU Predicted Monthly'!$C:$C,V9,'LU Predicted Monthly'!D:D)</f>
        <v>289950037.13074797</v>
      </c>
      <c r="X9" s="28">
        <f>SUMIF('LU Predicted Monthly'!$C:$C,V9,'LU Predicted Monthly'!O:O)</f>
        <v>291636838.01041037</v>
      </c>
      <c r="Y9" s="29">
        <f t="shared" si="3"/>
        <v>5.8175570396694267E-3</v>
      </c>
    </row>
    <row r="10" spans="2:25" x14ac:dyDescent="0.25">
      <c r="B10" s="25">
        <v>2018</v>
      </c>
      <c r="C10" s="28">
        <f>SUMIF('Res Predicted Monthly'!$C:$C,B10,'Res Predicted Monthly'!D:D)</f>
        <v>274156480.89960718</v>
      </c>
      <c r="D10" s="28">
        <f>SUMIF('Res Predicted Monthly'!$C:$C,B10,'Res Predicted Monthly'!W:W)</f>
        <v>270858352.32364422</v>
      </c>
      <c r="E10" s="29">
        <f t="shared" si="4"/>
        <v>1.2030095240282486E-2</v>
      </c>
      <c r="F10" s="29"/>
      <c r="G10" s="25">
        <v>2018</v>
      </c>
      <c r="H10" s="28">
        <f>SUMIF('GS&lt;50 Predicted Monthly'!C2:C129,G10,'GS&lt;50 Predicted Monthly'!D2:D129)</f>
        <v>105457971.60393548</v>
      </c>
      <c r="I10" s="28">
        <f>SUMIF('GS&lt;50 Predicted Monthly'!C2:C129,G10,'GS&lt;50 Predicted Monthly'!O2:O129)</f>
        <v>108702808.10953897</v>
      </c>
      <c r="J10" s="29">
        <f t="shared" si="0"/>
        <v>3.0769001681447108E-2</v>
      </c>
      <c r="L10" s="25">
        <v>2018</v>
      </c>
      <c r="M10" s="28">
        <f>SUMIF('GS&gt;50 Predicted Monthly'!$C:$C,L10,'GS&gt;50 Predicted Monthly'!D:D)</f>
        <v>230739671.76721987</v>
      </c>
      <c r="N10" s="28">
        <f>SUMIF('GS&gt;50 Predicted Monthly'!$C:$C,L10,'GS&gt;50 Predicted Monthly'!S:S)</f>
        <v>234750428.8725152</v>
      </c>
      <c r="O10" s="29">
        <f t="shared" si="1"/>
        <v>1.7382173921706687E-2</v>
      </c>
      <c r="Q10" s="25">
        <v>2018</v>
      </c>
      <c r="R10" s="28">
        <f>SUMIF('Int Predicted Monthly'!$C:$C,$Q10,'Int Predicted Monthly'!D:D)</f>
        <v>123353902.91110003</v>
      </c>
      <c r="S10" s="28">
        <f>SUMIF('Int Predicted Monthly'!$C:$C,$Q10,'Int Predicted Monthly'!S:S)</f>
        <v>125048378.57788034</v>
      </c>
      <c r="T10" s="29">
        <f t="shared" si="2"/>
        <v>1.3736700880891463E-2</v>
      </c>
      <c r="U10" s="82"/>
      <c r="V10" s="25">
        <v>2018</v>
      </c>
      <c r="W10" s="28">
        <f>SUMIF('LU Predicted Monthly'!$C:$C,V10,'LU Predicted Monthly'!D:D)</f>
        <v>287949072.30692482</v>
      </c>
      <c r="X10" s="28">
        <f>SUMIF('LU Predicted Monthly'!$C:$C,V10,'LU Predicted Monthly'!O:O)</f>
        <v>290819015.68582976</v>
      </c>
      <c r="Y10" s="29">
        <f t="shared" si="3"/>
        <v>9.9668436363145041E-3</v>
      </c>
    </row>
    <row r="11" spans="2:25" x14ac:dyDescent="0.25">
      <c r="B11" s="25">
        <v>2019</v>
      </c>
      <c r="C11" s="28">
        <f>SUMIF('Res Predicted Monthly'!$C:$C,B11,'Res Predicted Monthly'!D:D)</f>
        <v>267147932.46974608</v>
      </c>
      <c r="D11" s="28">
        <f>SUMIF('Res Predicted Monthly'!$C:$C,B11,'Res Predicted Monthly'!W:W)</f>
        <v>264919198.25818917</v>
      </c>
      <c r="E11" s="29">
        <f t="shared" si="4"/>
        <v>8.3426968382370337E-3</v>
      </c>
      <c r="F11" s="29"/>
      <c r="G11" s="26">
        <v>2019</v>
      </c>
      <c r="H11" s="28">
        <f>SUMIF('GS&lt;50 Predicted Monthly'!C2:C130,G11,'GS&lt;50 Predicted Monthly'!D2:D130)</f>
        <v>106180778.41084805</v>
      </c>
      <c r="I11" s="28">
        <f>SUMIF('GS&lt;50 Predicted Monthly'!C2:C130,G11,'GS&lt;50 Predicted Monthly'!O2:O130)</f>
        <v>106292383.17766468</v>
      </c>
      <c r="J11" s="29">
        <f t="shared" si="0"/>
        <v>1.0510825828079328E-3</v>
      </c>
      <c r="L11" s="26">
        <v>2019</v>
      </c>
      <c r="M11" s="28">
        <f>SUMIF('GS&gt;50 Predicted Monthly'!$C:$C,L11,'GS&gt;50 Predicted Monthly'!D:D)</f>
        <v>232916070.21089041</v>
      </c>
      <c r="N11" s="28">
        <f>SUMIF('GS&gt;50 Predicted Monthly'!$C:$C,L11,'GS&gt;50 Predicted Monthly'!S:S)</f>
        <v>227921939.68467939</v>
      </c>
      <c r="O11" s="29">
        <f t="shared" si="1"/>
        <v>2.1441760208684449E-2</v>
      </c>
      <c r="Q11" s="25">
        <v>2019</v>
      </c>
      <c r="R11" s="28">
        <f>SUMIF('Int Predicted Monthly'!$C:$C,$Q11,'Int Predicted Monthly'!D:D)</f>
        <v>121939261.79416697</v>
      </c>
      <c r="S11" s="28">
        <f>SUMIF('Int Predicted Monthly'!$C:$C,$Q11,'Int Predicted Monthly'!S:S)</f>
        <v>124108938.34297404</v>
      </c>
      <c r="T11" s="29">
        <f>ABS(R11-S11)/R11</f>
        <v>1.7793092371425668E-2</v>
      </c>
      <c r="U11" s="82"/>
      <c r="V11" s="25">
        <v>2019</v>
      </c>
      <c r="W11" s="28">
        <f>SUMIF('LU Predicted Monthly'!$C:$C,V11,'LU Predicted Monthly'!D:D)</f>
        <v>291923131.49465817</v>
      </c>
      <c r="X11" s="28">
        <f>SUMIF('LU Predicted Monthly'!$C:$C,V11,'LU Predicted Monthly'!O:O)</f>
        <v>290491886.75599748</v>
      </c>
      <c r="Y11" s="29">
        <f t="shared" si="3"/>
        <v>4.9028137350153192E-3</v>
      </c>
    </row>
    <row r="12" spans="2:25" x14ac:dyDescent="0.25">
      <c r="B12" s="26">
        <v>2020</v>
      </c>
      <c r="C12" s="28">
        <f>SUMIF('Res Predicted Monthly'!$C:$C,B12,'Res Predicted Monthly'!D:D)</f>
        <v>286141751.98416203</v>
      </c>
      <c r="D12" s="28">
        <f>SUMIF('Res Predicted Monthly'!$C:$C,B12,'Res Predicted Monthly'!W:W)</f>
        <v>279818977.59061044</v>
      </c>
      <c r="E12" s="29">
        <f t="shared" ref="E12:E13" si="5">ABS(C12-D12)/C12</f>
        <v>2.2096650872192723E-2</v>
      </c>
      <c r="F12" s="29"/>
      <c r="G12" s="26">
        <v>2020</v>
      </c>
      <c r="H12" s="28">
        <f>SUMIF('GS&lt;50 Predicted Monthly'!C2:C131,G12,'GS&lt;50 Predicted Monthly'!D2:D131)</f>
        <v>99740924.443598792</v>
      </c>
      <c r="I12" s="28">
        <f>SUMIF('GS&lt;50 Predicted Monthly'!C2:C131,G12,'GS&lt;50 Predicted Monthly'!O2:O131)</f>
        <v>100087762.68633567</v>
      </c>
      <c r="J12" s="29">
        <f t="shared" ref="J12:J13" si="6">ABS(H12-I12)/H12</f>
        <v>3.4773914987423753E-3</v>
      </c>
      <c r="L12" s="26">
        <v>2020</v>
      </c>
      <c r="M12" s="28">
        <f>SUMIF('GS&gt;50 Predicted Monthly'!$C:$C,L12,'GS&gt;50 Predicted Monthly'!D:D)</f>
        <v>224174483.23012865</v>
      </c>
      <c r="N12" s="28">
        <f>SUMIF('GS&gt;50 Predicted Monthly'!$C:$C,L12,'GS&gt;50 Predicted Monthly'!S:S)</f>
        <v>222464086.7236194</v>
      </c>
      <c r="O12" s="29">
        <f t="shared" ref="O12:O13" si="7">ABS(M12-N12)/M12</f>
        <v>7.6297555451635369E-3</v>
      </c>
      <c r="Q12" s="26">
        <v>2020</v>
      </c>
      <c r="R12" s="28">
        <f>SUMIF('Int Predicted Monthly'!$C:$C,$Q12,'Int Predicted Monthly'!D:D)</f>
        <v>115050344.42643854</v>
      </c>
      <c r="S12" s="28">
        <f>SUMIF('Int Predicted Monthly'!$C:$C,$Q12,'Int Predicted Monthly'!S:S)</f>
        <v>114415394.0304542</v>
      </c>
      <c r="T12" s="29">
        <f t="shared" ref="T12:T13" si="8">ABS(R12-S12)/R12</f>
        <v>5.5188917438688282E-3</v>
      </c>
      <c r="U12" s="82"/>
      <c r="V12" s="26">
        <v>2020</v>
      </c>
      <c r="W12" s="28">
        <f>SUMIF('LU Predicted Monthly'!$C:$C,V12,'LU Predicted Monthly'!D:D)</f>
        <v>282590152.27139831</v>
      </c>
      <c r="X12" s="28">
        <f>SUMIF('LU Predicted Monthly'!$C:$C,V12,'LU Predicted Monthly'!O:O)</f>
        <v>279655912.86784041</v>
      </c>
      <c r="Y12" s="29">
        <f t="shared" ref="Y12:Y13" si="9">ABS(W12-X12)/W12</f>
        <v>1.0383374579662869E-2</v>
      </c>
    </row>
    <row r="13" spans="2:25" x14ac:dyDescent="0.25">
      <c r="B13" s="25">
        <v>2021</v>
      </c>
      <c r="C13" s="28">
        <f>SUMIF('Res Predicted Monthly'!$C:$C,B13,'Res Predicted Monthly'!D:D)</f>
        <v>290815366.03768003</v>
      </c>
      <c r="D13" s="28">
        <f>SUMIF('Res Predicted Monthly'!$C:$C,B13,'Res Predicted Monthly'!W:W)</f>
        <v>293043199.68996513</v>
      </c>
      <c r="E13" s="29">
        <f t="shared" si="5"/>
        <v>7.6606462809686807E-3</v>
      </c>
      <c r="F13" s="29"/>
      <c r="G13" s="25">
        <v>2021</v>
      </c>
      <c r="H13" s="28">
        <f>SUMIF('GS&lt;50 Predicted Monthly'!C2:C132,G13,'GS&lt;50 Predicted Monthly'!D2:D132)</f>
        <v>104101974.16829662</v>
      </c>
      <c r="I13" s="28">
        <f>SUMIF('GS&lt;50 Predicted Monthly'!C2:C132,G13,'GS&lt;50 Predicted Monthly'!O2:O132)</f>
        <v>103650131.73174019</v>
      </c>
      <c r="J13" s="29">
        <f t="shared" si="6"/>
        <v>4.3403829770409241E-3</v>
      </c>
      <c r="L13" s="25">
        <v>2021</v>
      </c>
      <c r="M13" s="28">
        <f>SUMIF('GS&gt;50 Predicted Monthly'!$C:$C,L13,'GS&gt;50 Predicted Monthly'!D:D)</f>
        <v>223339046.09127441</v>
      </c>
      <c r="N13" s="28">
        <f>SUMIF('GS&gt;50 Predicted Monthly'!$C:$C,L13,'GS&gt;50 Predicted Monthly'!S:S)</f>
        <v>228104850.81334671</v>
      </c>
      <c r="O13" s="29">
        <f t="shared" si="7"/>
        <v>2.1338878290563711E-2</v>
      </c>
      <c r="Q13" s="25">
        <v>2021</v>
      </c>
      <c r="R13" s="28">
        <f>SUMIF('Int Predicted Monthly'!$C:$C,$Q13,'Int Predicted Monthly'!D:D)</f>
        <v>124373727.80068696</v>
      </c>
      <c r="S13" s="28">
        <f>SUMIF('Int Predicted Monthly'!$C:$C,$Q13,'Int Predicted Monthly'!S:S)</f>
        <v>122511885.71840082</v>
      </c>
      <c r="T13" s="29">
        <f t="shared" si="8"/>
        <v>1.4969737702722865E-2</v>
      </c>
      <c r="U13" s="82"/>
      <c r="V13" s="25">
        <v>2021</v>
      </c>
      <c r="W13" s="28">
        <f>SUMIF('LU Predicted Monthly'!$C:$C,V13,'LU Predicted Monthly'!D:D)</f>
        <v>268734236.42648262</v>
      </c>
      <c r="X13" s="28">
        <f>SUMIF('LU Predicted Monthly'!$C:$C,V13,'LU Predicted Monthly'!O:O)</f>
        <v>278524179.79011637</v>
      </c>
      <c r="Y13" s="29">
        <f t="shared" si="9"/>
        <v>3.6429833034362848E-2</v>
      </c>
    </row>
    <row r="14" spans="2:25" x14ac:dyDescent="0.25">
      <c r="B14" s="84" t="s">
        <v>19</v>
      </c>
      <c r="C14" s="82">
        <f>SUM(C4:C11)</f>
        <v>2079451708.5556176</v>
      </c>
      <c r="D14" s="82">
        <f>SUM(D4:D11)</f>
        <v>2083876627.8523197</v>
      </c>
      <c r="E14" s="83">
        <f t="shared" si="4"/>
        <v>2.1279259713011972E-3</v>
      </c>
      <c r="F14" s="29"/>
      <c r="G14" s="84" t="s">
        <v>19</v>
      </c>
      <c r="H14" s="82">
        <f>SUM(H4:H11)</f>
        <v>845590354.99280822</v>
      </c>
      <c r="I14" s="82">
        <f>SUM(I4:I11)</f>
        <v>845924430.72271502</v>
      </c>
      <c r="J14" s="83">
        <f>ABS(H14-I14)/H14</f>
        <v>3.9507987281813157E-4</v>
      </c>
      <c r="L14" s="84" t="s">
        <v>19</v>
      </c>
      <c r="M14" s="82">
        <f>SUM(M4:M11)</f>
        <v>1862919731.2852044</v>
      </c>
      <c r="N14" s="82">
        <f>SUM(N4:N11)</f>
        <v>1859872095.9472117</v>
      </c>
      <c r="O14" s="83">
        <f>ABS(M14-N14)/M14</f>
        <v>1.6359456002380433E-3</v>
      </c>
      <c r="Q14" s="84" t="s">
        <v>19</v>
      </c>
      <c r="R14" s="82">
        <f>SUM(R4:R11)</f>
        <v>1014446893.6666259</v>
      </c>
      <c r="S14" s="82">
        <f>SUM(S4:S11)</f>
        <v>1016493577.9458593</v>
      </c>
      <c r="T14" s="83">
        <f t="shared" si="2"/>
        <v>2.0175371347788368E-3</v>
      </c>
      <c r="U14" s="82"/>
      <c r="V14" s="84" t="s">
        <v>19</v>
      </c>
      <c r="W14" s="82">
        <f>SUM(W4:W11)</f>
        <v>2249491054.962234</v>
      </c>
      <c r="X14" s="82">
        <f>SUM(X4:X11)</f>
        <v>2258919043.6345973</v>
      </c>
      <c r="Y14" s="83">
        <f>ABS(W14-X14)/W14</f>
        <v>4.1911652200464361E-3</v>
      </c>
    </row>
    <row r="15" spans="2:25" x14ac:dyDescent="0.25">
      <c r="B15" s="25"/>
      <c r="C15" s="25"/>
      <c r="D15" s="25"/>
      <c r="E15" s="25"/>
      <c r="F15" s="25"/>
      <c r="G15" s="25"/>
      <c r="H15" s="25"/>
      <c r="I15" s="25"/>
      <c r="J15" s="25"/>
      <c r="Q15" s="25"/>
      <c r="R15" s="25"/>
      <c r="S15" s="84"/>
      <c r="T15" s="82"/>
      <c r="U15" s="82"/>
      <c r="V15" s="83"/>
      <c r="W15" s="25"/>
      <c r="X15" s="25"/>
      <c r="Y15" s="25"/>
    </row>
    <row r="16" spans="2:25" x14ac:dyDescent="0.25">
      <c r="B16" s="274" t="s">
        <v>118</v>
      </c>
      <c r="C16" s="274"/>
      <c r="D16" s="274"/>
      <c r="E16" s="30">
        <f>AVERAGE(E4:E11)</f>
        <v>1.0154300038690519E-2</v>
      </c>
      <c r="F16" s="30"/>
      <c r="G16" s="274" t="s">
        <v>118</v>
      </c>
      <c r="H16" s="274"/>
      <c r="I16" s="274"/>
      <c r="J16" s="30">
        <f>AVERAGE(J4:J11)</f>
        <v>1.221731167202831E-2</v>
      </c>
      <c r="L16" s="274" t="s">
        <v>118</v>
      </c>
      <c r="M16" s="274"/>
      <c r="N16" s="274"/>
      <c r="O16" s="30">
        <f>AVERAGE(O4:O11)</f>
        <v>9.9928652555998313E-3</v>
      </c>
      <c r="Q16" s="274" t="s">
        <v>118</v>
      </c>
      <c r="R16" s="274"/>
      <c r="S16" s="274"/>
      <c r="T16" s="30">
        <f>AVERAGE(T4:T11)</f>
        <v>1.3952638168079219E-2</v>
      </c>
      <c r="U16" s="82"/>
      <c r="V16" s="274" t="s">
        <v>118</v>
      </c>
      <c r="W16" s="274"/>
      <c r="X16" s="274"/>
      <c r="Y16" s="30">
        <f>AVERAGE(Y4:Y11)</f>
        <v>8.2412932765179633E-3</v>
      </c>
    </row>
    <row r="17" spans="2:25" x14ac:dyDescent="0.25">
      <c r="B17" s="274" t="s">
        <v>119</v>
      </c>
      <c r="C17" s="274"/>
      <c r="D17" s="274"/>
      <c r="E17" s="30">
        <f>'Res Predicted Monthly'!Y122</f>
        <v>2.3298903940261573E-2</v>
      </c>
      <c r="F17" s="30"/>
      <c r="G17" s="274" t="s">
        <v>119</v>
      </c>
      <c r="H17" s="274"/>
      <c r="I17" s="274"/>
      <c r="J17" s="30">
        <f>'GS&lt;50 Predicted Monthly'!Q122</f>
        <v>2.5941270216317942E-2</v>
      </c>
      <c r="L17" s="274" t="s">
        <v>119</v>
      </c>
      <c r="M17" s="274"/>
      <c r="N17" s="274"/>
      <c r="O17" s="30">
        <f>'GS&gt;50 Predicted Monthly'!U122</f>
        <v>2.3711976936100346E-2</v>
      </c>
      <c r="Q17" s="274" t="s">
        <v>119</v>
      </c>
      <c r="R17" s="274"/>
      <c r="S17" s="274"/>
      <c r="T17" s="30">
        <f>'Int Predicted Monthly'!U122</f>
        <v>3.3305448775421929E-2</v>
      </c>
      <c r="U17" s="82"/>
      <c r="V17" s="274" t="s">
        <v>119</v>
      </c>
      <c r="W17" s="274"/>
      <c r="X17" s="274"/>
      <c r="Y17" s="30">
        <f>'LU Predicted Monthly'!Q122</f>
        <v>4.5891999796414916E-2</v>
      </c>
    </row>
    <row r="18" spans="2:25" x14ac:dyDescent="0.25">
      <c r="S18" s="84"/>
      <c r="T18" s="82"/>
      <c r="U18" s="82"/>
      <c r="V18" s="83"/>
    </row>
    <row r="19" spans="2:25" x14ac:dyDescent="0.25">
      <c r="S19" s="84"/>
      <c r="T19" s="82"/>
      <c r="U19" s="82"/>
      <c r="V19" s="83"/>
    </row>
    <row r="20" spans="2:25" x14ac:dyDescent="0.25">
      <c r="S20" s="84"/>
      <c r="T20" s="82"/>
      <c r="U20" s="82"/>
      <c r="V20" s="83"/>
    </row>
    <row r="21" spans="2:25" x14ac:dyDescent="0.25">
      <c r="L21" s="25"/>
      <c r="M21" s="28"/>
      <c r="N21" s="28"/>
      <c r="O21" s="29"/>
      <c r="S21" s="84"/>
      <c r="T21" s="82"/>
      <c r="U21" s="82"/>
      <c r="V21" s="83"/>
    </row>
    <row r="22" spans="2:25" x14ac:dyDescent="0.25">
      <c r="L22" s="25"/>
      <c r="M22" s="25"/>
      <c r="N22" s="25"/>
      <c r="O22" s="25"/>
      <c r="S22" s="84"/>
      <c r="T22" s="82"/>
      <c r="U22" s="82"/>
      <c r="V22" s="83"/>
    </row>
    <row r="23" spans="2:25" x14ac:dyDescent="0.25">
      <c r="S23" s="84"/>
      <c r="T23" s="82"/>
      <c r="U23" s="82"/>
      <c r="V23" s="83"/>
    </row>
    <row r="24" spans="2:25" x14ac:dyDescent="0.25">
      <c r="S24" s="84"/>
      <c r="T24" s="82"/>
      <c r="U24" s="82"/>
      <c r="V24" s="83"/>
    </row>
    <row r="25" spans="2:25" x14ac:dyDescent="0.25">
      <c r="S25" s="84"/>
      <c r="T25" s="82"/>
      <c r="U25" s="82"/>
      <c r="V25" s="83"/>
    </row>
    <row r="26" spans="2:25" x14ac:dyDescent="0.25">
      <c r="S26" s="84"/>
      <c r="T26" s="82"/>
      <c r="U26" s="82"/>
      <c r="V26" s="83"/>
    </row>
    <row r="27" spans="2:25" x14ac:dyDescent="0.25">
      <c r="S27" s="84"/>
      <c r="T27" s="82"/>
      <c r="U27" s="82"/>
      <c r="V27" s="83"/>
    </row>
    <row r="28" spans="2:25" x14ac:dyDescent="0.25">
      <c r="S28" s="84"/>
      <c r="T28" s="82"/>
      <c r="U28" s="82"/>
      <c r="V28" s="83"/>
    </row>
    <row r="29" spans="2:25" x14ac:dyDescent="0.25">
      <c r="S29" s="84"/>
      <c r="T29" s="82"/>
      <c r="U29" s="82"/>
      <c r="V29" s="83"/>
    </row>
    <row r="30" spans="2:25" x14ac:dyDescent="0.25">
      <c r="S30" s="84"/>
      <c r="T30" s="82"/>
      <c r="U30" s="82"/>
      <c r="V30" s="83"/>
    </row>
    <row r="31" spans="2:25" x14ac:dyDescent="0.25">
      <c r="S31" s="84"/>
      <c r="T31" s="82"/>
      <c r="U31" s="82"/>
      <c r="V31" s="83"/>
    </row>
    <row r="32" spans="2:25" x14ac:dyDescent="0.25">
      <c r="S32" s="84"/>
      <c r="T32" s="82"/>
      <c r="U32" s="82"/>
      <c r="V32" s="83"/>
    </row>
    <row r="33" spans="2:22" x14ac:dyDescent="0.25">
      <c r="S33" s="84"/>
      <c r="T33" s="82"/>
      <c r="U33" s="82"/>
      <c r="V33" s="83"/>
    </row>
    <row r="34" spans="2:22" x14ac:dyDescent="0.25">
      <c r="S34" s="84"/>
      <c r="T34" s="82"/>
      <c r="U34" s="82"/>
      <c r="V34" s="83"/>
    </row>
    <row r="35" spans="2:22" x14ac:dyDescent="0.25">
      <c r="S35" s="84"/>
      <c r="T35" s="82"/>
      <c r="U35" s="82"/>
      <c r="V35" s="83"/>
    </row>
    <row r="36" spans="2:22" x14ac:dyDescent="0.25">
      <c r="S36" s="84"/>
      <c r="T36" s="82"/>
      <c r="U36" s="82"/>
      <c r="V36" s="83"/>
    </row>
    <row r="37" spans="2:22" x14ac:dyDescent="0.25">
      <c r="B37" s="25"/>
      <c r="C37" s="276"/>
      <c r="D37" s="276"/>
      <c r="E37" s="26"/>
      <c r="F37" s="26"/>
      <c r="G37" s="25"/>
      <c r="H37" s="275"/>
      <c r="I37" s="276"/>
      <c r="J37" s="26"/>
      <c r="L37" s="25"/>
      <c r="M37" s="275"/>
      <c r="N37" s="276"/>
      <c r="O37" s="26"/>
      <c r="S37" s="84"/>
      <c r="T37" s="82"/>
      <c r="U37" s="82"/>
      <c r="V37" s="83"/>
    </row>
    <row r="38" spans="2:22" x14ac:dyDescent="0.25">
      <c r="B38" s="26"/>
      <c r="C38" s="26"/>
      <c r="D38" s="27"/>
      <c r="E38" s="26"/>
      <c r="F38" s="26"/>
      <c r="G38" s="26"/>
      <c r="H38" s="26"/>
      <c r="I38" s="27"/>
      <c r="J38" s="26"/>
      <c r="L38" s="26"/>
      <c r="M38" s="26"/>
      <c r="N38" s="27"/>
      <c r="O38" s="26"/>
      <c r="S38" s="84"/>
      <c r="T38" s="82"/>
      <c r="U38" s="82"/>
      <c r="V38" s="83"/>
    </row>
    <row r="39" spans="2:22" x14ac:dyDescent="0.25">
      <c r="S39" s="84"/>
      <c r="T39" s="82"/>
      <c r="U39" s="82"/>
      <c r="V39" s="83"/>
    </row>
    <row r="40" spans="2:22" x14ac:dyDescent="0.25">
      <c r="S40" s="84"/>
      <c r="T40" s="82"/>
      <c r="U40" s="82"/>
      <c r="V40" s="83"/>
    </row>
    <row r="41" spans="2:22" x14ac:dyDescent="0.25">
      <c r="S41" s="84"/>
      <c r="T41" s="82"/>
      <c r="U41" s="82"/>
      <c r="V41" s="83"/>
    </row>
    <row r="42" spans="2:22" x14ac:dyDescent="0.25">
      <c r="S42" s="84"/>
      <c r="T42" s="82"/>
      <c r="U42" s="82"/>
      <c r="V42" s="83"/>
    </row>
    <row r="43" spans="2:22" x14ac:dyDescent="0.25">
      <c r="S43" s="84"/>
      <c r="T43" s="82"/>
      <c r="U43" s="82"/>
      <c r="V43" s="83"/>
    </row>
    <row r="44" spans="2:22" x14ac:dyDescent="0.25">
      <c r="S44" s="84"/>
      <c r="T44" s="82"/>
      <c r="U44" s="82"/>
      <c r="V44" s="83"/>
    </row>
    <row r="45" spans="2:22" x14ac:dyDescent="0.25">
      <c r="S45" s="84"/>
      <c r="T45" s="82"/>
      <c r="U45" s="82"/>
      <c r="V45" s="83"/>
    </row>
    <row r="46" spans="2:22" x14ac:dyDescent="0.25">
      <c r="S46" s="84"/>
      <c r="T46" s="82"/>
      <c r="U46" s="82"/>
      <c r="V46" s="83"/>
    </row>
    <row r="47" spans="2:22" x14ac:dyDescent="0.25">
      <c r="S47" s="84"/>
      <c r="T47" s="82"/>
      <c r="U47" s="82"/>
      <c r="V47" s="83"/>
    </row>
    <row r="48" spans="2:22" x14ac:dyDescent="0.25">
      <c r="S48" s="84"/>
      <c r="T48" s="82"/>
      <c r="U48" s="82"/>
      <c r="V48" s="83"/>
    </row>
    <row r="49" spans="19:22" x14ac:dyDescent="0.25">
      <c r="S49" s="84"/>
      <c r="T49" s="82"/>
      <c r="U49" s="82"/>
      <c r="V49" s="83"/>
    </row>
    <row r="50" spans="19:22" x14ac:dyDescent="0.25">
      <c r="S50" s="84"/>
      <c r="T50" s="82"/>
      <c r="U50" s="82"/>
      <c r="V50" s="83"/>
    </row>
    <row r="51" spans="19:22" x14ac:dyDescent="0.25">
      <c r="S51" s="84"/>
      <c r="T51" s="82"/>
      <c r="U51" s="82"/>
      <c r="V51" s="83"/>
    </row>
    <row r="52" spans="19:22" x14ac:dyDescent="0.25">
      <c r="S52" s="84"/>
      <c r="T52" s="82"/>
      <c r="U52" s="82"/>
      <c r="V52" s="83"/>
    </row>
    <row r="53" spans="19:22" x14ac:dyDescent="0.25">
      <c r="S53" s="84"/>
      <c r="T53" s="82"/>
      <c r="U53" s="82"/>
      <c r="V53" s="83"/>
    </row>
    <row r="54" spans="19:22" x14ac:dyDescent="0.25">
      <c r="S54" s="84"/>
      <c r="T54" s="82"/>
      <c r="U54" s="82"/>
      <c r="V54" s="83"/>
    </row>
    <row r="55" spans="19:22" x14ac:dyDescent="0.25">
      <c r="S55" s="84"/>
      <c r="T55" s="82"/>
      <c r="U55" s="82"/>
      <c r="V55" s="83"/>
    </row>
    <row r="56" spans="19:22" x14ac:dyDescent="0.25">
      <c r="S56" s="84"/>
      <c r="T56" s="82"/>
      <c r="U56" s="82"/>
      <c r="V56" s="83"/>
    </row>
    <row r="57" spans="19:22" x14ac:dyDescent="0.25">
      <c r="S57" s="84"/>
      <c r="T57" s="82"/>
      <c r="U57" s="82"/>
      <c r="V57" s="83"/>
    </row>
    <row r="58" spans="19:22" x14ac:dyDescent="0.25">
      <c r="S58" s="84"/>
      <c r="T58" s="82"/>
      <c r="U58" s="82"/>
      <c r="V58" s="83"/>
    </row>
    <row r="59" spans="19:22" x14ac:dyDescent="0.25">
      <c r="S59" s="84"/>
      <c r="T59" s="82"/>
      <c r="U59" s="82"/>
      <c r="V59" s="83"/>
    </row>
    <row r="60" spans="19:22" x14ac:dyDescent="0.25">
      <c r="S60" s="84"/>
      <c r="T60" s="82"/>
      <c r="U60" s="82"/>
      <c r="V60" s="83"/>
    </row>
    <row r="61" spans="19:22" x14ac:dyDescent="0.25">
      <c r="S61" s="84"/>
      <c r="T61" s="82"/>
      <c r="U61" s="82"/>
      <c r="V61" s="83"/>
    </row>
    <row r="62" spans="19:22" x14ac:dyDescent="0.25">
      <c r="S62" s="84"/>
      <c r="T62" s="82"/>
      <c r="U62" s="82"/>
      <c r="V62" s="83"/>
    </row>
    <row r="63" spans="19:22" x14ac:dyDescent="0.25">
      <c r="S63" s="84"/>
      <c r="T63" s="82"/>
      <c r="U63" s="82"/>
      <c r="V63" s="83"/>
    </row>
    <row r="64" spans="19:22" x14ac:dyDescent="0.25">
      <c r="S64" s="84"/>
      <c r="T64" s="82"/>
      <c r="U64" s="82"/>
      <c r="V64" s="83"/>
    </row>
    <row r="65" spans="1:22" x14ac:dyDescent="0.25">
      <c r="S65" s="84"/>
      <c r="T65" s="82"/>
      <c r="U65" s="82"/>
      <c r="V65" s="83"/>
    </row>
    <row r="66" spans="1:22" x14ac:dyDescent="0.25">
      <c r="S66" s="84"/>
      <c r="T66" s="82"/>
      <c r="U66" s="82"/>
      <c r="V66" s="83"/>
    </row>
    <row r="67" spans="1:22" x14ac:dyDescent="0.25">
      <c r="S67" s="84"/>
      <c r="T67" s="82"/>
      <c r="U67" s="82"/>
      <c r="V67" s="83"/>
    </row>
    <row r="68" spans="1:22" x14ac:dyDescent="0.25">
      <c r="S68" s="84"/>
      <c r="T68" s="82"/>
      <c r="U68" s="82"/>
      <c r="V68" s="83"/>
    </row>
    <row r="69" spans="1:22" x14ac:dyDescent="0.25">
      <c r="S69" s="84"/>
      <c r="T69" s="82"/>
      <c r="U69" s="82"/>
      <c r="V69" s="83"/>
    </row>
    <row r="70" spans="1:22" x14ac:dyDescent="0.25">
      <c r="S70" s="84"/>
      <c r="T70" s="82"/>
      <c r="U70" s="82"/>
      <c r="V70" s="83"/>
    </row>
    <row r="71" spans="1:22" x14ac:dyDescent="0.25">
      <c r="S71" s="84"/>
      <c r="T71" s="82"/>
      <c r="U71" s="82"/>
      <c r="V71" s="83"/>
    </row>
    <row r="72" spans="1:22" x14ac:dyDescent="0.25">
      <c r="B72" s="25"/>
      <c r="C72" s="276" t="s">
        <v>114</v>
      </c>
      <c r="D72" s="276"/>
      <c r="E72" s="26" t="s">
        <v>115</v>
      </c>
      <c r="F72" s="26"/>
      <c r="G72" s="25"/>
      <c r="H72" s="275" t="s">
        <v>121</v>
      </c>
      <c r="I72" s="276"/>
      <c r="J72" s="26" t="s">
        <v>115</v>
      </c>
      <c r="S72" s="84"/>
      <c r="T72" s="82"/>
      <c r="U72" s="82"/>
      <c r="V72" s="83"/>
    </row>
    <row r="73" spans="1:22" x14ac:dyDescent="0.25">
      <c r="B73" s="26" t="s">
        <v>49</v>
      </c>
      <c r="C73" s="26" t="s">
        <v>116</v>
      </c>
      <c r="D73" s="27" t="s">
        <v>82</v>
      </c>
      <c r="E73" s="26" t="s">
        <v>117</v>
      </c>
      <c r="F73" s="26"/>
      <c r="G73" s="26" t="s">
        <v>49</v>
      </c>
      <c r="H73" s="26" t="s">
        <v>116</v>
      </c>
      <c r="I73" s="27" t="s">
        <v>82</v>
      </c>
      <c r="J73" s="26" t="s">
        <v>117</v>
      </c>
      <c r="S73" s="84"/>
      <c r="T73" s="82"/>
      <c r="U73" s="82"/>
      <c r="V73" s="83"/>
    </row>
    <row r="74" spans="1:22" x14ac:dyDescent="0.25">
      <c r="B74" s="25">
        <v>2010</v>
      </c>
      <c r="C74" s="28">
        <v>264765478.77365178</v>
      </c>
      <c r="D74" s="28" t="e">
        <v>#REF!</v>
      </c>
      <c r="E74" s="29" t="e">
        <f>ABS(C74-D74)/C74</f>
        <v>#REF!</v>
      </c>
      <c r="F74" s="29"/>
      <c r="G74" s="25">
        <v>2010</v>
      </c>
      <c r="H74" s="28">
        <f>SUMIF('GS&lt;50 Predicted Monthly'!$C:$C,G74,'GS&lt;50 Predicted Monthly'!D:D)</f>
        <v>0</v>
      </c>
      <c r="I74" s="28">
        <f>SUMIF('GS&lt;50 Predicted Monthly'!$C:$C,G74,'GS&lt;50 Predicted Monthly'!O:O)</f>
        <v>0</v>
      </c>
      <c r="J74" s="29" t="e">
        <f t="shared" ref="J74:J83" si="10">ABS(H74-I74)/H74</f>
        <v>#DIV/0!</v>
      </c>
      <c r="S74" s="84"/>
      <c r="T74" s="82"/>
      <c r="U74" s="82"/>
      <c r="V74" s="83"/>
    </row>
    <row r="75" spans="1:22" x14ac:dyDescent="0.25">
      <c r="B75" s="26">
        <v>2011</v>
      </c>
      <c r="C75" s="28">
        <v>258092089.49168485</v>
      </c>
      <c r="D75" s="28" t="e">
        <v>#REF!</v>
      </c>
      <c r="E75" s="29" t="e">
        <f>ABS(C75-D75)/C75</f>
        <v>#REF!</v>
      </c>
      <c r="F75" s="29"/>
      <c r="G75" s="26">
        <v>2011</v>
      </c>
      <c r="H75" s="28">
        <f>SUMIF('GS&lt;50 Predicted Monthly'!$C:$C,G75,'GS&lt;50 Predicted Monthly'!D:D)</f>
        <v>0</v>
      </c>
      <c r="I75" s="28">
        <f>SUMIF('GS&lt;50 Predicted Monthly'!$C:$C,G75,'GS&lt;50 Predicted Monthly'!O:O)</f>
        <v>0</v>
      </c>
      <c r="J75" s="29" t="e">
        <f t="shared" si="10"/>
        <v>#DIV/0!</v>
      </c>
      <c r="S75" s="84"/>
      <c r="T75" s="82"/>
      <c r="U75" s="82"/>
      <c r="V75" s="83"/>
    </row>
    <row r="76" spans="1:22" x14ac:dyDescent="0.25">
      <c r="B76" s="25">
        <v>2012</v>
      </c>
      <c r="C76" s="28">
        <v>257869306.08309445</v>
      </c>
      <c r="D76" s="28">
        <v>266255858.68528369</v>
      </c>
      <c r="E76" s="29">
        <f>ABS(C76-D76)/C76</f>
        <v>3.2522492612931622E-2</v>
      </c>
      <c r="F76" s="29"/>
      <c r="G76" s="25">
        <v>2012</v>
      </c>
      <c r="H76" s="28">
        <f>SUMIF('GS&lt;50 Predicted Monthly'!$C:$C,G76,'GS&lt;50 Predicted Monthly'!D:D)</f>
        <v>104268159.33148342</v>
      </c>
      <c r="I76" s="28">
        <f>SUMIF('GS&lt;50 Predicted Monthly'!$C:$C,G76,'GS&lt;50 Predicted Monthly'!O:O)</f>
        <v>104351856.19485158</v>
      </c>
      <c r="J76" s="29">
        <f t="shared" si="10"/>
        <v>8.0270778639209743E-4</v>
      </c>
      <c r="S76" s="84"/>
      <c r="T76" s="82"/>
      <c r="U76" s="82"/>
      <c r="V76" s="83"/>
    </row>
    <row r="77" spans="1:22" x14ac:dyDescent="0.25">
      <c r="B77" s="26">
        <v>2013</v>
      </c>
      <c r="C77" s="28">
        <v>257847061.41083631</v>
      </c>
      <c r="D77" s="28">
        <v>271229325.57173938</v>
      </c>
      <c r="E77" s="29">
        <f>ABS(C77-D77)/C77</f>
        <v>5.1900006490982108E-2</v>
      </c>
      <c r="F77" s="29"/>
      <c r="G77" s="26">
        <v>2013</v>
      </c>
      <c r="H77" s="28">
        <f>SUMIF('GS&lt;50 Predicted Monthly'!$C:$C,G77,'GS&lt;50 Predicted Monthly'!D:D)</f>
        <v>105022883.5087049</v>
      </c>
      <c r="I77" s="28">
        <f>SUMIF('GS&lt;50 Predicted Monthly'!$C:$C,G77,'GS&lt;50 Predicted Monthly'!O:O)</f>
        <v>104983648.13490415</v>
      </c>
      <c r="J77" s="29">
        <f t="shared" si="10"/>
        <v>3.7358880740979175E-4</v>
      </c>
      <c r="S77" s="84"/>
      <c r="T77" s="82"/>
      <c r="U77" s="82"/>
      <c r="V77" s="83"/>
    </row>
    <row r="78" spans="1:22" x14ac:dyDescent="0.25">
      <c r="A78" t="s">
        <v>188</v>
      </c>
      <c r="B78" s="25">
        <v>2014</v>
      </c>
      <c r="C78" s="28">
        <v>252161003.50009099</v>
      </c>
      <c r="D78" s="28">
        <v>265448697.58820805</v>
      </c>
      <c r="E78" s="29">
        <f>ABS(C78-D78)/C78</f>
        <v>5.2695277634839631E-2</v>
      </c>
      <c r="F78" s="29"/>
      <c r="G78" s="25">
        <v>2014</v>
      </c>
      <c r="H78" s="28">
        <f>SUMIF('GS&lt;50 Predicted Monthly'!$C:$C,G78,'GS&lt;50 Predicted Monthly'!D:D)</f>
        <v>106363259.76019455</v>
      </c>
      <c r="I78" s="28">
        <f>SUMIF('GS&lt;50 Predicted Monthly'!$C:$C,G78,'GS&lt;50 Predicted Monthly'!O:O)</f>
        <v>104664907.99547195</v>
      </c>
      <c r="J78" s="29">
        <f t="shared" si="10"/>
        <v>1.5967466290067511E-2</v>
      </c>
      <c r="S78" s="84"/>
      <c r="T78" s="82"/>
      <c r="U78" s="82"/>
      <c r="V78" s="83"/>
    </row>
    <row r="79" spans="1:22" x14ac:dyDescent="0.25">
      <c r="B79" s="26">
        <v>2015</v>
      </c>
      <c r="C79" s="28">
        <v>252472940.02763164</v>
      </c>
      <c r="D79" s="28">
        <v>264977411.57197857</v>
      </c>
      <c r="E79" s="29">
        <f t="shared" ref="E79:E84" si="11">ABS(C79-D79)/C79</f>
        <v>4.9527967405054933E-2</v>
      </c>
      <c r="F79" s="29"/>
      <c r="G79" s="26">
        <v>2015</v>
      </c>
      <c r="H79" s="28">
        <f>SUMIF('GS&lt;50 Predicted Monthly'!$C:$C,G79,'GS&lt;50 Predicted Monthly'!D:D)</f>
        <v>108051895.12997375</v>
      </c>
      <c r="I79" s="28">
        <f>SUMIF('GS&lt;50 Predicted Monthly'!$C:$C,G79,'GS&lt;50 Predicted Monthly'!O:O)</f>
        <v>105735750.23344925</v>
      </c>
      <c r="J79" s="29">
        <f t="shared" si="10"/>
        <v>2.1435486103584332E-2</v>
      </c>
      <c r="S79" s="84"/>
      <c r="T79" s="82"/>
      <c r="U79" s="82"/>
      <c r="V79" s="83"/>
    </row>
    <row r="80" spans="1:22" x14ac:dyDescent="0.25">
      <c r="B80" s="25">
        <v>2016</v>
      </c>
      <c r="C80" s="28">
        <v>261879307.49471176</v>
      </c>
      <c r="D80" s="28">
        <v>272389111.82843953</v>
      </c>
      <c r="E80" s="29">
        <f t="shared" si="11"/>
        <v>4.0132244255075424E-2</v>
      </c>
      <c r="F80" s="29"/>
      <c r="G80" s="25">
        <v>2016</v>
      </c>
      <c r="H80" s="28">
        <f>SUMIF('GS&lt;50 Predicted Monthly'!$C:$C,G80,'GS&lt;50 Predicted Monthly'!D:D)</f>
        <v>107489531.25572047</v>
      </c>
      <c r="I80" s="28">
        <f>SUMIF('GS&lt;50 Predicted Monthly'!$C:$C,G80,'GS&lt;50 Predicted Monthly'!O:O)</f>
        <v>106537779.63920981</v>
      </c>
      <c r="J80" s="29">
        <f t="shared" si="10"/>
        <v>8.8543656800067067E-3</v>
      </c>
      <c r="S80" s="84"/>
      <c r="T80" s="82"/>
      <c r="U80" s="82"/>
      <c r="V80" s="83"/>
    </row>
    <row r="81" spans="2:22" x14ac:dyDescent="0.25">
      <c r="B81" s="26">
        <v>2017</v>
      </c>
      <c r="C81" s="28">
        <v>255917676.66989917</v>
      </c>
      <c r="D81" s="28">
        <v>267399286.97272119</v>
      </c>
      <c r="E81" s="29">
        <f t="shared" si="11"/>
        <v>4.4864467559354339E-2</v>
      </c>
      <c r="F81" s="29"/>
      <c r="G81" s="26">
        <v>2017</v>
      </c>
      <c r="H81" s="28">
        <f>SUMIF('GS&lt;50 Predicted Monthly'!$C:$C,G81,'GS&lt;50 Predicted Monthly'!D:D)</f>
        <v>102755875.99194771</v>
      </c>
      <c r="I81" s="28">
        <f>SUMIF('GS&lt;50 Predicted Monthly'!$C:$C,G81,'GS&lt;50 Predicted Monthly'!O:O)</f>
        <v>104655297.23762453</v>
      </c>
      <c r="J81" s="29">
        <f t="shared" si="10"/>
        <v>1.8484794444510993E-2</v>
      </c>
      <c r="S81" s="84"/>
      <c r="T81" s="82"/>
      <c r="U81" s="82"/>
      <c r="V81" s="83"/>
    </row>
    <row r="82" spans="2:22" x14ac:dyDescent="0.25">
      <c r="B82" s="25">
        <v>2018</v>
      </c>
      <c r="C82" s="28">
        <v>274156480.89960718</v>
      </c>
      <c r="D82" s="28">
        <v>281098917.56655431</v>
      </c>
      <c r="E82" s="29">
        <f t="shared" si="11"/>
        <v>2.5322898237409765E-2</v>
      </c>
      <c r="F82" s="29"/>
      <c r="G82" s="25">
        <v>2018</v>
      </c>
      <c r="H82" s="28">
        <f>SUMIF('GS&lt;50 Predicted Monthly'!$C:$C,G82,'GS&lt;50 Predicted Monthly'!D:D)</f>
        <v>105457971.60393548</v>
      </c>
      <c r="I82" s="28">
        <f>SUMIF('GS&lt;50 Predicted Monthly'!$C:$C,G82,'GS&lt;50 Predicted Monthly'!O:O)</f>
        <v>108702808.10953897</v>
      </c>
      <c r="J82" s="29">
        <f t="shared" si="10"/>
        <v>3.0769001681447108E-2</v>
      </c>
      <c r="S82" s="84"/>
      <c r="T82" s="82"/>
      <c r="U82" s="82"/>
      <c r="V82" s="83"/>
    </row>
    <row r="83" spans="2:22" x14ac:dyDescent="0.25">
      <c r="B83" s="25">
        <v>2019</v>
      </c>
      <c r="C83" s="28">
        <v>267147932.46974608</v>
      </c>
      <c r="D83" s="28">
        <v>279026505.95455617</v>
      </c>
      <c r="E83" s="29">
        <f t="shared" si="11"/>
        <v>4.4464403579673246E-2</v>
      </c>
      <c r="F83" s="29"/>
      <c r="G83" s="26">
        <v>2019</v>
      </c>
      <c r="H83" s="28">
        <f>SUMIF('GS&lt;50 Predicted Monthly'!$C:$C,G83,'GS&lt;50 Predicted Monthly'!D:D)</f>
        <v>106180778.41084805</v>
      </c>
      <c r="I83" s="28">
        <f>SUMIF('GS&lt;50 Predicted Monthly'!$C:$C,G83,'GS&lt;50 Predicted Monthly'!O:O)</f>
        <v>106292383.17766468</v>
      </c>
      <c r="J83" s="29">
        <f t="shared" si="10"/>
        <v>1.0510825828079328E-3</v>
      </c>
      <c r="S83" s="84"/>
      <c r="T83" s="82"/>
      <c r="U83" s="82"/>
      <c r="V83" s="83"/>
    </row>
    <row r="84" spans="2:22" x14ac:dyDescent="0.25">
      <c r="B84" s="84" t="s">
        <v>19</v>
      </c>
      <c r="C84" s="82">
        <f>SUM(C74:C83)</f>
        <v>2602309276.8209548</v>
      </c>
      <c r="D84" s="82" t="e">
        <f>SUM(D74:D83)</f>
        <v>#REF!</v>
      </c>
      <c r="E84" s="83" t="e">
        <f t="shared" si="11"/>
        <v>#REF!</v>
      </c>
      <c r="F84" s="29"/>
      <c r="G84" s="84" t="s">
        <v>19</v>
      </c>
      <c r="H84" s="82">
        <f>SUM(H74:H83)</f>
        <v>845590354.99280822</v>
      </c>
      <c r="I84" s="82">
        <f>SUM(I74:I83)</f>
        <v>845924430.72271502</v>
      </c>
      <c r="J84" s="83">
        <f>ABS(H84-I84)/H84</f>
        <v>3.9507987281813157E-4</v>
      </c>
      <c r="S84" s="84"/>
      <c r="T84" s="82"/>
      <c r="U84" s="82"/>
      <c r="V84" s="83"/>
    </row>
    <row r="85" spans="2:22" x14ac:dyDescent="0.25">
      <c r="B85" s="25"/>
      <c r="C85" s="25"/>
      <c r="D85" s="25"/>
      <c r="E85" s="25"/>
      <c r="F85" s="25"/>
      <c r="G85" s="25"/>
      <c r="H85" s="25"/>
      <c r="I85" s="25"/>
      <c r="J85" s="25"/>
      <c r="S85" s="84"/>
      <c r="T85" s="82"/>
      <c r="U85" s="82"/>
      <c r="V85" s="83"/>
    </row>
    <row r="86" spans="2:22" x14ac:dyDescent="0.25">
      <c r="B86" s="274" t="s">
        <v>118</v>
      </c>
      <c r="C86" s="274"/>
      <c r="D86" s="274"/>
      <c r="E86" s="30" t="e">
        <f>AVERAGE(E74:E83)</f>
        <v>#REF!</v>
      </c>
      <c r="F86" s="30"/>
      <c r="G86" s="274" t="s">
        <v>118</v>
      </c>
      <c r="H86" s="274"/>
      <c r="I86" s="274"/>
      <c r="J86" s="30" t="e">
        <f>AVERAGE(J74:J83)</f>
        <v>#DIV/0!</v>
      </c>
      <c r="S86" s="84"/>
      <c r="T86" s="82"/>
      <c r="U86" s="82"/>
      <c r="V86" s="83"/>
    </row>
    <row r="87" spans="2:22" x14ac:dyDescent="0.25">
      <c r="B87" s="274" t="s">
        <v>119</v>
      </c>
      <c r="C87" s="274"/>
      <c r="D87" s="274"/>
      <c r="E87" s="30" t="e">
        <v>#REF!</v>
      </c>
      <c r="F87" s="30"/>
      <c r="G87" s="274" t="s">
        <v>119</v>
      </c>
      <c r="H87" s="274"/>
      <c r="I87" s="274"/>
      <c r="J87" s="30">
        <f>'GS&lt;50 Predicted Monthly'!Q123</f>
        <v>0</v>
      </c>
      <c r="S87" s="84"/>
      <c r="T87" s="82"/>
      <c r="U87" s="82"/>
      <c r="V87" s="83"/>
    </row>
    <row r="88" spans="2:22" x14ac:dyDescent="0.25">
      <c r="S88" s="84"/>
      <c r="T88" s="82"/>
      <c r="U88" s="82"/>
      <c r="V88" s="83"/>
    </row>
    <row r="89" spans="2:22" x14ac:dyDescent="0.25">
      <c r="S89" s="84"/>
      <c r="T89" s="82"/>
      <c r="U89" s="82"/>
      <c r="V89" s="83"/>
    </row>
    <row r="90" spans="2:22" x14ac:dyDescent="0.25">
      <c r="S90" s="84"/>
      <c r="T90" s="82"/>
      <c r="U90" s="82"/>
      <c r="V90" s="83"/>
    </row>
    <row r="91" spans="2:22" x14ac:dyDescent="0.25">
      <c r="S91" s="84"/>
      <c r="T91" s="82"/>
      <c r="U91" s="82"/>
      <c r="V91" s="83"/>
    </row>
    <row r="92" spans="2:22" x14ac:dyDescent="0.25">
      <c r="S92" s="84"/>
      <c r="T92" s="82"/>
      <c r="U92" s="82"/>
      <c r="V92" s="83"/>
    </row>
    <row r="93" spans="2:22" x14ac:dyDescent="0.25">
      <c r="S93" s="84"/>
      <c r="T93" s="82"/>
      <c r="U93" s="82"/>
      <c r="V93" s="83"/>
    </row>
    <row r="94" spans="2:22" x14ac:dyDescent="0.25">
      <c r="S94" s="84"/>
      <c r="T94" s="82"/>
      <c r="U94" s="82"/>
      <c r="V94" s="83"/>
    </row>
    <row r="95" spans="2:22" x14ac:dyDescent="0.25">
      <c r="S95" s="84"/>
      <c r="T95" s="82"/>
      <c r="U95" s="82"/>
      <c r="V95" s="83"/>
    </row>
    <row r="96" spans="2:22" x14ac:dyDescent="0.25">
      <c r="S96" s="84"/>
      <c r="T96" s="82"/>
      <c r="U96" s="82"/>
      <c r="V96" s="83"/>
    </row>
    <row r="97" spans="19:22" x14ac:dyDescent="0.25">
      <c r="S97" s="84"/>
      <c r="T97" s="82"/>
      <c r="U97" s="82"/>
      <c r="V97" s="83"/>
    </row>
    <row r="98" spans="19:22" x14ac:dyDescent="0.25">
      <c r="S98" s="84"/>
      <c r="T98" s="82"/>
      <c r="U98" s="82"/>
      <c r="V98" s="83"/>
    </row>
    <row r="99" spans="19:22" x14ac:dyDescent="0.25">
      <c r="S99" s="84"/>
      <c r="T99" s="82"/>
      <c r="U99" s="82"/>
      <c r="V99" s="83"/>
    </row>
    <row r="100" spans="19:22" x14ac:dyDescent="0.25">
      <c r="S100" s="84"/>
      <c r="T100" s="82"/>
      <c r="U100" s="82"/>
      <c r="V100" s="83"/>
    </row>
    <row r="101" spans="19:22" x14ac:dyDescent="0.25">
      <c r="S101" s="84"/>
      <c r="T101" s="82"/>
      <c r="U101" s="82"/>
      <c r="V101" s="83"/>
    </row>
    <row r="102" spans="19:22" x14ac:dyDescent="0.25">
      <c r="S102" s="84"/>
      <c r="T102" s="82"/>
      <c r="U102" s="82"/>
      <c r="V102" s="83"/>
    </row>
    <row r="103" spans="19:22" x14ac:dyDescent="0.25">
      <c r="S103" s="84"/>
      <c r="T103" s="82"/>
      <c r="U103" s="82"/>
      <c r="V103" s="83"/>
    </row>
    <row r="104" spans="19:22" x14ac:dyDescent="0.25">
      <c r="S104" s="84"/>
      <c r="T104" s="82"/>
      <c r="U104" s="82"/>
      <c r="V104" s="83"/>
    </row>
    <row r="105" spans="19:22" x14ac:dyDescent="0.25">
      <c r="S105" s="84"/>
      <c r="T105" s="82"/>
      <c r="U105" s="82"/>
      <c r="V105" s="83"/>
    </row>
    <row r="106" spans="19:22" x14ac:dyDescent="0.25">
      <c r="S106" s="84"/>
      <c r="T106" s="82"/>
      <c r="U106" s="82"/>
      <c r="V106" s="83"/>
    </row>
  </sheetData>
  <mergeCells count="24">
    <mergeCell ref="B87:D87"/>
    <mergeCell ref="C37:D37"/>
    <mergeCell ref="B16:D16"/>
    <mergeCell ref="B17:D17"/>
    <mergeCell ref="C72:D72"/>
    <mergeCell ref="B86:D86"/>
    <mergeCell ref="C2:D2"/>
    <mergeCell ref="H2:I2"/>
    <mergeCell ref="W2:X2"/>
    <mergeCell ref="V16:X16"/>
    <mergeCell ref="V17:X17"/>
    <mergeCell ref="M2:N2"/>
    <mergeCell ref="R2:S2"/>
    <mergeCell ref="Q16:S16"/>
    <mergeCell ref="Q17:S17"/>
    <mergeCell ref="G87:I87"/>
    <mergeCell ref="M37:N37"/>
    <mergeCell ref="L16:N16"/>
    <mergeCell ref="L17:N17"/>
    <mergeCell ref="H37:I37"/>
    <mergeCell ref="G16:I16"/>
    <mergeCell ref="G17:I17"/>
    <mergeCell ref="H72:I72"/>
    <mergeCell ref="G86:I8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C145"/>
  <sheetViews>
    <sheetView topLeftCell="Q13" workbookViewId="0">
      <selection activeCell="I12" sqref="I12"/>
    </sheetView>
  </sheetViews>
  <sheetFormatPr defaultRowHeight="15" x14ac:dyDescent="0.25"/>
  <cols>
    <col min="1" max="1" width="11.7109375" customWidth="1"/>
    <col min="4" max="4" width="17.7109375" customWidth="1"/>
    <col min="7" max="7" width="14.140625" customWidth="1"/>
    <col min="14" max="14" width="12.7109375" customWidth="1"/>
    <col min="15" max="15" width="12.7109375" bestFit="1" customWidth="1"/>
    <col min="16" max="16" width="12" bestFit="1" customWidth="1"/>
    <col min="17" max="17" width="14.28515625" bestFit="1" customWidth="1"/>
    <col min="18" max="18" width="12" bestFit="1" customWidth="1"/>
    <col min="19" max="19" width="12.28515625" bestFit="1" customWidth="1"/>
    <col min="20" max="20" width="12.7109375" bestFit="1" customWidth="1"/>
    <col min="21" max="22" width="12.7109375" customWidth="1"/>
    <col min="23" max="23" width="13" customWidth="1"/>
    <col min="24" max="24" width="13.140625" customWidth="1"/>
    <col min="25" max="25" width="15" customWidth="1"/>
    <col min="26" max="26" width="12.28515625" customWidth="1"/>
  </cols>
  <sheetData>
    <row r="1" spans="1:29" x14ac:dyDescent="0.25">
      <c r="A1" t="s">
        <v>0</v>
      </c>
      <c r="B1" t="s">
        <v>48</v>
      </c>
      <c r="C1" t="s">
        <v>49</v>
      </c>
      <c r="D1" t="str">
        <f>'Monthly Data'!E1</f>
        <v>ReskWh_NoCDM</v>
      </c>
      <c r="E1" t="str">
        <f>'Monthly Data'!AN1</f>
        <v>HDD14</v>
      </c>
      <c r="F1" t="str">
        <f>'Monthly Data'!AM1</f>
        <v>CDD16</v>
      </c>
      <c r="G1" t="str">
        <f>'Monthly Data'!AX1</f>
        <v>Adj.Ont_FTE</v>
      </c>
      <c r="H1" t="str">
        <f>'Monthly Data'!CA1</f>
        <v>Dec</v>
      </c>
      <c r="I1" t="str">
        <f>'Monthly Data'!CE1</f>
        <v>Month Days</v>
      </c>
      <c r="J1" t="str">
        <f>'Monthly Data'!CD1</f>
        <v>Shoulder</v>
      </c>
      <c r="K1" t="s">
        <v>330</v>
      </c>
      <c r="L1" t="s">
        <v>329</v>
      </c>
      <c r="N1" t="s">
        <v>81</v>
      </c>
      <c r="O1" t="str">
        <f t="shared" ref="O1:V1" si="0">E1</f>
        <v>HDD14</v>
      </c>
      <c r="P1" t="str">
        <f t="shared" si="0"/>
        <v>CDD16</v>
      </c>
      <c r="Q1" t="str">
        <f t="shared" si="0"/>
        <v>Adj.Ont_FTE</v>
      </c>
      <c r="R1" t="str">
        <f t="shared" si="0"/>
        <v>Dec</v>
      </c>
      <c r="S1" t="str">
        <f t="shared" si="0"/>
        <v>Month Days</v>
      </c>
      <c r="T1" t="str">
        <f t="shared" si="0"/>
        <v>Shoulder</v>
      </c>
      <c r="U1" t="str">
        <f t="shared" si="0"/>
        <v>COVIDHDD14</v>
      </c>
      <c r="V1" t="str">
        <f t="shared" si="0"/>
        <v>COVIDCDD16</v>
      </c>
      <c r="W1" t="s">
        <v>82</v>
      </c>
    </row>
    <row r="2" spans="1:29" x14ac:dyDescent="0.25">
      <c r="A2" s="21">
        <f>'Monthly Data'!A2</f>
        <v>40909</v>
      </c>
      <c r="B2">
        <f t="shared" ref="B2:B43" si="1">MONTH(A2)</f>
        <v>1</v>
      </c>
      <c r="C2">
        <f t="shared" ref="C2:C43" si="2">YEAR(A2)</f>
        <v>2012</v>
      </c>
      <c r="D2" s="6">
        <v>22940442.075525835</v>
      </c>
      <c r="E2" s="7">
        <f ca="1">Weather!BO61</f>
        <v>548.74</v>
      </c>
      <c r="F2" s="7">
        <f ca="1">Weather!BG61</f>
        <v>0</v>
      </c>
      <c r="G2">
        <v>6611.1</v>
      </c>
      <c r="H2">
        <v>0</v>
      </c>
      <c r="I2">
        <v>31</v>
      </c>
      <c r="J2">
        <f>'Monthly Data'!CD2</f>
        <v>0</v>
      </c>
      <c r="K2">
        <v>0</v>
      </c>
      <c r="L2">
        <v>0</v>
      </c>
      <c r="N2" s="6">
        <f>$Z$7</f>
        <v>-12119271.4176256</v>
      </c>
      <c r="O2" s="6">
        <f ca="1">E2*$Z$8</f>
        <v>6161096.2183048939</v>
      </c>
      <c r="P2" s="6">
        <f ca="1">F2*$Z$9</f>
        <v>0</v>
      </c>
      <c r="Q2" s="6">
        <f>G2*$Z$10</f>
        <v>8700425.0413710028</v>
      </c>
      <c r="R2" s="6">
        <f>H2*$Z$11</f>
        <v>0</v>
      </c>
      <c r="S2" s="6">
        <f>I2*$Z$12</f>
        <v>19921730.990378197</v>
      </c>
      <c r="T2" s="6">
        <f>J2*$Z$13</f>
        <v>0</v>
      </c>
      <c r="U2" s="6">
        <f>K2*$Z$14</f>
        <v>0</v>
      </c>
      <c r="V2" s="6">
        <f>L2*$Z$15</f>
        <v>0</v>
      </c>
      <c r="W2" s="6">
        <f ca="1">SUM(N2:V2)</f>
        <v>22663980.832428493</v>
      </c>
      <c r="X2" s="6"/>
      <c r="Y2" t="s">
        <v>338</v>
      </c>
    </row>
    <row r="3" spans="1:29" x14ac:dyDescent="0.25">
      <c r="A3" s="21">
        <f>'Monthly Data'!A3</f>
        <v>40940</v>
      </c>
      <c r="B3">
        <f t="shared" si="1"/>
        <v>2</v>
      </c>
      <c r="C3">
        <f t="shared" si="2"/>
        <v>2012</v>
      </c>
      <c r="D3" s="6">
        <v>19750182.603521436</v>
      </c>
      <c r="E3" s="7">
        <f ca="1">Weather!BO62</f>
        <v>507.57</v>
      </c>
      <c r="F3" s="7">
        <f ca="1">Weather!BG62</f>
        <v>0</v>
      </c>
      <c r="G3">
        <v>6571.2</v>
      </c>
      <c r="H3">
        <v>0</v>
      </c>
      <c r="I3">
        <v>29</v>
      </c>
      <c r="J3">
        <f>'Monthly Data'!CD3</f>
        <v>0</v>
      </c>
      <c r="K3">
        <v>0</v>
      </c>
      <c r="L3">
        <v>0</v>
      </c>
      <c r="N3" s="6">
        <f t="shared" ref="N3:N66" si="3">$Z$7</f>
        <v>-12119271.4176256</v>
      </c>
      <c r="O3" s="6">
        <f t="shared" ref="O3:O66" ca="1" si="4">E3*$Z$8</f>
        <v>5698851.2000674549</v>
      </c>
      <c r="P3" s="6">
        <f t="shared" ref="P3:P66" ca="1" si="5">F3*$Z$9</f>
        <v>0</v>
      </c>
      <c r="Q3" s="6">
        <f t="shared" ref="Q3:Q66" si="6">G3*$Z$10</f>
        <v>8647915.3290461693</v>
      </c>
      <c r="R3" s="6">
        <f t="shared" ref="R3:R66" si="7">H3*$Z$11</f>
        <v>0</v>
      </c>
      <c r="S3" s="6">
        <f t="shared" ref="S3:S66" si="8">I3*$Z$12</f>
        <v>18636458.023257025</v>
      </c>
      <c r="T3" s="6">
        <f t="shared" ref="T3:T66" si="9">J3*$Z$13</f>
        <v>0</v>
      </c>
      <c r="U3" s="6">
        <f t="shared" ref="U3:U66" si="10">K3*$Z$14</f>
        <v>0</v>
      </c>
      <c r="V3" s="6">
        <f t="shared" ref="V3:V66" si="11">L3*$Z$15</f>
        <v>0</v>
      </c>
      <c r="W3" s="6">
        <f t="shared" ref="W3:W66" ca="1" si="12">SUM(N3:V3)</f>
        <v>20863953.134745046</v>
      </c>
      <c r="X3" s="6"/>
      <c r="Y3" t="s">
        <v>84</v>
      </c>
    </row>
    <row r="4" spans="1:29" x14ac:dyDescent="0.25">
      <c r="A4" s="21">
        <f>'Monthly Data'!A4</f>
        <v>40969</v>
      </c>
      <c r="B4">
        <f t="shared" si="1"/>
        <v>3</v>
      </c>
      <c r="C4">
        <f t="shared" si="2"/>
        <v>2012</v>
      </c>
      <c r="D4" s="6">
        <v>18667532.484367538</v>
      </c>
      <c r="E4" s="7">
        <f ca="1">Weather!BO63</f>
        <v>395.70999999999992</v>
      </c>
      <c r="F4" s="7">
        <f ca="1">Weather!BG63</f>
        <v>0.80894736842105175</v>
      </c>
      <c r="G4">
        <v>6541.5</v>
      </c>
      <c r="H4">
        <v>0</v>
      </c>
      <c r="I4">
        <v>31</v>
      </c>
      <c r="J4">
        <f>'Monthly Data'!CD4</f>
        <v>1</v>
      </c>
      <c r="K4">
        <v>0</v>
      </c>
      <c r="L4">
        <v>0</v>
      </c>
      <c r="N4" s="6">
        <f t="shared" si="3"/>
        <v>-12119271.4176256</v>
      </c>
      <c r="O4" s="6">
        <f t="shared" ca="1" si="4"/>
        <v>4442919.0227529053</v>
      </c>
      <c r="P4" s="6">
        <f t="shared" ca="1" si="5"/>
        <v>50534.220535135471</v>
      </c>
      <c r="Q4" s="6">
        <f t="shared" si="6"/>
        <v>8608829.1522028726</v>
      </c>
      <c r="R4" s="6">
        <f t="shared" si="7"/>
        <v>0</v>
      </c>
      <c r="S4" s="6">
        <f t="shared" si="8"/>
        <v>19921730.990378197</v>
      </c>
      <c r="T4" s="6">
        <f t="shared" si="9"/>
        <v>-756046.97485114005</v>
      </c>
      <c r="U4" s="6">
        <f t="shared" si="10"/>
        <v>0</v>
      </c>
      <c r="V4" s="6">
        <f t="shared" si="11"/>
        <v>0</v>
      </c>
      <c r="W4" s="6">
        <f t="shared" ca="1" si="12"/>
        <v>20148694.993392371</v>
      </c>
      <c r="X4" s="6"/>
      <c r="Y4" t="s">
        <v>348</v>
      </c>
    </row>
    <row r="5" spans="1:29" x14ac:dyDescent="0.25">
      <c r="A5" s="21">
        <f>'Monthly Data'!A5</f>
        <v>41000</v>
      </c>
      <c r="B5">
        <f t="shared" si="1"/>
        <v>4</v>
      </c>
      <c r="C5">
        <f t="shared" si="2"/>
        <v>2012</v>
      </c>
      <c r="D5" s="6">
        <v>17185932.248962335</v>
      </c>
      <c r="E5" s="7">
        <f ca="1">Weather!BO64</f>
        <v>227.7</v>
      </c>
      <c r="F5" s="7">
        <f ca="1">Weather!BG64</f>
        <v>0</v>
      </c>
      <c r="G5">
        <v>6574.2</v>
      </c>
      <c r="H5">
        <v>0</v>
      </c>
      <c r="I5">
        <v>30</v>
      </c>
      <c r="J5">
        <f>'Monthly Data'!CD5</f>
        <v>1</v>
      </c>
      <c r="K5">
        <v>0</v>
      </c>
      <c r="L5">
        <v>0</v>
      </c>
      <c r="N5" s="6">
        <f t="shared" si="3"/>
        <v>-12119271.4176256</v>
      </c>
      <c r="O5" s="6">
        <f t="shared" ca="1" si="4"/>
        <v>2556550.6595255025</v>
      </c>
      <c r="P5" s="6">
        <f t="shared" ca="1" si="5"/>
        <v>0</v>
      </c>
      <c r="Q5" s="6">
        <f t="shared" si="6"/>
        <v>8651863.4277172089</v>
      </c>
      <c r="R5" s="6">
        <f t="shared" si="7"/>
        <v>0</v>
      </c>
      <c r="S5" s="6">
        <f t="shared" si="8"/>
        <v>19279094.506817613</v>
      </c>
      <c r="T5" s="6">
        <f t="shared" si="9"/>
        <v>-756046.97485114005</v>
      </c>
      <c r="U5" s="6">
        <f t="shared" si="10"/>
        <v>0</v>
      </c>
      <c r="V5" s="6">
        <f t="shared" si="11"/>
        <v>0</v>
      </c>
      <c r="W5" s="6">
        <f t="shared" ca="1" si="12"/>
        <v>17612190.201583587</v>
      </c>
      <c r="X5" s="6"/>
    </row>
    <row r="6" spans="1:29" x14ac:dyDescent="0.25">
      <c r="A6" s="21">
        <f>'Monthly Data'!A6</f>
        <v>41030</v>
      </c>
      <c r="B6">
        <f t="shared" si="1"/>
        <v>5</v>
      </c>
      <c r="C6">
        <f t="shared" si="2"/>
        <v>2012</v>
      </c>
      <c r="D6" s="6">
        <v>18842238.561853837</v>
      </c>
      <c r="E6" s="7">
        <f ca="1">Weather!BO65</f>
        <v>77.190000000000012</v>
      </c>
      <c r="F6" s="7">
        <f ca="1">Weather!BG65</f>
        <v>50.861127819548983</v>
      </c>
      <c r="G6">
        <v>6626.1</v>
      </c>
      <c r="H6">
        <v>0</v>
      </c>
      <c r="I6">
        <v>31</v>
      </c>
      <c r="J6">
        <f>'Monthly Data'!CD6</f>
        <v>1</v>
      </c>
      <c r="K6">
        <v>0</v>
      </c>
      <c r="L6">
        <v>0</v>
      </c>
      <c r="N6" s="6">
        <f t="shared" si="3"/>
        <v>-12119271.4176256</v>
      </c>
      <c r="O6" s="6">
        <f t="shared" ca="1" si="4"/>
        <v>866667.30526470614</v>
      </c>
      <c r="P6" s="6">
        <f t="shared" ca="1" si="5"/>
        <v>3177249.2874480998</v>
      </c>
      <c r="Q6" s="6">
        <f t="shared" si="6"/>
        <v>8720165.5347262025</v>
      </c>
      <c r="R6" s="6">
        <f t="shared" si="7"/>
        <v>0</v>
      </c>
      <c r="S6" s="6">
        <f t="shared" si="8"/>
        <v>19921730.990378197</v>
      </c>
      <c r="T6" s="6">
        <f t="shared" si="9"/>
        <v>-756046.97485114005</v>
      </c>
      <c r="U6" s="6">
        <f t="shared" si="10"/>
        <v>0</v>
      </c>
      <c r="V6" s="6">
        <f t="shared" si="11"/>
        <v>0</v>
      </c>
      <c r="W6" s="6">
        <f t="shared" ca="1" si="12"/>
        <v>19810494.725340467</v>
      </c>
      <c r="X6" s="6"/>
      <c r="Z6" s="6" t="s">
        <v>85</v>
      </c>
      <c r="AA6" t="s">
        <v>86</v>
      </c>
      <c r="AB6" t="s">
        <v>87</v>
      </c>
      <c r="AC6" s="22" t="s">
        <v>88</v>
      </c>
    </row>
    <row r="7" spans="1:29" x14ac:dyDescent="0.25">
      <c r="A7" s="21">
        <f>'Monthly Data'!A7</f>
        <v>41061</v>
      </c>
      <c r="B7">
        <f t="shared" si="1"/>
        <v>6</v>
      </c>
      <c r="C7">
        <f t="shared" si="2"/>
        <v>2012</v>
      </c>
      <c r="D7" s="6">
        <v>24330964.085286837</v>
      </c>
      <c r="E7" s="7">
        <f ca="1">Weather!BO66</f>
        <v>5.15</v>
      </c>
      <c r="F7" s="7">
        <f ca="1">Weather!BG66</f>
        <v>105.80165413533837</v>
      </c>
      <c r="G7">
        <v>6702</v>
      </c>
      <c r="H7">
        <v>0</v>
      </c>
      <c r="I7">
        <v>30</v>
      </c>
      <c r="J7">
        <f>'Monthly Data'!CD7</f>
        <v>0</v>
      </c>
      <c r="K7">
        <v>0</v>
      </c>
      <c r="L7">
        <v>0</v>
      </c>
      <c r="N7" s="6">
        <f t="shared" si="3"/>
        <v>-12119271.4176256</v>
      </c>
      <c r="O7" s="6">
        <f t="shared" ca="1" si="4"/>
        <v>57822.731210172773</v>
      </c>
      <c r="P7" s="6">
        <f t="shared" ca="1" si="5"/>
        <v>6609334.9601879716</v>
      </c>
      <c r="Q7" s="6">
        <f t="shared" si="6"/>
        <v>8820052.4311035164</v>
      </c>
      <c r="R7" s="6">
        <f t="shared" si="7"/>
        <v>0</v>
      </c>
      <c r="S7" s="6">
        <f t="shared" si="8"/>
        <v>19279094.506817613</v>
      </c>
      <c r="T7" s="6">
        <f t="shared" si="9"/>
        <v>0</v>
      </c>
      <c r="U7" s="6">
        <f t="shared" si="10"/>
        <v>0</v>
      </c>
      <c r="V7" s="6">
        <f t="shared" si="11"/>
        <v>0</v>
      </c>
      <c r="W7" s="6">
        <f t="shared" ca="1" si="12"/>
        <v>22647033.211693674</v>
      </c>
      <c r="X7" s="6"/>
      <c r="Y7" t="s">
        <v>81</v>
      </c>
      <c r="Z7" s="6">
        <v>-12119271.4176256</v>
      </c>
      <c r="AA7">
        <v>3032547.1364151398</v>
      </c>
      <c r="AB7">
        <v>-3.99640001373634</v>
      </c>
      <c r="AC7" s="22">
        <v>1.16072755361663E-4</v>
      </c>
    </row>
    <row r="8" spans="1:29" x14ac:dyDescent="0.25">
      <c r="A8" s="21">
        <f>'Monthly Data'!A8</f>
        <v>41091</v>
      </c>
      <c r="B8">
        <f t="shared" si="1"/>
        <v>7</v>
      </c>
      <c r="C8">
        <f t="shared" si="2"/>
        <v>2012</v>
      </c>
      <c r="D8" s="6">
        <v>30485698.764678538</v>
      </c>
      <c r="E8" s="7">
        <f ca="1">Weather!BO67</f>
        <v>0</v>
      </c>
      <c r="F8" s="7">
        <f ca="1">Weather!BG67</f>
        <v>183.82939849624063</v>
      </c>
      <c r="G8">
        <v>6741.1</v>
      </c>
      <c r="H8">
        <v>0</v>
      </c>
      <c r="I8">
        <v>31</v>
      </c>
      <c r="J8">
        <f>'Monthly Data'!CD8</f>
        <v>0</v>
      </c>
      <c r="K8">
        <v>0</v>
      </c>
      <c r="L8">
        <v>0</v>
      </c>
      <c r="N8" s="6">
        <f t="shared" si="3"/>
        <v>-12119271.4176256</v>
      </c>
      <c r="O8" s="6">
        <f t="shared" ca="1" si="4"/>
        <v>0</v>
      </c>
      <c r="P8" s="6">
        <f t="shared" ca="1" si="5"/>
        <v>11483658.550719347</v>
      </c>
      <c r="Q8" s="6">
        <f t="shared" si="6"/>
        <v>8871509.3171160724</v>
      </c>
      <c r="R8" s="6">
        <f t="shared" si="7"/>
        <v>0</v>
      </c>
      <c r="S8" s="6">
        <f t="shared" si="8"/>
        <v>19921730.990378197</v>
      </c>
      <c r="T8" s="6">
        <f t="shared" si="9"/>
        <v>0</v>
      </c>
      <c r="U8" s="6">
        <f t="shared" si="10"/>
        <v>0</v>
      </c>
      <c r="V8" s="6">
        <f t="shared" si="11"/>
        <v>0</v>
      </c>
      <c r="W8" s="6">
        <f t="shared" ca="1" si="12"/>
        <v>28157627.440588016</v>
      </c>
      <c r="X8" s="6"/>
      <c r="Y8" t="s">
        <v>174</v>
      </c>
      <c r="Z8" s="6">
        <v>11227.7147980918</v>
      </c>
      <c r="AA8">
        <v>560.87587382991603</v>
      </c>
      <c r="AB8">
        <v>20.018181066380802</v>
      </c>
      <c r="AC8" s="22">
        <v>1.24196073972768E-38</v>
      </c>
    </row>
    <row r="9" spans="1:29" x14ac:dyDescent="0.25">
      <c r="A9" s="21">
        <f>'Monthly Data'!A9</f>
        <v>41122</v>
      </c>
      <c r="B9">
        <f t="shared" si="1"/>
        <v>8</v>
      </c>
      <c r="C9">
        <f t="shared" si="2"/>
        <v>2012</v>
      </c>
      <c r="D9" s="6">
        <v>25829575.968242534</v>
      </c>
      <c r="E9" s="7">
        <f ca="1">Weather!BO68</f>
        <v>8.0000000000000071E-2</v>
      </c>
      <c r="F9" s="7">
        <f ca="1">Weather!BG68</f>
        <v>167.5754887218045</v>
      </c>
      <c r="G9">
        <v>6758.8</v>
      </c>
      <c r="H9">
        <v>0</v>
      </c>
      <c r="I9">
        <v>31</v>
      </c>
      <c r="J9">
        <f>'Monthly Data'!CD9</f>
        <v>0</v>
      </c>
      <c r="K9">
        <v>0</v>
      </c>
      <c r="L9">
        <v>0</v>
      </c>
      <c r="N9" s="6">
        <f t="shared" si="3"/>
        <v>-12119271.4176256</v>
      </c>
      <c r="O9" s="6">
        <f t="shared" ca="1" si="4"/>
        <v>898.21718384734481</v>
      </c>
      <c r="P9" s="6">
        <f t="shared" ca="1" si="5"/>
        <v>10468291.305378329</v>
      </c>
      <c r="Q9" s="6">
        <f t="shared" si="6"/>
        <v>8894803.099275209</v>
      </c>
      <c r="R9" s="6">
        <f t="shared" si="7"/>
        <v>0</v>
      </c>
      <c r="S9" s="6">
        <f t="shared" si="8"/>
        <v>19921730.990378197</v>
      </c>
      <c r="T9" s="6">
        <f t="shared" si="9"/>
        <v>0</v>
      </c>
      <c r="U9" s="6">
        <f t="shared" si="10"/>
        <v>0</v>
      </c>
      <c r="V9" s="6">
        <f t="shared" si="11"/>
        <v>0</v>
      </c>
      <c r="W9" s="6">
        <f t="shared" ca="1" si="12"/>
        <v>27166452.19458998</v>
      </c>
      <c r="X9" s="6"/>
      <c r="Y9" t="s">
        <v>173</v>
      </c>
      <c r="Z9" s="6">
        <v>62469.108013505203</v>
      </c>
      <c r="AA9">
        <v>1937.56734404079</v>
      </c>
      <c r="AB9">
        <v>32.240999625451003</v>
      </c>
      <c r="AC9" s="22">
        <v>3.4396644302800698E-58</v>
      </c>
    </row>
    <row r="10" spans="1:29" x14ac:dyDescent="0.25">
      <c r="A10" s="21">
        <f>'Monthly Data'!A10</f>
        <v>41153</v>
      </c>
      <c r="B10">
        <f t="shared" si="1"/>
        <v>9</v>
      </c>
      <c r="C10">
        <f t="shared" si="2"/>
        <v>2012</v>
      </c>
      <c r="D10" s="6">
        <v>19738217.869771238</v>
      </c>
      <c r="E10" s="7">
        <f ca="1">Weather!BO69</f>
        <v>13.169999999999998</v>
      </c>
      <c r="F10" s="7">
        <f ca="1">Weather!BG69</f>
        <v>69.782030075187976</v>
      </c>
      <c r="G10">
        <v>6722.8</v>
      </c>
      <c r="H10">
        <v>0</v>
      </c>
      <c r="I10">
        <v>30</v>
      </c>
      <c r="J10">
        <f>'Monthly Data'!CD10</f>
        <v>1</v>
      </c>
      <c r="K10">
        <v>0</v>
      </c>
      <c r="L10">
        <v>0</v>
      </c>
      <c r="N10" s="6">
        <f t="shared" si="3"/>
        <v>-12119271.4176256</v>
      </c>
      <c r="O10" s="6">
        <f t="shared" ca="1" si="4"/>
        <v>147869.00389086897</v>
      </c>
      <c r="P10" s="6">
        <f t="shared" ca="1" si="5"/>
        <v>4359221.1741685867</v>
      </c>
      <c r="Q10" s="6">
        <f t="shared" si="6"/>
        <v>8847425.9152227286</v>
      </c>
      <c r="R10" s="6">
        <f t="shared" si="7"/>
        <v>0</v>
      </c>
      <c r="S10" s="6">
        <f t="shared" si="8"/>
        <v>19279094.506817613</v>
      </c>
      <c r="T10" s="6">
        <f t="shared" si="9"/>
        <v>-756046.97485114005</v>
      </c>
      <c r="U10" s="6">
        <f t="shared" si="10"/>
        <v>0</v>
      </c>
      <c r="V10" s="6">
        <f t="shared" si="11"/>
        <v>0</v>
      </c>
      <c r="W10" s="6">
        <f t="shared" ca="1" si="12"/>
        <v>19758292.207623057</v>
      </c>
      <c r="X10" s="6"/>
      <c r="Y10" t="s">
        <v>187</v>
      </c>
      <c r="Z10" s="6">
        <v>1316.03289034669</v>
      </c>
      <c r="AA10">
        <v>336.57878871226899</v>
      </c>
      <c r="AB10">
        <v>3.9100291951901101</v>
      </c>
      <c r="AC10" s="22">
        <v>1.5925716075390999E-4</v>
      </c>
    </row>
    <row r="11" spans="1:29" x14ac:dyDescent="0.25">
      <c r="A11" s="21">
        <f>'Monthly Data'!A11</f>
        <v>41183</v>
      </c>
      <c r="B11">
        <f t="shared" si="1"/>
        <v>10</v>
      </c>
      <c r="C11">
        <f t="shared" si="2"/>
        <v>2012</v>
      </c>
      <c r="D11" s="6">
        <v>18150877.194894433</v>
      </c>
      <c r="E11" s="7">
        <f ca="1">Weather!BO70</f>
        <v>110.45</v>
      </c>
      <c r="F11" s="7">
        <f ca="1">Weather!BG70</f>
        <v>18.489849624060071</v>
      </c>
      <c r="G11">
        <v>6699.2</v>
      </c>
      <c r="H11">
        <v>0</v>
      </c>
      <c r="I11">
        <v>31</v>
      </c>
      <c r="J11">
        <f>'Monthly Data'!CD11</f>
        <v>1</v>
      </c>
      <c r="K11">
        <v>0</v>
      </c>
      <c r="L11">
        <v>0</v>
      </c>
      <c r="N11" s="6">
        <f t="shared" si="3"/>
        <v>-12119271.4176256</v>
      </c>
      <c r="O11" s="6">
        <f t="shared" ca="1" si="4"/>
        <v>1240101.0994492394</v>
      </c>
      <c r="P11" s="6">
        <f t="shared" ca="1" si="5"/>
        <v>1155044.4133188771</v>
      </c>
      <c r="Q11" s="6">
        <f t="shared" si="6"/>
        <v>8816367.5390105452</v>
      </c>
      <c r="R11" s="6">
        <f t="shared" si="7"/>
        <v>0</v>
      </c>
      <c r="S11" s="6">
        <f t="shared" si="8"/>
        <v>19921730.990378197</v>
      </c>
      <c r="T11" s="6">
        <f t="shared" si="9"/>
        <v>-756046.97485114005</v>
      </c>
      <c r="U11" s="6">
        <f t="shared" si="10"/>
        <v>0</v>
      </c>
      <c r="V11" s="6">
        <f t="shared" si="11"/>
        <v>0</v>
      </c>
      <c r="W11" s="6">
        <f t="shared" ca="1" si="12"/>
        <v>18257925.649680123</v>
      </c>
      <c r="X11" s="6"/>
      <c r="Y11" t="s">
        <v>39</v>
      </c>
      <c r="Z11" s="6">
        <v>678520.979466822</v>
      </c>
      <c r="AA11">
        <v>208515.94013347101</v>
      </c>
      <c r="AB11">
        <v>3.2540484868087298</v>
      </c>
      <c r="AC11" s="22">
        <v>1.50813708836307E-3</v>
      </c>
    </row>
    <row r="12" spans="1:29" x14ac:dyDescent="0.25">
      <c r="A12" s="21">
        <f>'Monthly Data'!A12</f>
        <v>41214</v>
      </c>
      <c r="B12">
        <f t="shared" si="1"/>
        <v>11</v>
      </c>
      <c r="C12">
        <f t="shared" si="2"/>
        <v>2012</v>
      </c>
      <c r="D12" s="6">
        <v>19648132.137011733</v>
      </c>
      <c r="E12" s="7">
        <f ca="1">Weather!BO71</f>
        <v>302.64</v>
      </c>
      <c r="F12" s="7">
        <f ca="1">Weather!BG71</f>
        <v>0.81345864661653877</v>
      </c>
      <c r="G12">
        <v>6685.6</v>
      </c>
      <c r="H12">
        <v>0</v>
      </c>
      <c r="I12">
        <v>30</v>
      </c>
      <c r="J12">
        <f>'Monthly Data'!CD12</f>
        <v>0</v>
      </c>
      <c r="K12">
        <v>0</v>
      </c>
      <c r="L12">
        <v>0</v>
      </c>
      <c r="N12" s="6">
        <f t="shared" si="3"/>
        <v>-12119271.4176256</v>
      </c>
      <c r="O12" s="6">
        <f t="shared" ca="1" si="4"/>
        <v>3397955.6064945022</v>
      </c>
      <c r="P12" s="6">
        <f t="shared" ca="1" si="5"/>
        <v>50816.036060008322</v>
      </c>
      <c r="Q12" s="6">
        <f t="shared" si="6"/>
        <v>8798469.491701832</v>
      </c>
      <c r="R12" s="6">
        <f t="shared" si="7"/>
        <v>0</v>
      </c>
      <c r="S12" s="6">
        <f t="shared" si="8"/>
        <v>19279094.506817613</v>
      </c>
      <c r="T12" s="6">
        <f t="shared" si="9"/>
        <v>0</v>
      </c>
      <c r="U12" s="6">
        <f t="shared" si="10"/>
        <v>0</v>
      </c>
      <c r="V12" s="6">
        <f t="shared" si="11"/>
        <v>0</v>
      </c>
      <c r="W12" s="6">
        <f t="shared" ca="1" si="12"/>
        <v>19407064.223448358</v>
      </c>
      <c r="X12" s="6"/>
      <c r="Y12" t="s">
        <v>89</v>
      </c>
      <c r="Z12" s="6">
        <v>642636.48356058705</v>
      </c>
      <c r="AA12">
        <v>69071.979274970203</v>
      </c>
      <c r="AB12">
        <v>9.3038666374725008</v>
      </c>
      <c r="AC12" s="22">
        <v>1.4341155190929401E-15</v>
      </c>
    </row>
    <row r="13" spans="1:29" x14ac:dyDescent="0.25">
      <c r="A13" s="21">
        <f>'Monthly Data'!A13</f>
        <v>41244</v>
      </c>
      <c r="B13">
        <f t="shared" si="1"/>
        <v>12</v>
      </c>
      <c r="C13">
        <f t="shared" si="2"/>
        <v>2012</v>
      </c>
      <c r="D13" s="6">
        <v>22299512.088978134</v>
      </c>
      <c r="E13" s="7">
        <f ca="1">Weather!BO72</f>
        <v>435.27</v>
      </c>
      <c r="F13" s="7">
        <f ca="1">Weather!BG72</f>
        <v>0</v>
      </c>
      <c r="G13">
        <v>6700.5</v>
      </c>
      <c r="H13">
        <v>1</v>
      </c>
      <c r="I13">
        <v>31</v>
      </c>
      <c r="J13">
        <f>'Monthly Data'!CD13</f>
        <v>0</v>
      </c>
      <c r="K13">
        <v>0</v>
      </c>
      <c r="L13">
        <v>0</v>
      </c>
      <c r="N13" s="6">
        <f t="shared" si="3"/>
        <v>-12119271.4176256</v>
      </c>
      <c r="O13" s="6">
        <f t="shared" ca="1" si="4"/>
        <v>4887087.4201654177</v>
      </c>
      <c r="P13" s="6">
        <f t="shared" ca="1" si="5"/>
        <v>0</v>
      </c>
      <c r="Q13" s="6">
        <f t="shared" si="6"/>
        <v>8818078.3817679957</v>
      </c>
      <c r="R13" s="6">
        <f t="shared" si="7"/>
        <v>678520.979466822</v>
      </c>
      <c r="S13" s="6">
        <f t="shared" si="8"/>
        <v>19921730.990378197</v>
      </c>
      <c r="T13" s="6">
        <f t="shared" si="9"/>
        <v>0</v>
      </c>
      <c r="U13" s="6">
        <f t="shared" si="10"/>
        <v>0</v>
      </c>
      <c r="V13" s="6">
        <f t="shared" si="11"/>
        <v>0</v>
      </c>
      <c r="W13" s="6">
        <f t="shared" ca="1" si="12"/>
        <v>22186146.354152832</v>
      </c>
      <c r="X13" s="6"/>
      <c r="Y13" t="s">
        <v>63</v>
      </c>
      <c r="Z13" s="6">
        <v>-756046.97485114005</v>
      </c>
      <c r="AA13">
        <v>171058.186102737</v>
      </c>
      <c r="AB13">
        <v>-4.4198234067386899</v>
      </c>
      <c r="AC13" s="22">
        <v>2.3106277532497199E-5</v>
      </c>
    </row>
    <row r="14" spans="1:29" x14ac:dyDescent="0.25">
      <c r="A14" s="21">
        <f>'Monthly Data'!A14</f>
        <v>41275</v>
      </c>
      <c r="B14">
        <f t="shared" si="1"/>
        <v>1</v>
      </c>
      <c r="C14">
        <f t="shared" si="2"/>
        <v>2013</v>
      </c>
      <c r="D14" s="6">
        <v>23220643.847864494</v>
      </c>
      <c r="E14" s="7">
        <f ca="1">E2</f>
        <v>548.74</v>
      </c>
      <c r="F14" s="7">
        <f ca="1">F2</f>
        <v>0</v>
      </c>
      <c r="G14">
        <v>6680.9</v>
      </c>
      <c r="H14">
        <v>0</v>
      </c>
      <c r="I14">
        <v>31</v>
      </c>
      <c r="J14">
        <f>'Monthly Data'!CD14</f>
        <v>0</v>
      </c>
      <c r="K14">
        <v>0</v>
      </c>
      <c r="L14">
        <v>0</v>
      </c>
      <c r="N14" s="6">
        <f t="shared" si="3"/>
        <v>-12119271.4176256</v>
      </c>
      <c r="O14" s="6">
        <f t="shared" ca="1" si="4"/>
        <v>6161096.2183048939</v>
      </c>
      <c r="P14" s="6">
        <f t="shared" ca="1" si="5"/>
        <v>0</v>
      </c>
      <c r="Q14" s="6">
        <f t="shared" si="6"/>
        <v>8792284.1371172015</v>
      </c>
      <c r="R14" s="6">
        <f t="shared" si="7"/>
        <v>0</v>
      </c>
      <c r="S14" s="6">
        <f t="shared" si="8"/>
        <v>19921730.990378197</v>
      </c>
      <c r="T14" s="6">
        <f t="shared" si="9"/>
        <v>0</v>
      </c>
      <c r="U14" s="6">
        <f t="shared" si="10"/>
        <v>0</v>
      </c>
      <c r="V14" s="6">
        <f t="shared" si="11"/>
        <v>0</v>
      </c>
      <c r="W14" s="6">
        <f t="shared" ca="1" si="12"/>
        <v>22755839.928174693</v>
      </c>
      <c r="X14" s="6"/>
      <c r="Y14" t="s">
        <v>330</v>
      </c>
      <c r="Z14" s="6">
        <v>3561.6604034826801</v>
      </c>
      <c r="AA14">
        <v>813.82170872495794</v>
      </c>
      <c r="AB14">
        <v>4.3764627624186296</v>
      </c>
      <c r="AC14" s="22">
        <v>2.73875627876327E-5</v>
      </c>
    </row>
    <row r="15" spans="1:29" x14ac:dyDescent="0.25">
      <c r="A15" s="21">
        <f>'Monthly Data'!A15</f>
        <v>41306</v>
      </c>
      <c r="B15">
        <f t="shared" si="1"/>
        <v>2</v>
      </c>
      <c r="C15">
        <f t="shared" si="2"/>
        <v>2013</v>
      </c>
      <c r="D15" s="6">
        <v>21070740.115142494</v>
      </c>
      <c r="E15" s="7">
        <f t="shared" ref="E15:F15" ca="1" si="13">E3</f>
        <v>507.57</v>
      </c>
      <c r="F15" s="7">
        <f t="shared" ca="1" si="13"/>
        <v>0</v>
      </c>
      <c r="G15">
        <v>6660.8</v>
      </c>
      <c r="H15">
        <v>0</v>
      </c>
      <c r="I15">
        <v>28</v>
      </c>
      <c r="J15">
        <f>'Monthly Data'!CD15</f>
        <v>0</v>
      </c>
      <c r="K15">
        <v>0</v>
      </c>
      <c r="L15">
        <v>0</v>
      </c>
      <c r="N15" s="6">
        <f t="shared" si="3"/>
        <v>-12119271.4176256</v>
      </c>
      <c r="O15" s="6">
        <f t="shared" ca="1" si="4"/>
        <v>5698851.2000674549</v>
      </c>
      <c r="P15" s="6">
        <f t="shared" ca="1" si="5"/>
        <v>0</v>
      </c>
      <c r="Q15" s="6">
        <f t="shared" si="6"/>
        <v>8765831.8760212325</v>
      </c>
      <c r="R15" s="6">
        <f t="shared" si="7"/>
        <v>0</v>
      </c>
      <c r="S15" s="6">
        <f t="shared" si="8"/>
        <v>17993821.539696436</v>
      </c>
      <c r="T15" s="6">
        <f t="shared" si="9"/>
        <v>0</v>
      </c>
      <c r="U15" s="6">
        <f t="shared" si="10"/>
        <v>0</v>
      </c>
      <c r="V15" s="6">
        <f t="shared" si="11"/>
        <v>0</v>
      </c>
      <c r="W15" s="6">
        <f t="shared" ca="1" si="12"/>
        <v>20339233.198159523</v>
      </c>
      <c r="X15" s="6"/>
      <c r="Y15" t="s">
        <v>329</v>
      </c>
      <c r="Z15" s="6">
        <v>23770.086378942498</v>
      </c>
      <c r="AA15">
        <v>2250.49297653126</v>
      </c>
      <c r="AB15">
        <v>10.562168656744699</v>
      </c>
      <c r="AC15" s="22">
        <v>1.8059273342771401E-18</v>
      </c>
    </row>
    <row r="16" spans="1:29" x14ac:dyDescent="0.25">
      <c r="A16" s="21">
        <f>'Monthly Data'!A16</f>
        <v>41334</v>
      </c>
      <c r="B16">
        <f t="shared" si="1"/>
        <v>3</v>
      </c>
      <c r="C16">
        <f t="shared" si="2"/>
        <v>2013</v>
      </c>
      <c r="D16" s="6">
        <v>21090139.995281495</v>
      </c>
      <c r="E16" s="7">
        <f t="shared" ref="E16:F16" ca="1" si="14">E4</f>
        <v>395.70999999999992</v>
      </c>
      <c r="F16" s="7">
        <f t="shared" ca="1" si="14"/>
        <v>0.80894736842105175</v>
      </c>
      <c r="G16">
        <v>6634.8</v>
      </c>
      <c r="H16">
        <v>0</v>
      </c>
      <c r="I16">
        <v>31</v>
      </c>
      <c r="J16">
        <f>'Monthly Data'!CD16</f>
        <v>1</v>
      </c>
      <c r="K16">
        <v>0</v>
      </c>
      <c r="L16">
        <v>0</v>
      </c>
      <c r="N16" s="6">
        <f t="shared" si="3"/>
        <v>-12119271.4176256</v>
      </c>
      <c r="O16" s="6">
        <f t="shared" ca="1" si="4"/>
        <v>4442919.0227529053</v>
      </c>
      <c r="P16" s="6">
        <f t="shared" ca="1" si="5"/>
        <v>50534.220535135471</v>
      </c>
      <c r="Q16" s="6">
        <f t="shared" si="6"/>
        <v>8731615.0208722185</v>
      </c>
      <c r="R16" s="6">
        <f t="shared" si="7"/>
        <v>0</v>
      </c>
      <c r="S16" s="6">
        <f t="shared" si="8"/>
        <v>19921730.990378197</v>
      </c>
      <c r="T16" s="6">
        <f t="shared" si="9"/>
        <v>-756046.97485114005</v>
      </c>
      <c r="U16" s="6">
        <f t="shared" si="10"/>
        <v>0</v>
      </c>
      <c r="V16" s="6">
        <f t="shared" si="11"/>
        <v>0</v>
      </c>
      <c r="W16" s="6">
        <f t="shared" ca="1" si="12"/>
        <v>20271480.862061717</v>
      </c>
      <c r="X16" s="6"/>
      <c r="AB16" s="22"/>
    </row>
    <row r="17" spans="1:28" x14ac:dyDescent="0.25">
      <c r="A17" s="21">
        <f>'Monthly Data'!A17</f>
        <v>41365</v>
      </c>
      <c r="B17">
        <f t="shared" si="1"/>
        <v>4</v>
      </c>
      <c r="C17">
        <f t="shared" si="2"/>
        <v>2013</v>
      </c>
      <c r="D17" s="6">
        <v>18442014.413735695</v>
      </c>
      <c r="E17" s="7">
        <f t="shared" ref="E17:F17" ca="1" si="15">E5</f>
        <v>227.7</v>
      </c>
      <c r="F17" s="7">
        <f t="shared" ca="1" si="15"/>
        <v>0</v>
      </c>
      <c r="G17">
        <v>6662.1</v>
      </c>
      <c r="H17">
        <v>0</v>
      </c>
      <c r="I17">
        <v>30</v>
      </c>
      <c r="J17">
        <f>'Monthly Data'!CD17</f>
        <v>1</v>
      </c>
      <c r="K17">
        <v>0</v>
      </c>
      <c r="L17">
        <v>0</v>
      </c>
      <c r="N17" s="6">
        <f t="shared" si="3"/>
        <v>-12119271.4176256</v>
      </c>
      <c r="O17" s="6">
        <f t="shared" ca="1" si="4"/>
        <v>2556550.6595255025</v>
      </c>
      <c r="P17" s="6">
        <f t="shared" ca="1" si="5"/>
        <v>0</v>
      </c>
      <c r="Q17" s="6">
        <f t="shared" si="6"/>
        <v>8767542.7187786847</v>
      </c>
      <c r="R17" s="6">
        <f t="shared" si="7"/>
        <v>0</v>
      </c>
      <c r="S17" s="6">
        <f t="shared" si="8"/>
        <v>19279094.506817613</v>
      </c>
      <c r="T17" s="6">
        <f t="shared" si="9"/>
        <v>-756046.97485114005</v>
      </c>
      <c r="U17" s="6">
        <f t="shared" si="10"/>
        <v>0</v>
      </c>
      <c r="V17" s="6">
        <f t="shared" si="11"/>
        <v>0</v>
      </c>
      <c r="W17" s="6">
        <f t="shared" ca="1" si="12"/>
        <v>17727869.492645063</v>
      </c>
      <c r="X17" s="6"/>
      <c r="Y17" t="s">
        <v>185</v>
      </c>
      <c r="AB17" s="22"/>
    </row>
    <row r="18" spans="1:28" x14ac:dyDescent="0.25">
      <c r="A18" s="21">
        <f>'Monthly Data'!A18</f>
        <v>41395</v>
      </c>
      <c r="B18">
        <f t="shared" si="1"/>
        <v>5</v>
      </c>
      <c r="C18">
        <f t="shared" si="2"/>
        <v>2013</v>
      </c>
      <c r="D18" s="6">
        <v>18758766.803188898</v>
      </c>
      <c r="E18" s="7">
        <f t="shared" ref="E18:F18" ca="1" si="16">E6</f>
        <v>77.190000000000012</v>
      </c>
      <c r="F18" s="7">
        <f t="shared" ca="1" si="16"/>
        <v>50.861127819548983</v>
      </c>
      <c r="G18">
        <v>6726.6</v>
      </c>
      <c r="H18">
        <v>0</v>
      </c>
      <c r="I18">
        <v>31</v>
      </c>
      <c r="J18">
        <f>'Monthly Data'!CD18</f>
        <v>1</v>
      </c>
      <c r="K18">
        <v>0</v>
      </c>
      <c r="L18">
        <v>0</v>
      </c>
      <c r="N18" s="6">
        <f t="shared" si="3"/>
        <v>-12119271.4176256</v>
      </c>
      <c r="O18" s="6">
        <f t="shared" ca="1" si="4"/>
        <v>866667.30526470614</v>
      </c>
      <c r="P18" s="6">
        <f t="shared" ca="1" si="5"/>
        <v>3177249.2874480998</v>
      </c>
      <c r="Q18" s="6">
        <f t="shared" si="6"/>
        <v>8852426.8402060457</v>
      </c>
      <c r="R18" s="6">
        <f t="shared" si="7"/>
        <v>0</v>
      </c>
      <c r="S18" s="6">
        <f t="shared" si="8"/>
        <v>19921730.990378197</v>
      </c>
      <c r="T18" s="6">
        <f t="shared" si="9"/>
        <v>-756046.97485114005</v>
      </c>
      <c r="U18" s="6">
        <f t="shared" si="10"/>
        <v>0</v>
      </c>
      <c r="V18" s="6">
        <f t="shared" si="11"/>
        <v>0</v>
      </c>
      <c r="W18" s="6">
        <f t="shared" ca="1" si="12"/>
        <v>19942756.03082031</v>
      </c>
      <c r="X18" s="6"/>
      <c r="Y18" t="s">
        <v>90</v>
      </c>
      <c r="Z18">
        <v>22136740.221478801</v>
      </c>
      <c r="AA18" t="s">
        <v>91</v>
      </c>
      <c r="AB18" s="22">
        <v>3755519.4506308702</v>
      </c>
    </row>
    <row r="19" spans="1:28" x14ac:dyDescent="0.25">
      <c r="A19" s="21">
        <f>'Monthly Data'!A19</f>
        <v>41426</v>
      </c>
      <c r="B19">
        <f t="shared" si="1"/>
        <v>6</v>
      </c>
      <c r="C19">
        <f t="shared" si="2"/>
        <v>2013</v>
      </c>
      <c r="D19" s="6">
        <v>21531298.069024794</v>
      </c>
      <c r="E19" s="7">
        <f t="shared" ref="E19:F19" ca="1" si="17">E7</f>
        <v>5.15</v>
      </c>
      <c r="F19" s="7">
        <f t="shared" ca="1" si="17"/>
        <v>105.80165413533837</v>
      </c>
      <c r="G19">
        <v>6812.7</v>
      </c>
      <c r="H19">
        <v>0</v>
      </c>
      <c r="I19">
        <v>30</v>
      </c>
      <c r="J19">
        <f>'Monthly Data'!CD19</f>
        <v>0</v>
      </c>
      <c r="K19">
        <v>0</v>
      </c>
      <c r="L19">
        <v>0</v>
      </c>
      <c r="N19" s="6">
        <f t="shared" si="3"/>
        <v>-12119271.4176256</v>
      </c>
      <c r="O19" s="6">
        <f t="shared" ca="1" si="4"/>
        <v>57822.731210172773</v>
      </c>
      <c r="P19" s="6">
        <f t="shared" ca="1" si="5"/>
        <v>6609334.9601879716</v>
      </c>
      <c r="Q19" s="6">
        <f t="shared" si="6"/>
        <v>8965737.2720648944</v>
      </c>
      <c r="R19" s="6">
        <f t="shared" si="7"/>
        <v>0</v>
      </c>
      <c r="S19" s="6">
        <f t="shared" si="8"/>
        <v>19279094.506817613</v>
      </c>
      <c r="T19" s="6">
        <f t="shared" si="9"/>
        <v>0</v>
      </c>
      <c r="U19" s="6">
        <f t="shared" si="10"/>
        <v>0</v>
      </c>
      <c r="V19" s="6">
        <f t="shared" si="11"/>
        <v>0</v>
      </c>
      <c r="W19" s="6">
        <f t="shared" ca="1" si="12"/>
        <v>22792718.052655049</v>
      </c>
      <c r="X19" s="6"/>
      <c r="Y19" t="s">
        <v>92</v>
      </c>
      <c r="Z19">
        <v>44359746588848</v>
      </c>
      <c r="AA19" t="s">
        <v>93</v>
      </c>
      <c r="AB19" s="22">
        <v>632168.77228813502</v>
      </c>
    </row>
    <row r="20" spans="1:28" x14ac:dyDescent="0.25">
      <c r="A20" s="21">
        <f>'Monthly Data'!A20</f>
        <v>41456</v>
      </c>
      <c r="B20">
        <f t="shared" si="1"/>
        <v>7</v>
      </c>
      <c r="C20">
        <f t="shared" si="2"/>
        <v>2013</v>
      </c>
      <c r="D20" s="6">
        <v>27101461.942128897</v>
      </c>
      <c r="E20" s="7">
        <f t="shared" ref="E20:F20" ca="1" si="18">E8</f>
        <v>0</v>
      </c>
      <c r="F20" s="7">
        <f t="shared" ca="1" si="18"/>
        <v>183.82939849624063</v>
      </c>
      <c r="G20">
        <v>6863.4</v>
      </c>
      <c r="H20">
        <v>0</v>
      </c>
      <c r="I20">
        <v>31</v>
      </c>
      <c r="J20">
        <f>'Monthly Data'!CD20</f>
        <v>0</v>
      </c>
      <c r="K20">
        <v>0</v>
      </c>
      <c r="L20">
        <v>0</v>
      </c>
      <c r="N20" s="6">
        <f t="shared" si="3"/>
        <v>-12119271.4176256</v>
      </c>
      <c r="O20" s="6">
        <f t="shared" ca="1" si="4"/>
        <v>0</v>
      </c>
      <c r="P20" s="6">
        <f t="shared" ca="1" si="5"/>
        <v>11483658.550719347</v>
      </c>
      <c r="Q20" s="6">
        <f t="shared" si="6"/>
        <v>9032460.1396054719</v>
      </c>
      <c r="R20" s="6">
        <f t="shared" si="7"/>
        <v>0</v>
      </c>
      <c r="S20" s="6">
        <f t="shared" si="8"/>
        <v>19921730.990378197</v>
      </c>
      <c r="T20" s="6">
        <f t="shared" si="9"/>
        <v>0</v>
      </c>
      <c r="U20" s="6">
        <f t="shared" si="10"/>
        <v>0</v>
      </c>
      <c r="V20" s="6">
        <f t="shared" si="11"/>
        <v>0</v>
      </c>
      <c r="W20" s="6">
        <f t="shared" ca="1" si="12"/>
        <v>28318578.263077416</v>
      </c>
      <c r="X20" s="6"/>
      <c r="Y20" t="s">
        <v>94</v>
      </c>
      <c r="Z20">
        <v>0.97391845257874099</v>
      </c>
      <c r="AA20" t="s">
        <v>95</v>
      </c>
      <c r="AB20" s="22">
        <v>0.972038701413245</v>
      </c>
    </row>
    <row r="21" spans="1:28" x14ac:dyDescent="0.25">
      <c r="A21" s="21">
        <f>'Monthly Data'!A21</f>
        <v>41487</v>
      </c>
      <c r="B21">
        <f t="shared" si="1"/>
        <v>8</v>
      </c>
      <c r="C21">
        <f t="shared" si="2"/>
        <v>2013</v>
      </c>
      <c r="D21" s="6">
        <v>24091301.034046695</v>
      </c>
      <c r="E21" s="7">
        <f t="shared" ref="E21:F21" ca="1" si="19">E9</f>
        <v>8.0000000000000071E-2</v>
      </c>
      <c r="F21" s="7">
        <f t="shared" ca="1" si="19"/>
        <v>167.5754887218045</v>
      </c>
      <c r="G21">
        <v>6876.4</v>
      </c>
      <c r="H21">
        <v>0</v>
      </c>
      <c r="I21">
        <v>31</v>
      </c>
      <c r="J21">
        <f>'Monthly Data'!CD21</f>
        <v>0</v>
      </c>
      <c r="K21">
        <v>0</v>
      </c>
      <c r="L21">
        <v>0</v>
      </c>
      <c r="N21" s="6">
        <f t="shared" si="3"/>
        <v>-12119271.4176256</v>
      </c>
      <c r="O21" s="6">
        <f t="shared" ca="1" si="4"/>
        <v>898.21718384734481</v>
      </c>
      <c r="P21" s="6">
        <f t="shared" ca="1" si="5"/>
        <v>10468291.305378329</v>
      </c>
      <c r="Q21" s="6">
        <f t="shared" si="6"/>
        <v>9049568.5671799779</v>
      </c>
      <c r="R21" s="6">
        <f t="shared" si="7"/>
        <v>0</v>
      </c>
      <c r="S21" s="6">
        <f t="shared" si="8"/>
        <v>19921730.990378197</v>
      </c>
      <c r="T21" s="6">
        <f t="shared" si="9"/>
        <v>0</v>
      </c>
      <c r="U21" s="6">
        <f t="shared" si="10"/>
        <v>0</v>
      </c>
      <c r="V21" s="6">
        <f t="shared" si="11"/>
        <v>0</v>
      </c>
      <c r="W21" s="6">
        <f t="shared" ca="1" si="12"/>
        <v>27321217.662494749</v>
      </c>
      <c r="X21" s="6"/>
      <c r="Y21" t="s">
        <v>339</v>
      </c>
      <c r="Z21">
        <v>398.86301034222203</v>
      </c>
      <c r="AA21" t="s">
        <v>96</v>
      </c>
      <c r="AB21" s="22">
        <v>4.7969960816177397E-78</v>
      </c>
    </row>
    <row r="22" spans="1:28" x14ac:dyDescent="0.25">
      <c r="A22" s="21">
        <f>'Monthly Data'!A22</f>
        <v>41518</v>
      </c>
      <c r="B22">
        <f t="shared" si="1"/>
        <v>9</v>
      </c>
      <c r="C22">
        <f t="shared" si="2"/>
        <v>2013</v>
      </c>
      <c r="D22" s="6">
        <v>19743349.217510894</v>
      </c>
      <c r="E22" s="7">
        <f t="shared" ref="E22:F22" ca="1" si="20">E10</f>
        <v>13.169999999999998</v>
      </c>
      <c r="F22" s="7">
        <f t="shared" ca="1" si="20"/>
        <v>69.782030075187976</v>
      </c>
      <c r="G22">
        <v>6841.7</v>
      </c>
      <c r="H22">
        <v>0</v>
      </c>
      <c r="I22">
        <v>30</v>
      </c>
      <c r="J22">
        <f>'Monthly Data'!CD22</f>
        <v>1</v>
      </c>
      <c r="K22">
        <v>0</v>
      </c>
      <c r="L22">
        <v>0</v>
      </c>
      <c r="N22" s="6">
        <f t="shared" si="3"/>
        <v>-12119271.4176256</v>
      </c>
      <c r="O22" s="6">
        <f t="shared" ca="1" si="4"/>
        <v>147869.00389086897</v>
      </c>
      <c r="P22" s="6">
        <f t="shared" ca="1" si="5"/>
        <v>4359221.1741685867</v>
      </c>
      <c r="Q22" s="6">
        <f t="shared" si="6"/>
        <v>9003902.2258849479</v>
      </c>
      <c r="R22" s="6">
        <f t="shared" si="7"/>
        <v>0</v>
      </c>
      <c r="S22" s="6">
        <f t="shared" si="8"/>
        <v>19279094.506817613</v>
      </c>
      <c r="T22" s="6">
        <f t="shared" si="9"/>
        <v>-756046.97485114005</v>
      </c>
      <c r="U22" s="6">
        <f t="shared" si="10"/>
        <v>0</v>
      </c>
      <c r="V22" s="6">
        <f t="shared" si="11"/>
        <v>0</v>
      </c>
      <c r="W22" s="6">
        <f t="shared" ca="1" si="12"/>
        <v>19914768.518285275</v>
      </c>
      <c r="X22" s="6"/>
      <c r="Y22" t="s">
        <v>97</v>
      </c>
      <c r="Z22">
        <v>-1.35833933476509E-2</v>
      </c>
      <c r="AA22" t="s">
        <v>98</v>
      </c>
      <c r="AB22">
        <v>2.0088248825746602</v>
      </c>
    </row>
    <row r="23" spans="1:28" x14ac:dyDescent="0.25">
      <c r="A23" s="21">
        <f>'Monthly Data'!A23</f>
        <v>41548</v>
      </c>
      <c r="B23">
        <f t="shared" si="1"/>
        <v>10</v>
      </c>
      <c r="C23">
        <f t="shared" si="2"/>
        <v>2013</v>
      </c>
      <c r="D23" s="6">
        <v>18636040.720456898</v>
      </c>
      <c r="E23" s="7">
        <f t="shared" ref="E23:F23" ca="1" si="21">E11</f>
        <v>110.45</v>
      </c>
      <c r="F23" s="7">
        <f t="shared" ca="1" si="21"/>
        <v>18.489849624060071</v>
      </c>
      <c r="G23">
        <v>6821.6</v>
      </c>
      <c r="H23">
        <v>0</v>
      </c>
      <c r="I23">
        <v>31</v>
      </c>
      <c r="J23">
        <f>'Monthly Data'!CD23</f>
        <v>1</v>
      </c>
      <c r="K23">
        <v>0</v>
      </c>
      <c r="L23">
        <v>0</v>
      </c>
      <c r="N23" s="6">
        <f t="shared" si="3"/>
        <v>-12119271.4176256</v>
      </c>
      <c r="O23" s="6">
        <f t="shared" ca="1" si="4"/>
        <v>1240101.0994492394</v>
      </c>
      <c r="P23" s="6">
        <f t="shared" ca="1" si="5"/>
        <v>1155044.4133188771</v>
      </c>
      <c r="Q23" s="6">
        <f t="shared" si="6"/>
        <v>8977449.9647889808</v>
      </c>
      <c r="R23" s="6">
        <f t="shared" si="7"/>
        <v>0</v>
      </c>
      <c r="S23" s="6">
        <f t="shared" si="8"/>
        <v>19921730.990378197</v>
      </c>
      <c r="T23" s="6">
        <f t="shared" si="9"/>
        <v>-756046.97485114005</v>
      </c>
      <c r="U23" s="6">
        <f t="shared" si="10"/>
        <v>0</v>
      </c>
      <c r="V23" s="6">
        <f t="shared" si="11"/>
        <v>0</v>
      </c>
      <c r="W23" s="6">
        <f t="shared" ca="1" si="12"/>
        <v>18419008.075458556</v>
      </c>
      <c r="X23" s="6"/>
    </row>
    <row r="24" spans="1:28" x14ac:dyDescent="0.25">
      <c r="A24" s="21">
        <f>'Monthly Data'!A24</f>
        <v>41579</v>
      </c>
      <c r="B24">
        <f t="shared" si="1"/>
        <v>11</v>
      </c>
      <c r="C24">
        <f t="shared" si="2"/>
        <v>2013</v>
      </c>
      <c r="D24" s="6">
        <v>20299657.892608896</v>
      </c>
      <c r="E24" s="7">
        <f t="shared" ref="E24:F24" ca="1" si="22">E12</f>
        <v>302.64</v>
      </c>
      <c r="F24" s="7">
        <f t="shared" ca="1" si="22"/>
        <v>0.81345864661653877</v>
      </c>
      <c r="G24">
        <v>6794.8</v>
      </c>
      <c r="H24">
        <v>0</v>
      </c>
      <c r="I24">
        <v>30</v>
      </c>
      <c r="J24">
        <f>'Monthly Data'!CD24</f>
        <v>0</v>
      </c>
      <c r="K24">
        <v>0</v>
      </c>
      <c r="L24">
        <v>0</v>
      </c>
      <c r="N24" s="6">
        <f t="shared" si="3"/>
        <v>-12119271.4176256</v>
      </c>
      <c r="O24" s="6">
        <f t="shared" ca="1" si="4"/>
        <v>3397955.6064945022</v>
      </c>
      <c r="P24" s="6">
        <f t="shared" ca="1" si="5"/>
        <v>50816.036060008322</v>
      </c>
      <c r="Q24" s="6">
        <f t="shared" si="6"/>
        <v>8942180.2833276894</v>
      </c>
      <c r="R24" s="6">
        <f t="shared" si="7"/>
        <v>0</v>
      </c>
      <c r="S24" s="6">
        <f t="shared" si="8"/>
        <v>19279094.506817613</v>
      </c>
      <c r="T24" s="6">
        <f t="shared" si="9"/>
        <v>0</v>
      </c>
      <c r="U24" s="6">
        <f t="shared" si="10"/>
        <v>0</v>
      </c>
      <c r="V24" s="6">
        <f t="shared" si="11"/>
        <v>0</v>
      </c>
      <c r="W24" s="6">
        <f t="shared" ca="1" si="12"/>
        <v>19550775.015074216</v>
      </c>
      <c r="X24" s="6"/>
    </row>
    <row r="25" spans="1:28" x14ac:dyDescent="0.25">
      <c r="A25" s="21">
        <f>'Monthly Data'!A25</f>
        <v>41609</v>
      </c>
      <c r="B25">
        <f t="shared" si="1"/>
        <v>12</v>
      </c>
      <c r="C25">
        <f t="shared" si="2"/>
        <v>2013</v>
      </c>
      <c r="D25" s="6">
        <v>23861647.359846197</v>
      </c>
      <c r="E25" s="7">
        <f t="shared" ref="E25:F25" ca="1" si="23">E13</f>
        <v>435.27</v>
      </c>
      <c r="F25" s="7">
        <f t="shared" ca="1" si="23"/>
        <v>0</v>
      </c>
      <c r="G25">
        <v>6783.1</v>
      </c>
      <c r="H25">
        <v>1</v>
      </c>
      <c r="I25">
        <v>31</v>
      </c>
      <c r="J25">
        <f>'Monthly Data'!CD25</f>
        <v>0</v>
      </c>
      <c r="K25">
        <v>0</v>
      </c>
      <c r="L25">
        <v>0</v>
      </c>
      <c r="N25" s="6">
        <f t="shared" si="3"/>
        <v>-12119271.4176256</v>
      </c>
      <c r="O25" s="6">
        <f t="shared" ca="1" si="4"/>
        <v>4887087.4201654177</v>
      </c>
      <c r="P25" s="6">
        <f t="shared" ca="1" si="5"/>
        <v>0</v>
      </c>
      <c r="Q25" s="6">
        <f t="shared" si="6"/>
        <v>8926782.6985106338</v>
      </c>
      <c r="R25" s="6">
        <f t="shared" si="7"/>
        <v>678520.979466822</v>
      </c>
      <c r="S25" s="6">
        <f t="shared" si="8"/>
        <v>19921730.990378197</v>
      </c>
      <c r="T25" s="6">
        <f t="shared" si="9"/>
        <v>0</v>
      </c>
      <c r="U25" s="6">
        <f t="shared" si="10"/>
        <v>0</v>
      </c>
      <c r="V25" s="6">
        <f t="shared" si="11"/>
        <v>0</v>
      </c>
      <c r="W25" s="6">
        <f t="shared" ca="1" si="12"/>
        <v>22294850.670895472</v>
      </c>
      <c r="X25" s="6"/>
    </row>
    <row r="26" spans="1:28" x14ac:dyDescent="0.25">
      <c r="A26" s="21">
        <f>'Monthly Data'!A26</f>
        <v>41640</v>
      </c>
      <c r="B26">
        <f t="shared" si="1"/>
        <v>1</v>
      </c>
      <c r="C26">
        <f t="shared" si="2"/>
        <v>2014</v>
      </c>
      <c r="D26" s="6">
        <v>25393202.293457907</v>
      </c>
      <c r="E26" s="7">
        <f t="shared" ref="E26:F26" ca="1" si="24">E14</f>
        <v>548.74</v>
      </c>
      <c r="F26" s="7">
        <f t="shared" ca="1" si="24"/>
        <v>0</v>
      </c>
      <c r="G26">
        <v>6741.6</v>
      </c>
      <c r="H26">
        <v>0</v>
      </c>
      <c r="I26">
        <v>31</v>
      </c>
      <c r="J26">
        <f>'Monthly Data'!CD26</f>
        <v>0</v>
      </c>
      <c r="K26">
        <v>0</v>
      </c>
      <c r="L26">
        <v>0</v>
      </c>
      <c r="N26" s="6">
        <f t="shared" si="3"/>
        <v>-12119271.4176256</v>
      </c>
      <c r="O26" s="6">
        <f t="shared" ca="1" si="4"/>
        <v>6161096.2183048939</v>
      </c>
      <c r="P26" s="6">
        <f t="shared" ca="1" si="5"/>
        <v>0</v>
      </c>
      <c r="Q26" s="6">
        <f t="shared" si="6"/>
        <v>8872167.3335612454</v>
      </c>
      <c r="R26" s="6">
        <f t="shared" si="7"/>
        <v>0</v>
      </c>
      <c r="S26" s="6">
        <f t="shared" si="8"/>
        <v>19921730.990378197</v>
      </c>
      <c r="T26" s="6">
        <f t="shared" si="9"/>
        <v>0</v>
      </c>
      <c r="U26" s="6">
        <f t="shared" si="10"/>
        <v>0</v>
      </c>
      <c r="V26" s="6">
        <f t="shared" si="11"/>
        <v>0</v>
      </c>
      <c r="W26" s="6">
        <f t="shared" ca="1" si="12"/>
        <v>22835723.124618735</v>
      </c>
      <c r="X26" s="6"/>
    </row>
    <row r="27" spans="1:28" x14ac:dyDescent="0.25">
      <c r="A27" s="21">
        <f>'Monthly Data'!A27</f>
        <v>41671</v>
      </c>
      <c r="B27">
        <f t="shared" si="1"/>
        <v>2</v>
      </c>
      <c r="C27">
        <f t="shared" si="2"/>
        <v>2014</v>
      </c>
      <c r="D27" s="6">
        <v>21886278.818173807</v>
      </c>
      <c r="E27" s="7">
        <f t="shared" ref="E27:F27" ca="1" si="25">E15</f>
        <v>507.57</v>
      </c>
      <c r="F27" s="7">
        <f t="shared" ca="1" si="25"/>
        <v>0</v>
      </c>
      <c r="G27">
        <v>6707.8</v>
      </c>
      <c r="H27">
        <v>0</v>
      </c>
      <c r="I27">
        <v>28</v>
      </c>
      <c r="J27">
        <f>'Monthly Data'!CD27</f>
        <v>0</v>
      </c>
      <c r="K27">
        <v>0</v>
      </c>
      <c r="L27">
        <v>0</v>
      </c>
      <c r="N27" s="6">
        <f t="shared" si="3"/>
        <v>-12119271.4176256</v>
      </c>
      <c r="O27" s="6">
        <f t="shared" ca="1" si="4"/>
        <v>5698851.2000674549</v>
      </c>
      <c r="P27" s="6">
        <f t="shared" ca="1" si="5"/>
        <v>0</v>
      </c>
      <c r="Q27" s="6">
        <f t="shared" si="6"/>
        <v>8827685.4218675271</v>
      </c>
      <c r="R27" s="6">
        <f t="shared" si="7"/>
        <v>0</v>
      </c>
      <c r="S27" s="6">
        <f t="shared" si="8"/>
        <v>17993821.539696436</v>
      </c>
      <c r="T27" s="6">
        <f t="shared" si="9"/>
        <v>0</v>
      </c>
      <c r="U27" s="6">
        <f t="shared" si="10"/>
        <v>0</v>
      </c>
      <c r="V27" s="6">
        <f t="shared" si="11"/>
        <v>0</v>
      </c>
      <c r="W27" s="6">
        <f t="shared" ca="1" si="12"/>
        <v>20401086.744005818</v>
      </c>
      <c r="X27" s="6"/>
    </row>
    <row r="28" spans="1:28" x14ac:dyDescent="0.25">
      <c r="A28" s="21">
        <f>'Monthly Data'!A28</f>
        <v>41699</v>
      </c>
      <c r="B28">
        <f t="shared" si="1"/>
        <v>3</v>
      </c>
      <c r="C28">
        <f t="shared" si="2"/>
        <v>2014</v>
      </c>
      <c r="D28" s="6">
        <v>22125882.52608351</v>
      </c>
      <c r="E28" s="7">
        <f t="shared" ref="E28:F28" ca="1" si="26">E16</f>
        <v>395.70999999999992</v>
      </c>
      <c r="F28" s="7">
        <f t="shared" ca="1" si="26"/>
        <v>0.80894736842105175</v>
      </c>
      <c r="G28">
        <v>6686.4</v>
      </c>
      <c r="H28">
        <v>0</v>
      </c>
      <c r="I28">
        <v>31</v>
      </c>
      <c r="J28">
        <f>'Monthly Data'!CD28</f>
        <v>1</v>
      </c>
      <c r="K28">
        <v>0</v>
      </c>
      <c r="L28">
        <v>0</v>
      </c>
      <c r="N28" s="6">
        <f t="shared" si="3"/>
        <v>-12119271.4176256</v>
      </c>
      <c r="O28" s="6">
        <f t="shared" ca="1" si="4"/>
        <v>4442919.0227529053</v>
      </c>
      <c r="P28" s="6">
        <f t="shared" ca="1" si="5"/>
        <v>50534.220535135471</v>
      </c>
      <c r="Q28" s="6">
        <f t="shared" si="6"/>
        <v>8799522.3180141076</v>
      </c>
      <c r="R28" s="6">
        <f t="shared" si="7"/>
        <v>0</v>
      </c>
      <c r="S28" s="6">
        <f t="shared" si="8"/>
        <v>19921730.990378197</v>
      </c>
      <c r="T28" s="6">
        <f t="shared" si="9"/>
        <v>-756046.97485114005</v>
      </c>
      <c r="U28" s="6">
        <f t="shared" si="10"/>
        <v>0</v>
      </c>
      <c r="V28" s="6">
        <f t="shared" si="11"/>
        <v>0</v>
      </c>
      <c r="W28" s="6">
        <f t="shared" ca="1" si="12"/>
        <v>20339388.159203608</v>
      </c>
      <c r="X28" s="6"/>
    </row>
    <row r="29" spans="1:28" x14ac:dyDescent="0.25">
      <c r="A29" s="21">
        <f>'Monthly Data'!A29</f>
        <v>41730</v>
      </c>
      <c r="B29">
        <f t="shared" si="1"/>
        <v>4</v>
      </c>
      <c r="C29">
        <f t="shared" si="2"/>
        <v>2014</v>
      </c>
      <c r="D29" s="6">
        <v>17847693.948654607</v>
      </c>
      <c r="E29" s="7">
        <f t="shared" ref="E29:F29" ca="1" si="27">E17</f>
        <v>227.7</v>
      </c>
      <c r="F29" s="7">
        <f t="shared" ca="1" si="27"/>
        <v>0</v>
      </c>
      <c r="G29">
        <v>6715.8</v>
      </c>
      <c r="H29">
        <v>0</v>
      </c>
      <c r="I29">
        <v>30</v>
      </c>
      <c r="J29">
        <f>'Monthly Data'!CD29</f>
        <v>1</v>
      </c>
      <c r="K29">
        <v>0</v>
      </c>
      <c r="L29">
        <v>0</v>
      </c>
      <c r="N29" s="6">
        <f t="shared" si="3"/>
        <v>-12119271.4176256</v>
      </c>
      <c r="O29" s="6">
        <f t="shared" ca="1" si="4"/>
        <v>2556550.6595255025</v>
      </c>
      <c r="P29" s="6">
        <f t="shared" ca="1" si="5"/>
        <v>0</v>
      </c>
      <c r="Q29" s="6">
        <f t="shared" si="6"/>
        <v>8838213.6849903017</v>
      </c>
      <c r="R29" s="6">
        <f t="shared" si="7"/>
        <v>0</v>
      </c>
      <c r="S29" s="6">
        <f t="shared" si="8"/>
        <v>19279094.506817613</v>
      </c>
      <c r="T29" s="6">
        <f t="shared" si="9"/>
        <v>-756046.97485114005</v>
      </c>
      <c r="U29" s="6">
        <f t="shared" si="10"/>
        <v>0</v>
      </c>
      <c r="V29" s="6">
        <f t="shared" si="11"/>
        <v>0</v>
      </c>
      <c r="W29" s="6">
        <f t="shared" ca="1" si="12"/>
        <v>17798540.458856679</v>
      </c>
      <c r="X29" s="6"/>
    </row>
    <row r="30" spans="1:28" x14ac:dyDescent="0.25">
      <c r="A30" s="21">
        <f>'Monthly Data'!A30</f>
        <v>41760</v>
      </c>
      <c r="B30">
        <f t="shared" si="1"/>
        <v>5</v>
      </c>
      <c r="C30">
        <f t="shared" si="2"/>
        <v>2014</v>
      </c>
      <c r="D30" s="6">
        <v>17821762.58503991</v>
      </c>
      <c r="E30" s="7">
        <f t="shared" ref="E30:F30" ca="1" si="28">E18</f>
        <v>77.190000000000012</v>
      </c>
      <c r="F30" s="7">
        <f t="shared" ca="1" si="28"/>
        <v>50.861127819548983</v>
      </c>
      <c r="G30">
        <v>6770.1</v>
      </c>
      <c r="H30">
        <v>0</v>
      </c>
      <c r="I30">
        <v>31</v>
      </c>
      <c r="J30">
        <f>'Monthly Data'!CD30</f>
        <v>1</v>
      </c>
      <c r="K30">
        <v>0</v>
      </c>
      <c r="L30">
        <v>0</v>
      </c>
      <c r="N30" s="6">
        <f t="shared" si="3"/>
        <v>-12119271.4176256</v>
      </c>
      <c r="O30" s="6">
        <f t="shared" ca="1" si="4"/>
        <v>866667.30526470614</v>
      </c>
      <c r="P30" s="6">
        <f t="shared" ca="1" si="5"/>
        <v>3177249.2874480998</v>
      </c>
      <c r="Q30" s="6">
        <f t="shared" si="6"/>
        <v>8909674.2709361259</v>
      </c>
      <c r="R30" s="6">
        <f t="shared" si="7"/>
        <v>0</v>
      </c>
      <c r="S30" s="6">
        <f t="shared" si="8"/>
        <v>19921730.990378197</v>
      </c>
      <c r="T30" s="6">
        <f t="shared" si="9"/>
        <v>-756046.97485114005</v>
      </c>
      <c r="U30" s="6">
        <f t="shared" si="10"/>
        <v>0</v>
      </c>
      <c r="V30" s="6">
        <f t="shared" si="11"/>
        <v>0</v>
      </c>
      <c r="W30" s="6">
        <f t="shared" ca="1" si="12"/>
        <v>20000003.461550388</v>
      </c>
      <c r="X30" s="6"/>
    </row>
    <row r="31" spans="1:28" x14ac:dyDescent="0.25">
      <c r="A31" s="21">
        <f>'Monthly Data'!A31</f>
        <v>41791</v>
      </c>
      <c r="B31">
        <f t="shared" si="1"/>
        <v>6</v>
      </c>
      <c r="C31">
        <f t="shared" si="2"/>
        <v>2014</v>
      </c>
      <c r="D31" s="6">
        <v>20998414.369688809</v>
      </c>
      <c r="E31" s="7">
        <f t="shared" ref="E31:F31" ca="1" si="29">E19</f>
        <v>5.15</v>
      </c>
      <c r="F31" s="7">
        <f t="shared" ca="1" si="29"/>
        <v>105.80165413533837</v>
      </c>
      <c r="G31">
        <v>6837.5</v>
      </c>
      <c r="H31">
        <v>0</v>
      </c>
      <c r="I31">
        <v>30</v>
      </c>
      <c r="J31">
        <f>'Monthly Data'!CD31</f>
        <v>0</v>
      </c>
      <c r="K31">
        <v>0</v>
      </c>
      <c r="L31">
        <v>0</v>
      </c>
      <c r="N31" s="6">
        <f t="shared" si="3"/>
        <v>-12119271.4176256</v>
      </c>
      <c r="O31" s="6">
        <f t="shared" ca="1" si="4"/>
        <v>57822.731210172773</v>
      </c>
      <c r="P31" s="6">
        <f t="shared" ca="1" si="5"/>
        <v>6609334.9601879716</v>
      </c>
      <c r="Q31" s="6">
        <f t="shared" si="6"/>
        <v>8998374.8877454922</v>
      </c>
      <c r="R31" s="6">
        <f t="shared" si="7"/>
        <v>0</v>
      </c>
      <c r="S31" s="6">
        <f t="shared" si="8"/>
        <v>19279094.506817613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ca="1" si="12"/>
        <v>22825355.668335646</v>
      </c>
      <c r="X31" s="6"/>
    </row>
    <row r="32" spans="1:28" x14ac:dyDescent="0.25">
      <c r="A32" s="21">
        <f>'Monthly Data'!A32</f>
        <v>41821</v>
      </c>
      <c r="B32">
        <f t="shared" si="1"/>
        <v>7</v>
      </c>
      <c r="C32">
        <f t="shared" si="2"/>
        <v>2014</v>
      </c>
      <c r="D32" s="6">
        <v>23086879.999604907</v>
      </c>
      <c r="E32" s="7">
        <f t="shared" ref="E32:F32" ca="1" si="30">E20</f>
        <v>0</v>
      </c>
      <c r="F32" s="7">
        <f t="shared" ca="1" si="30"/>
        <v>183.82939849624063</v>
      </c>
      <c r="G32">
        <v>6884</v>
      </c>
      <c r="H32">
        <v>0</v>
      </c>
      <c r="I32">
        <v>31</v>
      </c>
      <c r="J32">
        <f>'Monthly Data'!CD32</f>
        <v>0</v>
      </c>
      <c r="K32">
        <v>0</v>
      </c>
      <c r="L32">
        <v>0</v>
      </c>
      <c r="N32" s="6">
        <f t="shared" si="3"/>
        <v>-12119271.4176256</v>
      </c>
      <c r="O32" s="6">
        <f t="shared" ca="1" si="4"/>
        <v>0</v>
      </c>
      <c r="P32" s="6">
        <f t="shared" ca="1" si="5"/>
        <v>11483658.550719347</v>
      </c>
      <c r="Q32" s="6">
        <f t="shared" si="6"/>
        <v>9059570.4171466138</v>
      </c>
      <c r="R32" s="6">
        <f t="shared" si="7"/>
        <v>0</v>
      </c>
      <c r="S32" s="6">
        <f t="shared" si="8"/>
        <v>19921730.990378197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ca="1" si="12"/>
        <v>28345688.540618557</v>
      </c>
      <c r="X32" s="6"/>
    </row>
    <row r="33" spans="1:24" x14ac:dyDescent="0.25">
      <c r="A33" s="21">
        <f>'Monthly Data'!A33</f>
        <v>41852</v>
      </c>
      <c r="B33">
        <f t="shared" si="1"/>
        <v>8</v>
      </c>
      <c r="C33">
        <f t="shared" si="2"/>
        <v>2014</v>
      </c>
      <c r="D33" s="6">
        <v>22898517.649519607</v>
      </c>
      <c r="E33" s="7">
        <f t="shared" ref="E33:F33" ca="1" si="31">E21</f>
        <v>8.0000000000000071E-2</v>
      </c>
      <c r="F33" s="7">
        <f t="shared" ca="1" si="31"/>
        <v>167.5754887218045</v>
      </c>
      <c r="G33">
        <v>6897.1</v>
      </c>
      <c r="H33">
        <v>0</v>
      </c>
      <c r="I33">
        <v>31</v>
      </c>
      <c r="J33">
        <f>'Monthly Data'!CD33</f>
        <v>0</v>
      </c>
      <c r="K33">
        <v>0</v>
      </c>
      <c r="L33">
        <v>0</v>
      </c>
      <c r="N33" s="6">
        <f t="shared" si="3"/>
        <v>-12119271.4176256</v>
      </c>
      <c r="O33" s="6">
        <f t="shared" ca="1" si="4"/>
        <v>898.21718384734481</v>
      </c>
      <c r="P33" s="6">
        <f t="shared" ca="1" si="5"/>
        <v>10468291.305378329</v>
      </c>
      <c r="Q33" s="6">
        <f t="shared" si="6"/>
        <v>9076810.4480101559</v>
      </c>
      <c r="R33" s="6">
        <f t="shared" si="7"/>
        <v>0</v>
      </c>
      <c r="S33" s="6">
        <f t="shared" si="8"/>
        <v>19921730.990378197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ca="1" si="12"/>
        <v>27348459.543324929</v>
      </c>
      <c r="X33" s="6"/>
    </row>
    <row r="34" spans="1:24" x14ac:dyDescent="0.25">
      <c r="A34" s="21">
        <f>'Monthly Data'!A34</f>
        <v>41883</v>
      </c>
      <c r="B34">
        <f t="shared" si="1"/>
        <v>9</v>
      </c>
      <c r="C34">
        <f t="shared" si="2"/>
        <v>2014</v>
      </c>
      <c r="D34" s="6">
        <v>19497729.920137007</v>
      </c>
      <c r="E34" s="7">
        <f t="shared" ref="E34:F34" ca="1" si="32">E22</f>
        <v>13.169999999999998</v>
      </c>
      <c r="F34" s="7">
        <f t="shared" ca="1" si="32"/>
        <v>69.782030075187976</v>
      </c>
      <c r="G34">
        <v>6875.4</v>
      </c>
      <c r="H34">
        <v>0</v>
      </c>
      <c r="I34">
        <v>30</v>
      </c>
      <c r="J34">
        <f>'Monthly Data'!CD34</f>
        <v>1</v>
      </c>
      <c r="K34">
        <v>0</v>
      </c>
      <c r="L34">
        <v>0</v>
      </c>
      <c r="N34" s="6">
        <f t="shared" si="3"/>
        <v>-12119271.4176256</v>
      </c>
      <c r="O34" s="6">
        <f t="shared" ca="1" si="4"/>
        <v>147869.00389086897</v>
      </c>
      <c r="P34" s="6">
        <f t="shared" ca="1" si="5"/>
        <v>4359221.1741685867</v>
      </c>
      <c r="Q34" s="6">
        <f t="shared" si="6"/>
        <v>9048252.534289632</v>
      </c>
      <c r="R34" s="6">
        <f t="shared" si="7"/>
        <v>0</v>
      </c>
      <c r="S34" s="6">
        <f t="shared" si="8"/>
        <v>19279094.506817613</v>
      </c>
      <c r="T34" s="6">
        <f t="shared" si="9"/>
        <v>-756046.97485114005</v>
      </c>
      <c r="U34" s="6">
        <f t="shared" si="10"/>
        <v>0</v>
      </c>
      <c r="V34" s="6">
        <f t="shared" si="11"/>
        <v>0</v>
      </c>
      <c r="W34" s="6">
        <f t="shared" ca="1" si="12"/>
        <v>19959118.826689959</v>
      </c>
      <c r="X34" s="6"/>
    </row>
    <row r="35" spans="1:24" x14ac:dyDescent="0.25">
      <c r="A35" s="21">
        <f>'Monthly Data'!A35</f>
        <v>41913</v>
      </c>
      <c r="B35">
        <f t="shared" si="1"/>
        <v>10</v>
      </c>
      <c r="C35">
        <f t="shared" si="2"/>
        <v>2014</v>
      </c>
      <c r="D35" s="6">
        <v>18038933.076452006</v>
      </c>
      <c r="E35" s="7">
        <f t="shared" ref="E35:F35" ca="1" si="33">E23</f>
        <v>110.45</v>
      </c>
      <c r="F35" s="7">
        <f t="shared" ca="1" si="33"/>
        <v>18.489849624060071</v>
      </c>
      <c r="G35">
        <v>6869.1</v>
      </c>
      <c r="H35">
        <v>0</v>
      </c>
      <c r="I35">
        <v>31</v>
      </c>
      <c r="J35">
        <f>'Monthly Data'!CD35</f>
        <v>1</v>
      </c>
      <c r="K35">
        <v>0</v>
      </c>
      <c r="L35">
        <v>0</v>
      </c>
      <c r="N35" s="6">
        <f t="shared" si="3"/>
        <v>-12119271.4176256</v>
      </c>
      <c r="O35" s="6">
        <f t="shared" ca="1" si="4"/>
        <v>1240101.0994492394</v>
      </c>
      <c r="P35" s="6">
        <f t="shared" ca="1" si="5"/>
        <v>1155044.4133188771</v>
      </c>
      <c r="Q35" s="6">
        <f t="shared" si="6"/>
        <v>9039961.5270804483</v>
      </c>
      <c r="R35" s="6">
        <f t="shared" si="7"/>
        <v>0</v>
      </c>
      <c r="S35" s="6">
        <f t="shared" si="8"/>
        <v>19921730.990378197</v>
      </c>
      <c r="T35" s="6">
        <f t="shared" si="9"/>
        <v>-756046.97485114005</v>
      </c>
      <c r="U35" s="6">
        <f t="shared" si="10"/>
        <v>0</v>
      </c>
      <c r="V35" s="6">
        <f t="shared" si="11"/>
        <v>0</v>
      </c>
      <c r="W35" s="6">
        <f t="shared" ca="1" si="12"/>
        <v>18481519.637750022</v>
      </c>
      <c r="X35" s="6"/>
    </row>
    <row r="36" spans="1:24" x14ac:dyDescent="0.25">
      <c r="A36" s="21">
        <f>'Monthly Data'!A36</f>
        <v>41944</v>
      </c>
      <c r="B36">
        <f t="shared" si="1"/>
        <v>11</v>
      </c>
      <c r="C36">
        <f t="shared" si="2"/>
        <v>2014</v>
      </c>
      <c r="D36" s="6">
        <v>20219734.067318108</v>
      </c>
      <c r="E36" s="7">
        <f t="shared" ref="E36:F36" ca="1" si="34">E24</f>
        <v>302.64</v>
      </c>
      <c r="F36" s="7">
        <f t="shared" ca="1" si="34"/>
        <v>0.81345864661653877</v>
      </c>
      <c r="G36">
        <v>6850</v>
      </c>
      <c r="H36">
        <v>0</v>
      </c>
      <c r="I36">
        <v>30</v>
      </c>
      <c r="J36">
        <f>'Monthly Data'!CD36</f>
        <v>0</v>
      </c>
      <c r="K36">
        <v>0</v>
      </c>
      <c r="L36">
        <v>0</v>
      </c>
      <c r="N36" s="6">
        <f t="shared" si="3"/>
        <v>-12119271.4176256</v>
      </c>
      <c r="O36" s="6">
        <f t="shared" ca="1" si="4"/>
        <v>3397955.6064945022</v>
      </c>
      <c r="P36" s="6">
        <f t="shared" ca="1" si="5"/>
        <v>50816.036060008322</v>
      </c>
      <c r="Q36" s="6">
        <f t="shared" si="6"/>
        <v>9014825.2988748271</v>
      </c>
      <c r="R36" s="6">
        <f t="shared" si="7"/>
        <v>0</v>
      </c>
      <c r="S36" s="6">
        <f t="shared" si="8"/>
        <v>19279094.506817613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ca="1" si="12"/>
        <v>19623420.03062135</v>
      </c>
      <c r="X36" s="6"/>
    </row>
    <row r="37" spans="1:24" x14ac:dyDescent="0.25">
      <c r="A37" s="21">
        <f>'Monthly Data'!A37</f>
        <v>41974</v>
      </c>
      <c r="B37">
        <f t="shared" si="1"/>
        <v>12</v>
      </c>
      <c r="C37">
        <f t="shared" si="2"/>
        <v>2014</v>
      </c>
      <c r="D37" s="6">
        <v>22345974.245960809</v>
      </c>
      <c r="E37" s="7">
        <f t="shared" ref="E37:F37" ca="1" si="35">E25</f>
        <v>435.27</v>
      </c>
      <c r="F37" s="7">
        <f t="shared" ca="1" si="35"/>
        <v>0</v>
      </c>
      <c r="G37">
        <v>6837.3</v>
      </c>
      <c r="H37">
        <v>1</v>
      </c>
      <c r="I37">
        <v>31</v>
      </c>
      <c r="J37">
        <f>'Monthly Data'!CD37</f>
        <v>0</v>
      </c>
      <c r="K37">
        <v>0</v>
      </c>
      <c r="L37">
        <v>0</v>
      </c>
      <c r="N37" s="6">
        <f t="shared" si="3"/>
        <v>-12119271.4176256</v>
      </c>
      <c r="O37" s="6">
        <f t="shared" ca="1" si="4"/>
        <v>4887087.4201654177</v>
      </c>
      <c r="P37" s="6">
        <f t="shared" ca="1" si="5"/>
        <v>0</v>
      </c>
      <c r="Q37" s="6">
        <f t="shared" si="6"/>
        <v>8998111.6811674237</v>
      </c>
      <c r="R37" s="6">
        <f t="shared" si="7"/>
        <v>678520.979466822</v>
      </c>
      <c r="S37" s="6">
        <f t="shared" si="8"/>
        <v>19921730.990378197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ca="1" si="12"/>
        <v>22366179.65355226</v>
      </c>
      <c r="X37" s="6"/>
    </row>
    <row r="38" spans="1:24" x14ac:dyDescent="0.25">
      <c r="A38" s="21">
        <f>'Monthly Data'!A38</f>
        <v>42005</v>
      </c>
      <c r="B38">
        <f t="shared" si="1"/>
        <v>1</v>
      </c>
      <c r="C38">
        <f t="shared" si="2"/>
        <v>2015</v>
      </c>
      <c r="D38" s="6">
        <v>24367178.229805239</v>
      </c>
      <c r="E38" s="7">
        <f t="shared" ref="E38:F38" ca="1" si="36">E26</f>
        <v>548.74</v>
      </c>
      <c r="F38" s="7">
        <f t="shared" ca="1" si="36"/>
        <v>0</v>
      </c>
      <c r="G38">
        <v>6777.3</v>
      </c>
      <c r="H38">
        <v>0</v>
      </c>
      <c r="I38">
        <v>31</v>
      </c>
      <c r="J38">
        <f>'Monthly Data'!CD38</f>
        <v>0</v>
      </c>
      <c r="K38">
        <v>0</v>
      </c>
      <c r="L38">
        <v>0</v>
      </c>
      <c r="N38" s="6">
        <f t="shared" si="3"/>
        <v>-12119271.4176256</v>
      </c>
      <c r="O38" s="6">
        <f t="shared" ca="1" si="4"/>
        <v>6161096.2183048939</v>
      </c>
      <c r="P38" s="6">
        <f t="shared" ca="1" si="5"/>
        <v>0</v>
      </c>
      <c r="Q38" s="6">
        <f t="shared" si="6"/>
        <v>8919149.7077466231</v>
      </c>
      <c r="R38" s="6">
        <f t="shared" si="7"/>
        <v>0</v>
      </c>
      <c r="S38" s="6">
        <f t="shared" si="8"/>
        <v>19921730.990378197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ca="1" si="12"/>
        <v>22882705.498804115</v>
      </c>
      <c r="X38" s="6"/>
    </row>
    <row r="39" spans="1:24" x14ac:dyDescent="0.25">
      <c r="A39" s="21">
        <f>'Monthly Data'!A39</f>
        <v>42036</v>
      </c>
      <c r="B39">
        <f t="shared" si="1"/>
        <v>2</v>
      </c>
      <c r="C39">
        <f t="shared" si="2"/>
        <v>2015</v>
      </c>
      <c r="D39" s="6">
        <v>22466482.311995439</v>
      </c>
      <c r="E39" s="7">
        <f t="shared" ref="E39:F39" ca="1" si="37">E27</f>
        <v>507.57</v>
      </c>
      <c r="F39" s="7">
        <f t="shared" ca="1" si="37"/>
        <v>0</v>
      </c>
      <c r="G39">
        <v>6740.1</v>
      </c>
      <c r="H39">
        <v>0</v>
      </c>
      <c r="I39">
        <v>28</v>
      </c>
      <c r="J39">
        <f>'Monthly Data'!CD39</f>
        <v>0</v>
      </c>
      <c r="K39">
        <v>0</v>
      </c>
      <c r="L39">
        <v>0</v>
      </c>
      <c r="N39" s="6">
        <f t="shared" si="3"/>
        <v>-12119271.4176256</v>
      </c>
      <c r="O39" s="6">
        <f t="shared" ca="1" si="4"/>
        <v>5698851.2000674549</v>
      </c>
      <c r="P39" s="6">
        <f t="shared" ca="1" si="5"/>
        <v>0</v>
      </c>
      <c r="Q39" s="6">
        <f t="shared" si="6"/>
        <v>8870193.2842257265</v>
      </c>
      <c r="R39" s="6">
        <f t="shared" si="7"/>
        <v>0</v>
      </c>
      <c r="S39" s="6">
        <f t="shared" si="8"/>
        <v>17993821.539696436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ca="1" si="12"/>
        <v>20443594.606364019</v>
      </c>
      <c r="X39" s="6"/>
    </row>
    <row r="40" spans="1:24" x14ac:dyDescent="0.25">
      <c r="A40" s="21">
        <f>'Monthly Data'!A40</f>
        <v>42064</v>
      </c>
      <c r="B40">
        <f t="shared" si="1"/>
        <v>3</v>
      </c>
      <c r="C40">
        <f t="shared" si="2"/>
        <v>2015</v>
      </c>
      <c r="D40" s="6">
        <v>21013033.88442684</v>
      </c>
      <c r="E40" s="7">
        <f t="shared" ref="E40:F40" ca="1" si="38">E28</f>
        <v>395.70999999999992</v>
      </c>
      <c r="F40" s="7">
        <f t="shared" ca="1" si="38"/>
        <v>0.80894736842105175</v>
      </c>
      <c r="G40">
        <v>6712.3</v>
      </c>
      <c r="H40">
        <v>0</v>
      </c>
      <c r="I40">
        <v>31</v>
      </c>
      <c r="J40">
        <f>'Monthly Data'!CD40</f>
        <v>1</v>
      </c>
      <c r="K40">
        <v>0</v>
      </c>
      <c r="L40">
        <v>0</v>
      </c>
      <c r="N40" s="6">
        <f t="shared" si="3"/>
        <v>-12119271.4176256</v>
      </c>
      <c r="O40" s="6">
        <f t="shared" ca="1" si="4"/>
        <v>4442919.0227529053</v>
      </c>
      <c r="P40" s="6">
        <f t="shared" ca="1" si="5"/>
        <v>50534.220535135471</v>
      </c>
      <c r="Q40" s="6">
        <f t="shared" si="6"/>
        <v>8833607.5698740873</v>
      </c>
      <c r="R40" s="6">
        <f t="shared" si="7"/>
        <v>0</v>
      </c>
      <c r="S40" s="6">
        <f t="shared" si="8"/>
        <v>19921730.990378197</v>
      </c>
      <c r="T40" s="6">
        <f t="shared" si="9"/>
        <v>-756046.97485114005</v>
      </c>
      <c r="U40" s="6">
        <f t="shared" si="10"/>
        <v>0</v>
      </c>
      <c r="V40" s="6">
        <f t="shared" si="11"/>
        <v>0</v>
      </c>
      <c r="W40" s="6">
        <f t="shared" ca="1" si="12"/>
        <v>20373473.411063585</v>
      </c>
      <c r="X40" s="6"/>
    </row>
    <row r="41" spans="1:24" x14ac:dyDescent="0.25">
      <c r="A41" s="21">
        <f>'Monthly Data'!A41</f>
        <v>42095</v>
      </c>
      <c r="B41">
        <f t="shared" si="1"/>
        <v>4</v>
      </c>
      <c r="C41">
        <f t="shared" si="2"/>
        <v>2015</v>
      </c>
      <c r="D41" s="6">
        <v>17556188.672437936</v>
      </c>
      <c r="E41" s="7">
        <f t="shared" ref="E41:F41" ca="1" si="39">E29</f>
        <v>227.7</v>
      </c>
      <c r="F41" s="7">
        <f t="shared" ca="1" si="39"/>
        <v>0</v>
      </c>
      <c r="G41">
        <v>6733.1</v>
      </c>
      <c r="H41">
        <v>0</v>
      </c>
      <c r="I41">
        <v>30</v>
      </c>
      <c r="J41">
        <f>'Monthly Data'!CD41</f>
        <v>1</v>
      </c>
      <c r="K41">
        <v>0</v>
      </c>
      <c r="L41">
        <v>0</v>
      </c>
      <c r="N41" s="6">
        <f t="shared" si="3"/>
        <v>-12119271.4176256</v>
      </c>
      <c r="O41" s="6">
        <f t="shared" ca="1" si="4"/>
        <v>2556550.6595255025</v>
      </c>
      <c r="P41" s="6">
        <f t="shared" ca="1" si="5"/>
        <v>0</v>
      </c>
      <c r="Q41" s="6">
        <f t="shared" si="6"/>
        <v>8860981.0539932996</v>
      </c>
      <c r="R41" s="6">
        <f t="shared" si="7"/>
        <v>0</v>
      </c>
      <c r="S41" s="6">
        <f t="shared" si="8"/>
        <v>19279094.506817613</v>
      </c>
      <c r="T41" s="6">
        <f t="shared" si="9"/>
        <v>-756046.97485114005</v>
      </c>
      <c r="U41" s="6">
        <f t="shared" si="10"/>
        <v>0</v>
      </c>
      <c r="V41" s="6">
        <f t="shared" si="11"/>
        <v>0</v>
      </c>
      <c r="W41" s="6">
        <f t="shared" ca="1" si="12"/>
        <v>17821307.827859677</v>
      </c>
      <c r="X41" s="6"/>
    </row>
    <row r="42" spans="1:24" x14ac:dyDescent="0.25">
      <c r="A42" s="21">
        <f>'Monthly Data'!A42</f>
        <v>42125</v>
      </c>
      <c r="B42">
        <f t="shared" si="1"/>
        <v>5</v>
      </c>
      <c r="C42">
        <f t="shared" si="2"/>
        <v>2015</v>
      </c>
      <c r="D42" s="6">
        <v>18207057.629658837</v>
      </c>
      <c r="E42" s="7">
        <f t="shared" ref="E42:F42" ca="1" si="40">E30</f>
        <v>77.190000000000012</v>
      </c>
      <c r="F42" s="7">
        <f t="shared" ca="1" si="40"/>
        <v>50.861127819548983</v>
      </c>
      <c r="G42">
        <v>6793.2</v>
      </c>
      <c r="H42">
        <v>0</v>
      </c>
      <c r="I42">
        <v>31</v>
      </c>
      <c r="J42">
        <f>'Monthly Data'!CD42</f>
        <v>1</v>
      </c>
      <c r="K42">
        <v>0</v>
      </c>
      <c r="L42">
        <v>0</v>
      </c>
      <c r="N42" s="6">
        <f t="shared" si="3"/>
        <v>-12119271.4176256</v>
      </c>
      <c r="O42" s="6">
        <f t="shared" ca="1" si="4"/>
        <v>866667.30526470614</v>
      </c>
      <c r="P42" s="6">
        <f t="shared" ca="1" si="5"/>
        <v>3177249.2874480998</v>
      </c>
      <c r="Q42" s="6">
        <f t="shared" si="6"/>
        <v>8940074.6307031345</v>
      </c>
      <c r="R42" s="6">
        <f t="shared" si="7"/>
        <v>0</v>
      </c>
      <c r="S42" s="6">
        <f t="shared" si="8"/>
        <v>19921730.990378197</v>
      </c>
      <c r="T42" s="6">
        <f t="shared" si="9"/>
        <v>-756046.97485114005</v>
      </c>
      <c r="U42" s="6">
        <f t="shared" si="10"/>
        <v>0</v>
      </c>
      <c r="V42" s="6">
        <f t="shared" si="11"/>
        <v>0</v>
      </c>
      <c r="W42" s="6">
        <f t="shared" ca="1" si="12"/>
        <v>20030403.821317397</v>
      </c>
      <c r="X42" s="6"/>
    </row>
    <row r="43" spans="1:24" x14ac:dyDescent="0.25">
      <c r="A43" s="21">
        <f>'Monthly Data'!A43</f>
        <v>42156</v>
      </c>
      <c r="B43">
        <f t="shared" si="1"/>
        <v>6</v>
      </c>
      <c r="C43">
        <f t="shared" si="2"/>
        <v>2015</v>
      </c>
      <c r="D43" s="6">
        <v>19833723.178718138</v>
      </c>
      <c r="E43" s="7">
        <f t="shared" ref="E43:F43" ca="1" si="41">E31</f>
        <v>5.15</v>
      </c>
      <c r="F43" s="7">
        <f t="shared" ca="1" si="41"/>
        <v>105.80165413533837</v>
      </c>
      <c r="G43">
        <v>6885.3</v>
      </c>
      <c r="H43">
        <v>0</v>
      </c>
      <c r="I43">
        <v>30</v>
      </c>
      <c r="J43">
        <f>'Monthly Data'!CD43</f>
        <v>0</v>
      </c>
      <c r="K43">
        <v>0</v>
      </c>
      <c r="L43">
        <v>0</v>
      </c>
      <c r="N43" s="6">
        <f t="shared" si="3"/>
        <v>-12119271.4176256</v>
      </c>
      <c r="O43" s="6">
        <f t="shared" ca="1" si="4"/>
        <v>57822.731210172773</v>
      </c>
      <c r="P43" s="6">
        <f t="shared" ca="1" si="5"/>
        <v>6609334.9601879716</v>
      </c>
      <c r="Q43" s="6">
        <f t="shared" si="6"/>
        <v>9061281.2599040642</v>
      </c>
      <c r="R43" s="6">
        <f t="shared" si="7"/>
        <v>0</v>
      </c>
      <c r="S43" s="6">
        <f t="shared" si="8"/>
        <v>19279094.506817613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ca="1" si="12"/>
        <v>22888262.040494218</v>
      </c>
      <c r="X43" s="6"/>
    </row>
    <row r="44" spans="1:24" x14ac:dyDescent="0.25">
      <c r="A44" s="21">
        <f>'Monthly Data'!A44</f>
        <v>42186</v>
      </c>
      <c r="B44">
        <f t="shared" ref="B44:B97" si="42">MONTH(A44)</f>
        <v>7</v>
      </c>
      <c r="C44">
        <f t="shared" ref="C44:C97" si="43">YEAR(A44)</f>
        <v>2015</v>
      </c>
      <c r="D44" s="6">
        <v>25552478.788773138</v>
      </c>
      <c r="E44" s="7">
        <f t="shared" ref="E44:F44" ca="1" si="44">E32</f>
        <v>0</v>
      </c>
      <c r="F44" s="7">
        <f t="shared" ca="1" si="44"/>
        <v>183.82939849624063</v>
      </c>
      <c r="G44">
        <v>6951.4</v>
      </c>
      <c r="H44">
        <v>0</v>
      </c>
      <c r="I44">
        <v>31</v>
      </c>
      <c r="J44">
        <f>'Monthly Data'!CD44</f>
        <v>0</v>
      </c>
      <c r="K44">
        <v>0</v>
      </c>
      <c r="L44">
        <v>0</v>
      </c>
      <c r="N44" s="6">
        <f t="shared" si="3"/>
        <v>-12119271.4176256</v>
      </c>
      <c r="O44" s="6">
        <f t="shared" ca="1" si="4"/>
        <v>0</v>
      </c>
      <c r="P44" s="6">
        <f t="shared" ca="1" si="5"/>
        <v>11483658.550719347</v>
      </c>
      <c r="Q44" s="6">
        <f t="shared" si="6"/>
        <v>9148271.0339559801</v>
      </c>
      <c r="R44" s="6">
        <f t="shared" si="7"/>
        <v>0</v>
      </c>
      <c r="S44" s="6">
        <f t="shared" si="8"/>
        <v>19921730.990378197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ca="1" si="12"/>
        <v>28434389.157427922</v>
      </c>
      <c r="X44" s="6"/>
    </row>
    <row r="45" spans="1:24" x14ac:dyDescent="0.25">
      <c r="A45" s="21">
        <f>'Monthly Data'!A45</f>
        <v>42217</v>
      </c>
      <c r="B45">
        <f t="shared" si="42"/>
        <v>8</v>
      </c>
      <c r="C45">
        <f t="shared" si="43"/>
        <v>2015</v>
      </c>
      <c r="D45" s="6">
        <v>24748450.928526238</v>
      </c>
      <c r="E45" s="7">
        <f t="shared" ref="E45:F45" ca="1" si="45">E33</f>
        <v>8.0000000000000071E-2</v>
      </c>
      <c r="F45" s="7">
        <f t="shared" ca="1" si="45"/>
        <v>167.5754887218045</v>
      </c>
      <c r="G45">
        <v>6969.1</v>
      </c>
      <c r="H45">
        <v>0</v>
      </c>
      <c r="I45">
        <v>31</v>
      </c>
      <c r="J45">
        <f>'Monthly Data'!CD45</f>
        <v>0</v>
      </c>
      <c r="K45">
        <v>0</v>
      </c>
      <c r="L45">
        <v>0</v>
      </c>
      <c r="N45" s="6">
        <f t="shared" si="3"/>
        <v>-12119271.4176256</v>
      </c>
      <c r="O45" s="6">
        <f t="shared" ca="1" si="4"/>
        <v>898.21718384734481</v>
      </c>
      <c r="P45" s="6">
        <f t="shared" ca="1" si="5"/>
        <v>10468291.305378329</v>
      </c>
      <c r="Q45" s="6">
        <f t="shared" si="6"/>
        <v>9171564.8161151186</v>
      </c>
      <c r="R45" s="6">
        <f t="shared" si="7"/>
        <v>0</v>
      </c>
      <c r="S45" s="6">
        <f t="shared" si="8"/>
        <v>19921730.990378197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ca="1" si="12"/>
        <v>27443213.91142989</v>
      </c>
      <c r="X45" s="6"/>
    </row>
    <row r="46" spans="1:24" x14ac:dyDescent="0.25">
      <c r="A46" s="21">
        <f>'Monthly Data'!A46</f>
        <v>42248</v>
      </c>
      <c r="B46">
        <f t="shared" si="42"/>
        <v>9</v>
      </c>
      <c r="C46">
        <f t="shared" si="43"/>
        <v>2015</v>
      </c>
      <c r="D46" s="6">
        <v>22156204.349748038</v>
      </c>
      <c r="E46" s="7">
        <f t="shared" ref="E46:F46" ca="1" si="46">E34</f>
        <v>13.169999999999998</v>
      </c>
      <c r="F46" s="7">
        <f t="shared" ca="1" si="46"/>
        <v>69.782030075187976</v>
      </c>
      <c r="G46">
        <v>6917.2</v>
      </c>
      <c r="H46">
        <v>0</v>
      </c>
      <c r="I46">
        <v>30</v>
      </c>
      <c r="J46">
        <f>'Monthly Data'!CD46</f>
        <v>1</v>
      </c>
      <c r="K46">
        <v>0</v>
      </c>
      <c r="L46">
        <v>0</v>
      </c>
      <c r="N46" s="6">
        <f t="shared" si="3"/>
        <v>-12119271.4176256</v>
      </c>
      <c r="O46" s="6">
        <f t="shared" ca="1" si="4"/>
        <v>147869.00389086897</v>
      </c>
      <c r="P46" s="6">
        <f t="shared" ca="1" si="5"/>
        <v>4359221.1741685867</v>
      </c>
      <c r="Q46" s="6">
        <f t="shared" si="6"/>
        <v>9103262.7091061231</v>
      </c>
      <c r="R46" s="6">
        <f t="shared" si="7"/>
        <v>0</v>
      </c>
      <c r="S46" s="6">
        <f t="shared" si="8"/>
        <v>19279094.506817613</v>
      </c>
      <c r="T46" s="6">
        <f t="shared" si="9"/>
        <v>-756046.97485114005</v>
      </c>
      <c r="U46" s="6">
        <f t="shared" si="10"/>
        <v>0</v>
      </c>
      <c r="V46" s="6">
        <f t="shared" si="11"/>
        <v>0</v>
      </c>
      <c r="W46" s="6">
        <f t="shared" ca="1" si="12"/>
        <v>20014129.001506452</v>
      </c>
      <c r="X46" s="6"/>
    </row>
    <row r="47" spans="1:24" x14ac:dyDescent="0.25">
      <c r="A47" s="21">
        <f>'Monthly Data'!A47</f>
        <v>42278</v>
      </c>
      <c r="B47">
        <f t="shared" si="42"/>
        <v>10</v>
      </c>
      <c r="C47">
        <f t="shared" si="43"/>
        <v>2015</v>
      </c>
      <c r="D47" s="6">
        <v>17701333.681162238</v>
      </c>
      <c r="E47" s="7">
        <f t="shared" ref="E47:F47" ca="1" si="47">E35</f>
        <v>110.45</v>
      </c>
      <c r="F47" s="7">
        <f t="shared" ca="1" si="47"/>
        <v>18.489849624060071</v>
      </c>
      <c r="G47">
        <v>6887.9</v>
      </c>
      <c r="H47">
        <v>0</v>
      </c>
      <c r="I47">
        <v>31</v>
      </c>
      <c r="J47">
        <f>'Monthly Data'!CD47</f>
        <v>1</v>
      </c>
      <c r="K47">
        <v>0</v>
      </c>
      <c r="L47">
        <v>0</v>
      </c>
      <c r="N47" s="6">
        <f t="shared" si="3"/>
        <v>-12119271.4176256</v>
      </c>
      <c r="O47" s="6">
        <f t="shared" ca="1" si="4"/>
        <v>1240101.0994492394</v>
      </c>
      <c r="P47" s="6">
        <f t="shared" ca="1" si="5"/>
        <v>1155044.4133188771</v>
      </c>
      <c r="Q47" s="6">
        <f t="shared" si="6"/>
        <v>9064702.9454189651</v>
      </c>
      <c r="R47" s="6">
        <f t="shared" si="7"/>
        <v>0</v>
      </c>
      <c r="S47" s="6">
        <f t="shared" si="8"/>
        <v>19921730.990378197</v>
      </c>
      <c r="T47" s="6">
        <f t="shared" si="9"/>
        <v>-756046.97485114005</v>
      </c>
      <c r="U47" s="6">
        <f t="shared" si="10"/>
        <v>0</v>
      </c>
      <c r="V47" s="6">
        <f t="shared" si="11"/>
        <v>0</v>
      </c>
      <c r="W47" s="6">
        <f t="shared" ca="1" si="12"/>
        <v>18506261.056088541</v>
      </c>
      <c r="X47" s="6"/>
    </row>
    <row r="48" spans="1:24" x14ac:dyDescent="0.25">
      <c r="A48" s="21">
        <f>'Monthly Data'!A48</f>
        <v>42309</v>
      </c>
      <c r="B48">
        <f t="shared" si="42"/>
        <v>11</v>
      </c>
      <c r="C48">
        <f t="shared" si="43"/>
        <v>2015</v>
      </c>
      <c r="D48" s="6">
        <v>18075477.924958337</v>
      </c>
      <c r="E48" s="7">
        <f t="shared" ref="E48:F48" ca="1" si="48">E36</f>
        <v>302.64</v>
      </c>
      <c r="F48" s="7">
        <f t="shared" ca="1" si="48"/>
        <v>0.81345864661653877</v>
      </c>
      <c r="G48">
        <v>6853.9</v>
      </c>
      <c r="H48">
        <v>0</v>
      </c>
      <c r="I48">
        <v>30</v>
      </c>
      <c r="J48">
        <f>'Monthly Data'!CD48</f>
        <v>0</v>
      </c>
      <c r="K48">
        <v>0</v>
      </c>
      <c r="L48">
        <v>0</v>
      </c>
      <c r="N48" s="6">
        <f t="shared" si="3"/>
        <v>-12119271.4176256</v>
      </c>
      <c r="O48" s="6">
        <f t="shared" ca="1" si="4"/>
        <v>3397955.6064945022</v>
      </c>
      <c r="P48" s="6">
        <f t="shared" ca="1" si="5"/>
        <v>50816.036060008322</v>
      </c>
      <c r="Q48" s="6">
        <f t="shared" si="6"/>
        <v>9019957.8271471784</v>
      </c>
      <c r="R48" s="6">
        <f t="shared" si="7"/>
        <v>0</v>
      </c>
      <c r="S48" s="6">
        <f t="shared" si="8"/>
        <v>19279094.506817613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ca="1" si="12"/>
        <v>19628552.558893703</v>
      </c>
      <c r="X48" s="6"/>
    </row>
    <row r="49" spans="1:24" x14ac:dyDescent="0.25">
      <c r="A49" s="21">
        <f>'Monthly Data'!A49</f>
        <v>42339</v>
      </c>
      <c r="B49">
        <f t="shared" si="42"/>
        <v>12</v>
      </c>
      <c r="C49">
        <f t="shared" si="43"/>
        <v>2015</v>
      </c>
      <c r="D49" s="6">
        <v>20795330.447421238</v>
      </c>
      <c r="E49" s="7">
        <f t="shared" ref="E49:F49" ca="1" si="49">E37</f>
        <v>435.27</v>
      </c>
      <c r="F49" s="7">
        <f t="shared" ca="1" si="49"/>
        <v>0</v>
      </c>
      <c r="G49">
        <v>6866.6</v>
      </c>
      <c r="H49">
        <v>1</v>
      </c>
      <c r="I49">
        <v>31</v>
      </c>
      <c r="J49">
        <f>'Monthly Data'!CD49</f>
        <v>0</v>
      </c>
      <c r="K49">
        <v>0</v>
      </c>
      <c r="L49">
        <v>0</v>
      </c>
      <c r="N49" s="6">
        <f t="shared" si="3"/>
        <v>-12119271.4176256</v>
      </c>
      <c r="O49" s="6">
        <f t="shared" ca="1" si="4"/>
        <v>4887087.4201654177</v>
      </c>
      <c r="P49" s="6">
        <f t="shared" ca="1" si="5"/>
        <v>0</v>
      </c>
      <c r="Q49" s="6">
        <f t="shared" si="6"/>
        <v>9036671.4448545817</v>
      </c>
      <c r="R49" s="6">
        <f t="shared" si="7"/>
        <v>678520.979466822</v>
      </c>
      <c r="S49" s="6">
        <f t="shared" si="8"/>
        <v>19921730.990378197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ca="1" si="12"/>
        <v>22404739.41723942</v>
      </c>
      <c r="X49" s="6"/>
    </row>
    <row r="50" spans="1:24" x14ac:dyDescent="0.25">
      <c r="A50" s="21">
        <f>'Monthly Data'!A50</f>
        <v>42370</v>
      </c>
      <c r="B50">
        <f t="shared" si="42"/>
        <v>1</v>
      </c>
      <c r="C50">
        <f t="shared" si="43"/>
        <v>2016</v>
      </c>
      <c r="D50" s="6">
        <v>22568585.525682587</v>
      </c>
      <c r="E50" s="7">
        <f t="shared" ref="E50:F50" ca="1" si="50">E38</f>
        <v>548.74</v>
      </c>
      <c r="F50" s="7">
        <f t="shared" ca="1" si="50"/>
        <v>0</v>
      </c>
      <c r="G50">
        <v>6837.4</v>
      </c>
      <c r="H50">
        <v>0</v>
      </c>
      <c r="I50">
        <v>31</v>
      </c>
      <c r="J50">
        <f>'Monthly Data'!CD50</f>
        <v>0</v>
      </c>
      <c r="K50">
        <v>0</v>
      </c>
      <c r="L50">
        <v>0</v>
      </c>
      <c r="N50" s="6">
        <f t="shared" si="3"/>
        <v>-12119271.4176256</v>
      </c>
      <c r="O50" s="6">
        <f t="shared" ca="1" si="4"/>
        <v>6161096.2183048939</v>
      </c>
      <c r="P50" s="6">
        <f t="shared" ca="1" si="5"/>
        <v>0</v>
      </c>
      <c r="Q50" s="6">
        <f t="shared" si="6"/>
        <v>8998243.2844564579</v>
      </c>
      <c r="R50" s="6">
        <f t="shared" si="7"/>
        <v>0</v>
      </c>
      <c r="S50" s="6">
        <f t="shared" si="8"/>
        <v>19921730.990378197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ca="1" si="12"/>
        <v>22961799.075513948</v>
      </c>
      <c r="X50" s="6"/>
    </row>
    <row r="51" spans="1:24" x14ac:dyDescent="0.25">
      <c r="A51" s="21">
        <f>'Monthly Data'!A51</f>
        <v>42401</v>
      </c>
      <c r="B51">
        <f t="shared" si="42"/>
        <v>2</v>
      </c>
      <c r="C51">
        <f t="shared" si="43"/>
        <v>2016</v>
      </c>
      <c r="D51" s="6">
        <v>20241380.399246987</v>
      </c>
      <c r="E51" s="7">
        <f t="shared" ref="E51:F51" ca="1" si="51">E39</f>
        <v>507.57</v>
      </c>
      <c r="F51" s="7">
        <f t="shared" ca="1" si="51"/>
        <v>0</v>
      </c>
      <c r="G51">
        <v>6815.5</v>
      </c>
      <c r="H51">
        <v>0</v>
      </c>
      <c r="I51">
        <v>29</v>
      </c>
      <c r="J51">
        <f>'Monthly Data'!CD51</f>
        <v>0</v>
      </c>
      <c r="K51">
        <v>0</v>
      </c>
      <c r="L51">
        <v>0</v>
      </c>
      <c r="N51" s="6">
        <f t="shared" si="3"/>
        <v>-12119271.4176256</v>
      </c>
      <c r="O51" s="6">
        <f t="shared" ca="1" si="4"/>
        <v>5698851.2000674549</v>
      </c>
      <c r="P51" s="6">
        <f t="shared" ca="1" si="5"/>
        <v>0</v>
      </c>
      <c r="Q51" s="6">
        <f t="shared" si="6"/>
        <v>8969422.1641578656</v>
      </c>
      <c r="R51" s="6">
        <f t="shared" si="7"/>
        <v>0</v>
      </c>
      <c r="S51" s="6">
        <f t="shared" si="8"/>
        <v>18636458.023257025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ca="1" si="12"/>
        <v>21185459.969856746</v>
      </c>
      <c r="X51" s="6"/>
    </row>
    <row r="52" spans="1:24" x14ac:dyDescent="0.25">
      <c r="A52" s="21">
        <f>'Monthly Data'!A52</f>
        <v>42430</v>
      </c>
      <c r="B52">
        <f t="shared" si="42"/>
        <v>3</v>
      </c>
      <c r="C52">
        <f t="shared" si="43"/>
        <v>2016</v>
      </c>
      <c r="D52" s="6">
        <v>19359371.986764789</v>
      </c>
      <c r="E52" s="7">
        <f t="shared" ref="E52:F52" ca="1" si="52">E40</f>
        <v>395.70999999999992</v>
      </c>
      <c r="F52" s="7">
        <f t="shared" ca="1" si="52"/>
        <v>0.80894736842105175</v>
      </c>
      <c r="G52">
        <v>6793.5</v>
      </c>
      <c r="H52">
        <v>0</v>
      </c>
      <c r="I52">
        <v>31</v>
      </c>
      <c r="J52">
        <f>'Monthly Data'!CD52</f>
        <v>1</v>
      </c>
      <c r="K52">
        <v>0</v>
      </c>
      <c r="L52">
        <v>0</v>
      </c>
      <c r="N52" s="6">
        <f t="shared" si="3"/>
        <v>-12119271.4176256</v>
      </c>
      <c r="O52" s="6">
        <f t="shared" ca="1" si="4"/>
        <v>4442919.0227529053</v>
      </c>
      <c r="P52" s="6">
        <f t="shared" ca="1" si="5"/>
        <v>50534.220535135471</v>
      </c>
      <c r="Q52" s="6">
        <f t="shared" si="6"/>
        <v>8940469.440570239</v>
      </c>
      <c r="R52" s="6">
        <f t="shared" si="7"/>
        <v>0</v>
      </c>
      <c r="S52" s="6">
        <f t="shared" si="8"/>
        <v>19921730.990378197</v>
      </c>
      <c r="T52" s="6">
        <f t="shared" si="9"/>
        <v>-756046.97485114005</v>
      </c>
      <c r="U52" s="6">
        <f t="shared" si="10"/>
        <v>0</v>
      </c>
      <c r="V52" s="6">
        <f t="shared" si="11"/>
        <v>0</v>
      </c>
      <c r="W52" s="6">
        <f t="shared" ca="1" si="12"/>
        <v>20480335.281759739</v>
      </c>
      <c r="X52" s="6"/>
    </row>
    <row r="53" spans="1:24" x14ac:dyDescent="0.25">
      <c r="A53" s="21">
        <f>'Monthly Data'!A53</f>
        <v>42461</v>
      </c>
      <c r="B53">
        <f t="shared" si="42"/>
        <v>4</v>
      </c>
      <c r="C53">
        <f t="shared" si="43"/>
        <v>2016</v>
      </c>
      <c r="D53" s="6">
        <v>17973519.346077684</v>
      </c>
      <c r="E53" s="7">
        <f t="shared" ref="E53:F53" ca="1" si="53">E41</f>
        <v>227.7</v>
      </c>
      <c r="F53" s="7">
        <f t="shared" ca="1" si="53"/>
        <v>0</v>
      </c>
      <c r="G53">
        <v>6814.3</v>
      </c>
      <c r="H53">
        <v>0</v>
      </c>
      <c r="I53">
        <v>30</v>
      </c>
      <c r="J53">
        <f>'Monthly Data'!CD53</f>
        <v>1</v>
      </c>
      <c r="K53">
        <v>0</v>
      </c>
      <c r="L53">
        <v>0</v>
      </c>
      <c r="N53" s="6">
        <f t="shared" si="3"/>
        <v>-12119271.4176256</v>
      </c>
      <c r="O53" s="6">
        <f t="shared" ca="1" si="4"/>
        <v>2556550.6595255025</v>
      </c>
      <c r="P53" s="6">
        <f t="shared" ca="1" si="5"/>
        <v>0</v>
      </c>
      <c r="Q53" s="6">
        <f t="shared" si="6"/>
        <v>8967842.9246894494</v>
      </c>
      <c r="R53" s="6">
        <f t="shared" si="7"/>
        <v>0</v>
      </c>
      <c r="S53" s="6">
        <f t="shared" si="8"/>
        <v>19279094.506817613</v>
      </c>
      <c r="T53" s="6">
        <f t="shared" si="9"/>
        <v>-756046.97485114005</v>
      </c>
      <c r="U53" s="6">
        <f t="shared" si="10"/>
        <v>0</v>
      </c>
      <c r="V53" s="6">
        <f t="shared" si="11"/>
        <v>0</v>
      </c>
      <c r="W53" s="6">
        <f t="shared" ca="1" si="12"/>
        <v>17928169.698555827</v>
      </c>
      <c r="X53" s="6"/>
    </row>
    <row r="54" spans="1:24" x14ac:dyDescent="0.25">
      <c r="A54" s="21">
        <f>'Monthly Data'!A54</f>
        <v>42491</v>
      </c>
      <c r="B54">
        <f t="shared" si="42"/>
        <v>5</v>
      </c>
      <c r="C54">
        <f t="shared" si="43"/>
        <v>2016</v>
      </c>
      <c r="D54" s="6">
        <v>19047091.269166984</v>
      </c>
      <c r="E54" s="7">
        <f t="shared" ref="E54:F54" ca="1" si="54">E42</f>
        <v>77.190000000000012</v>
      </c>
      <c r="F54" s="7">
        <f t="shared" ca="1" si="54"/>
        <v>50.861127819548983</v>
      </c>
      <c r="G54">
        <v>6884.3</v>
      </c>
      <c r="H54">
        <v>0</v>
      </c>
      <c r="I54">
        <v>31</v>
      </c>
      <c r="J54">
        <f>'Monthly Data'!CD54</f>
        <v>1</v>
      </c>
      <c r="K54">
        <v>0</v>
      </c>
      <c r="L54">
        <v>0</v>
      </c>
      <c r="N54" s="6">
        <f t="shared" si="3"/>
        <v>-12119271.4176256</v>
      </c>
      <c r="O54" s="6">
        <f t="shared" ca="1" si="4"/>
        <v>866667.30526470614</v>
      </c>
      <c r="P54" s="6">
        <f t="shared" ca="1" si="5"/>
        <v>3177249.2874480998</v>
      </c>
      <c r="Q54" s="6">
        <f t="shared" si="6"/>
        <v>9059965.2270137183</v>
      </c>
      <c r="R54" s="6">
        <f t="shared" si="7"/>
        <v>0</v>
      </c>
      <c r="S54" s="6">
        <f t="shared" si="8"/>
        <v>19921730.990378197</v>
      </c>
      <c r="T54" s="6">
        <f t="shared" si="9"/>
        <v>-756046.97485114005</v>
      </c>
      <c r="U54" s="6">
        <f t="shared" si="10"/>
        <v>0</v>
      </c>
      <c r="V54" s="6">
        <f t="shared" si="11"/>
        <v>0</v>
      </c>
      <c r="W54" s="6">
        <f t="shared" ca="1" si="12"/>
        <v>20150294.417627983</v>
      </c>
      <c r="X54" s="6"/>
    </row>
    <row r="55" spans="1:24" x14ac:dyDescent="0.25">
      <c r="A55" s="21">
        <f>'Monthly Data'!A55</f>
        <v>42522</v>
      </c>
      <c r="B55">
        <f t="shared" si="42"/>
        <v>6</v>
      </c>
      <c r="C55">
        <f t="shared" si="43"/>
        <v>2016</v>
      </c>
      <c r="D55" s="6">
        <v>22125504.150112487</v>
      </c>
      <c r="E55" s="7">
        <f t="shared" ref="E55:F55" ca="1" si="55">E43</f>
        <v>5.15</v>
      </c>
      <c r="F55" s="7">
        <f t="shared" ca="1" si="55"/>
        <v>105.80165413533837</v>
      </c>
      <c r="G55">
        <v>6966.5</v>
      </c>
      <c r="H55">
        <v>0</v>
      </c>
      <c r="I55">
        <v>30</v>
      </c>
      <c r="J55">
        <f>'Monthly Data'!CD55</f>
        <v>0</v>
      </c>
      <c r="K55">
        <v>0</v>
      </c>
      <c r="L55">
        <v>0</v>
      </c>
      <c r="N55" s="6">
        <f t="shared" si="3"/>
        <v>-12119271.4176256</v>
      </c>
      <c r="O55" s="6">
        <f t="shared" ca="1" si="4"/>
        <v>57822.731210172773</v>
      </c>
      <c r="P55" s="6">
        <f t="shared" ca="1" si="5"/>
        <v>6609334.9601879716</v>
      </c>
      <c r="Q55" s="6">
        <f t="shared" si="6"/>
        <v>9168143.1306002159</v>
      </c>
      <c r="R55" s="6">
        <f t="shared" si="7"/>
        <v>0</v>
      </c>
      <c r="S55" s="6">
        <f t="shared" si="8"/>
        <v>19279094.506817613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ca="1" si="12"/>
        <v>22995123.911190372</v>
      </c>
      <c r="X55" s="6"/>
    </row>
    <row r="56" spans="1:24" x14ac:dyDescent="0.25">
      <c r="A56" s="21">
        <f>'Monthly Data'!A56</f>
        <v>42552</v>
      </c>
      <c r="B56">
        <f t="shared" si="42"/>
        <v>7</v>
      </c>
      <c r="C56">
        <f t="shared" si="43"/>
        <v>2016</v>
      </c>
      <c r="D56" s="6">
        <v>29450116.707977187</v>
      </c>
      <c r="E56" s="7">
        <f t="shared" ref="E56:F56" ca="1" si="56">E44</f>
        <v>0</v>
      </c>
      <c r="F56" s="7">
        <f t="shared" ca="1" si="56"/>
        <v>183.82939849624063</v>
      </c>
      <c r="G56">
        <v>7011.7</v>
      </c>
      <c r="H56">
        <v>0</v>
      </c>
      <c r="I56">
        <v>31</v>
      </c>
      <c r="J56">
        <f>'Monthly Data'!CD56</f>
        <v>0</v>
      </c>
      <c r="K56">
        <v>0</v>
      </c>
      <c r="L56">
        <v>0</v>
      </c>
      <c r="N56" s="6">
        <f t="shared" si="3"/>
        <v>-12119271.4176256</v>
      </c>
      <c r="O56" s="6">
        <f t="shared" ca="1" si="4"/>
        <v>0</v>
      </c>
      <c r="P56" s="6">
        <f t="shared" ca="1" si="5"/>
        <v>11483658.550719347</v>
      </c>
      <c r="Q56" s="6">
        <f t="shared" si="6"/>
        <v>9227627.8172438852</v>
      </c>
      <c r="R56" s="6">
        <f t="shared" si="7"/>
        <v>0</v>
      </c>
      <c r="S56" s="6">
        <f t="shared" si="8"/>
        <v>19921730.990378197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ca="1" si="12"/>
        <v>28513745.940715827</v>
      </c>
      <c r="X56" s="6"/>
    </row>
    <row r="57" spans="1:24" x14ac:dyDescent="0.25">
      <c r="A57" s="21">
        <f>'Monthly Data'!A57</f>
        <v>42583</v>
      </c>
      <c r="B57">
        <f t="shared" si="42"/>
        <v>8</v>
      </c>
      <c r="C57">
        <f t="shared" si="43"/>
        <v>2016</v>
      </c>
      <c r="D57" s="6">
        <v>30777988.889747586</v>
      </c>
      <c r="E57" s="7">
        <f t="shared" ref="E57:F57" ca="1" si="57">E45</f>
        <v>8.0000000000000071E-2</v>
      </c>
      <c r="F57" s="7">
        <f t="shared" ca="1" si="57"/>
        <v>167.5754887218045</v>
      </c>
      <c r="G57">
        <v>7009.1</v>
      </c>
      <c r="H57">
        <v>0</v>
      </c>
      <c r="I57">
        <v>31</v>
      </c>
      <c r="J57">
        <f>'Monthly Data'!CD57</f>
        <v>0</v>
      </c>
      <c r="K57">
        <v>0</v>
      </c>
      <c r="L57">
        <v>0</v>
      </c>
      <c r="N57" s="6">
        <f t="shared" si="3"/>
        <v>-12119271.4176256</v>
      </c>
      <c r="O57" s="6">
        <f t="shared" ca="1" si="4"/>
        <v>898.21718384734481</v>
      </c>
      <c r="P57" s="6">
        <f t="shared" ca="1" si="5"/>
        <v>10468291.305378329</v>
      </c>
      <c r="Q57" s="6">
        <f t="shared" si="6"/>
        <v>9224206.1317289863</v>
      </c>
      <c r="R57" s="6">
        <f t="shared" si="7"/>
        <v>0</v>
      </c>
      <c r="S57" s="6">
        <f t="shared" si="8"/>
        <v>19921730.990378197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ca="1" si="12"/>
        <v>27495855.227043759</v>
      </c>
      <c r="X57" s="6"/>
    </row>
    <row r="58" spans="1:24" x14ac:dyDescent="0.25">
      <c r="A58" s="21">
        <f>'Monthly Data'!A58</f>
        <v>42614</v>
      </c>
      <c r="B58">
        <f t="shared" si="42"/>
        <v>9</v>
      </c>
      <c r="C58">
        <f t="shared" si="43"/>
        <v>2016</v>
      </c>
      <c r="D58" s="6">
        <v>21927063.701074887</v>
      </c>
      <c r="E58" s="7">
        <f t="shared" ref="E58:F58" ca="1" si="58">E46</f>
        <v>13.169999999999998</v>
      </c>
      <c r="F58" s="7">
        <f t="shared" ca="1" si="58"/>
        <v>69.782030075187976</v>
      </c>
      <c r="G58">
        <v>6963.5</v>
      </c>
      <c r="H58">
        <v>0</v>
      </c>
      <c r="I58">
        <v>30</v>
      </c>
      <c r="J58">
        <f>'Monthly Data'!CD58</f>
        <v>1</v>
      </c>
      <c r="K58">
        <v>0</v>
      </c>
      <c r="L58">
        <v>0</v>
      </c>
      <c r="N58" s="6">
        <f t="shared" si="3"/>
        <v>-12119271.4176256</v>
      </c>
      <c r="O58" s="6">
        <f t="shared" ca="1" si="4"/>
        <v>147869.00389086897</v>
      </c>
      <c r="P58" s="6">
        <f t="shared" ca="1" si="5"/>
        <v>4359221.1741685867</v>
      </c>
      <c r="Q58" s="6">
        <f t="shared" si="6"/>
        <v>9164195.0319291763</v>
      </c>
      <c r="R58" s="6">
        <f t="shared" si="7"/>
        <v>0</v>
      </c>
      <c r="S58" s="6">
        <f t="shared" si="8"/>
        <v>19279094.506817613</v>
      </c>
      <c r="T58" s="6">
        <f t="shared" si="9"/>
        <v>-756046.97485114005</v>
      </c>
      <c r="U58" s="6">
        <f t="shared" si="10"/>
        <v>0</v>
      </c>
      <c r="V58" s="6">
        <f t="shared" si="11"/>
        <v>0</v>
      </c>
      <c r="W58" s="6">
        <f t="shared" ca="1" si="12"/>
        <v>20075061.324329503</v>
      </c>
      <c r="X58" s="6"/>
    </row>
    <row r="59" spans="1:24" x14ac:dyDescent="0.25">
      <c r="A59" s="21">
        <f>'Monthly Data'!A59</f>
        <v>42644</v>
      </c>
      <c r="B59">
        <f t="shared" si="42"/>
        <v>10</v>
      </c>
      <c r="C59">
        <f t="shared" si="43"/>
        <v>2016</v>
      </c>
      <c r="D59" s="6">
        <v>17955354.765489686</v>
      </c>
      <c r="E59" s="7">
        <f t="shared" ref="E59:F59" ca="1" si="59">E47</f>
        <v>110.45</v>
      </c>
      <c r="F59" s="7">
        <f t="shared" ca="1" si="59"/>
        <v>18.489849624060071</v>
      </c>
      <c r="G59">
        <v>6956.2</v>
      </c>
      <c r="H59">
        <v>0</v>
      </c>
      <c r="I59">
        <v>31</v>
      </c>
      <c r="J59">
        <f>'Monthly Data'!CD59</f>
        <v>1</v>
      </c>
      <c r="K59">
        <v>0</v>
      </c>
      <c r="L59">
        <v>0</v>
      </c>
      <c r="N59" s="6">
        <f t="shared" si="3"/>
        <v>-12119271.4176256</v>
      </c>
      <c r="O59" s="6">
        <f t="shared" ca="1" si="4"/>
        <v>1240101.0994492394</v>
      </c>
      <c r="P59" s="6">
        <f t="shared" ca="1" si="5"/>
        <v>1155044.4133188771</v>
      </c>
      <c r="Q59" s="6">
        <f t="shared" si="6"/>
        <v>9154587.9918296449</v>
      </c>
      <c r="R59" s="6">
        <f t="shared" si="7"/>
        <v>0</v>
      </c>
      <c r="S59" s="6">
        <f t="shared" si="8"/>
        <v>19921730.990378197</v>
      </c>
      <c r="T59" s="6">
        <f t="shared" si="9"/>
        <v>-756046.97485114005</v>
      </c>
      <c r="U59" s="6">
        <f t="shared" si="10"/>
        <v>0</v>
      </c>
      <c r="V59" s="6">
        <f t="shared" si="11"/>
        <v>0</v>
      </c>
      <c r="W59" s="6">
        <f t="shared" ca="1" si="12"/>
        <v>18596146.102499221</v>
      </c>
      <c r="X59" s="6"/>
    </row>
    <row r="60" spans="1:24" x14ac:dyDescent="0.25">
      <c r="A60" s="21">
        <f>'Monthly Data'!A60</f>
        <v>42675</v>
      </c>
      <c r="B60">
        <f t="shared" si="42"/>
        <v>11</v>
      </c>
      <c r="C60">
        <f t="shared" si="43"/>
        <v>2016</v>
      </c>
      <c r="D60" s="6">
        <v>18188501.195161484</v>
      </c>
      <c r="E60" s="7">
        <f t="shared" ref="E60:F60" ca="1" si="60">E48</f>
        <v>302.64</v>
      </c>
      <c r="F60" s="7">
        <f t="shared" ca="1" si="60"/>
        <v>0.81345864661653877</v>
      </c>
      <c r="G60">
        <v>6946.2</v>
      </c>
      <c r="H60">
        <v>0</v>
      </c>
      <c r="I60">
        <v>30</v>
      </c>
      <c r="J60">
        <f>'Monthly Data'!CD60</f>
        <v>0</v>
      </c>
      <c r="K60">
        <v>0</v>
      </c>
      <c r="L60">
        <v>0</v>
      </c>
      <c r="N60" s="6">
        <f t="shared" si="3"/>
        <v>-12119271.4176256</v>
      </c>
      <c r="O60" s="6">
        <f t="shared" ca="1" si="4"/>
        <v>3397955.6064945022</v>
      </c>
      <c r="P60" s="6">
        <f t="shared" ca="1" si="5"/>
        <v>50816.036060008322</v>
      </c>
      <c r="Q60" s="6">
        <f t="shared" si="6"/>
        <v>9141427.6629261784</v>
      </c>
      <c r="R60" s="6">
        <f t="shared" si="7"/>
        <v>0</v>
      </c>
      <c r="S60" s="6">
        <f t="shared" si="8"/>
        <v>19279094.506817613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ca="1" si="12"/>
        <v>19750022.394672703</v>
      </c>
      <c r="X60" s="6"/>
    </row>
    <row r="61" spans="1:24" x14ac:dyDescent="0.25">
      <c r="A61" s="21">
        <f>'Monthly Data'!A61</f>
        <v>42705</v>
      </c>
      <c r="B61">
        <f t="shared" si="42"/>
        <v>12</v>
      </c>
      <c r="C61">
        <f t="shared" si="43"/>
        <v>2016</v>
      </c>
      <c r="D61" s="6">
        <v>22264829.558209386</v>
      </c>
      <c r="E61" s="7">
        <f t="shared" ref="E61:F61" ca="1" si="61">E49</f>
        <v>435.27</v>
      </c>
      <c r="F61" s="7">
        <f t="shared" ca="1" si="61"/>
        <v>0</v>
      </c>
      <c r="G61">
        <v>6962</v>
      </c>
      <c r="H61">
        <v>1</v>
      </c>
      <c r="I61">
        <v>31</v>
      </c>
      <c r="J61">
        <f>'Monthly Data'!CD61</f>
        <v>0</v>
      </c>
      <c r="K61">
        <v>0</v>
      </c>
      <c r="L61">
        <v>0</v>
      </c>
      <c r="N61" s="6">
        <f t="shared" si="3"/>
        <v>-12119271.4176256</v>
      </c>
      <c r="O61" s="6">
        <f t="shared" ca="1" si="4"/>
        <v>4887087.4201654177</v>
      </c>
      <c r="P61" s="6">
        <f t="shared" ca="1" si="5"/>
        <v>0</v>
      </c>
      <c r="Q61" s="6">
        <f t="shared" si="6"/>
        <v>9162220.9825936556</v>
      </c>
      <c r="R61" s="6">
        <f t="shared" si="7"/>
        <v>678520.979466822</v>
      </c>
      <c r="S61" s="6">
        <f t="shared" si="8"/>
        <v>19921730.990378197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ca="1" si="12"/>
        <v>22530288.954978492</v>
      </c>
      <c r="X61" s="6"/>
    </row>
    <row r="62" spans="1:24" x14ac:dyDescent="0.25">
      <c r="A62" s="21">
        <f>'Monthly Data'!A62</f>
        <v>42736</v>
      </c>
      <c r="B62">
        <f t="shared" si="42"/>
        <v>1</v>
      </c>
      <c r="C62">
        <f t="shared" si="43"/>
        <v>2017</v>
      </c>
      <c r="D62" s="6">
        <v>22162065.014167484</v>
      </c>
      <c r="E62" s="7">
        <f t="shared" ref="E62:F62" ca="1" si="62">E50</f>
        <v>548.74</v>
      </c>
      <c r="F62" s="7">
        <f t="shared" ca="1" si="62"/>
        <v>0</v>
      </c>
      <c r="G62">
        <v>6942.1</v>
      </c>
      <c r="H62">
        <v>0</v>
      </c>
      <c r="I62">
        <v>31</v>
      </c>
      <c r="J62">
        <f>'Monthly Data'!CD62</f>
        <v>0</v>
      </c>
      <c r="K62">
        <v>0</v>
      </c>
      <c r="L62">
        <v>0</v>
      </c>
      <c r="N62" s="6">
        <f t="shared" si="3"/>
        <v>-12119271.4176256</v>
      </c>
      <c r="O62" s="6">
        <f t="shared" ca="1" si="4"/>
        <v>6161096.2183048939</v>
      </c>
      <c r="P62" s="6">
        <f t="shared" ca="1" si="5"/>
        <v>0</v>
      </c>
      <c r="Q62" s="6">
        <f t="shared" si="6"/>
        <v>9136031.9280757569</v>
      </c>
      <c r="R62" s="6">
        <f t="shared" si="7"/>
        <v>0</v>
      </c>
      <c r="S62" s="6">
        <f t="shared" si="8"/>
        <v>19921730.990378197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ca="1" si="12"/>
        <v>23099587.719133247</v>
      </c>
      <c r="X62" s="6"/>
    </row>
    <row r="63" spans="1:24" x14ac:dyDescent="0.25">
      <c r="A63" s="21">
        <f>'Monthly Data'!A63</f>
        <v>42767</v>
      </c>
      <c r="B63">
        <f t="shared" si="42"/>
        <v>2</v>
      </c>
      <c r="C63">
        <f t="shared" si="43"/>
        <v>2017</v>
      </c>
      <c r="D63" s="6">
        <v>18637570.22163086</v>
      </c>
      <c r="E63" s="7">
        <f t="shared" ref="E63:F63" ca="1" si="63">E51</f>
        <v>507.57</v>
      </c>
      <c r="F63" s="7">
        <f t="shared" ca="1" si="63"/>
        <v>0</v>
      </c>
      <c r="G63">
        <v>6920.9</v>
      </c>
      <c r="H63">
        <v>0</v>
      </c>
      <c r="I63">
        <v>28</v>
      </c>
      <c r="J63">
        <f>'Monthly Data'!CD63</f>
        <v>0</v>
      </c>
      <c r="K63">
        <v>0</v>
      </c>
      <c r="L63">
        <v>0</v>
      </c>
      <c r="N63" s="6">
        <f t="shared" si="3"/>
        <v>-12119271.4176256</v>
      </c>
      <c r="O63" s="6">
        <f t="shared" ca="1" si="4"/>
        <v>5698851.2000674549</v>
      </c>
      <c r="P63" s="6">
        <f t="shared" ca="1" si="5"/>
        <v>0</v>
      </c>
      <c r="Q63" s="6">
        <f t="shared" si="6"/>
        <v>9108132.0308004059</v>
      </c>
      <c r="R63" s="6">
        <f t="shared" si="7"/>
        <v>0</v>
      </c>
      <c r="S63" s="6">
        <f t="shared" si="8"/>
        <v>17993821.539696436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ca="1" si="12"/>
        <v>20681533.352938697</v>
      </c>
      <c r="X63" s="6"/>
    </row>
    <row r="64" spans="1:24" x14ac:dyDescent="0.25">
      <c r="A64" s="21">
        <f>'Monthly Data'!A64</f>
        <v>42795</v>
      </c>
      <c r="B64">
        <f t="shared" si="42"/>
        <v>3</v>
      </c>
      <c r="C64">
        <f t="shared" si="43"/>
        <v>2017</v>
      </c>
      <c r="D64" s="6">
        <v>20024303.984491248</v>
      </c>
      <c r="E64" s="7">
        <f t="shared" ref="E64:F64" ca="1" si="64">E52</f>
        <v>395.70999999999992</v>
      </c>
      <c r="F64" s="7">
        <f t="shared" ca="1" si="64"/>
        <v>0.80894736842105175</v>
      </c>
      <c r="G64">
        <v>6896.8</v>
      </c>
      <c r="H64">
        <v>0</v>
      </c>
      <c r="I64">
        <v>31</v>
      </c>
      <c r="J64">
        <f>'Monthly Data'!CD64</f>
        <v>1</v>
      </c>
      <c r="K64">
        <v>0</v>
      </c>
      <c r="L64">
        <v>0</v>
      </c>
      <c r="N64" s="6">
        <f t="shared" si="3"/>
        <v>-12119271.4176256</v>
      </c>
      <c r="O64" s="6">
        <f t="shared" ca="1" si="4"/>
        <v>4442919.0227529053</v>
      </c>
      <c r="P64" s="6">
        <f t="shared" ca="1" si="5"/>
        <v>50534.220535135471</v>
      </c>
      <c r="Q64" s="6">
        <f t="shared" si="6"/>
        <v>9076415.6381430514</v>
      </c>
      <c r="R64" s="6">
        <f t="shared" si="7"/>
        <v>0</v>
      </c>
      <c r="S64" s="6">
        <f t="shared" si="8"/>
        <v>19921730.990378197</v>
      </c>
      <c r="T64" s="6">
        <f t="shared" si="9"/>
        <v>-756046.97485114005</v>
      </c>
      <c r="U64" s="6">
        <f t="shared" si="10"/>
        <v>0</v>
      </c>
      <c r="V64" s="6">
        <f t="shared" si="11"/>
        <v>0</v>
      </c>
      <c r="W64" s="6">
        <f t="shared" ca="1" si="12"/>
        <v>20616281.479332551</v>
      </c>
      <c r="X64" s="6"/>
    </row>
    <row r="65" spans="1:24" x14ac:dyDescent="0.25">
      <c r="A65" s="21">
        <f>'Monthly Data'!A65</f>
        <v>42826</v>
      </c>
      <c r="B65">
        <f t="shared" si="42"/>
        <v>4</v>
      </c>
      <c r="C65">
        <f t="shared" si="43"/>
        <v>2017</v>
      </c>
      <c r="D65" s="6">
        <v>17052034.049426168</v>
      </c>
      <c r="E65" s="7">
        <f t="shared" ref="E65:F65" ca="1" si="65">E53</f>
        <v>227.7</v>
      </c>
      <c r="F65" s="7">
        <f t="shared" ca="1" si="65"/>
        <v>0</v>
      </c>
      <c r="G65">
        <v>6905.1</v>
      </c>
      <c r="H65">
        <v>0</v>
      </c>
      <c r="I65">
        <v>30</v>
      </c>
      <c r="J65">
        <f>'Monthly Data'!CD65</f>
        <v>1</v>
      </c>
      <c r="K65">
        <v>0</v>
      </c>
      <c r="L65">
        <v>0</v>
      </c>
      <c r="N65" s="6">
        <f t="shared" si="3"/>
        <v>-12119271.4176256</v>
      </c>
      <c r="O65" s="6">
        <f t="shared" ca="1" si="4"/>
        <v>2556550.6595255025</v>
      </c>
      <c r="P65" s="6">
        <f t="shared" ca="1" si="5"/>
        <v>0</v>
      </c>
      <c r="Q65" s="6">
        <f t="shared" si="6"/>
        <v>9087338.7111329306</v>
      </c>
      <c r="R65" s="6">
        <f t="shared" si="7"/>
        <v>0</v>
      </c>
      <c r="S65" s="6">
        <f t="shared" si="8"/>
        <v>19279094.506817613</v>
      </c>
      <c r="T65" s="6">
        <f t="shared" si="9"/>
        <v>-756046.97485114005</v>
      </c>
      <c r="U65" s="6">
        <f t="shared" si="10"/>
        <v>0</v>
      </c>
      <c r="V65" s="6">
        <f t="shared" si="11"/>
        <v>0</v>
      </c>
      <c r="W65" s="6">
        <f t="shared" ca="1" si="12"/>
        <v>18047665.484999306</v>
      </c>
      <c r="X65" s="6"/>
    </row>
    <row r="66" spans="1:24" x14ac:dyDescent="0.25">
      <c r="A66" s="21">
        <f>'Monthly Data'!A66</f>
        <v>42856</v>
      </c>
      <c r="B66">
        <f t="shared" si="42"/>
        <v>5</v>
      </c>
      <c r="C66">
        <f t="shared" si="43"/>
        <v>2017</v>
      </c>
      <c r="D66" s="6">
        <v>19096905.725095563</v>
      </c>
      <c r="E66" s="7">
        <f t="shared" ref="E66:F66" ca="1" si="66">E54</f>
        <v>77.190000000000012</v>
      </c>
      <c r="F66" s="7">
        <f t="shared" ca="1" si="66"/>
        <v>50.861127819548983</v>
      </c>
      <c r="G66">
        <v>6969.8</v>
      </c>
      <c r="H66">
        <v>0</v>
      </c>
      <c r="I66">
        <v>31</v>
      </c>
      <c r="J66">
        <f>'Monthly Data'!CD66</f>
        <v>1</v>
      </c>
      <c r="K66">
        <v>0</v>
      </c>
      <c r="L66">
        <v>0</v>
      </c>
      <c r="N66" s="6">
        <f t="shared" si="3"/>
        <v>-12119271.4176256</v>
      </c>
      <c r="O66" s="6">
        <f t="shared" ca="1" si="4"/>
        <v>866667.30526470614</v>
      </c>
      <c r="P66" s="6">
        <f t="shared" ca="1" si="5"/>
        <v>3177249.2874480998</v>
      </c>
      <c r="Q66" s="6">
        <f t="shared" si="6"/>
        <v>9172486.0391383599</v>
      </c>
      <c r="R66" s="6">
        <f t="shared" si="7"/>
        <v>0</v>
      </c>
      <c r="S66" s="6">
        <f t="shared" si="8"/>
        <v>19921730.990378197</v>
      </c>
      <c r="T66" s="6">
        <f t="shared" si="9"/>
        <v>-756046.97485114005</v>
      </c>
      <c r="U66" s="6">
        <f t="shared" si="10"/>
        <v>0</v>
      </c>
      <c r="V66" s="6">
        <f t="shared" si="11"/>
        <v>0</v>
      </c>
      <c r="W66" s="6">
        <f t="shared" ca="1" si="12"/>
        <v>20262815.229752623</v>
      </c>
      <c r="X66" s="6"/>
    </row>
    <row r="67" spans="1:24" x14ac:dyDescent="0.25">
      <c r="A67" s="21">
        <f>'Monthly Data'!A67</f>
        <v>42887</v>
      </c>
      <c r="B67">
        <f t="shared" si="42"/>
        <v>6</v>
      </c>
      <c r="C67">
        <f t="shared" si="43"/>
        <v>2017</v>
      </c>
      <c r="D67" s="6">
        <v>23026861.29899263</v>
      </c>
      <c r="E67" s="7">
        <f t="shared" ref="E67:F67" ca="1" si="67">E55</f>
        <v>5.15</v>
      </c>
      <c r="F67" s="7">
        <f t="shared" ca="1" si="67"/>
        <v>105.80165413533837</v>
      </c>
      <c r="G67">
        <v>7051.6</v>
      </c>
      <c r="H67">
        <v>0</v>
      </c>
      <c r="I67">
        <v>30</v>
      </c>
      <c r="J67">
        <f>'Monthly Data'!CD67</f>
        <v>0</v>
      </c>
      <c r="K67">
        <v>0</v>
      </c>
      <c r="L67">
        <v>0</v>
      </c>
      <c r="N67" s="6">
        <f t="shared" ref="N67:N130" si="68">$Z$7</f>
        <v>-12119271.4176256</v>
      </c>
      <c r="O67" s="6">
        <f t="shared" ref="O67:O130" ca="1" si="69">E67*$Z$8</f>
        <v>57822.731210172773</v>
      </c>
      <c r="P67" s="6">
        <f t="shared" ref="P67:P130" ca="1" si="70">F67*$Z$9</f>
        <v>6609334.9601879716</v>
      </c>
      <c r="Q67" s="6">
        <f t="shared" ref="Q67:Q130" si="71">G67*$Z$10</f>
        <v>9280137.5295687206</v>
      </c>
      <c r="R67" s="6">
        <f t="shared" ref="R67:R130" si="72">H67*$Z$11</f>
        <v>0</v>
      </c>
      <c r="S67" s="6">
        <f t="shared" ref="S67:S130" si="73">I67*$Z$12</f>
        <v>19279094.506817613</v>
      </c>
      <c r="T67" s="6">
        <f t="shared" ref="T67:T130" si="74">J67*$Z$13</f>
        <v>0</v>
      </c>
      <c r="U67" s="6">
        <f t="shared" ref="U67:U130" si="75">K67*$Z$14</f>
        <v>0</v>
      </c>
      <c r="V67" s="6">
        <f t="shared" ref="V67:V130" si="76">L67*$Z$15</f>
        <v>0</v>
      </c>
      <c r="W67" s="6">
        <f t="shared" ref="W67:W130" ca="1" si="77">SUM(N67:V67)</f>
        <v>23107118.310158879</v>
      </c>
      <c r="X67" s="6"/>
    </row>
    <row r="68" spans="1:24" x14ac:dyDescent="0.25">
      <c r="A68" s="21">
        <f>'Monthly Data'!A68</f>
        <v>42917</v>
      </c>
      <c r="B68">
        <f t="shared" si="42"/>
        <v>7</v>
      </c>
      <c r="C68">
        <f t="shared" si="43"/>
        <v>2017</v>
      </c>
      <c r="D68" s="6">
        <v>27674827.997007251</v>
      </c>
      <c r="E68" s="7">
        <f t="shared" ref="E68:F68" ca="1" si="78">E56</f>
        <v>0</v>
      </c>
      <c r="F68" s="7">
        <f t="shared" ca="1" si="78"/>
        <v>183.82939849624063</v>
      </c>
      <c r="G68">
        <v>7118.5</v>
      </c>
      <c r="H68">
        <v>0</v>
      </c>
      <c r="I68">
        <v>31</v>
      </c>
      <c r="J68">
        <f>'Monthly Data'!CD68</f>
        <v>0</v>
      </c>
      <c r="K68">
        <v>0</v>
      </c>
      <c r="L68">
        <v>0</v>
      </c>
      <c r="N68" s="6">
        <f t="shared" si="68"/>
        <v>-12119271.4176256</v>
      </c>
      <c r="O68" s="6">
        <f t="shared" ca="1" si="69"/>
        <v>0</v>
      </c>
      <c r="P68" s="6">
        <f t="shared" ca="1" si="70"/>
        <v>11483658.550719347</v>
      </c>
      <c r="Q68" s="6">
        <f t="shared" si="71"/>
        <v>9368180.1299329121</v>
      </c>
      <c r="R68" s="6">
        <f t="shared" si="72"/>
        <v>0</v>
      </c>
      <c r="S68" s="6">
        <f t="shared" si="73"/>
        <v>19921730.990378197</v>
      </c>
      <c r="T68" s="6">
        <f t="shared" si="74"/>
        <v>0</v>
      </c>
      <c r="U68" s="6">
        <f t="shared" si="75"/>
        <v>0</v>
      </c>
      <c r="V68" s="6">
        <f t="shared" si="76"/>
        <v>0</v>
      </c>
      <c r="W68" s="6">
        <f t="shared" ca="1" si="77"/>
        <v>28654298.253404856</v>
      </c>
      <c r="X68" s="6"/>
    </row>
    <row r="69" spans="1:24" x14ac:dyDescent="0.25">
      <c r="A69" s="21">
        <f>'Monthly Data'!A69</f>
        <v>42948</v>
      </c>
      <c r="B69">
        <f t="shared" si="42"/>
        <v>8</v>
      </c>
      <c r="C69">
        <f t="shared" si="43"/>
        <v>2017</v>
      </c>
      <c r="D69" s="6">
        <v>25730368.855385121</v>
      </c>
      <c r="E69" s="7">
        <f t="shared" ref="E69:F69" ca="1" si="79">E57</f>
        <v>8.0000000000000071E-2</v>
      </c>
      <c r="F69" s="7">
        <f t="shared" ca="1" si="79"/>
        <v>167.5754887218045</v>
      </c>
      <c r="G69">
        <v>7139</v>
      </c>
      <c r="H69">
        <v>0</v>
      </c>
      <c r="I69">
        <v>31</v>
      </c>
      <c r="J69">
        <f>'Monthly Data'!CD69</f>
        <v>0</v>
      </c>
      <c r="K69">
        <v>0</v>
      </c>
      <c r="L69">
        <v>0</v>
      </c>
      <c r="N69" s="6">
        <f t="shared" si="68"/>
        <v>-12119271.4176256</v>
      </c>
      <c r="O69" s="6">
        <f t="shared" ca="1" si="69"/>
        <v>898.21718384734481</v>
      </c>
      <c r="P69" s="6">
        <f t="shared" ca="1" si="70"/>
        <v>10468291.305378329</v>
      </c>
      <c r="Q69" s="6">
        <f t="shared" si="71"/>
        <v>9395158.8041850198</v>
      </c>
      <c r="R69" s="6">
        <f t="shared" si="72"/>
        <v>0</v>
      </c>
      <c r="S69" s="6">
        <f t="shared" si="73"/>
        <v>19921730.990378197</v>
      </c>
      <c r="T69" s="6">
        <f t="shared" si="74"/>
        <v>0</v>
      </c>
      <c r="U69" s="6">
        <f t="shared" si="75"/>
        <v>0</v>
      </c>
      <c r="V69" s="6">
        <f t="shared" si="76"/>
        <v>0</v>
      </c>
      <c r="W69" s="6">
        <f t="shared" ca="1" si="77"/>
        <v>27666807.899499793</v>
      </c>
      <c r="X69" s="6"/>
    </row>
    <row r="70" spans="1:24" x14ac:dyDescent="0.25">
      <c r="A70" s="21">
        <f>'Monthly Data'!A70</f>
        <v>42979</v>
      </c>
      <c r="B70">
        <f t="shared" si="42"/>
        <v>9</v>
      </c>
      <c r="C70">
        <f t="shared" si="43"/>
        <v>2017</v>
      </c>
      <c r="D70" s="6">
        <v>21065018.835421018</v>
      </c>
      <c r="E70" s="7">
        <f t="shared" ref="E70:F70" ca="1" si="80">E58</f>
        <v>13.169999999999998</v>
      </c>
      <c r="F70" s="7">
        <f t="shared" ca="1" si="80"/>
        <v>69.782030075187976</v>
      </c>
      <c r="G70">
        <v>7121.5</v>
      </c>
      <c r="H70">
        <v>0</v>
      </c>
      <c r="I70">
        <v>30</v>
      </c>
      <c r="J70">
        <f>'Monthly Data'!CD70</f>
        <v>1</v>
      </c>
      <c r="K70">
        <v>0</v>
      </c>
      <c r="L70">
        <v>0</v>
      </c>
      <c r="N70" s="6">
        <f t="shared" si="68"/>
        <v>-12119271.4176256</v>
      </c>
      <c r="O70" s="6">
        <f t="shared" ca="1" si="69"/>
        <v>147869.00389086897</v>
      </c>
      <c r="P70" s="6">
        <f t="shared" ca="1" si="70"/>
        <v>4359221.1741685867</v>
      </c>
      <c r="Q70" s="6">
        <f t="shared" si="71"/>
        <v>9372128.2286039535</v>
      </c>
      <c r="R70" s="6">
        <f t="shared" si="72"/>
        <v>0</v>
      </c>
      <c r="S70" s="6">
        <f t="shared" si="73"/>
        <v>19279094.506817613</v>
      </c>
      <c r="T70" s="6">
        <f t="shared" si="74"/>
        <v>-756046.97485114005</v>
      </c>
      <c r="U70" s="6">
        <f t="shared" si="75"/>
        <v>0</v>
      </c>
      <c r="V70" s="6">
        <f t="shared" si="76"/>
        <v>0</v>
      </c>
      <c r="W70" s="6">
        <f t="shared" ca="1" si="77"/>
        <v>20282994.521004282</v>
      </c>
      <c r="X70" s="6"/>
    </row>
    <row r="71" spans="1:24" x14ac:dyDescent="0.25">
      <c r="A71" s="21">
        <f>'Monthly Data'!A71</f>
        <v>43009</v>
      </c>
      <c r="B71">
        <f t="shared" si="42"/>
        <v>10</v>
      </c>
      <c r="C71">
        <f t="shared" si="43"/>
        <v>2017</v>
      </c>
      <c r="D71" s="6">
        <v>18231593.113756634</v>
      </c>
      <c r="E71" s="7">
        <f t="shared" ref="E71:F71" ca="1" si="81">E59</f>
        <v>110.45</v>
      </c>
      <c r="F71" s="7">
        <f t="shared" ca="1" si="81"/>
        <v>18.489849624060071</v>
      </c>
      <c r="G71">
        <v>7117.9</v>
      </c>
      <c r="H71">
        <v>0</v>
      </c>
      <c r="I71">
        <v>31</v>
      </c>
      <c r="J71">
        <f>'Monthly Data'!CD71</f>
        <v>1</v>
      </c>
      <c r="K71">
        <v>0</v>
      </c>
      <c r="L71">
        <v>0</v>
      </c>
      <c r="N71" s="6">
        <f t="shared" si="68"/>
        <v>-12119271.4176256</v>
      </c>
      <c r="O71" s="6">
        <f t="shared" ca="1" si="69"/>
        <v>1240101.0994492394</v>
      </c>
      <c r="P71" s="6">
        <f t="shared" ca="1" si="70"/>
        <v>1155044.4133188771</v>
      </c>
      <c r="Q71" s="6">
        <f t="shared" si="71"/>
        <v>9367390.5101987049</v>
      </c>
      <c r="R71" s="6">
        <f t="shared" si="72"/>
        <v>0</v>
      </c>
      <c r="S71" s="6">
        <f t="shared" si="73"/>
        <v>19921730.990378197</v>
      </c>
      <c r="T71" s="6">
        <f t="shared" si="74"/>
        <v>-756046.97485114005</v>
      </c>
      <c r="U71" s="6">
        <f t="shared" si="75"/>
        <v>0</v>
      </c>
      <c r="V71" s="6">
        <f t="shared" si="76"/>
        <v>0</v>
      </c>
      <c r="W71" s="6">
        <f t="shared" ca="1" si="77"/>
        <v>18808948.620868281</v>
      </c>
      <c r="X71" s="6"/>
    </row>
    <row r="72" spans="1:24" x14ac:dyDescent="0.25">
      <c r="A72" s="21">
        <f>'Monthly Data'!A72</f>
        <v>43040</v>
      </c>
      <c r="B72">
        <f t="shared" si="42"/>
        <v>11</v>
      </c>
      <c r="C72">
        <f t="shared" si="43"/>
        <v>2017</v>
      </c>
      <c r="D72" s="6">
        <v>19491896.410775527</v>
      </c>
      <c r="E72" s="7">
        <f t="shared" ref="E72:F72" ca="1" si="82">E60</f>
        <v>302.64</v>
      </c>
      <c r="F72" s="7">
        <f t="shared" ca="1" si="82"/>
        <v>0.81345864661653877</v>
      </c>
      <c r="G72">
        <v>7117.8</v>
      </c>
      <c r="H72">
        <v>0</v>
      </c>
      <c r="I72">
        <v>30</v>
      </c>
      <c r="J72">
        <f>'Monthly Data'!CD72</f>
        <v>0</v>
      </c>
      <c r="K72">
        <v>0</v>
      </c>
      <c r="L72">
        <v>0</v>
      </c>
      <c r="N72" s="6">
        <f t="shared" si="68"/>
        <v>-12119271.4176256</v>
      </c>
      <c r="O72" s="6">
        <f t="shared" ca="1" si="69"/>
        <v>3397955.6064945022</v>
      </c>
      <c r="P72" s="6">
        <f t="shared" ca="1" si="70"/>
        <v>50816.036060008322</v>
      </c>
      <c r="Q72" s="6">
        <f t="shared" si="71"/>
        <v>9367258.9069096707</v>
      </c>
      <c r="R72" s="6">
        <f t="shared" si="72"/>
        <v>0</v>
      </c>
      <c r="S72" s="6">
        <f t="shared" si="73"/>
        <v>19279094.506817613</v>
      </c>
      <c r="T72" s="6">
        <f t="shared" si="74"/>
        <v>0</v>
      </c>
      <c r="U72" s="6">
        <f t="shared" si="75"/>
        <v>0</v>
      </c>
      <c r="V72" s="6">
        <f t="shared" si="76"/>
        <v>0</v>
      </c>
      <c r="W72" s="6">
        <f t="shared" ca="1" si="77"/>
        <v>19975853.638656195</v>
      </c>
      <c r="X72" s="6"/>
    </row>
    <row r="73" spans="1:24" x14ac:dyDescent="0.25">
      <c r="A73" s="21">
        <f>'Monthly Data'!A73</f>
        <v>43070</v>
      </c>
      <c r="B73">
        <f t="shared" si="42"/>
        <v>12</v>
      </c>
      <c r="C73">
        <f t="shared" si="43"/>
        <v>2017</v>
      </c>
      <c r="D73" s="6">
        <v>23724231.163749639</v>
      </c>
      <c r="E73" s="7">
        <f t="shared" ref="E73:F73" ca="1" si="83">E61</f>
        <v>435.27</v>
      </c>
      <c r="F73" s="7">
        <f t="shared" ca="1" si="83"/>
        <v>0</v>
      </c>
      <c r="G73">
        <v>7140.2</v>
      </c>
      <c r="H73">
        <v>1</v>
      </c>
      <c r="I73">
        <v>31</v>
      </c>
      <c r="J73">
        <f>'Monthly Data'!CD73</f>
        <v>0</v>
      </c>
      <c r="K73">
        <v>0</v>
      </c>
      <c r="L73">
        <v>0</v>
      </c>
      <c r="N73" s="6">
        <f t="shared" si="68"/>
        <v>-12119271.4176256</v>
      </c>
      <c r="O73" s="6">
        <f t="shared" ca="1" si="69"/>
        <v>4887087.4201654177</v>
      </c>
      <c r="P73" s="6">
        <f t="shared" ca="1" si="70"/>
        <v>0</v>
      </c>
      <c r="Q73" s="6">
        <f t="shared" si="71"/>
        <v>9396738.043653436</v>
      </c>
      <c r="R73" s="6">
        <f t="shared" si="72"/>
        <v>678520.979466822</v>
      </c>
      <c r="S73" s="6">
        <f t="shared" si="73"/>
        <v>19921730.990378197</v>
      </c>
      <c r="T73" s="6">
        <f t="shared" si="74"/>
        <v>0</v>
      </c>
      <c r="U73" s="6">
        <f t="shared" si="75"/>
        <v>0</v>
      </c>
      <c r="V73" s="6">
        <f t="shared" si="76"/>
        <v>0</v>
      </c>
      <c r="W73" s="6">
        <f t="shared" ca="1" si="77"/>
        <v>22764806.016038273</v>
      </c>
      <c r="X73" s="6"/>
    </row>
    <row r="74" spans="1:24" x14ac:dyDescent="0.25">
      <c r="A74" s="21">
        <f>'Monthly Data'!A74</f>
        <v>43101</v>
      </c>
      <c r="B74">
        <f t="shared" si="42"/>
        <v>1</v>
      </c>
      <c r="C74">
        <f t="shared" si="43"/>
        <v>2018</v>
      </c>
      <c r="D74" s="6">
        <v>24073659.566567264</v>
      </c>
      <c r="E74" s="7">
        <f t="shared" ref="E74:F74" ca="1" si="84">E62</f>
        <v>548.74</v>
      </c>
      <c r="F74" s="7">
        <f t="shared" ca="1" si="84"/>
        <v>0</v>
      </c>
      <c r="G74">
        <v>7100.3</v>
      </c>
      <c r="H74">
        <v>0</v>
      </c>
      <c r="I74">
        <v>31</v>
      </c>
      <c r="J74">
        <f>'Monthly Data'!CD74</f>
        <v>0</v>
      </c>
      <c r="K74">
        <v>0</v>
      </c>
      <c r="L74">
        <v>0</v>
      </c>
      <c r="N74" s="6">
        <f t="shared" si="68"/>
        <v>-12119271.4176256</v>
      </c>
      <c r="O74" s="6">
        <f t="shared" ca="1" si="69"/>
        <v>6161096.2183048939</v>
      </c>
      <c r="P74" s="6">
        <f t="shared" ca="1" si="70"/>
        <v>0</v>
      </c>
      <c r="Q74" s="6">
        <f t="shared" si="71"/>
        <v>9344228.3313286025</v>
      </c>
      <c r="R74" s="6">
        <f t="shared" si="72"/>
        <v>0</v>
      </c>
      <c r="S74" s="6">
        <f t="shared" si="73"/>
        <v>19921730.990378197</v>
      </c>
      <c r="T74" s="6">
        <f t="shared" si="74"/>
        <v>0</v>
      </c>
      <c r="U74" s="6">
        <f t="shared" si="75"/>
        <v>0</v>
      </c>
      <c r="V74" s="6">
        <f t="shared" si="76"/>
        <v>0</v>
      </c>
      <c r="W74" s="6">
        <f t="shared" ca="1" si="77"/>
        <v>23307784.122386094</v>
      </c>
      <c r="X74" s="6"/>
    </row>
    <row r="75" spans="1:24" x14ac:dyDescent="0.25">
      <c r="A75" s="21">
        <f>'Monthly Data'!A75</f>
        <v>43132</v>
      </c>
      <c r="B75">
        <f t="shared" si="42"/>
        <v>2</v>
      </c>
      <c r="C75">
        <f t="shared" si="43"/>
        <v>2018</v>
      </c>
      <c r="D75" s="6">
        <v>20162044.327167265</v>
      </c>
      <c r="E75" s="7">
        <f t="shared" ref="E75:F75" ca="1" si="85">E63</f>
        <v>507.57</v>
      </c>
      <c r="F75" s="7">
        <f t="shared" ca="1" si="85"/>
        <v>0</v>
      </c>
      <c r="G75">
        <v>7053.7</v>
      </c>
      <c r="H75">
        <v>0</v>
      </c>
      <c r="I75">
        <v>28</v>
      </c>
      <c r="J75">
        <f>'Monthly Data'!CD75</f>
        <v>0</v>
      </c>
      <c r="K75">
        <v>0</v>
      </c>
      <c r="L75">
        <v>0</v>
      </c>
      <c r="N75" s="6">
        <f t="shared" si="68"/>
        <v>-12119271.4176256</v>
      </c>
      <c r="O75" s="6">
        <f t="shared" ca="1" si="69"/>
        <v>5698851.2000674549</v>
      </c>
      <c r="P75" s="6">
        <f t="shared" ca="1" si="70"/>
        <v>0</v>
      </c>
      <c r="Q75" s="6">
        <f t="shared" si="71"/>
        <v>9282901.1986384466</v>
      </c>
      <c r="R75" s="6">
        <f t="shared" si="72"/>
        <v>0</v>
      </c>
      <c r="S75" s="6">
        <f t="shared" si="73"/>
        <v>17993821.539696436</v>
      </c>
      <c r="T75" s="6">
        <f t="shared" si="74"/>
        <v>0</v>
      </c>
      <c r="U75" s="6">
        <f t="shared" si="75"/>
        <v>0</v>
      </c>
      <c r="V75" s="6">
        <f t="shared" si="76"/>
        <v>0</v>
      </c>
      <c r="W75" s="6">
        <f t="shared" ca="1" si="77"/>
        <v>20856302.520776737</v>
      </c>
      <c r="X75" s="6"/>
    </row>
    <row r="76" spans="1:24" x14ac:dyDescent="0.25">
      <c r="A76" s="21">
        <f>'Monthly Data'!A76</f>
        <v>43160</v>
      </c>
      <c r="B76">
        <f t="shared" si="42"/>
        <v>3</v>
      </c>
      <c r="C76">
        <f t="shared" si="43"/>
        <v>2018</v>
      </c>
      <c r="D76" s="6">
        <v>20947649.553467266</v>
      </c>
      <c r="E76" s="7">
        <f t="shared" ref="E76:F76" ca="1" si="86">E64</f>
        <v>395.70999999999992</v>
      </c>
      <c r="F76" s="7">
        <f t="shared" ca="1" si="86"/>
        <v>0.80894736842105175</v>
      </c>
      <c r="G76">
        <v>7013.3</v>
      </c>
      <c r="H76">
        <v>0</v>
      </c>
      <c r="I76">
        <v>31</v>
      </c>
      <c r="J76">
        <f>'Monthly Data'!CD76</f>
        <v>1</v>
      </c>
      <c r="K76">
        <v>0</v>
      </c>
      <c r="L76">
        <v>0</v>
      </c>
      <c r="N76" s="6">
        <f t="shared" si="68"/>
        <v>-12119271.4176256</v>
      </c>
      <c r="O76" s="6">
        <f t="shared" ca="1" si="69"/>
        <v>4442919.0227529053</v>
      </c>
      <c r="P76" s="6">
        <f t="shared" ca="1" si="70"/>
        <v>50534.220535135471</v>
      </c>
      <c r="Q76" s="6">
        <f t="shared" si="71"/>
        <v>9229733.469868442</v>
      </c>
      <c r="R76" s="6">
        <f t="shared" si="72"/>
        <v>0</v>
      </c>
      <c r="S76" s="6">
        <f t="shared" si="73"/>
        <v>19921730.990378197</v>
      </c>
      <c r="T76" s="6">
        <f t="shared" si="74"/>
        <v>-756046.97485114005</v>
      </c>
      <c r="U76" s="6">
        <f t="shared" si="75"/>
        <v>0</v>
      </c>
      <c r="V76" s="6">
        <f t="shared" si="76"/>
        <v>0</v>
      </c>
      <c r="W76" s="6">
        <f t="shared" ca="1" si="77"/>
        <v>20769599.31105794</v>
      </c>
      <c r="X76" s="6"/>
    </row>
    <row r="77" spans="1:24" x14ac:dyDescent="0.25">
      <c r="A77" s="21">
        <f>'Monthly Data'!A77</f>
        <v>43191</v>
      </c>
      <c r="B77">
        <f t="shared" si="42"/>
        <v>4</v>
      </c>
      <c r="C77">
        <f t="shared" si="43"/>
        <v>2018</v>
      </c>
      <c r="D77" s="6">
        <v>19139295.462167267</v>
      </c>
      <c r="E77" s="7">
        <f t="shared" ref="E77:F77" ca="1" si="87">E65</f>
        <v>227.7</v>
      </c>
      <c r="F77" s="7">
        <f t="shared" ca="1" si="87"/>
        <v>0</v>
      </c>
      <c r="G77">
        <v>7043.4</v>
      </c>
      <c r="H77">
        <v>0</v>
      </c>
      <c r="I77">
        <v>30</v>
      </c>
      <c r="J77">
        <f>'Monthly Data'!CD77</f>
        <v>1</v>
      </c>
      <c r="K77">
        <v>0</v>
      </c>
      <c r="L77">
        <v>0</v>
      </c>
      <c r="N77" s="6">
        <f t="shared" si="68"/>
        <v>-12119271.4176256</v>
      </c>
      <c r="O77" s="6">
        <f t="shared" ca="1" si="69"/>
        <v>2556550.6595255025</v>
      </c>
      <c r="P77" s="6">
        <f t="shared" ca="1" si="70"/>
        <v>0</v>
      </c>
      <c r="Q77" s="6">
        <f t="shared" si="71"/>
        <v>9269346.0598678757</v>
      </c>
      <c r="R77" s="6">
        <f t="shared" si="72"/>
        <v>0</v>
      </c>
      <c r="S77" s="6">
        <f t="shared" si="73"/>
        <v>19279094.506817613</v>
      </c>
      <c r="T77" s="6">
        <f t="shared" si="74"/>
        <v>-756046.97485114005</v>
      </c>
      <c r="U77" s="6">
        <f t="shared" si="75"/>
        <v>0</v>
      </c>
      <c r="V77" s="6">
        <f t="shared" si="76"/>
        <v>0</v>
      </c>
      <c r="W77" s="6">
        <f t="shared" ca="1" si="77"/>
        <v>18229672.833734252</v>
      </c>
      <c r="X77" s="6"/>
    </row>
    <row r="78" spans="1:24" x14ac:dyDescent="0.25">
      <c r="A78" s="21">
        <f>'Monthly Data'!A78</f>
        <v>43221</v>
      </c>
      <c r="B78">
        <f t="shared" si="42"/>
        <v>5</v>
      </c>
      <c r="C78">
        <f t="shared" si="43"/>
        <v>2018</v>
      </c>
      <c r="D78" s="6">
        <v>20041747.692667268</v>
      </c>
      <c r="E78" s="7">
        <f t="shared" ref="E78:F78" ca="1" si="88">E66</f>
        <v>77.190000000000012</v>
      </c>
      <c r="F78" s="7">
        <f t="shared" ca="1" si="88"/>
        <v>50.861127819548983</v>
      </c>
      <c r="G78">
        <v>7111</v>
      </c>
      <c r="H78">
        <v>0</v>
      </c>
      <c r="I78">
        <v>31</v>
      </c>
      <c r="J78">
        <f>'Monthly Data'!CD78</f>
        <v>1</v>
      </c>
      <c r="K78">
        <v>0</v>
      </c>
      <c r="L78">
        <v>0</v>
      </c>
      <c r="N78" s="6">
        <f t="shared" si="68"/>
        <v>-12119271.4176256</v>
      </c>
      <c r="O78" s="6">
        <f t="shared" ca="1" si="69"/>
        <v>866667.30526470614</v>
      </c>
      <c r="P78" s="6">
        <f t="shared" ca="1" si="70"/>
        <v>3177249.2874480998</v>
      </c>
      <c r="Q78" s="6">
        <f t="shared" si="71"/>
        <v>9358309.8832553122</v>
      </c>
      <c r="R78" s="6">
        <f t="shared" si="72"/>
        <v>0</v>
      </c>
      <c r="S78" s="6">
        <f t="shared" si="73"/>
        <v>19921730.990378197</v>
      </c>
      <c r="T78" s="6">
        <f t="shared" si="74"/>
        <v>-756046.97485114005</v>
      </c>
      <c r="U78" s="6">
        <f t="shared" si="75"/>
        <v>0</v>
      </c>
      <c r="V78" s="6">
        <f t="shared" si="76"/>
        <v>0</v>
      </c>
      <c r="W78" s="6">
        <f t="shared" ca="1" si="77"/>
        <v>20448639.073869575</v>
      </c>
      <c r="X78" s="6"/>
    </row>
    <row r="79" spans="1:24" x14ac:dyDescent="0.25">
      <c r="A79" s="21">
        <f>'Monthly Data'!A79</f>
        <v>43252</v>
      </c>
      <c r="B79">
        <f t="shared" si="42"/>
        <v>6</v>
      </c>
      <c r="C79">
        <f t="shared" si="43"/>
        <v>2018</v>
      </c>
      <c r="D79" s="6">
        <v>22588013.119067267</v>
      </c>
      <c r="E79" s="7">
        <f t="shared" ref="E79:F79" ca="1" si="89">E67</f>
        <v>5.15</v>
      </c>
      <c r="F79" s="7">
        <f t="shared" ca="1" si="89"/>
        <v>105.80165413533837</v>
      </c>
      <c r="G79">
        <v>7203.7</v>
      </c>
      <c r="H79">
        <v>0</v>
      </c>
      <c r="I79">
        <v>30</v>
      </c>
      <c r="J79">
        <f>'Monthly Data'!CD79</f>
        <v>0</v>
      </c>
      <c r="K79">
        <v>0</v>
      </c>
      <c r="L79">
        <v>0</v>
      </c>
      <c r="N79" s="6">
        <f t="shared" si="68"/>
        <v>-12119271.4176256</v>
      </c>
      <c r="O79" s="6">
        <f t="shared" ca="1" si="69"/>
        <v>57822.731210172773</v>
      </c>
      <c r="P79" s="6">
        <f t="shared" ca="1" si="70"/>
        <v>6609334.9601879716</v>
      </c>
      <c r="Q79" s="6">
        <f t="shared" si="71"/>
        <v>9480306.132190451</v>
      </c>
      <c r="R79" s="6">
        <f t="shared" si="72"/>
        <v>0</v>
      </c>
      <c r="S79" s="6">
        <f t="shared" si="73"/>
        <v>19279094.506817613</v>
      </c>
      <c r="T79" s="6">
        <f t="shared" si="74"/>
        <v>0</v>
      </c>
      <c r="U79" s="6">
        <f t="shared" si="75"/>
        <v>0</v>
      </c>
      <c r="V79" s="6">
        <f t="shared" si="76"/>
        <v>0</v>
      </c>
      <c r="W79" s="6">
        <f t="shared" ca="1" si="77"/>
        <v>23307286.912780605</v>
      </c>
      <c r="X79" s="6"/>
    </row>
    <row r="80" spans="1:24" x14ac:dyDescent="0.25">
      <c r="A80" s="21">
        <f>'Monthly Data'!A80</f>
        <v>43282</v>
      </c>
      <c r="B80">
        <f t="shared" si="42"/>
        <v>7</v>
      </c>
      <c r="C80">
        <f t="shared" si="43"/>
        <v>2018</v>
      </c>
      <c r="D80" s="6">
        <v>30017017.307167266</v>
      </c>
      <c r="E80" s="7">
        <f t="shared" ref="E80:F80" ca="1" si="90">E68</f>
        <v>0</v>
      </c>
      <c r="F80" s="7">
        <f t="shared" ca="1" si="90"/>
        <v>183.82939849624063</v>
      </c>
      <c r="G80">
        <v>7285.2</v>
      </c>
      <c r="H80">
        <v>0</v>
      </c>
      <c r="I80">
        <v>31</v>
      </c>
      <c r="J80">
        <f>'Monthly Data'!CD80</f>
        <v>0</v>
      </c>
      <c r="K80">
        <v>0</v>
      </c>
      <c r="L80">
        <v>0</v>
      </c>
      <c r="N80" s="6">
        <f t="shared" si="68"/>
        <v>-12119271.4176256</v>
      </c>
      <c r="O80" s="6">
        <f t="shared" ca="1" si="69"/>
        <v>0</v>
      </c>
      <c r="P80" s="6">
        <f t="shared" ca="1" si="70"/>
        <v>11483658.550719347</v>
      </c>
      <c r="Q80" s="6">
        <f t="shared" si="71"/>
        <v>9587562.8127537053</v>
      </c>
      <c r="R80" s="6">
        <f t="shared" si="72"/>
        <v>0</v>
      </c>
      <c r="S80" s="6">
        <f t="shared" si="73"/>
        <v>19921730.990378197</v>
      </c>
      <c r="T80" s="6">
        <f t="shared" si="74"/>
        <v>0</v>
      </c>
      <c r="U80" s="6">
        <f t="shared" si="75"/>
        <v>0</v>
      </c>
      <c r="V80" s="6">
        <f t="shared" si="76"/>
        <v>0</v>
      </c>
      <c r="W80" s="6">
        <f t="shared" ca="1" si="77"/>
        <v>28873680.936225649</v>
      </c>
      <c r="X80" s="6"/>
    </row>
    <row r="81" spans="1:24" x14ac:dyDescent="0.25">
      <c r="A81" s="21">
        <f>'Monthly Data'!A81</f>
        <v>43313</v>
      </c>
      <c r="B81">
        <f t="shared" si="42"/>
        <v>8</v>
      </c>
      <c r="C81">
        <f t="shared" si="43"/>
        <v>2018</v>
      </c>
      <c r="D81" s="6">
        <v>30650726.001667269</v>
      </c>
      <c r="E81" s="7">
        <f t="shared" ref="E81:F81" ca="1" si="91">E69</f>
        <v>8.0000000000000071E-2</v>
      </c>
      <c r="F81" s="7">
        <f t="shared" ca="1" si="91"/>
        <v>167.5754887218045</v>
      </c>
      <c r="G81">
        <v>7290.7</v>
      </c>
      <c r="H81">
        <v>0</v>
      </c>
      <c r="I81">
        <v>31</v>
      </c>
      <c r="J81">
        <f>'Monthly Data'!CD81</f>
        <v>0</v>
      </c>
      <c r="K81">
        <v>0</v>
      </c>
      <c r="L81">
        <v>0</v>
      </c>
      <c r="N81" s="6">
        <f t="shared" si="68"/>
        <v>-12119271.4176256</v>
      </c>
      <c r="O81" s="6">
        <f t="shared" ca="1" si="69"/>
        <v>898.21718384734481</v>
      </c>
      <c r="P81" s="6">
        <f t="shared" ca="1" si="70"/>
        <v>10468291.305378329</v>
      </c>
      <c r="Q81" s="6">
        <f t="shared" si="71"/>
        <v>9594800.9936506134</v>
      </c>
      <c r="R81" s="6">
        <f t="shared" si="72"/>
        <v>0</v>
      </c>
      <c r="S81" s="6">
        <f t="shared" si="73"/>
        <v>19921730.990378197</v>
      </c>
      <c r="T81" s="6">
        <f t="shared" si="74"/>
        <v>0</v>
      </c>
      <c r="U81" s="6">
        <f t="shared" si="75"/>
        <v>0</v>
      </c>
      <c r="V81" s="6">
        <f t="shared" si="76"/>
        <v>0</v>
      </c>
      <c r="W81" s="6">
        <f t="shared" ca="1" si="77"/>
        <v>27866450.088965386</v>
      </c>
      <c r="X81" s="6"/>
    </row>
    <row r="82" spans="1:24" x14ac:dyDescent="0.25">
      <c r="A82" s="21">
        <f>'Monthly Data'!A82</f>
        <v>43344</v>
      </c>
      <c r="B82">
        <f t="shared" si="42"/>
        <v>9</v>
      </c>
      <c r="C82">
        <f t="shared" si="43"/>
        <v>2018</v>
      </c>
      <c r="D82" s="6">
        <v>23280752.545567263</v>
      </c>
      <c r="E82" s="7">
        <f t="shared" ref="E82:F82" ca="1" si="92">E70</f>
        <v>13.169999999999998</v>
      </c>
      <c r="F82" s="7">
        <f t="shared" ca="1" si="92"/>
        <v>69.782030075187976</v>
      </c>
      <c r="G82">
        <v>7249.1</v>
      </c>
      <c r="H82">
        <v>0</v>
      </c>
      <c r="I82">
        <v>30</v>
      </c>
      <c r="J82">
        <f>'Monthly Data'!CD82</f>
        <v>1</v>
      </c>
      <c r="K82">
        <v>0</v>
      </c>
      <c r="L82">
        <v>0</v>
      </c>
      <c r="N82" s="6">
        <f t="shared" si="68"/>
        <v>-12119271.4176256</v>
      </c>
      <c r="O82" s="6">
        <f t="shared" ca="1" si="69"/>
        <v>147869.00389086897</v>
      </c>
      <c r="P82" s="6">
        <f t="shared" ca="1" si="70"/>
        <v>4359221.1741685867</v>
      </c>
      <c r="Q82" s="6">
        <f t="shared" si="71"/>
        <v>9540054.0254121907</v>
      </c>
      <c r="R82" s="6">
        <f t="shared" si="72"/>
        <v>0</v>
      </c>
      <c r="S82" s="6">
        <f t="shared" si="73"/>
        <v>19279094.506817613</v>
      </c>
      <c r="T82" s="6">
        <f t="shared" si="74"/>
        <v>-756046.97485114005</v>
      </c>
      <c r="U82" s="6">
        <f t="shared" si="75"/>
        <v>0</v>
      </c>
      <c r="V82" s="6">
        <f t="shared" si="76"/>
        <v>0</v>
      </c>
      <c r="W82" s="6">
        <f t="shared" ca="1" si="77"/>
        <v>20450920.317812517</v>
      </c>
      <c r="X82" s="6"/>
    </row>
    <row r="83" spans="1:24" x14ac:dyDescent="0.25">
      <c r="A83" s="21">
        <f>'Monthly Data'!A83</f>
        <v>43374</v>
      </c>
      <c r="B83">
        <f t="shared" si="42"/>
        <v>10</v>
      </c>
      <c r="C83">
        <f t="shared" si="43"/>
        <v>2018</v>
      </c>
      <c r="D83" s="6">
        <v>19430725.728867266</v>
      </c>
      <c r="E83" s="7">
        <f t="shared" ref="E83:F83" ca="1" si="93">E71</f>
        <v>110.45</v>
      </c>
      <c r="F83" s="7">
        <f t="shared" ca="1" si="93"/>
        <v>18.489849624060071</v>
      </c>
      <c r="G83">
        <v>7206.5</v>
      </c>
      <c r="H83">
        <v>0</v>
      </c>
      <c r="I83">
        <v>31</v>
      </c>
      <c r="J83">
        <f>'Monthly Data'!CD83</f>
        <v>1</v>
      </c>
      <c r="K83">
        <v>0</v>
      </c>
      <c r="L83">
        <v>0</v>
      </c>
      <c r="N83" s="6">
        <f t="shared" si="68"/>
        <v>-12119271.4176256</v>
      </c>
      <c r="O83" s="6">
        <f t="shared" ca="1" si="69"/>
        <v>1240101.0994492394</v>
      </c>
      <c r="P83" s="6">
        <f t="shared" ca="1" si="70"/>
        <v>1155044.4133188771</v>
      </c>
      <c r="Q83" s="6">
        <f t="shared" si="71"/>
        <v>9483991.0242834222</v>
      </c>
      <c r="R83" s="6">
        <f t="shared" si="72"/>
        <v>0</v>
      </c>
      <c r="S83" s="6">
        <f t="shared" si="73"/>
        <v>19921730.990378197</v>
      </c>
      <c r="T83" s="6">
        <f t="shared" si="74"/>
        <v>-756046.97485114005</v>
      </c>
      <c r="U83" s="6">
        <f t="shared" si="75"/>
        <v>0</v>
      </c>
      <c r="V83" s="6">
        <f t="shared" si="76"/>
        <v>0</v>
      </c>
      <c r="W83" s="6">
        <f t="shared" ca="1" si="77"/>
        <v>18925549.134953</v>
      </c>
      <c r="X83" s="6"/>
    </row>
    <row r="84" spans="1:24" x14ac:dyDescent="0.25">
      <c r="A84" s="21">
        <f>'Monthly Data'!A84</f>
        <v>43405</v>
      </c>
      <c r="B84">
        <f t="shared" si="42"/>
        <v>11</v>
      </c>
      <c r="C84">
        <f t="shared" si="43"/>
        <v>2018</v>
      </c>
      <c r="D84" s="6">
        <v>20674343.852967266</v>
      </c>
      <c r="E84" s="7">
        <f t="shared" ref="E84:F84" ca="1" si="94">E72</f>
        <v>302.64</v>
      </c>
      <c r="F84" s="7">
        <f t="shared" ca="1" si="94"/>
        <v>0.81345864661653877</v>
      </c>
      <c r="G84">
        <v>7207.4</v>
      </c>
      <c r="H84">
        <v>0</v>
      </c>
      <c r="I84">
        <v>30</v>
      </c>
      <c r="J84">
        <f>'Monthly Data'!CD84</f>
        <v>0</v>
      </c>
      <c r="K84">
        <v>0</v>
      </c>
      <c r="L84">
        <v>0</v>
      </c>
      <c r="N84" s="6">
        <f t="shared" si="68"/>
        <v>-12119271.4176256</v>
      </c>
      <c r="O84" s="6">
        <f t="shared" ca="1" si="69"/>
        <v>3397955.6064945022</v>
      </c>
      <c r="P84" s="6">
        <f t="shared" ca="1" si="70"/>
        <v>50816.036060008322</v>
      </c>
      <c r="Q84" s="6">
        <f t="shared" si="71"/>
        <v>9485175.4538847338</v>
      </c>
      <c r="R84" s="6">
        <f t="shared" si="72"/>
        <v>0</v>
      </c>
      <c r="S84" s="6">
        <f t="shared" si="73"/>
        <v>19279094.506817613</v>
      </c>
      <c r="T84" s="6">
        <f t="shared" si="74"/>
        <v>0</v>
      </c>
      <c r="U84" s="6">
        <f t="shared" si="75"/>
        <v>0</v>
      </c>
      <c r="V84" s="6">
        <f t="shared" si="76"/>
        <v>0</v>
      </c>
      <c r="W84" s="6">
        <f t="shared" ca="1" si="77"/>
        <v>20093770.18563126</v>
      </c>
      <c r="X84" s="6"/>
    </row>
    <row r="85" spans="1:24" x14ac:dyDescent="0.25">
      <c r="A85" s="21">
        <f>'Monthly Data'!A85</f>
        <v>43435</v>
      </c>
      <c r="B85">
        <f t="shared" si="42"/>
        <v>12</v>
      </c>
      <c r="C85">
        <f t="shared" si="43"/>
        <v>2018</v>
      </c>
      <c r="D85" s="6">
        <v>23150505.742267266</v>
      </c>
      <c r="E85" s="7">
        <f t="shared" ref="E85:F85" ca="1" si="95">E73</f>
        <v>435.27</v>
      </c>
      <c r="F85" s="7">
        <f t="shared" ca="1" si="95"/>
        <v>0</v>
      </c>
      <c r="G85">
        <v>7227.2</v>
      </c>
      <c r="H85">
        <v>1</v>
      </c>
      <c r="I85">
        <v>31</v>
      </c>
      <c r="J85">
        <f>'Monthly Data'!CD85</f>
        <v>0</v>
      </c>
      <c r="K85">
        <v>0</v>
      </c>
      <c r="L85">
        <v>0</v>
      </c>
      <c r="N85" s="6">
        <f t="shared" si="68"/>
        <v>-12119271.4176256</v>
      </c>
      <c r="O85" s="6">
        <f t="shared" ca="1" si="69"/>
        <v>4887087.4201654177</v>
      </c>
      <c r="P85" s="6">
        <f t="shared" ca="1" si="70"/>
        <v>0</v>
      </c>
      <c r="Q85" s="6">
        <f t="shared" si="71"/>
        <v>9511232.9051135983</v>
      </c>
      <c r="R85" s="6">
        <f t="shared" si="72"/>
        <v>678520.979466822</v>
      </c>
      <c r="S85" s="6">
        <f t="shared" si="73"/>
        <v>19921730.990378197</v>
      </c>
      <c r="T85" s="6">
        <f t="shared" si="74"/>
        <v>0</v>
      </c>
      <c r="U85" s="6">
        <f t="shared" si="75"/>
        <v>0</v>
      </c>
      <c r="V85" s="6">
        <f t="shared" si="76"/>
        <v>0</v>
      </c>
      <c r="W85" s="6">
        <f t="shared" ca="1" si="77"/>
        <v>22879300.877498433</v>
      </c>
      <c r="X85" s="6"/>
    </row>
    <row r="86" spans="1:24" x14ac:dyDescent="0.25">
      <c r="A86" s="21">
        <f>'Monthly Data'!A86</f>
        <v>43466</v>
      </c>
      <c r="B86">
        <f t="shared" si="42"/>
        <v>1</v>
      </c>
      <c r="C86">
        <f t="shared" si="43"/>
        <v>2019</v>
      </c>
      <c r="D86" s="6">
        <v>24270749.622478835</v>
      </c>
      <c r="E86" s="7">
        <f t="shared" ref="E86:F86" ca="1" si="96">E74</f>
        <v>548.74</v>
      </c>
      <c r="F86" s="7">
        <f t="shared" ca="1" si="96"/>
        <v>0</v>
      </c>
      <c r="G86">
        <v>7214.9</v>
      </c>
      <c r="H86">
        <v>0</v>
      </c>
      <c r="I86">
        <v>31</v>
      </c>
      <c r="J86">
        <f>'Monthly Data'!CD86</f>
        <v>0</v>
      </c>
      <c r="K86">
        <v>0</v>
      </c>
      <c r="L86">
        <v>0</v>
      </c>
      <c r="N86" s="6">
        <f t="shared" si="68"/>
        <v>-12119271.4176256</v>
      </c>
      <c r="O86" s="6">
        <f t="shared" ca="1" si="69"/>
        <v>6161096.2183048939</v>
      </c>
      <c r="P86" s="6">
        <f t="shared" ca="1" si="70"/>
        <v>0</v>
      </c>
      <c r="Q86" s="6">
        <f t="shared" si="71"/>
        <v>9495045.7005623337</v>
      </c>
      <c r="R86" s="6">
        <f t="shared" si="72"/>
        <v>0</v>
      </c>
      <c r="S86" s="6">
        <f t="shared" si="73"/>
        <v>19921730.990378197</v>
      </c>
      <c r="T86" s="6">
        <f t="shared" si="74"/>
        <v>0</v>
      </c>
      <c r="U86" s="6">
        <f t="shared" si="75"/>
        <v>0</v>
      </c>
      <c r="V86" s="6">
        <f t="shared" si="76"/>
        <v>0</v>
      </c>
      <c r="W86" s="6">
        <f t="shared" ca="1" si="77"/>
        <v>23458601.491619825</v>
      </c>
      <c r="X86" s="6"/>
    </row>
    <row r="87" spans="1:24" x14ac:dyDescent="0.25">
      <c r="A87" s="21">
        <f>'Monthly Data'!A87</f>
        <v>43497</v>
      </c>
      <c r="B87">
        <f t="shared" si="42"/>
        <v>2</v>
      </c>
      <c r="C87">
        <f t="shared" si="43"/>
        <v>2019</v>
      </c>
      <c r="D87" s="6">
        <v>21700393.622478835</v>
      </c>
      <c r="E87" s="7">
        <f t="shared" ref="E87:F87" ca="1" si="97">E75</f>
        <v>507.57</v>
      </c>
      <c r="F87" s="7">
        <f t="shared" ca="1" si="97"/>
        <v>0</v>
      </c>
      <c r="G87">
        <v>7205</v>
      </c>
      <c r="H87">
        <v>0</v>
      </c>
      <c r="I87">
        <v>28</v>
      </c>
      <c r="J87">
        <f>'Monthly Data'!CD87</f>
        <v>0</v>
      </c>
      <c r="K87">
        <v>0</v>
      </c>
      <c r="L87">
        <v>0</v>
      </c>
      <c r="N87" s="6">
        <f t="shared" si="68"/>
        <v>-12119271.4176256</v>
      </c>
      <c r="O87" s="6">
        <f t="shared" ca="1" si="69"/>
        <v>5698851.2000674549</v>
      </c>
      <c r="P87" s="6">
        <f t="shared" ca="1" si="70"/>
        <v>0</v>
      </c>
      <c r="Q87" s="6">
        <f t="shared" si="71"/>
        <v>9482016.9749479014</v>
      </c>
      <c r="R87" s="6">
        <f t="shared" si="72"/>
        <v>0</v>
      </c>
      <c r="S87" s="6">
        <f t="shared" si="73"/>
        <v>17993821.539696436</v>
      </c>
      <c r="T87" s="6">
        <f t="shared" si="74"/>
        <v>0</v>
      </c>
      <c r="U87" s="6">
        <f t="shared" si="75"/>
        <v>0</v>
      </c>
      <c r="V87" s="6">
        <f t="shared" si="76"/>
        <v>0</v>
      </c>
      <c r="W87" s="6">
        <f t="shared" ca="1" si="77"/>
        <v>21055418.297086194</v>
      </c>
      <c r="X87" s="6"/>
    </row>
    <row r="88" spans="1:24" x14ac:dyDescent="0.25">
      <c r="A88" s="21">
        <f>'Monthly Data'!A88</f>
        <v>43525</v>
      </c>
      <c r="B88">
        <f t="shared" si="42"/>
        <v>3</v>
      </c>
      <c r="C88">
        <f t="shared" si="43"/>
        <v>2019</v>
      </c>
      <c r="D88" s="6">
        <v>20849772.622478835</v>
      </c>
      <c r="E88" s="7">
        <f t="shared" ref="E88:F88" ca="1" si="98">E76</f>
        <v>395.70999999999992</v>
      </c>
      <c r="F88" s="7">
        <f t="shared" ca="1" si="98"/>
        <v>0.80894736842105175</v>
      </c>
      <c r="G88">
        <v>7185</v>
      </c>
      <c r="H88">
        <v>0</v>
      </c>
      <c r="I88">
        <v>31</v>
      </c>
      <c r="J88">
        <f>'Monthly Data'!CD88</f>
        <v>1</v>
      </c>
      <c r="K88">
        <v>0</v>
      </c>
      <c r="L88">
        <v>0</v>
      </c>
      <c r="N88" s="6">
        <f t="shared" si="68"/>
        <v>-12119271.4176256</v>
      </c>
      <c r="O88" s="6">
        <f t="shared" ca="1" si="69"/>
        <v>4442919.0227529053</v>
      </c>
      <c r="P88" s="6">
        <f t="shared" ca="1" si="70"/>
        <v>50534.220535135471</v>
      </c>
      <c r="Q88" s="6">
        <f t="shared" si="71"/>
        <v>9455696.3171409685</v>
      </c>
      <c r="R88" s="6">
        <f t="shared" si="72"/>
        <v>0</v>
      </c>
      <c r="S88" s="6">
        <f t="shared" si="73"/>
        <v>19921730.990378197</v>
      </c>
      <c r="T88" s="6">
        <f t="shared" si="74"/>
        <v>-756046.97485114005</v>
      </c>
      <c r="U88" s="6">
        <f t="shared" si="75"/>
        <v>0</v>
      </c>
      <c r="V88" s="6">
        <f t="shared" si="76"/>
        <v>0</v>
      </c>
      <c r="W88" s="6">
        <f t="shared" ca="1" si="77"/>
        <v>20995562.158330467</v>
      </c>
      <c r="X88" s="6"/>
    </row>
    <row r="89" spans="1:24" x14ac:dyDescent="0.25">
      <c r="A89" s="21">
        <f>'Monthly Data'!A89</f>
        <v>43556</v>
      </c>
      <c r="B89">
        <f t="shared" si="42"/>
        <v>4</v>
      </c>
      <c r="C89">
        <f t="shared" si="43"/>
        <v>2019</v>
      </c>
      <c r="D89" s="6">
        <v>18417882.622478835</v>
      </c>
      <c r="E89" s="7">
        <f t="shared" ref="E89:F89" ca="1" si="99">E77</f>
        <v>227.7</v>
      </c>
      <c r="F89" s="7">
        <f t="shared" ca="1" si="99"/>
        <v>0</v>
      </c>
      <c r="G89">
        <v>7222.7</v>
      </c>
      <c r="H89">
        <v>0</v>
      </c>
      <c r="I89">
        <v>30</v>
      </c>
      <c r="J89">
        <f>'Monthly Data'!CD89</f>
        <v>1</v>
      </c>
      <c r="K89">
        <v>0</v>
      </c>
      <c r="L89">
        <v>0</v>
      </c>
      <c r="N89" s="6">
        <f t="shared" si="68"/>
        <v>-12119271.4176256</v>
      </c>
      <c r="O89" s="6">
        <f t="shared" ca="1" si="69"/>
        <v>2556550.6595255025</v>
      </c>
      <c r="P89" s="6">
        <f t="shared" ca="1" si="70"/>
        <v>0</v>
      </c>
      <c r="Q89" s="6">
        <f t="shared" si="71"/>
        <v>9505310.7571070381</v>
      </c>
      <c r="R89" s="6">
        <f t="shared" si="72"/>
        <v>0</v>
      </c>
      <c r="S89" s="6">
        <f t="shared" si="73"/>
        <v>19279094.506817613</v>
      </c>
      <c r="T89" s="6">
        <f t="shared" si="74"/>
        <v>-756046.97485114005</v>
      </c>
      <c r="U89" s="6">
        <f t="shared" si="75"/>
        <v>0</v>
      </c>
      <c r="V89" s="6">
        <f t="shared" si="76"/>
        <v>0</v>
      </c>
      <c r="W89" s="6">
        <f t="shared" ca="1" si="77"/>
        <v>18465637.530973412</v>
      </c>
      <c r="X89" s="6"/>
    </row>
    <row r="90" spans="1:24" x14ac:dyDescent="0.25">
      <c r="A90" s="21">
        <f>'Monthly Data'!A90</f>
        <v>43586</v>
      </c>
      <c r="B90">
        <f t="shared" si="42"/>
        <v>5</v>
      </c>
      <c r="C90">
        <f t="shared" si="43"/>
        <v>2019</v>
      </c>
      <c r="D90" s="6">
        <v>18171409.622478835</v>
      </c>
      <c r="E90" s="7">
        <f t="shared" ref="E90:F90" ca="1" si="100">E78</f>
        <v>77.190000000000012</v>
      </c>
      <c r="F90" s="7">
        <f t="shared" ca="1" si="100"/>
        <v>50.861127819548983</v>
      </c>
      <c r="G90">
        <v>7297.7</v>
      </c>
      <c r="H90">
        <v>0</v>
      </c>
      <c r="I90">
        <v>31</v>
      </c>
      <c r="J90">
        <f>'Monthly Data'!CD90</f>
        <v>1</v>
      </c>
      <c r="K90">
        <v>0</v>
      </c>
      <c r="L90">
        <v>0</v>
      </c>
      <c r="N90" s="6">
        <f t="shared" si="68"/>
        <v>-12119271.4176256</v>
      </c>
      <c r="O90" s="6">
        <f t="shared" ca="1" si="69"/>
        <v>866667.30526470614</v>
      </c>
      <c r="P90" s="6">
        <f t="shared" ca="1" si="70"/>
        <v>3177249.2874480998</v>
      </c>
      <c r="Q90" s="6">
        <f t="shared" si="71"/>
        <v>9604013.2238830402</v>
      </c>
      <c r="R90" s="6">
        <f t="shared" si="72"/>
        <v>0</v>
      </c>
      <c r="S90" s="6">
        <f t="shared" si="73"/>
        <v>19921730.990378197</v>
      </c>
      <c r="T90" s="6">
        <f t="shared" si="74"/>
        <v>-756046.97485114005</v>
      </c>
      <c r="U90" s="6">
        <f t="shared" si="75"/>
        <v>0</v>
      </c>
      <c r="V90" s="6">
        <f t="shared" si="76"/>
        <v>0</v>
      </c>
      <c r="W90" s="6">
        <f t="shared" ca="1" si="77"/>
        <v>20694342.414497305</v>
      </c>
      <c r="X90" s="6"/>
    </row>
    <row r="91" spans="1:24" x14ac:dyDescent="0.25">
      <c r="A91" s="21">
        <f>'Monthly Data'!A91</f>
        <v>43617</v>
      </c>
      <c r="B91">
        <f t="shared" si="42"/>
        <v>6</v>
      </c>
      <c r="C91">
        <f t="shared" si="43"/>
        <v>2019</v>
      </c>
      <c r="D91" s="6">
        <v>20767283.622478835</v>
      </c>
      <c r="E91" s="7">
        <f t="shared" ref="E91:F91" ca="1" si="101">E79</f>
        <v>5.15</v>
      </c>
      <c r="F91" s="7">
        <f t="shared" ca="1" si="101"/>
        <v>105.80165413533837</v>
      </c>
      <c r="G91">
        <v>7398.9</v>
      </c>
      <c r="H91">
        <v>0</v>
      </c>
      <c r="I91">
        <v>30</v>
      </c>
      <c r="J91">
        <f>'Monthly Data'!CD91</f>
        <v>0</v>
      </c>
      <c r="K91">
        <v>0</v>
      </c>
      <c r="L91">
        <v>0</v>
      </c>
      <c r="N91" s="6">
        <f t="shared" si="68"/>
        <v>-12119271.4176256</v>
      </c>
      <c r="O91" s="6">
        <f t="shared" ca="1" si="69"/>
        <v>57822.731210172773</v>
      </c>
      <c r="P91" s="6">
        <f t="shared" ca="1" si="70"/>
        <v>6609334.9601879716</v>
      </c>
      <c r="Q91" s="6">
        <f t="shared" si="71"/>
        <v>9737195.7523861248</v>
      </c>
      <c r="R91" s="6">
        <f t="shared" si="72"/>
        <v>0</v>
      </c>
      <c r="S91" s="6">
        <f t="shared" si="73"/>
        <v>19279094.506817613</v>
      </c>
      <c r="T91" s="6">
        <f t="shared" si="74"/>
        <v>0</v>
      </c>
      <c r="U91" s="6">
        <f t="shared" si="75"/>
        <v>0</v>
      </c>
      <c r="V91" s="6">
        <f t="shared" si="76"/>
        <v>0</v>
      </c>
      <c r="W91" s="6">
        <f t="shared" ca="1" si="77"/>
        <v>23564176.532976281</v>
      </c>
      <c r="X91" s="6"/>
    </row>
    <row r="92" spans="1:24" x14ac:dyDescent="0.25">
      <c r="A92" s="21">
        <f>'Monthly Data'!A92</f>
        <v>43647</v>
      </c>
      <c r="B92">
        <f t="shared" si="42"/>
        <v>7</v>
      </c>
      <c r="C92">
        <f t="shared" si="43"/>
        <v>2019</v>
      </c>
      <c r="D92" s="6">
        <v>31342776.622478835</v>
      </c>
      <c r="E92" s="7">
        <f t="shared" ref="E92:F92" ca="1" si="102">E80</f>
        <v>0</v>
      </c>
      <c r="F92" s="7">
        <f t="shared" ca="1" si="102"/>
        <v>183.82939849624063</v>
      </c>
      <c r="G92">
        <v>7452.4</v>
      </c>
      <c r="H92">
        <v>0</v>
      </c>
      <c r="I92">
        <v>31</v>
      </c>
      <c r="J92">
        <f>'Monthly Data'!CD92</f>
        <v>0</v>
      </c>
      <c r="K92">
        <v>0</v>
      </c>
      <c r="L92">
        <v>0</v>
      </c>
      <c r="N92" s="6">
        <f t="shared" si="68"/>
        <v>-12119271.4176256</v>
      </c>
      <c r="O92" s="6">
        <f t="shared" ca="1" si="69"/>
        <v>0</v>
      </c>
      <c r="P92" s="6">
        <f t="shared" ca="1" si="70"/>
        <v>11483658.550719347</v>
      </c>
      <c r="Q92" s="6">
        <f t="shared" si="71"/>
        <v>9807603.5120196715</v>
      </c>
      <c r="R92" s="6">
        <f t="shared" si="72"/>
        <v>0</v>
      </c>
      <c r="S92" s="6">
        <f t="shared" si="73"/>
        <v>19921730.990378197</v>
      </c>
      <c r="T92" s="6">
        <f t="shared" si="74"/>
        <v>0</v>
      </c>
      <c r="U92" s="6">
        <f t="shared" si="75"/>
        <v>0</v>
      </c>
      <c r="V92" s="6">
        <f t="shared" si="76"/>
        <v>0</v>
      </c>
      <c r="W92" s="6">
        <f t="shared" ca="1" si="77"/>
        <v>29093721.635491617</v>
      </c>
      <c r="X92" s="6"/>
    </row>
    <row r="93" spans="1:24" x14ac:dyDescent="0.25">
      <c r="A93" s="21">
        <f>'Monthly Data'!A93</f>
        <v>43678</v>
      </c>
      <c r="B93">
        <f t="shared" si="42"/>
        <v>8</v>
      </c>
      <c r="C93">
        <f t="shared" si="43"/>
        <v>2019</v>
      </c>
      <c r="D93" s="6">
        <v>27700006.622478835</v>
      </c>
      <c r="E93" s="7">
        <f t="shared" ref="E93:F93" ca="1" si="103">E81</f>
        <v>8.0000000000000071E-2</v>
      </c>
      <c r="F93" s="7">
        <f t="shared" ca="1" si="103"/>
        <v>167.5754887218045</v>
      </c>
      <c r="G93">
        <v>7472.4</v>
      </c>
      <c r="H93">
        <v>0</v>
      </c>
      <c r="I93">
        <v>31</v>
      </c>
      <c r="J93">
        <f>'Monthly Data'!CD93</f>
        <v>0</v>
      </c>
      <c r="K93">
        <v>0</v>
      </c>
      <c r="L93">
        <v>0</v>
      </c>
      <c r="N93" s="6">
        <f t="shared" si="68"/>
        <v>-12119271.4176256</v>
      </c>
      <c r="O93" s="6">
        <f t="shared" ca="1" si="69"/>
        <v>898.21718384734481</v>
      </c>
      <c r="P93" s="6">
        <f t="shared" ca="1" si="70"/>
        <v>10468291.305378329</v>
      </c>
      <c r="Q93" s="6">
        <f t="shared" si="71"/>
        <v>9833924.1698266063</v>
      </c>
      <c r="R93" s="6">
        <f t="shared" si="72"/>
        <v>0</v>
      </c>
      <c r="S93" s="6">
        <f t="shared" si="73"/>
        <v>19921730.990378197</v>
      </c>
      <c r="T93" s="6">
        <f t="shared" si="74"/>
        <v>0</v>
      </c>
      <c r="U93" s="6">
        <f t="shared" si="75"/>
        <v>0</v>
      </c>
      <c r="V93" s="6">
        <f t="shared" si="76"/>
        <v>0</v>
      </c>
      <c r="W93" s="6">
        <f t="shared" ca="1" si="77"/>
        <v>28105573.265141379</v>
      </c>
      <c r="X93" s="6"/>
    </row>
    <row r="94" spans="1:24" x14ac:dyDescent="0.25">
      <c r="A94" s="21">
        <f>'Monthly Data'!A94</f>
        <v>43709</v>
      </c>
      <c r="B94">
        <f t="shared" si="42"/>
        <v>9</v>
      </c>
      <c r="C94">
        <f t="shared" si="43"/>
        <v>2019</v>
      </c>
      <c r="D94" s="6">
        <v>21219806.622478835</v>
      </c>
      <c r="E94" s="7">
        <f t="shared" ref="E94:F94" ca="1" si="104">E82</f>
        <v>13.169999999999998</v>
      </c>
      <c r="F94" s="7">
        <f t="shared" ca="1" si="104"/>
        <v>69.782030075187976</v>
      </c>
      <c r="G94">
        <v>7464.3</v>
      </c>
      <c r="H94">
        <v>0</v>
      </c>
      <c r="I94">
        <v>30</v>
      </c>
      <c r="J94">
        <f>'Monthly Data'!CD94</f>
        <v>1</v>
      </c>
      <c r="K94">
        <v>0</v>
      </c>
      <c r="L94">
        <v>0</v>
      </c>
      <c r="N94" s="6">
        <f t="shared" si="68"/>
        <v>-12119271.4176256</v>
      </c>
      <c r="O94" s="6">
        <f t="shared" ca="1" si="69"/>
        <v>147869.00389086897</v>
      </c>
      <c r="P94" s="6">
        <f t="shared" ca="1" si="70"/>
        <v>4359221.1741685867</v>
      </c>
      <c r="Q94" s="6">
        <f t="shared" si="71"/>
        <v>9823264.3034147993</v>
      </c>
      <c r="R94" s="6">
        <f t="shared" si="72"/>
        <v>0</v>
      </c>
      <c r="S94" s="6">
        <f t="shared" si="73"/>
        <v>19279094.506817613</v>
      </c>
      <c r="T94" s="6">
        <f t="shared" si="74"/>
        <v>-756046.97485114005</v>
      </c>
      <c r="U94" s="6">
        <f t="shared" si="75"/>
        <v>0</v>
      </c>
      <c r="V94" s="6">
        <f t="shared" si="76"/>
        <v>0</v>
      </c>
      <c r="W94" s="6">
        <f t="shared" ca="1" si="77"/>
        <v>20734130.59581513</v>
      </c>
      <c r="X94" s="6"/>
    </row>
    <row r="95" spans="1:24" x14ac:dyDescent="0.25">
      <c r="A95" s="21">
        <f>'Monthly Data'!A95</f>
        <v>43739</v>
      </c>
      <c r="B95">
        <f t="shared" si="42"/>
        <v>10</v>
      </c>
      <c r="C95">
        <f t="shared" si="43"/>
        <v>2019</v>
      </c>
      <c r="D95" s="6">
        <v>18904138.622478835</v>
      </c>
      <c r="E95" s="7">
        <f t="shared" ref="E95:F95" ca="1" si="105">E83</f>
        <v>110.45</v>
      </c>
      <c r="F95" s="7">
        <f t="shared" ca="1" si="105"/>
        <v>18.489849624060071</v>
      </c>
      <c r="G95">
        <v>7466.9</v>
      </c>
      <c r="H95">
        <v>0</v>
      </c>
      <c r="I95">
        <v>31</v>
      </c>
      <c r="J95">
        <f>'Monthly Data'!CD95</f>
        <v>1</v>
      </c>
      <c r="K95">
        <v>0</v>
      </c>
      <c r="L95">
        <v>0</v>
      </c>
      <c r="N95" s="6">
        <f t="shared" si="68"/>
        <v>-12119271.4176256</v>
      </c>
      <c r="O95" s="6">
        <f t="shared" ca="1" si="69"/>
        <v>1240101.0994492394</v>
      </c>
      <c r="P95" s="6">
        <f t="shared" ca="1" si="70"/>
        <v>1155044.4133188771</v>
      </c>
      <c r="Q95" s="6">
        <f t="shared" si="71"/>
        <v>9826685.9889296982</v>
      </c>
      <c r="R95" s="6">
        <f t="shared" si="72"/>
        <v>0</v>
      </c>
      <c r="S95" s="6">
        <f t="shared" si="73"/>
        <v>19921730.990378197</v>
      </c>
      <c r="T95" s="6">
        <f t="shared" si="74"/>
        <v>-756046.97485114005</v>
      </c>
      <c r="U95" s="6">
        <f t="shared" si="75"/>
        <v>0</v>
      </c>
      <c r="V95" s="6">
        <f t="shared" si="76"/>
        <v>0</v>
      </c>
      <c r="W95" s="6">
        <f t="shared" ca="1" si="77"/>
        <v>19268244.099599272</v>
      </c>
      <c r="X95" s="6"/>
    </row>
    <row r="96" spans="1:24" x14ac:dyDescent="0.25">
      <c r="A96" s="21">
        <f>'Monthly Data'!A96</f>
        <v>43770</v>
      </c>
      <c r="B96">
        <f t="shared" si="42"/>
        <v>11</v>
      </c>
      <c r="C96">
        <f t="shared" si="43"/>
        <v>2019</v>
      </c>
      <c r="D96" s="6">
        <v>20808997.622478835</v>
      </c>
      <c r="E96" s="7">
        <f t="shared" ref="E96:F96" ca="1" si="106">E84</f>
        <v>302.64</v>
      </c>
      <c r="F96" s="7">
        <f t="shared" ca="1" si="106"/>
        <v>0.81345864661653877</v>
      </c>
      <c r="G96">
        <v>7455</v>
      </c>
      <c r="H96">
        <v>0</v>
      </c>
      <c r="I96">
        <v>30</v>
      </c>
      <c r="J96">
        <f>'Monthly Data'!CD96</f>
        <v>0</v>
      </c>
      <c r="K96">
        <v>0</v>
      </c>
      <c r="L96">
        <v>0</v>
      </c>
      <c r="N96" s="6">
        <f t="shared" si="68"/>
        <v>-12119271.4176256</v>
      </c>
      <c r="O96" s="6">
        <f t="shared" ca="1" si="69"/>
        <v>3397955.6064945022</v>
      </c>
      <c r="P96" s="6">
        <f t="shared" ca="1" si="70"/>
        <v>50816.036060008322</v>
      </c>
      <c r="Q96" s="6">
        <f t="shared" si="71"/>
        <v>9811025.1975345742</v>
      </c>
      <c r="R96" s="6">
        <f t="shared" si="72"/>
        <v>0</v>
      </c>
      <c r="S96" s="6">
        <f t="shared" si="73"/>
        <v>19279094.506817613</v>
      </c>
      <c r="T96" s="6">
        <f t="shared" si="74"/>
        <v>0</v>
      </c>
      <c r="U96" s="6">
        <f t="shared" si="75"/>
        <v>0</v>
      </c>
      <c r="V96" s="6">
        <f t="shared" si="76"/>
        <v>0</v>
      </c>
      <c r="W96" s="6">
        <f t="shared" ca="1" si="77"/>
        <v>20419619.929281101</v>
      </c>
      <c r="X96" s="6"/>
    </row>
    <row r="97" spans="1:24" x14ac:dyDescent="0.25">
      <c r="A97" s="21">
        <f>'Monthly Data'!A97</f>
        <v>43800</v>
      </c>
      <c r="B97">
        <f t="shared" si="42"/>
        <v>12</v>
      </c>
      <c r="C97">
        <f t="shared" si="43"/>
        <v>2019</v>
      </c>
      <c r="D97" s="6">
        <v>22994714.622478835</v>
      </c>
      <c r="E97" s="7">
        <f t="shared" ref="E97:F97" ca="1" si="107">E85</f>
        <v>435.27</v>
      </c>
      <c r="F97" s="7">
        <f t="shared" ca="1" si="107"/>
        <v>0</v>
      </c>
      <c r="G97">
        <v>7459.6</v>
      </c>
      <c r="H97">
        <v>1</v>
      </c>
      <c r="I97">
        <v>31</v>
      </c>
      <c r="J97">
        <f>'Monthly Data'!CD97</f>
        <v>0</v>
      </c>
      <c r="K97">
        <v>0</v>
      </c>
      <c r="L97">
        <v>0</v>
      </c>
      <c r="N97" s="6">
        <f t="shared" si="68"/>
        <v>-12119271.4176256</v>
      </c>
      <c r="O97" s="6">
        <f t="shared" ca="1" si="69"/>
        <v>4887087.4201654177</v>
      </c>
      <c r="P97" s="6">
        <f t="shared" ca="1" si="70"/>
        <v>0</v>
      </c>
      <c r="Q97" s="6">
        <f t="shared" si="71"/>
        <v>9817078.9488301687</v>
      </c>
      <c r="R97" s="6">
        <f t="shared" si="72"/>
        <v>678520.979466822</v>
      </c>
      <c r="S97" s="6">
        <f t="shared" si="73"/>
        <v>19921730.990378197</v>
      </c>
      <c r="T97" s="6">
        <f t="shared" si="74"/>
        <v>0</v>
      </c>
      <c r="U97" s="6">
        <f t="shared" si="75"/>
        <v>0</v>
      </c>
      <c r="V97" s="6">
        <f t="shared" si="76"/>
        <v>0</v>
      </c>
      <c r="W97" s="6">
        <f t="shared" ca="1" si="77"/>
        <v>23185146.921215005</v>
      </c>
      <c r="X97" s="6"/>
    </row>
    <row r="98" spans="1:24" x14ac:dyDescent="0.25">
      <c r="A98" s="21">
        <f>'Monthly Data'!A98</f>
        <v>43831</v>
      </c>
      <c r="B98">
        <f t="shared" ref="B98:B121" si="108">MONTH(A98)</f>
        <v>1</v>
      </c>
      <c r="C98">
        <f t="shared" ref="C98:C121" si="109">YEAR(A98)</f>
        <v>2020</v>
      </c>
      <c r="D98" s="6">
        <v>22586037.165346839</v>
      </c>
      <c r="E98" s="7">
        <f t="shared" ref="E98:F98" ca="1" si="110">E86</f>
        <v>548.74</v>
      </c>
      <c r="F98" s="7">
        <f t="shared" ca="1" si="110"/>
        <v>0</v>
      </c>
      <c r="G98">
        <v>7437.3</v>
      </c>
      <c r="H98">
        <v>0</v>
      </c>
      <c r="I98">
        <v>31</v>
      </c>
      <c r="J98">
        <f>'Monthly Data'!CD98</f>
        <v>0</v>
      </c>
      <c r="K98">
        <v>0</v>
      </c>
      <c r="L98">
        <v>0</v>
      </c>
      <c r="N98" s="6">
        <f t="shared" si="68"/>
        <v>-12119271.4176256</v>
      </c>
      <c r="O98" s="6">
        <f t="shared" ca="1" si="69"/>
        <v>6161096.2183048939</v>
      </c>
      <c r="P98" s="6">
        <f t="shared" ca="1" si="70"/>
        <v>0</v>
      </c>
      <c r="Q98" s="6">
        <f t="shared" si="71"/>
        <v>9787731.4153754376</v>
      </c>
      <c r="R98" s="6">
        <f t="shared" si="72"/>
        <v>0</v>
      </c>
      <c r="S98" s="6">
        <f t="shared" si="73"/>
        <v>19921730.990378197</v>
      </c>
      <c r="T98" s="6">
        <f t="shared" si="74"/>
        <v>0</v>
      </c>
      <c r="U98" s="6">
        <f t="shared" si="75"/>
        <v>0</v>
      </c>
      <c r="V98" s="6">
        <f t="shared" si="76"/>
        <v>0</v>
      </c>
      <c r="W98" s="6">
        <f t="shared" ca="1" si="77"/>
        <v>23751287.206432927</v>
      </c>
      <c r="X98" s="6"/>
    </row>
    <row r="99" spans="1:24" x14ac:dyDescent="0.25">
      <c r="A99" s="21">
        <f>'Monthly Data'!A99</f>
        <v>43862</v>
      </c>
      <c r="B99">
        <f t="shared" si="108"/>
        <v>2</v>
      </c>
      <c r="C99">
        <f t="shared" si="109"/>
        <v>2020</v>
      </c>
      <c r="D99" s="6">
        <v>21191611.165346839</v>
      </c>
      <c r="E99" s="7">
        <f t="shared" ref="E99:F99" ca="1" si="111">E87</f>
        <v>507.57</v>
      </c>
      <c r="F99" s="7">
        <f t="shared" ca="1" si="111"/>
        <v>0</v>
      </c>
      <c r="G99">
        <v>7414.9</v>
      </c>
      <c r="H99">
        <v>0</v>
      </c>
      <c r="I99">
        <v>29</v>
      </c>
      <c r="J99">
        <f>'Monthly Data'!CD99</f>
        <v>0</v>
      </c>
      <c r="K99">
        <v>0</v>
      </c>
      <c r="L99">
        <v>0</v>
      </c>
      <c r="N99" s="6">
        <f t="shared" si="68"/>
        <v>-12119271.4176256</v>
      </c>
      <c r="O99" s="6">
        <f t="shared" ca="1" si="69"/>
        <v>5698851.2000674549</v>
      </c>
      <c r="P99" s="6">
        <f t="shared" ca="1" si="70"/>
        <v>0</v>
      </c>
      <c r="Q99" s="6">
        <f t="shared" si="71"/>
        <v>9758252.2786316704</v>
      </c>
      <c r="R99" s="6">
        <f t="shared" si="72"/>
        <v>0</v>
      </c>
      <c r="S99" s="6">
        <f t="shared" si="73"/>
        <v>18636458.023257025</v>
      </c>
      <c r="T99" s="6">
        <f t="shared" si="74"/>
        <v>0</v>
      </c>
      <c r="U99" s="6">
        <f t="shared" si="75"/>
        <v>0</v>
      </c>
      <c r="V99" s="6">
        <f t="shared" si="76"/>
        <v>0</v>
      </c>
      <c r="W99" s="6">
        <f t="shared" ca="1" si="77"/>
        <v>21974290.084330551</v>
      </c>
      <c r="X99" s="6"/>
    </row>
    <row r="100" spans="1:24" x14ac:dyDescent="0.25">
      <c r="A100" s="21">
        <f>'Monthly Data'!A100</f>
        <v>43891</v>
      </c>
      <c r="B100">
        <f t="shared" si="108"/>
        <v>3</v>
      </c>
      <c r="C100">
        <f t="shared" si="109"/>
        <v>2020</v>
      </c>
      <c r="D100" s="6">
        <v>21271519.165346839</v>
      </c>
      <c r="E100" s="7">
        <f t="shared" ref="E100:F100" ca="1" si="112">E88</f>
        <v>395.70999999999992</v>
      </c>
      <c r="F100" s="7">
        <f t="shared" ca="1" si="112"/>
        <v>0.80894736842105175</v>
      </c>
      <c r="G100">
        <v>7246.6</v>
      </c>
      <c r="H100">
        <v>0</v>
      </c>
      <c r="I100">
        <v>31</v>
      </c>
      <c r="J100">
        <f>'Monthly Data'!CD100</f>
        <v>1</v>
      </c>
      <c r="K100" s="7">
        <f ca="1">E100</f>
        <v>395.70999999999992</v>
      </c>
      <c r="L100" s="7">
        <f ca="1">F100</f>
        <v>0.80894736842105175</v>
      </c>
      <c r="N100" s="6">
        <f t="shared" si="68"/>
        <v>-12119271.4176256</v>
      </c>
      <c r="O100" s="6">
        <f t="shared" ca="1" si="69"/>
        <v>4442919.0227529053</v>
      </c>
      <c r="P100" s="6">
        <f t="shared" ca="1" si="70"/>
        <v>50534.220535135471</v>
      </c>
      <c r="Q100" s="6">
        <f t="shared" si="71"/>
        <v>9536763.9431863241</v>
      </c>
      <c r="R100" s="6">
        <f t="shared" si="72"/>
        <v>0</v>
      </c>
      <c r="S100" s="6">
        <f t="shared" si="73"/>
        <v>19921730.990378197</v>
      </c>
      <c r="T100" s="6">
        <f t="shared" si="74"/>
        <v>-756046.97485114005</v>
      </c>
      <c r="U100" s="6">
        <f t="shared" ca="1" si="75"/>
        <v>1409384.638262131</v>
      </c>
      <c r="V100" s="6">
        <f t="shared" ca="1" si="76"/>
        <v>19228.748823386621</v>
      </c>
      <c r="W100" s="6">
        <f t="shared" ca="1" si="77"/>
        <v>22505243.17146134</v>
      </c>
      <c r="X100" s="6"/>
    </row>
    <row r="101" spans="1:24" x14ac:dyDescent="0.25">
      <c r="A101" s="21">
        <f>'Monthly Data'!A101</f>
        <v>43922</v>
      </c>
      <c r="B101">
        <f t="shared" si="108"/>
        <v>4</v>
      </c>
      <c r="C101">
        <f t="shared" si="109"/>
        <v>2020</v>
      </c>
      <c r="D101" s="6">
        <v>20194288.165346839</v>
      </c>
      <c r="E101" s="7">
        <f t="shared" ref="E101:F101" ca="1" si="113">E89</f>
        <v>227.7</v>
      </c>
      <c r="F101" s="7">
        <f t="shared" ca="1" si="113"/>
        <v>0</v>
      </c>
      <c r="G101">
        <v>6905.7</v>
      </c>
      <c r="H101">
        <v>0</v>
      </c>
      <c r="I101">
        <v>30</v>
      </c>
      <c r="J101">
        <f>'Monthly Data'!CD101</f>
        <v>1</v>
      </c>
      <c r="K101" s="7">
        <f t="shared" ref="K101:K121" ca="1" si="114">E101</f>
        <v>227.7</v>
      </c>
      <c r="L101" s="7">
        <f t="shared" ref="L101:L121" ca="1" si="115">F101</f>
        <v>0</v>
      </c>
      <c r="N101" s="6">
        <f t="shared" si="68"/>
        <v>-12119271.4176256</v>
      </c>
      <c r="O101" s="6">
        <f t="shared" ca="1" si="69"/>
        <v>2556550.6595255025</v>
      </c>
      <c r="P101" s="6">
        <f t="shared" ca="1" si="70"/>
        <v>0</v>
      </c>
      <c r="Q101" s="6">
        <f t="shared" si="71"/>
        <v>9088128.3308671378</v>
      </c>
      <c r="R101" s="6">
        <f t="shared" si="72"/>
        <v>0</v>
      </c>
      <c r="S101" s="6">
        <f t="shared" si="73"/>
        <v>19279094.506817613</v>
      </c>
      <c r="T101" s="6">
        <f t="shared" si="74"/>
        <v>-756046.97485114005</v>
      </c>
      <c r="U101" s="6">
        <f t="shared" ca="1" si="75"/>
        <v>810990.07387300616</v>
      </c>
      <c r="V101" s="6">
        <f t="shared" ca="1" si="76"/>
        <v>0</v>
      </c>
      <c r="W101" s="6">
        <f t="shared" ca="1" si="77"/>
        <v>18859445.178606518</v>
      </c>
      <c r="X101" s="6"/>
    </row>
    <row r="102" spans="1:24" x14ac:dyDescent="0.25">
      <c r="A102" s="21">
        <f>'Monthly Data'!A102</f>
        <v>43952</v>
      </c>
      <c r="B102">
        <f t="shared" si="108"/>
        <v>5</v>
      </c>
      <c r="C102">
        <f t="shared" si="109"/>
        <v>2020</v>
      </c>
      <c r="D102" s="6">
        <v>22093692.165346839</v>
      </c>
      <c r="E102" s="7">
        <f t="shared" ref="E102:F102" ca="1" si="116">E90</f>
        <v>77.190000000000012</v>
      </c>
      <c r="F102" s="7">
        <f t="shared" ca="1" si="116"/>
        <v>50.861127819548983</v>
      </c>
      <c r="G102">
        <v>6577.9</v>
      </c>
      <c r="H102">
        <v>0</v>
      </c>
      <c r="I102">
        <v>31</v>
      </c>
      <c r="J102">
        <f>'Monthly Data'!CD102</f>
        <v>1</v>
      </c>
      <c r="K102" s="7">
        <f t="shared" ca="1" si="114"/>
        <v>77.190000000000012</v>
      </c>
      <c r="L102" s="7">
        <f t="shared" ca="1" si="115"/>
        <v>50.861127819548983</v>
      </c>
      <c r="N102" s="6">
        <f t="shared" si="68"/>
        <v>-12119271.4176256</v>
      </c>
      <c r="O102" s="6">
        <f t="shared" ca="1" si="69"/>
        <v>866667.30526470614</v>
      </c>
      <c r="P102" s="6">
        <f t="shared" ca="1" si="70"/>
        <v>3177249.2874480998</v>
      </c>
      <c r="Q102" s="6">
        <f t="shared" si="71"/>
        <v>8656732.7494114917</v>
      </c>
      <c r="R102" s="6">
        <f t="shared" si="72"/>
        <v>0</v>
      </c>
      <c r="S102" s="6">
        <f t="shared" si="73"/>
        <v>19921730.990378197</v>
      </c>
      <c r="T102" s="6">
        <f t="shared" si="74"/>
        <v>-756046.97485114005</v>
      </c>
      <c r="U102" s="6">
        <f t="shared" ca="1" si="75"/>
        <v>274924.56654482812</v>
      </c>
      <c r="V102" s="6">
        <f t="shared" ca="1" si="76"/>
        <v>1208973.4016011145</v>
      </c>
      <c r="W102" s="6">
        <f t="shared" ca="1" si="77"/>
        <v>21230959.908171695</v>
      </c>
      <c r="X102" s="6"/>
    </row>
    <row r="103" spans="1:24" x14ac:dyDescent="0.25">
      <c r="A103" s="21">
        <f>'Monthly Data'!A103</f>
        <v>43983</v>
      </c>
      <c r="B103">
        <f t="shared" si="108"/>
        <v>6</v>
      </c>
      <c r="C103">
        <f t="shared" si="109"/>
        <v>2020</v>
      </c>
      <c r="D103" s="6">
        <v>26755921.165346839</v>
      </c>
      <c r="E103" s="7">
        <f t="shared" ref="E103:F103" ca="1" si="117">E91</f>
        <v>5.15</v>
      </c>
      <c r="F103" s="7">
        <f t="shared" ca="1" si="117"/>
        <v>105.80165413533837</v>
      </c>
      <c r="G103">
        <v>6533.5</v>
      </c>
      <c r="H103">
        <v>0</v>
      </c>
      <c r="I103">
        <v>30</v>
      </c>
      <c r="J103">
        <f>'Monthly Data'!CD103</f>
        <v>0</v>
      </c>
      <c r="K103" s="7">
        <f t="shared" ca="1" si="114"/>
        <v>5.15</v>
      </c>
      <c r="L103" s="7">
        <f t="shared" ca="1" si="115"/>
        <v>105.80165413533837</v>
      </c>
      <c r="N103" s="6">
        <f t="shared" si="68"/>
        <v>-12119271.4176256</v>
      </c>
      <c r="O103" s="6">
        <f t="shared" ca="1" si="69"/>
        <v>57822.731210172773</v>
      </c>
      <c r="P103" s="6">
        <f t="shared" ca="1" si="70"/>
        <v>6609334.9601879716</v>
      </c>
      <c r="Q103" s="6">
        <f t="shared" si="71"/>
        <v>8598300.8890800998</v>
      </c>
      <c r="R103" s="6">
        <f t="shared" si="72"/>
        <v>0</v>
      </c>
      <c r="S103" s="6">
        <f t="shared" si="73"/>
        <v>19279094.506817613</v>
      </c>
      <c r="T103" s="6">
        <f t="shared" si="74"/>
        <v>0</v>
      </c>
      <c r="U103" s="6">
        <f t="shared" ca="1" si="75"/>
        <v>18342.551077935805</v>
      </c>
      <c r="V103" s="6">
        <f t="shared" ca="1" si="76"/>
        <v>2514914.4578319918</v>
      </c>
      <c r="W103" s="6">
        <f t="shared" ca="1" si="77"/>
        <v>24958538.67858018</v>
      </c>
      <c r="X103" s="6"/>
    </row>
    <row r="104" spans="1:24" x14ac:dyDescent="0.25">
      <c r="A104" s="21">
        <f>'Monthly Data'!A104</f>
        <v>44013</v>
      </c>
      <c r="B104">
        <f t="shared" si="108"/>
        <v>7</v>
      </c>
      <c r="C104">
        <f t="shared" si="109"/>
        <v>2020</v>
      </c>
      <c r="D104" s="6">
        <v>35902228.165346839</v>
      </c>
      <c r="E104" s="7">
        <f t="shared" ref="E104:F104" ca="1" si="118">E92</f>
        <v>0</v>
      </c>
      <c r="F104" s="7">
        <f t="shared" ca="1" si="118"/>
        <v>183.82939849624063</v>
      </c>
      <c r="G104">
        <v>6731.6</v>
      </c>
      <c r="H104">
        <v>0</v>
      </c>
      <c r="I104">
        <v>31</v>
      </c>
      <c r="J104">
        <f>'Monthly Data'!CD104</f>
        <v>0</v>
      </c>
      <c r="K104" s="7">
        <f t="shared" ca="1" si="114"/>
        <v>0</v>
      </c>
      <c r="L104" s="7">
        <f t="shared" ca="1" si="115"/>
        <v>183.82939849624063</v>
      </c>
      <c r="N104" s="6">
        <f t="shared" si="68"/>
        <v>-12119271.4176256</v>
      </c>
      <c r="O104" s="6">
        <f t="shared" ca="1" si="69"/>
        <v>0</v>
      </c>
      <c r="P104" s="6">
        <f t="shared" ca="1" si="70"/>
        <v>11483658.550719347</v>
      </c>
      <c r="Q104" s="6">
        <f t="shared" si="71"/>
        <v>8859007.0046577789</v>
      </c>
      <c r="R104" s="6">
        <f t="shared" si="72"/>
        <v>0</v>
      </c>
      <c r="S104" s="6">
        <f t="shared" si="73"/>
        <v>19921730.990378197</v>
      </c>
      <c r="T104" s="6">
        <f t="shared" si="74"/>
        <v>0</v>
      </c>
      <c r="U104" s="6">
        <f t="shared" ca="1" si="75"/>
        <v>0</v>
      </c>
      <c r="V104" s="6">
        <f t="shared" ca="1" si="76"/>
        <v>4369640.6812446816</v>
      </c>
      <c r="W104" s="6">
        <f t="shared" ca="1" si="77"/>
        <v>32514765.809374403</v>
      </c>
      <c r="X104" s="6"/>
    </row>
    <row r="105" spans="1:24" x14ac:dyDescent="0.25">
      <c r="A105" s="21">
        <f>'Monthly Data'!A105</f>
        <v>44044</v>
      </c>
      <c r="B105">
        <f t="shared" si="108"/>
        <v>8</v>
      </c>
      <c r="C105">
        <f t="shared" si="109"/>
        <v>2020</v>
      </c>
      <c r="D105" s="6">
        <v>30894493.165346839</v>
      </c>
      <c r="E105" s="7">
        <f t="shared" ref="E105:F105" ca="1" si="119">E93</f>
        <v>8.0000000000000071E-2</v>
      </c>
      <c r="F105" s="7">
        <f t="shared" ca="1" si="119"/>
        <v>167.5754887218045</v>
      </c>
      <c r="G105">
        <v>6953.8</v>
      </c>
      <c r="H105">
        <v>0</v>
      </c>
      <c r="I105">
        <v>31</v>
      </c>
      <c r="J105">
        <f>'Monthly Data'!CD105</f>
        <v>0</v>
      </c>
      <c r="K105" s="7">
        <f t="shared" ca="1" si="114"/>
        <v>8.0000000000000071E-2</v>
      </c>
      <c r="L105" s="7">
        <f t="shared" ca="1" si="115"/>
        <v>167.5754887218045</v>
      </c>
      <c r="N105" s="6">
        <f t="shared" si="68"/>
        <v>-12119271.4176256</v>
      </c>
      <c r="O105" s="6">
        <f t="shared" ca="1" si="69"/>
        <v>898.21718384734481</v>
      </c>
      <c r="P105" s="6">
        <f t="shared" ca="1" si="70"/>
        <v>10468291.305378329</v>
      </c>
      <c r="Q105" s="6">
        <f t="shared" si="71"/>
        <v>9151429.5128928125</v>
      </c>
      <c r="R105" s="6">
        <f t="shared" si="72"/>
        <v>0</v>
      </c>
      <c r="S105" s="6">
        <f t="shared" si="73"/>
        <v>19921730.990378197</v>
      </c>
      <c r="T105" s="6">
        <f t="shared" si="74"/>
        <v>0</v>
      </c>
      <c r="U105" s="6">
        <f t="shared" ca="1" si="75"/>
        <v>284.93283227861468</v>
      </c>
      <c r="V105" s="6">
        <f t="shared" ca="1" si="76"/>
        <v>3983283.8419107976</v>
      </c>
      <c r="W105" s="6">
        <f t="shared" ca="1" si="77"/>
        <v>31406647.38295066</v>
      </c>
      <c r="X105" s="6"/>
    </row>
    <row r="106" spans="1:24" x14ac:dyDescent="0.25">
      <c r="A106" s="21">
        <f>'Monthly Data'!A106</f>
        <v>44075</v>
      </c>
      <c r="B106">
        <f t="shared" si="108"/>
        <v>9</v>
      </c>
      <c r="C106">
        <f t="shared" si="109"/>
        <v>2020</v>
      </c>
      <c r="D106" s="6">
        <v>21056188.165346839</v>
      </c>
      <c r="E106" s="7">
        <f t="shared" ref="E106:F106" ca="1" si="120">E94</f>
        <v>13.169999999999998</v>
      </c>
      <c r="F106" s="7">
        <f t="shared" ca="1" si="120"/>
        <v>69.782030075187976</v>
      </c>
      <c r="G106">
        <v>7070.2</v>
      </c>
      <c r="H106">
        <v>0</v>
      </c>
      <c r="I106">
        <v>30</v>
      </c>
      <c r="J106">
        <f>'Monthly Data'!CD106</f>
        <v>1</v>
      </c>
      <c r="K106" s="7">
        <f t="shared" ca="1" si="114"/>
        <v>13.169999999999998</v>
      </c>
      <c r="L106" s="7">
        <f t="shared" ca="1" si="115"/>
        <v>69.782030075187976</v>
      </c>
      <c r="N106" s="6">
        <f t="shared" si="68"/>
        <v>-12119271.4176256</v>
      </c>
      <c r="O106" s="6">
        <f t="shared" ca="1" si="69"/>
        <v>147869.00389086897</v>
      </c>
      <c r="P106" s="6">
        <f t="shared" ca="1" si="70"/>
        <v>4359221.1741685867</v>
      </c>
      <c r="Q106" s="6">
        <f t="shared" si="71"/>
        <v>9304615.741329167</v>
      </c>
      <c r="R106" s="6">
        <f t="shared" si="72"/>
        <v>0</v>
      </c>
      <c r="S106" s="6">
        <f t="shared" si="73"/>
        <v>19279094.506817613</v>
      </c>
      <c r="T106" s="6">
        <f t="shared" si="74"/>
        <v>-756046.97485114005</v>
      </c>
      <c r="U106" s="6">
        <f t="shared" ca="1" si="75"/>
        <v>46907.067513866888</v>
      </c>
      <c r="V106" s="6">
        <f t="shared" ca="1" si="76"/>
        <v>1658724.8825851814</v>
      </c>
      <c r="W106" s="6">
        <f t="shared" ca="1" si="77"/>
        <v>21921113.983828545</v>
      </c>
      <c r="X106" s="6"/>
    </row>
    <row r="107" spans="1:24" x14ac:dyDescent="0.25">
      <c r="A107" s="21">
        <f>'Monthly Data'!A107</f>
        <v>44105</v>
      </c>
      <c r="B107">
        <f t="shared" si="108"/>
        <v>10</v>
      </c>
      <c r="C107">
        <f t="shared" si="109"/>
        <v>2020</v>
      </c>
      <c r="D107" s="6">
        <v>19613548.165346839</v>
      </c>
      <c r="E107" s="7">
        <f t="shared" ref="E107:F107" ca="1" si="121">E95</f>
        <v>110.45</v>
      </c>
      <c r="F107" s="7">
        <f t="shared" ca="1" si="121"/>
        <v>18.489849624060071</v>
      </c>
      <c r="G107">
        <v>7157.8</v>
      </c>
      <c r="H107">
        <v>0</v>
      </c>
      <c r="I107">
        <v>31</v>
      </c>
      <c r="J107">
        <f>'Monthly Data'!CD107</f>
        <v>1</v>
      </c>
      <c r="K107" s="7">
        <f t="shared" ca="1" si="114"/>
        <v>110.45</v>
      </c>
      <c r="L107" s="7">
        <f t="shared" ca="1" si="115"/>
        <v>18.489849624060071</v>
      </c>
      <c r="N107" s="6">
        <f t="shared" si="68"/>
        <v>-12119271.4176256</v>
      </c>
      <c r="O107" s="6">
        <f t="shared" ca="1" si="69"/>
        <v>1240101.0994492394</v>
      </c>
      <c r="P107" s="6">
        <f t="shared" ca="1" si="70"/>
        <v>1155044.4133188771</v>
      </c>
      <c r="Q107" s="6">
        <f t="shared" si="71"/>
        <v>9419900.2225235384</v>
      </c>
      <c r="R107" s="6">
        <f t="shared" si="72"/>
        <v>0</v>
      </c>
      <c r="S107" s="6">
        <f t="shared" si="73"/>
        <v>19921730.990378197</v>
      </c>
      <c r="T107" s="6">
        <f t="shared" si="74"/>
        <v>-756046.97485114005</v>
      </c>
      <c r="U107" s="6">
        <f t="shared" ca="1" si="75"/>
        <v>393385.39156466204</v>
      </c>
      <c r="V107" s="6">
        <f t="shared" ca="1" si="76"/>
        <v>439505.32269756537</v>
      </c>
      <c r="W107" s="6">
        <f t="shared" ca="1" si="77"/>
        <v>19694349.047455344</v>
      </c>
      <c r="X107" s="6"/>
    </row>
    <row r="108" spans="1:24" x14ac:dyDescent="0.25">
      <c r="A108" s="21">
        <f>'Monthly Data'!A108</f>
        <v>44136</v>
      </c>
      <c r="B108">
        <f t="shared" si="108"/>
        <v>11</v>
      </c>
      <c r="C108">
        <f t="shared" si="109"/>
        <v>2020</v>
      </c>
      <c r="D108" s="6">
        <v>20096630.165346839</v>
      </c>
      <c r="E108" s="7">
        <f t="shared" ref="E108:F108" ca="1" si="122">E96</f>
        <v>302.64</v>
      </c>
      <c r="F108" s="7">
        <f t="shared" ca="1" si="122"/>
        <v>0.81345864661653877</v>
      </c>
      <c r="G108">
        <v>7216.9</v>
      </c>
      <c r="H108">
        <v>0</v>
      </c>
      <c r="I108">
        <v>30</v>
      </c>
      <c r="J108">
        <f>'Monthly Data'!CD108</f>
        <v>0</v>
      </c>
      <c r="K108" s="7">
        <f t="shared" ca="1" si="114"/>
        <v>302.64</v>
      </c>
      <c r="L108" s="7">
        <f t="shared" ca="1" si="115"/>
        <v>0.81345864661653877</v>
      </c>
      <c r="N108" s="6">
        <f t="shared" si="68"/>
        <v>-12119271.4176256</v>
      </c>
      <c r="O108" s="6">
        <f t="shared" ca="1" si="69"/>
        <v>3397955.6064945022</v>
      </c>
      <c r="P108" s="6">
        <f t="shared" ca="1" si="70"/>
        <v>50816.036060008322</v>
      </c>
      <c r="Q108" s="6">
        <f t="shared" si="71"/>
        <v>9497677.7663430274</v>
      </c>
      <c r="R108" s="6">
        <f t="shared" si="72"/>
        <v>0</v>
      </c>
      <c r="S108" s="6">
        <f t="shared" si="73"/>
        <v>19279094.506817613</v>
      </c>
      <c r="T108" s="6">
        <f t="shared" si="74"/>
        <v>0</v>
      </c>
      <c r="U108" s="6">
        <f t="shared" ca="1" si="75"/>
        <v>1077900.9045099982</v>
      </c>
      <c r="V108" s="6">
        <f t="shared" ca="1" si="76"/>
        <v>19335.982295772788</v>
      </c>
      <c r="W108" s="6">
        <f t="shared" ca="1" si="77"/>
        <v>21203509.384895325</v>
      </c>
      <c r="X108" s="6"/>
    </row>
    <row r="109" spans="1:24" x14ac:dyDescent="0.25">
      <c r="A109" s="21">
        <f>'Monthly Data'!A109</f>
        <v>44166</v>
      </c>
      <c r="B109">
        <f t="shared" si="108"/>
        <v>12</v>
      </c>
      <c r="C109">
        <f t="shared" si="109"/>
        <v>2020</v>
      </c>
      <c r="D109" s="6">
        <v>24485595.165346839</v>
      </c>
      <c r="E109" s="7">
        <f t="shared" ref="E109:F109" ca="1" si="123">E97</f>
        <v>435.27</v>
      </c>
      <c r="F109" s="7">
        <f t="shared" ca="1" si="123"/>
        <v>0</v>
      </c>
      <c r="G109">
        <v>7236.4</v>
      </c>
      <c r="H109">
        <v>1</v>
      </c>
      <c r="I109">
        <v>31</v>
      </c>
      <c r="J109">
        <f>'Monthly Data'!CD109</f>
        <v>0</v>
      </c>
      <c r="K109" s="7">
        <f t="shared" ca="1" si="114"/>
        <v>435.27</v>
      </c>
      <c r="L109" s="7">
        <f t="shared" ca="1" si="115"/>
        <v>0</v>
      </c>
      <c r="N109" s="6">
        <f t="shared" si="68"/>
        <v>-12119271.4176256</v>
      </c>
      <c r="O109" s="6">
        <f t="shared" ca="1" si="69"/>
        <v>4887087.4201654177</v>
      </c>
      <c r="P109" s="6">
        <f t="shared" ca="1" si="70"/>
        <v>0</v>
      </c>
      <c r="Q109" s="6">
        <f t="shared" si="71"/>
        <v>9523340.4077047873</v>
      </c>
      <c r="R109" s="6">
        <f t="shared" si="72"/>
        <v>678520.979466822</v>
      </c>
      <c r="S109" s="6">
        <f t="shared" si="73"/>
        <v>19921730.990378197</v>
      </c>
      <c r="T109" s="6">
        <f t="shared" si="74"/>
        <v>0</v>
      </c>
      <c r="U109" s="6">
        <f t="shared" ca="1" si="75"/>
        <v>1550283.9238239061</v>
      </c>
      <c r="V109" s="6">
        <f t="shared" ca="1" si="76"/>
        <v>0</v>
      </c>
      <c r="W109" s="6">
        <f t="shared" ca="1" si="77"/>
        <v>24441692.303913534</v>
      </c>
      <c r="X109" s="6"/>
    </row>
    <row r="110" spans="1:24" x14ac:dyDescent="0.25">
      <c r="A110" s="21">
        <f>'Monthly Data'!A110</f>
        <v>44197</v>
      </c>
      <c r="B110">
        <f t="shared" si="108"/>
        <v>1</v>
      </c>
      <c r="C110">
        <f t="shared" si="109"/>
        <v>2021</v>
      </c>
      <c r="D110" s="6">
        <v>24555577.205114026</v>
      </c>
      <c r="E110" s="7">
        <f t="shared" ref="E110:F110" ca="1" si="124">E98</f>
        <v>548.74</v>
      </c>
      <c r="F110" s="7">
        <f t="shared" ca="1" si="124"/>
        <v>0</v>
      </c>
      <c r="G110">
        <v>7159</v>
      </c>
      <c r="H110">
        <v>0</v>
      </c>
      <c r="I110">
        <v>31</v>
      </c>
      <c r="J110">
        <f>'Monthly Data'!CD110</f>
        <v>0</v>
      </c>
      <c r="K110" s="7">
        <f t="shared" ca="1" si="114"/>
        <v>548.74</v>
      </c>
      <c r="L110" s="7">
        <f t="shared" ca="1" si="115"/>
        <v>0</v>
      </c>
      <c r="N110" s="6">
        <f t="shared" si="68"/>
        <v>-12119271.4176256</v>
      </c>
      <c r="O110" s="6">
        <f t="shared" ca="1" si="69"/>
        <v>6161096.2183048939</v>
      </c>
      <c r="P110" s="6">
        <f t="shared" ca="1" si="70"/>
        <v>0</v>
      </c>
      <c r="Q110" s="6">
        <f t="shared" si="71"/>
        <v>9421479.4619919546</v>
      </c>
      <c r="R110" s="6">
        <f t="shared" si="72"/>
        <v>0</v>
      </c>
      <c r="S110" s="6">
        <f t="shared" si="73"/>
        <v>19921730.990378197</v>
      </c>
      <c r="T110" s="6">
        <f t="shared" si="74"/>
        <v>0</v>
      </c>
      <c r="U110" s="6">
        <f t="shared" ca="1" si="75"/>
        <v>1954425.5298070859</v>
      </c>
      <c r="V110" s="6">
        <f t="shared" ca="1" si="76"/>
        <v>0</v>
      </c>
      <c r="W110" s="6">
        <f t="shared" ca="1" si="77"/>
        <v>25339460.782856531</v>
      </c>
      <c r="X110" s="6"/>
    </row>
    <row r="111" spans="1:24" x14ac:dyDescent="0.25">
      <c r="A111" s="21">
        <f>'Monthly Data'!A111</f>
        <v>44228</v>
      </c>
      <c r="B111">
        <f t="shared" si="108"/>
        <v>2</v>
      </c>
      <c r="C111">
        <f t="shared" si="109"/>
        <v>2021</v>
      </c>
      <c r="D111" s="6">
        <v>22854682.049884062</v>
      </c>
      <c r="E111" s="7">
        <f t="shared" ref="E111:F111" ca="1" si="125">E99</f>
        <v>507.57</v>
      </c>
      <c r="F111" s="7">
        <f t="shared" ca="1" si="125"/>
        <v>0</v>
      </c>
      <c r="G111">
        <v>7107.3</v>
      </c>
      <c r="H111">
        <v>0</v>
      </c>
      <c r="I111">
        <v>28</v>
      </c>
      <c r="J111">
        <f>'Monthly Data'!CD111</f>
        <v>0</v>
      </c>
      <c r="K111" s="7">
        <f t="shared" ca="1" si="114"/>
        <v>507.57</v>
      </c>
      <c r="L111" s="7">
        <f t="shared" ca="1" si="115"/>
        <v>0</v>
      </c>
      <c r="N111" s="6">
        <f t="shared" si="68"/>
        <v>-12119271.4176256</v>
      </c>
      <c r="O111" s="6">
        <f t="shared" ca="1" si="69"/>
        <v>5698851.2000674549</v>
      </c>
      <c r="P111" s="6">
        <f t="shared" ca="1" si="70"/>
        <v>0</v>
      </c>
      <c r="Q111" s="6">
        <f t="shared" si="71"/>
        <v>9353440.5615610294</v>
      </c>
      <c r="R111" s="6">
        <f t="shared" si="72"/>
        <v>0</v>
      </c>
      <c r="S111" s="6">
        <f t="shared" si="73"/>
        <v>17993821.539696436</v>
      </c>
      <c r="T111" s="6">
        <f t="shared" si="74"/>
        <v>0</v>
      </c>
      <c r="U111" s="6">
        <f t="shared" ca="1" si="75"/>
        <v>1807791.9709957039</v>
      </c>
      <c r="V111" s="6">
        <f t="shared" ca="1" si="76"/>
        <v>0</v>
      </c>
      <c r="W111" s="6">
        <f t="shared" ca="1" si="77"/>
        <v>22734633.854695026</v>
      </c>
      <c r="X111" s="6"/>
    </row>
    <row r="112" spans="1:24" x14ac:dyDescent="0.25">
      <c r="A112" s="21">
        <f>'Monthly Data'!A112</f>
        <v>44256</v>
      </c>
      <c r="B112">
        <f t="shared" si="108"/>
        <v>3</v>
      </c>
      <c r="C112">
        <f t="shared" si="109"/>
        <v>2021</v>
      </c>
      <c r="D112" s="6">
        <v>21246128.267091956</v>
      </c>
      <c r="E112" s="7">
        <f t="shared" ref="E112:F112" ca="1" si="126">E100</f>
        <v>395.70999999999992</v>
      </c>
      <c r="F112" s="7">
        <f t="shared" ca="1" si="126"/>
        <v>0.80894736842105175</v>
      </c>
      <c r="G112">
        <v>7105.6</v>
      </c>
      <c r="H112">
        <v>0</v>
      </c>
      <c r="I112">
        <v>31</v>
      </c>
      <c r="J112">
        <f>'Monthly Data'!CD112</f>
        <v>1</v>
      </c>
      <c r="K112" s="7">
        <f t="shared" ca="1" si="114"/>
        <v>395.70999999999992</v>
      </c>
      <c r="L112" s="7">
        <f t="shared" ca="1" si="115"/>
        <v>0.80894736842105175</v>
      </c>
      <c r="N112" s="6">
        <f t="shared" si="68"/>
        <v>-12119271.4176256</v>
      </c>
      <c r="O112" s="6">
        <f t="shared" ca="1" si="69"/>
        <v>4442919.0227529053</v>
      </c>
      <c r="P112" s="6">
        <f t="shared" ca="1" si="70"/>
        <v>50534.220535135471</v>
      </c>
      <c r="Q112" s="6">
        <f t="shared" si="71"/>
        <v>9351203.3056474403</v>
      </c>
      <c r="R112" s="6">
        <f t="shared" si="72"/>
        <v>0</v>
      </c>
      <c r="S112" s="6">
        <f t="shared" si="73"/>
        <v>19921730.990378197</v>
      </c>
      <c r="T112" s="6">
        <f t="shared" si="74"/>
        <v>-756046.97485114005</v>
      </c>
      <c r="U112" s="6">
        <f t="shared" ca="1" si="75"/>
        <v>1409384.638262131</v>
      </c>
      <c r="V112" s="6">
        <f t="shared" ca="1" si="76"/>
        <v>19228.748823386621</v>
      </c>
      <c r="W112" s="6">
        <f t="shared" ca="1" si="77"/>
        <v>22319682.533922456</v>
      </c>
      <c r="X112" s="6"/>
    </row>
    <row r="113" spans="1:24" x14ac:dyDescent="0.25">
      <c r="A113" s="21">
        <f>'Monthly Data'!A113</f>
        <v>44287</v>
      </c>
      <c r="B113">
        <f t="shared" si="108"/>
        <v>4</v>
      </c>
      <c r="C113">
        <f t="shared" si="109"/>
        <v>2021</v>
      </c>
      <c r="D113" s="6">
        <v>19323448.331452977</v>
      </c>
      <c r="E113" s="7">
        <f t="shared" ref="E113:F113" ca="1" si="127">E101</f>
        <v>227.7</v>
      </c>
      <c r="F113" s="7">
        <f t="shared" ca="1" si="127"/>
        <v>0</v>
      </c>
      <c r="G113">
        <v>7163.1</v>
      </c>
      <c r="H113">
        <v>0</v>
      </c>
      <c r="I113">
        <v>30</v>
      </c>
      <c r="J113">
        <f>'Monthly Data'!CD113</f>
        <v>1</v>
      </c>
      <c r="K113" s="7">
        <f t="shared" ca="1" si="114"/>
        <v>227.7</v>
      </c>
      <c r="L113" s="7">
        <f t="shared" ca="1" si="115"/>
        <v>0</v>
      </c>
      <c r="N113" s="6">
        <f t="shared" si="68"/>
        <v>-12119271.4176256</v>
      </c>
      <c r="O113" s="6">
        <f t="shared" ca="1" si="69"/>
        <v>2556550.6595255025</v>
      </c>
      <c r="P113" s="6">
        <f t="shared" ca="1" si="70"/>
        <v>0</v>
      </c>
      <c r="Q113" s="6">
        <f t="shared" si="71"/>
        <v>9426875.1968423761</v>
      </c>
      <c r="R113" s="6">
        <f t="shared" si="72"/>
        <v>0</v>
      </c>
      <c r="S113" s="6">
        <f t="shared" si="73"/>
        <v>19279094.506817613</v>
      </c>
      <c r="T113" s="6">
        <f t="shared" si="74"/>
        <v>-756046.97485114005</v>
      </c>
      <c r="U113" s="6">
        <f t="shared" ca="1" si="75"/>
        <v>810990.07387300616</v>
      </c>
      <c r="V113" s="6">
        <f t="shared" ca="1" si="76"/>
        <v>0</v>
      </c>
      <c r="W113" s="6">
        <f t="shared" ca="1" si="77"/>
        <v>19198192.044581756</v>
      </c>
      <c r="X113" s="6"/>
    </row>
    <row r="114" spans="1:24" x14ac:dyDescent="0.25">
      <c r="A114" s="21">
        <f>'Monthly Data'!A114</f>
        <v>44317</v>
      </c>
      <c r="B114">
        <f t="shared" si="108"/>
        <v>5</v>
      </c>
      <c r="C114">
        <f t="shared" si="109"/>
        <v>2021</v>
      </c>
      <c r="D114" s="6">
        <v>21727179.148843948</v>
      </c>
      <c r="E114" s="7">
        <f t="shared" ref="E114:F114" ca="1" si="128">E102</f>
        <v>77.190000000000012</v>
      </c>
      <c r="F114" s="7">
        <f t="shared" ca="1" si="128"/>
        <v>50.861127819548983</v>
      </c>
      <c r="G114">
        <v>7211.3</v>
      </c>
      <c r="H114">
        <v>0</v>
      </c>
      <c r="I114">
        <v>31</v>
      </c>
      <c r="J114">
        <f>'Monthly Data'!CD114</f>
        <v>1</v>
      </c>
      <c r="K114" s="7">
        <f t="shared" ca="1" si="114"/>
        <v>77.190000000000012</v>
      </c>
      <c r="L114" s="7">
        <f t="shared" ca="1" si="115"/>
        <v>50.861127819548983</v>
      </c>
      <c r="N114" s="6">
        <f t="shared" si="68"/>
        <v>-12119271.4176256</v>
      </c>
      <c r="O114" s="6">
        <f t="shared" ca="1" si="69"/>
        <v>866667.30526470614</v>
      </c>
      <c r="P114" s="6">
        <f t="shared" ca="1" si="70"/>
        <v>3177249.2874480998</v>
      </c>
      <c r="Q114" s="6">
        <f t="shared" si="71"/>
        <v>9490307.9821570851</v>
      </c>
      <c r="R114" s="6">
        <f t="shared" si="72"/>
        <v>0</v>
      </c>
      <c r="S114" s="6">
        <f t="shared" si="73"/>
        <v>19921730.990378197</v>
      </c>
      <c r="T114" s="6">
        <f t="shared" si="74"/>
        <v>-756046.97485114005</v>
      </c>
      <c r="U114" s="6">
        <f t="shared" ca="1" si="75"/>
        <v>274924.56654482812</v>
      </c>
      <c r="V114" s="6">
        <f t="shared" ca="1" si="76"/>
        <v>1208973.4016011145</v>
      </c>
      <c r="W114" s="6">
        <f t="shared" ca="1" si="77"/>
        <v>22064535.14091729</v>
      </c>
      <c r="X114" s="6"/>
    </row>
    <row r="115" spans="1:24" x14ac:dyDescent="0.25">
      <c r="A115" s="21">
        <f>'Monthly Data'!A115</f>
        <v>44348</v>
      </c>
      <c r="B115">
        <f t="shared" si="108"/>
        <v>6</v>
      </c>
      <c r="C115">
        <f t="shared" si="109"/>
        <v>2021</v>
      </c>
      <c r="D115" s="6">
        <v>28773459.201445892</v>
      </c>
      <c r="E115" s="7">
        <f t="shared" ref="E115:F115" ca="1" si="129">E103</f>
        <v>5.15</v>
      </c>
      <c r="F115" s="7">
        <f t="shared" ca="1" si="129"/>
        <v>105.80165413533837</v>
      </c>
      <c r="G115">
        <v>7273.4</v>
      </c>
      <c r="H115">
        <v>0</v>
      </c>
      <c r="I115">
        <v>30</v>
      </c>
      <c r="J115">
        <f>'Monthly Data'!CD115</f>
        <v>0</v>
      </c>
      <c r="K115" s="7">
        <f t="shared" ca="1" si="114"/>
        <v>5.15</v>
      </c>
      <c r="L115" s="7">
        <f t="shared" ca="1" si="115"/>
        <v>105.80165413533837</v>
      </c>
      <c r="N115" s="6">
        <f t="shared" si="68"/>
        <v>-12119271.4176256</v>
      </c>
      <c r="O115" s="6">
        <f t="shared" ca="1" si="69"/>
        <v>57822.731210172773</v>
      </c>
      <c r="P115" s="6">
        <f t="shared" ca="1" si="70"/>
        <v>6609334.9601879716</v>
      </c>
      <c r="Q115" s="6">
        <f t="shared" si="71"/>
        <v>9572033.6246476155</v>
      </c>
      <c r="R115" s="6">
        <f t="shared" si="72"/>
        <v>0</v>
      </c>
      <c r="S115" s="6">
        <f t="shared" si="73"/>
        <v>19279094.506817613</v>
      </c>
      <c r="T115" s="6">
        <f t="shared" si="74"/>
        <v>0</v>
      </c>
      <c r="U115" s="6">
        <f t="shared" ca="1" si="75"/>
        <v>18342.551077935805</v>
      </c>
      <c r="V115" s="6">
        <f t="shared" ca="1" si="76"/>
        <v>2514914.4578319918</v>
      </c>
      <c r="W115" s="6">
        <f t="shared" ca="1" si="77"/>
        <v>25932271.414147697</v>
      </c>
      <c r="X115" s="6"/>
    </row>
    <row r="116" spans="1:24" x14ac:dyDescent="0.25">
      <c r="A116" s="21">
        <f>'Monthly Data'!A116</f>
        <v>44378</v>
      </c>
      <c r="B116">
        <f t="shared" si="108"/>
        <v>7</v>
      </c>
      <c r="C116">
        <f t="shared" si="109"/>
        <v>2021</v>
      </c>
      <c r="D116" s="6">
        <v>30323572.967450012</v>
      </c>
      <c r="E116" s="7">
        <f t="shared" ref="E116:F116" ca="1" si="130">E104</f>
        <v>0</v>
      </c>
      <c r="F116" s="7">
        <f t="shared" ca="1" si="130"/>
        <v>183.82939849624063</v>
      </c>
      <c r="G116">
        <v>7372.5</v>
      </c>
      <c r="H116">
        <v>0</v>
      </c>
      <c r="I116">
        <v>31</v>
      </c>
      <c r="J116">
        <f>'Monthly Data'!CD116</f>
        <v>0</v>
      </c>
      <c r="K116" s="7">
        <f t="shared" ca="1" si="114"/>
        <v>0</v>
      </c>
      <c r="L116" s="7">
        <f t="shared" ca="1" si="115"/>
        <v>183.82939849624063</v>
      </c>
      <c r="N116" s="6">
        <f t="shared" si="68"/>
        <v>-12119271.4176256</v>
      </c>
      <c r="O116" s="6">
        <f t="shared" ca="1" si="69"/>
        <v>0</v>
      </c>
      <c r="P116" s="6">
        <f t="shared" ca="1" si="70"/>
        <v>11483658.550719347</v>
      </c>
      <c r="Q116" s="6">
        <f t="shared" si="71"/>
        <v>9702452.4840809721</v>
      </c>
      <c r="R116" s="6">
        <f t="shared" si="72"/>
        <v>0</v>
      </c>
      <c r="S116" s="6">
        <f t="shared" si="73"/>
        <v>19921730.990378197</v>
      </c>
      <c r="T116" s="6">
        <f t="shared" si="74"/>
        <v>0</v>
      </c>
      <c r="U116" s="6">
        <f t="shared" ca="1" si="75"/>
        <v>0</v>
      </c>
      <c r="V116" s="6">
        <f t="shared" ca="1" si="76"/>
        <v>4369640.6812446816</v>
      </c>
      <c r="W116" s="6">
        <f t="shared" ca="1" si="77"/>
        <v>33358211.288797598</v>
      </c>
      <c r="X116" s="6"/>
    </row>
    <row r="117" spans="1:24" x14ac:dyDescent="0.25">
      <c r="A117" s="21">
        <f>'Monthly Data'!A117</f>
        <v>44409</v>
      </c>
      <c r="B117">
        <f t="shared" si="108"/>
        <v>8</v>
      </c>
      <c r="C117">
        <f t="shared" si="109"/>
        <v>2021</v>
      </c>
      <c r="D117" s="6">
        <v>34130192.180618994</v>
      </c>
      <c r="E117" s="7">
        <f t="shared" ref="E117:F117" ca="1" si="131">E105</f>
        <v>8.0000000000000071E-2</v>
      </c>
      <c r="F117" s="7">
        <f t="shared" ca="1" si="131"/>
        <v>167.5754887218045</v>
      </c>
      <c r="G117">
        <v>7458.5</v>
      </c>
      <c r="H117">
        <v>0</v>
      </c>
      <c r="I117">
        <v>31</v>
      </c>
      <c r="J117">
        <f>'Monthly Data'!CD117</f>
        <v>0</v>
      </c>
      <c r="K117" s="7">
        <f t="shared" ca="1" si="114"/>
        <v>8.0000000000000071E-2</v>
      </c>
      <c r="L117" s="7">
        <f t="shared" ca="1" si="115"/>
        <v>167.5754887218045</v>
      </c>
      <c r="N117" s="6">
        <f t="shared" si="68"/>
        <v>-12119271.4176256</v>
      </c>
      <c r="O117" s="6">
        <f t="shared" ca="1" si="69"/>
        <v>898.21718384734481</v>
      </c>
      <c r="P117" s="6">
        <f t="shared" ca="1" si="70"/>
        <v>10468291.305378329</v>
      </c>
      <c r="Q117" s="6">
        <f t="shared" si="71"/>
        <v>9815631.3126507867</v>
      </c>
      <c r="R117" s="6">
        <f t="shared" si="72"/>
        <v>0</v>
      </c>
      <c r="S117" s="6">
        <f t="shared" si="73"/>
        <v>19921730.990378197</v>
      </c>
      <c r="T117" s="6">
        <f t="shared" si="74"/>
        <v>0</v>
      </c>
      <c r="U117" s="6">
        <f t="shared" ca="1" si="75"/>
        <v>284.93283227861468</v>
      </c>
      <c r="V117" s="6">
        <f t="shared" ca="1" si="76"/>
        <v>3983283.8419107976</v>
      </c>
      <c r="W117" s="6">
        <f t="shared" ca="1" si="77"/>
        <v>32070849.182708636</v>
      </c>
      <c r="X117" s="6"/>
    </row>
    <row r="118" spans="1:24" x14ac:dyDescent="0.25">
      <c r="A118" s="21">
        <f>'Monthly Data'!A118</f>
        <v>44440</v>
      </c>
      <c r="B118">
        <f t="shared" si="108"/>
        <v>9</v>
      </c>
      <c r="C118">
        <f t="shared" si="109"/>
        <v>2021</v>
      </c>
      <c r="D118" s="6">
        <v>22403650.556329042</v>
      </c>
      <c r="E118" s="7">
        <f t="shared" ref="E118:F118" ca="1" si="132">E106</f>
        <v>13.169999999999998</v>
      </c>
      <c r="F118" s="7">
        <f t="shared" ca="1" si="132"/>
        <v>69.782030075187976</v>
      </c>
      <c r="G118">
        <v>7485</v>
      </c>
      <c r="H118">
        <v>0</v>
      </c>
      <c r="I118">
        <v>30</v>
      </c>
      <c r="J118">
        <f>'Monthly Data'!CD118</f>
        <v>1</v>
      </c>
      <c r="K118" s="7">
        <f t="shared" ca="1" si="114"/>
        <v>13.169999999999998</v>
      </c>
      <c r="L118" s="7">
        <f t="shared" ca="1" si="115"/>
        <v>69.782030075187976</v>
      </c>
      <c r="N118" s="6">
        <f t="shared" si="68"/>
        <v>-12119271.4176256</v>
      </c>
      <c r="O118" s="6">
        <f t="shared" ca="1" si="69"/>
        <v>147869.00389086897</v>
      </c>
      <c r="P118" s="6">
        <f t="shared" ca="1" si="70"/>
        <v>4359221.1741685867</v>
      </c>
      <c r="Q118" s="6">
        <f t="shared" si="71"/>
        <v>9850506.1842449754</v>
      </c>
      <c r="R118" s="6">
        <f t="shared" si="72"/>
        <v>0</v>
      </c>
      <c r="S118" s="6">
        <f t="shared" si="73"/>
        <v>19279094.506817613</v>
      </c>
      <c r="T118" s="6">
        <f t="shared" si="74"/>
        <v>-756046.97485114005</v>
      </c>
      <c r="U118" s="6">
        <f t="shared" ca="1" si="75"/>
        <v>46907.067513866888</v>
      </c>
      <c r="V118" s="6">
        <f t="shared" ca="1" si="76"/>
        <v>1658724.8825851814</v>
      </c>
      <c r="W118" s="6">
        <f t="shared" ca="1" si="77"/>
        <v>22467004.426744357</v>
      </c>
      <c r="X118" s="6"/>
    </row>
    <row r="119" spans="1:24" x14ac:dyDescent="0.25">
      <c r="A119" s="21">
        <f>'Monthly Data'!A119</f>
        <v>44470</v>
      </c>
      <c r="B119">
        <f t="shared" si="108"/>
        <v>10</v>
      </c>
      <c r="C119">
        <f t="shared" si="109"/>
        <v>2021</v>
      </c>
      <c r="D119" s="6">
        <v>20798779.352007013</v>
      </c>
      <c r="E119" s="7">
        <f t="shared" ref="E119:F119" ca="1" si="133">E107</f>
        <v>110.45</v>
      </c>
      <c r="F119" s="7">
        <f t="shared" ca="1" si="133"/>
        <v>18.489849624060071</v>
      </c>
      <c r="G119">
        <v>7514.2</v>
      </c>
      <c r="H119">
        <v>0</v>
      </c>
      <c r="I119">
        <v>31</v>
      </c>
      <c r="J119">
        <f>'Monthly Data'!CD119</f>
        <v>1</v>
      </c>
      <c r="K119" s="7">
        <f t="shared" ca="1" si="114"/>
        <v>110.45</v>
      </c>
      <c r="L119" s="7">
        <f t="shared" ca="1" si="115"/>
        <v>18.489849624060071</v>
      </c>
      <c r="N119" s="6">
        <f t="shared" si="68"/>
        <v>-12119271.4176256</v>
      </c>
      <c r="O119" s="6">
        <f t="shared" ca="1" si="69"/>
        <v>1240101.0994492394</v>
      </c>
      <c r="P119" s="6">
        <f t="shared" ca="1" si="70"/>
        <v>1155044.4133188771</v>
      </c>
      <c r="Q119" s="6">
        <f t="shared" si="71"/>
        <v>9888934.3446430974</v>
      </c>
      <c r="R119" s="6">
        <f t="shared" si="72"/>
        <v>0</v>
      </c>
      <c r="S119" s="6">
        <f t="shared" si="73"/>
        <v>19921730.990378197</v>
      </c>
      <c r="T119" s="6">
        <f t="shared" si="74"/>
        <v>-756046.97485114005</v>
      </c>
      <c r="U119" s="6">
        <f t="shared" ca="1" si="75"/>
        <v>393385.39156466204</v>
      </c>
      <c r="V119" s="6">
        <f t="shared" ca="1" si="76"/>
        <v>439505.32269756537</v>
      </c>
      <c r="W119" s="6">
        <f t="shared" ca="1" si="77"/>
        <v>20163383.169574901</v>
      </c>
      <c r="X119" s="6"/>
    </row>
    <row r="120" spans="1:24" x14ac:dyDescent="0.25">
      <c r="A120" s="21">
        <f>'Monthly Data'!A120</f>
        <v>44501</v>
      </c>
      <c r="B120">
        <f t="shared" si="108"/>
        <v>11</v>
      </c>
      <c r="C120">
        <f t="shared" si="109"/>
        <v>2021</v>
      </c>
      <c r="D120" s="6">
        <v>20933541.486512017</v>
      </c>
      <c r="E120" s="7">
        <f t="shared" ref="E120:F120" ca="1" si="134">E108</f>
        <v>302.64</v>
      </c>
      <c r="F120" s="7">
        <f t="shared" ca="1" si="134"/>
        <v>0.81345864661653877</v>
      </c>
      <c r="G120">
        <v>7552.6</v>
      </c>
      <c r="H120">
        <v>0</v>
      </c>
      <c r="I120">
        <v>30</v>
      </c>
      <c r="J120">
        <f>'Monthly Data'!CD120</f>
        <v>0</v>
      </c>
      <c r="K120" s="7">
        <f t="shared" ca="1" si="114"/>
        <v>302.64</v>
      </c>
      <c r="L120" s="7">
        <f t="shared" ca="1" si="115"/>
        <v>0.81345864661653877</v>
      </c>
      <c r="N120" s="6">
        <f t="shared" si="68"/>
        <v>-12119271.4176256</v>
      </c>
      <c r="O120" s="6">
        <f t="shared" ca="1" si="69"/>
        <v>3397955.6064945022</v>
      </c>
      <c r="P120" s="6">
        <f t="shared" ca="1" si="70"/>
        <v>50816.036060008322</v>
      </c>
      <c r="Q120" s="6">
        <f t="shared" si="71"/>
        <v>9939470.007632412</v>
      </c>
      <c r="R120" s="6">
        <f t="shared" si="72"/>
        <v>0</v>
      </c>
      <c r="S120" s="6">
        <f t="shared" si="73"/>
        <v>19279094.506817613</v>
      </c>
      <c r="T120" s="6">
        <f t="shared" si="74"/>
        <v>0</v>
      </c>
      <c r="U120" s="6">
        <f t="shared" ca="1" si="75"/>
        <v>1077900.9045099982</v>
      </c>
      <c r="V120" s="6">
        <f t="shared" ca="1" si="76"/>
        <v>19335.982295772788</v>
      </c>
      <c r="W120" s="6">
        <f t="shared" ca="1" si="77"/>
        <v>21645301.626184709</v>
      </c>
      <c r="X120" s="6"/>
    </row>
    <row r="121" spans="1:24" x14ac:dyDescent="0.25">
      <c r="A121" s="21">
        <f>'Monthly Data'!A121</f>
        <v>44531</v>
      </c>
      <c r="B121">
        <f t="shared" si="108"/>
        <v>12</v>
      </c>
      <c r="C121">
        <f t="shared" si="109"/>
        <v>2021</v>
      </c>
      <c r="D121" s="6">
        <v>23745155.290930066</v>
      </c>
      <c r="E121" s="7">
        <f t="shared" ref="E121:F121" ca="1" si="135">E109</f>
        <v>435.27</v>
      </c>
      <c r="F121" s="7">
        <f t="shared" ca="1" si="135"/>
        <v>0</v>
      </c>
      <c r="G121">
        <v>7601.7</v>
      </c>
      <c r="H121">
        <v>1</v>
      </c>
      <c r="I121">
        <v>31</v>
      </c>
      <c r="J121">
        <f>'Monthly Data'!CD121</f>
        <v>0</v>
      </c>
      <c r="K121" s="7">
        <f t="shared" ca="1" si="114"/>
        <v>435.27</v>
      </c>
      <c r="L121" s="7">
        <f t="shared" ca="1" si="115"/>
        <v>0</v>
      </c>
      <c r="M121" t="s">
        <v>277</v>
      </c>
      <c r="N121" s="6">
        <f t="shared" si="68"/>
        <v>-12119271.4176256</v>
      </c>
      <c r="O121" s="6">
        <f t="shared" ca="1" si="69"/>
        <v>4887087.4201654177</v>
      </c>
      <c r="P121" s="6">
        <f t="shared" ca="1" si="70"/>
        <v>0</v>
      </c>
      <c r="Q121" s="6">
        <f t="shared" si="71"/>
        <v>10004087.222548433</v>
      </c>
      <c r="R121" s="6">
        <f t="shared" si="72"/>
        <v>678520.979466822</v>
      </c>
      <c r="S121" s="6">
        <f t="shared" si="73"/>
        <v>19921730.990378197</v>
      </c>
      <c r="T121" s="6">
        <f t="shared" si="74"/>
        <v>0</v>
      </c>
      <c r="U121" s="6">
        <f t="shared" ca="1" si="75"/>
        <v>1550283.9238239061</v>
      </c>
      <c r="V121" s="6">
        <f t="shared" ca="1" si="76"/>
        <v>0</v>
      </c>
      <c r="W121" s="6">
        <f t="shared" ca="1" si="77"/>
        <v>24922439.118757173</v>
      </c>
      <c r="X121" s="6"/>
    </row>
    <row r="122" spans="1:24" x14ac:dyDescent="0.25">
      <c r="A122" s="21">
        <v>44562</v>
      </c>
      <c r="B122">
        <f t="shared" ref="B122:B131" si="136">MONTH(A122)</f>
        <v>1</v>
      </c>
      <c r="C122">
        <f t="shared" ref="C122:C131" si="137">YEAR(A122)</f>
        <v>2022</v>
      </c>
      <c r="E122" s="7">
        <f t="shared" ref="E122:F122" ca="1" si="138">E110</f>
        <v>548.74</v>
      </c>
      <c r="F122" s="7">
        <f t="shared" ca="1" si="138"/>
        <v>0</v>
      </c>
      <c r="G122" s="121">
        <f>'Economic Variables'!D232</f>
        <v>7497.068400000001</v>
      </c>
      <c r="H122" s="11">
        <f t="shared" ref="H122:H145" si="139">H110</f>
        <v>0</v>
      </c>
      <c r="I122" s="11">
        <f t="shared" ref="I122:I145" si="140">I74</f>
        <v>31</v>
      </c>
      <c r="J122">
        <f>J110</f>
        <v>0</v>
      </c>
      <c r="K122" s="7">
        <f ca="1">E122*M122</f>
        <v>274.37</v>
      </c>
      <c r="L122" s="7">
        <f ca="1">F122*M122</f>
        <v>0</v>
      </c>
      <c r="M122">
        <v>0.5</v>
      </c>
      <c r="N122" s="6">
        <f t="shared" si="68"/>
        <v>-12119271.4176256</v>
      </c>
      <c r="O122" s="6">
        <f t="shared" ca="1" si="69"/>
        <v>6161096.2183048939</v>
      </c>
      <c r="P122" s="6">
        <f t="shared" ca="1" si="70"/>
        <v>0</v>
      </c>
      <c r="Q122" s="6">
        <f t="shared" si="71"/>
        <v>9866388.5955788363</v>
      </c>
      <c r="R122" s="6">
        <f t="shared" si="72"/>
        <v>0</v>
      </c>
      <c r="S122" s="6">
        <f t="shared" si="73"/>
        <v>19921730.990378197</v>
      </c>
      <c r="T122" s="6">
        <f t="shared" si="74"/>
        <v>0</v>
      </c>
      <c r="U122" s="6">
        <f t="shared" ca="1" si="75"/>
        <v>977212.76490354293</v>
      </c>
      <c r="V122" s="6">
        <f t="shared" ca="1" si="76"/>
        <v>0</v>
      </c>
      <c r="W122" s="6">
        <f t="shared" ca="1" si="77"/>
        <v>24807157.15153987</v>
      </c>
    </row>
    <row r="123" spans="1:24" x14ac:dyDescent="0.25">
      <c r="A123" s="21">
        <v>44593</v>
      </c>
      <c r="B123">
        <f t="shared" si="136"/>
        <v>2</v>
      </c>
      <c r="C123">
        <f t="shared" si="137"/>
        <v>2022</v>
      </c>
      <c r="E123" s="7">
        <f t="shared" ref="E123:F123" ca="1" si="141">E111</f>
        <v>507.57</v>
      </c>
      <c r="F123" s="7">
        <f t="shared" ca="1" si="141"/>
        <v>0</v>
      </c>
      <c r="G123" s="121">
        <f>'Economic Variables'!D233</f>
        <v>7487.3592000000008</v>
      </c>
      <c r="H123" s="11">
        <f t="shared" si="139"/>
        <v>0</v>
      </c>
      <c r="I123" s="11">
        <f t="shared" si="140"/>
        <v>28</v>
      </c>
      <c r="J123">
        <f t="shared" ref="J123:J145" si="142">J111</f>
        <v>0</v>
      </c>
      <c r="K123" s="7">
        <f t="shared" ref="K123:K145" ca="1" si="143">E123*M123</f>
        <v>253.785</v>
      </c>
      <c r="L123" s="7">
        <f t="shared" ref="L123:L145" ca="1" si="144">F123*M123</f>
        <v>0</v>
      </c>
      <c r="M123">
        <f>M122</f>
        <v>0.5</v>
      </c>
      <c r="N123" s="6">
        <f t="shared" si="68"/>
        <v>-12119271.4176256</v>
      </c>
      <c r="O123" s="6">
        <f t="shared" ca="1" si="69"/>
        <v>5698851.2000674549</v>
      </c>
      <c r="P123" s="6">
        <f t="shared" ca="1" si="70"/>
        <v>0</v>
      </c>
      <c r="Q123" s="6">
        <f t="shared" si="71"/>
        <v>9853610.9690398816</v>
      </c>
      <c r="R123" s="6">
        <f t="shared" si="72"/>
        <v>0</v>
      </c>
      <c r="S123" s="6">
        <f t="shared" si="73"/>
        <v>17993821.539696436</v>
      </c>
      <c r="T123" s="6">
        <f t="shared" si="74"/>
        <v>0</v>
      </c>
      <c r="U123" s="6">
        <f t="shared" ca="1" si="75"/>
        <v>903895.98549785197</v>
      </c>
      <c r="V123" s="6">
        <f t="shared" ca="1" si="76"/>
        <v>0</v>
      </c>
      <c r="W123" s="6">
        <f t="shared" ca="1" si="77"/>
        <v>22330908.276676025</v>
      </c>
    </row>
    <row r="124" spans="1:24" x14ac:dyDescent="0.25">
      <c r="A124" s="21">
        <v>44621</v>
      </c>
      <c r="B124">
        <f t="shared" si="136"/>
        <v>3</v>
      </c>
      <c r="C124">
        <f t="shared" si="137"/>
        <v>2022</v>
      </c>
      <c r="E124" s="7">
        <f t="shared" ref="E124:F124" ca="1" si="145">E112</f>
        <v>395.70999999999992</v>
      </c>
      <c r="F124" s="7">
        <f t="shared" ca="1" si="145"/>
        <v>0.80894736842105175</v>
      </c>
      <c r="G124" s="121">
        <f>'Economic Variables'!D234</f>
        <v>7534.5480000000007</v>
      </c>
      <c r="H124" s="11">
        <f t="shared" si="139"/>
        <v>0</v>
      </c>
      <c r="I124" s="11">
        <f t="shared" si="140"/>
        <v>31</v>
      </c>
      <c r="J124">
        <f t="shared" si="142"/>
        <v>1</v>
      </c>
      <c r="K124" s="7">
        <f t="shared" ca="1" si="143"/>
        <v>197.85499999999996</v>
      </c>
      <c r="L124" s="7">
        <f t="shared" ca="1" si="144"/>
        <v>0.40447368421052587</v>
      </c>
      <c r="M124">
        <f t="shared" ref="M124:M145" si="146">M123</f>
        <v>0.5</v>
      </c>
      <c r="N124" s="6">
        <f t="shared" si="68"/>
        <v>-12119271.4176256</v>
      </c>
      <c r="O124" s="6">
        <f t="shared" ca="1" si="69"/>
        <v>4442919.0227529053</v>
      </c>
      <c r="P124" s="6">
        <f t="shared" ca="1" si="70"/>
        <v>50534.220535135471</v>
      </c>
      <c r="Q124" s="6">
        <f t="shared" si="71"/>
        <v>9915712.9818958733</v>
      </c>
      <c r="R124" s="6">
        <f t="shared" si="72"/>
        <v>0</v>
      </c>
      <c r="S124" s="6">
        <f t="shared" si="73"/>
        <v>19921730.990378197</v>
      </c>
      <c r="T124" s="6">
        <f t="shared" si="74"/>
        <v>-756046.97485114005</v>
      </c>
      <c r="U124" s="6">
        <f t="shared" ca="1" si="75"/>
        <v>704692.31913106551</v>
      </c>
      <c r="V124" s="6">
        <f ca="1">L124*$Z$15</f>
        <v>9614.3744116933103</v>
      </c>
      <c r="W124" s="6">
        <f t="shared" ca="1" si="77"/>
        <v>22169885.516628131</v>
      </c>
    </row>
    <row r="125" spans="1:24" x14ac:dyDescent="0.25">
      <c r="A125" s="21">
        <v>44652</v>
      </c>
      <c r="B125">
        <f t="shared" si="136"/>
        <v>4</v>
      </c>
      <c r="C125">
        <f t="shared" si="137"/>
        <v>2022</v>
      </c>
      <c r="E125" s="7">
        <f t="shared" ref="E125:F125" ca="1" si="147">E113</f>
        <v>227.7</v>
      </c>
      <c r="F125" s="7">
        <f t="shared" ca="1" si="147"/>
        <v>0</v>
      </c>
      <c r="G125" s="121">
        <f>'Economic Variables'!D235</f>
        <v>7579.5444000000007</v>
      </c>
      <c r="H125" s="11">
        <f t="shared" si="139"/>
        <v>0</v>
      </c>
      <c r="I125" s="11">
        <f t="shared" si="140"/>
        <v>30</v>
      </c>
      <c r="J125">
        <f t="shared" si="142"/>
        <v>1</v>
      </c>
      <c r="K125" s="7">
        <f t="shared" ca="1" si="143"/>
        <v>113.85</v>
      </c>
      <c r="L125" s="7">
        <f t="shared" ca="1" si="144"/>
        <v>0</v>
      </c>
      <c r="M125">
        <f t="shared" si="146"/>
        <v>0.5</v>
      </c>
      <c r="N125" s="6">
        <f t="shared" si="68"/>
        <v>-12119271.4176256</v>
      </c>
      <c r="O125" s="6">
        <f t="shared" ca="1" si="69"/>
        <v>2556550.6595255025</v>
      </c>
      <c r="P125" s="6">
        <f t="shared" ca="1" si="70"/>
        <v>0</v>
      </c>
      <c r="Q125" s="6">
        <f t="shared" si="71"/>
        <v>9974929.7242430691</v>
      </c>
      <c r="R125" s="6">
        <f t="shared" si="72"/>
        <v>0</v>
      </c>
      <c r="S125" s="6">
        <f t="shared" si="73"/>
        <v>19279094.506817613</v>
      </c>
      <c r="T125" s="6">
        <f t="shared" si="74"/>
        <v>-756046.97485114005</v>
      </c>
      <c r="U125" s="6">
        <f t="shared" ca="1" si="75"/>
        <v>405495.03693650308</v>
      </c>
      <c r="V125" s="6">
        <f t="shared" ca="1" si="76"/>
        <v>0</v>
      </c>
      <c r="W125" s="6">
        <f t="shared" ca="1" si="77"/>
        <v>19340751.535045948</v>
      </c>
    </row>
    <row r="126" spans="1:24" x14ac:dyDescent="0.25">
      <c r="A126" s="21">
        <v>44682</v>
      </c>
      <c r="B126">
        <f t="shared" si="136"/>
        <v>5</v>
      </c>
      <c r="C126">
        <f t="shared" si="137"/>
        <v>2022</v>
      </c>
      <c r="E126" s="7">
        <f t="shared" ref="E126:F126" ca="1" si="148">E114</f>
        <v>77.190000000000012</v>
      </c>
      <c r="F126" s="7">
        <f t="shared" ca="1" si="148"/>
        <v>50.861127819548983</v>
      </c>
      <c r="G126" s="121">
        <f>'Economic Variables'!D236</f>
        <v>7582.5720000000001</v>
      </c>
      <c r="H126" s="11">
        <f t="shared" si="139"/>
        <v>0</v>
      </c>
      <c r="I126" s="11">
        <f t="shared" si="140"/>
        <v>31</v>
      </c>
      <c r="J126">
        <f t="shared" si="142"/>
        <v>1</v>
      </c>
      <c r="K126" s="7">
        <f t="shared" ca="1" si="143"/>
        <v>38.595000000000006</v>
      </c>
      <c r="L126" s="7">
        <f t="shared" ca="1" si="144"/>
        <v>25.430563909774492</v>
      </c>
      <c r="M126">
        <f t="shared" si="146"/>
        <v>0.5</v>
      </c>
      <c r="N126" s="6">
        <f t="shared" si="68"/>
        <v>-12119271.4176256</v>
      </c>
      <c r="O126" s="6">
        <f t="shared" ca="1" si="69"/>
        <v>866667.30526470614</v>
      </c>
      <c r="P126" s="6">
        <f t="shared" ca="1" si="70"/>
        <v>3177249.2874480998</v>
      </c>
      <c r="Q126" s="6">
        <f t="shared" si="71"/>
        <v>9978914.1454218812</v>
      </c>
      <c r="R126" s="6">
        <f t="shared" si="72"/>
        <v>0</v>
      </c>
      <c r="S126" s="6">
        <f t="shared" si="73"/>
        <v>19921730.990378197</v>
      </c>
      <c r="T126" s="6">
        <f t="shared" si="74"/>
        <v>-756046.97485114005</v>
      </c>
      <c r="U126" s="6">
        <f t="shared" ca="1" si="75"/>
        <v>137462.28327241406</v>
      </c>
      <c r="V126" s="6">
        <f t="shared" ca="1" si="76"/>
        <v>604486.70080055727</v>
      </c>
      <c r="W126" s="6">
        <f t="shared" ca="1" si="77"/>
        <v>21811192.320109118</v>
      </c>
    </row>
    <row r="127" spans="1:24" x14ac:dyDescent="0.25">
      <c r="A127" s="21">
        <v>44713</v>
      </c>
      <c r="B127">
        <f t="shared" si="136"/>
        <v>6</v>
      </c>
      <c r="C127">
        <f t="shared" si="137"/>
        <v>2022</v>
      </c>
      <c r="E127" s="7">
        <f t="shared" ref="E127:F127" ca="1" si="149">E115</f>
        <v>5.15</v>
      </c>
      <c r="F127" s="7">
        <f t="shared" ca="1" si="149"/>
        <v>105.80165413533837</v>
      </c>
      <c r="G127" s="121">
        <f>'Economic Variables'!D237</f>
        <v>7562.7359999999999</v>
      </c>
      <c r="H127" s="11">
        <f t="shared" si="139"/>
        <v>0</v>
      </c>
      <c r="I127" s="11">
        <f t="shared" si="140"/>
        <v>30</v>
      </c>
      <c r="J127">
        <f t="shared" si="142"/>
        <v>0</v>
      </c>
      <c r="K127" s="7">
        <f t="shared" ca="1" si="143"/>
        <v>2.5750000000000002</v>
      </c>
      <c r="L127" s="7">
        <f t="shared" ca="1" si="144"/>
        <v>52.900827067669184</v>
      </c>
      <c r="M127">
        <f t="shared" si="146"/>
        <v>0.5</v>
      </c>
      <c r="N127" s="6">
        <f t="shared" si="68"/>
        <v>-12119271.4176256</v>
      </c>
      <c r="O127" s="6">
        <f t="shared" ca="1" si="69"/>
        <v>57822.731210172773</v>
      </c>
      <c r="P127" s="6">
        <f t="shared" ca="1" si="70"/>
        <v>6609334.9601879716</v>
      </c>
      <c r="Q127" s="6">
        <f t="shared" si="71"/>
        <v>9952809.3170089647</v>
      </c>
      <c r="R127" s="6">
        <f t="shared" si="72"/>
        <v>0</v>
      </c>
      <c r="S127" s="6">
        <f t="shared" si="73"/>
        <v>19279094.506817613</v>
      </c>
      <c r="T127" s="6">
        <f t="shared" si="74"/>
        <v>0</v>
      </c>
      <c r="U127" s="6">
        <f t="shared" ca="1" si="75"/>
        <v>9171.2755389679023</v>
      </c>
      <c r="V127" s="6">
        <f ca="1">L127*$Z$15</f>
        <v>1257457.2289159959</v>
      </c>
      <c r="W127" s="6">
        <f t="shared" ca="1" si="77"/>
        <v>25046418.602054082</v>
      </c>
    </row>
    <row r="128" spans="1:24" x14ac:dyDescent="0.25">
      <c r="A128" s="21">
        <v>44743</v>
      </c>
      <c r="B128">
        <f t="shared" si="136"/>
        <v>7</v>
      </c>
      <c r="C128">
        <f t="shared" si="137"/>
        <v>2022</v>
      </c>
      <c r="E128" s="7">
        <f t="shared" ref="E128:F128" ca="1" si="150">E116</f>
        <v>0</v>
      </c>
      <c r="F128" s="7">
        <f t="shared" ca="1" si="150"/>
        <v>183.82939849624063</v>
      </c>
      <c r="G128" s="121">
        <f>'Economic Variables'!D238</f>
        <v>7615.9800000000005</v>
      </c>
      <c r="H128" s="11">
        <f t="shared" si="139"/>
        <v>0</v>
      </c>
      <c r="I128" s="11">
        <f t="shared" si="140"/>
        <v>31</v>
      </c>
      <c r="J128">
        <f t="shared" si="142"/>
        <v>0</v>
      </c>
      <c r="K128" s="7">
        <f t="shared" ca="1" si="143"/>
        <v>0</v>
      </c>
      <c r="L128" s="7">
        <f t="shared" ca="1" si="144"/>
        <v>91.914699248120314</v>
      </c>
      <c r="M128">
        <f t="shared" si="146"/>
        <v>0.5</v>
      </c>
      <c r="N128" s="6">
        <f t="shared" si="68"/>
        <v>-12119271.4176256</v>
      </c>
      <c r="O128" s="6">
        <f t="shared" ca="1" si="69"/>
        <v>0</v>
      </c>
      <c r="P128" s="6">
        <f t="shared" ca="1" si="70"/>
        <v>11483658.550719347</v>
      </c>
      <c r="Q128" s="6">
        <f t="shared" si="71"/>
        <v>10022880.172222584</v>
      </c>
      <c r="R128" s="6">
        <f t="shared" si="72"/>
        <v>0</v>
      </c>
      <c r="S128" s="6">
        <f t="shared" si="73"/>
        <v>19921730.990378197</v>
      </c>
      <c r="T128" s="6">
        <f t="shared" si="74"/>
        <v>0</v>
      </c>
      <c r="U128" s="6">
        <f t="shared" ca="1" si="75"/>
        <v>0</v>
      </c>
      <c r="V128" s="6">
        <f t="shared" ca="1" si="76"/>
        <v>2184820.3406223408</v>
      </c>
      <c r="W128" s="6">
        <f t="shared" ca="1" si="77"/>
        <v>31493818.636316869</v>
      </c>
    </row>
    <row r="129" spans="1:23" x14ac:dyDescent="0.25">
      <c r="A129" s="21">
        <v>44774</v>
      </c>
      <c r="B129">
        <f t="shared" si="136"/>
        <v>8</v>
      </c>
      <c r="C129">
        <f t="shared" si="137"/>
        <v>2022</v>
      </c>
      <c r="E129" s="7">
        <f t="shared" ref="E129:F129" ca="1" si="151">E117</f>
        <v>8.0000000000000071E-2</v>
      </c>
      <c r="F129" s="7">
        <f t="shared" ca="1" si="151"/>
        <v>167.5754887218045</v>
      </c>
      <c r="G129" s="121">
        <f>'Economic Variables'!D239</f>
        <v>7689.06</v>
      </c>
      <c r="H129" s="11">
        <f t="shared" si="139"/>
        <v>0</v>
      </c>
      <c r="I129" s="11">
        <f t="shared" si="140"/>
        <v>31</v>
      </c>
      <c r="J129">
        <f t="shared" si="142"/>
        <v>0</v>
      </c>
      <c r="K129" s="7">
        <f t="shared" ca="1" si="143"/>
        <v>4.0000000000000036E-2</v>
      </c>
      <c r="L129" s="7">
        <f t="shared" ca="1" si="144"/>
        <v>83.787744360902252</v>
      </c>
      <c r="M129">
        <f t="shared" si="146"/>
        <v>0.5</v>
      </c>
      <c r="N129" s="6">
        <f t="shared" si="68"/>
        <v>-12119271.4176256</v>
      </c>
      <c r="O129" s="6">
        <f t="shared" ca="1" si="69"/>
        <v>898.21718384734481</v>
      </c>
      <c r="P129" s="6">
        <f t="shared" ca="1" si="70"/>
        <v>10468291.305378329</v>
      </c>
      <c r="Q129" s="6">
        <f t="shared" si="71"/>
        <v>10119055.855849121</v>
      </c>
      <c r="R129" s="6">
        <f t="shared" si="72"/>
        <v>0</v>
      </c>
      <c r="S129" s="6">
        <f t="shared" si="73"/>
        <v>19921730.990378197</v>
      </c>
      <c r="T129" s="6">
        <f t="shared" si="74"/>
        <v>0</v>
      </c>
      <c r="U129" s="6">
        <f t="shared" ca="1" si="75"/>
        <v>142.46641613930734</v>
      </c>
      <c r="V129" s="6">
        <f t="shared" ca="1" si="76"/>
        <v>1991641.9209553988</v>
      </c>
      <c r="W129" s="6">
        <f t="shared" ca="1" si="77"/>
        <v>30382489.338535432</v>
      </c>
    </row>
    <row r="130" spans="1:23" x14ac:dyDescent="0.25">
      <c r="A130" s="21">
        <v>44805</v>
      </c>
      <c r="B130">
        <f t="shared" si="136"/>
        <v>9</v>
      </c>
      <c r="C130">
        <f t="shared" si="137"/>
        <v>2022</v>
      </c>
      <c r="E130" s="7">
        <f t="shared" ref="E130:F130" ca="1" si="152">E118</f>
        <v>13.169999999999998</v>
      </c>
      <c r="F130" s="7">
        <f t="shared" ca="1" si="152"/>
        <v>69.782030075187976</v>
      </c>
      <c r="G130" s="121">
        <f>'Economic Variables'!D240</f>
        <v>7754.7276000000002</v>
      </c>
      <c r="H130" s="11">
        <f t="shared" si="139"/>
        <v>0</v>
      </c>
      <c r="I130" s="11">
        <f t="shared" si="140"/>
        <v>30</v>
      </c>
      <c r="J130">
        <f t="shared" si="142"/>
        <v>1</v>
      </c>
      <c r="K130" s="7">
        <f t="shared" ca="1" si="143"/>
        <v>6.5849999999999991</v>
      </c>
      <c r="L130" s="7">
        <f t="shared" ca="1" si="144"/>
        <v>34.891015037593988</v>
      </c>
      <c r="M130">
        <f t="shared" si="146"/>
        <v>0.5</v>
      </c>
      <c r="N130" s="6">
        <f t="shared" si="68"/>
        <v>-12119271.4176256</v>
      </c>
      <c r="O130" s="6">
        <f t="shared" ca="1" si="69"/>
        <v>147869.00389086897</v>
      </c>
      <c r="P130" s="6">
        <f t="shared" ca="1" si="70"/>
        <v>4359221.1741685867</v>
      </c>
      <c r="Q130" s="6">
        <f t="shared" si="71"/>
        <v>10205476.577279251</v>
      </c>
      <c r="R130" s="6">
        <f t="shared" si="72"/>
        <v>0</v>
      </c>
      <c r="S130" s="6">
        <f t="shared" si="73"/>
        <v>19279094.506817613</v>
      </c>
      <c r="T130" s="6">
        <f t="shared" si="74"/>
        <v>-756046.97485114005</v>
      </c>
      <c r="U130" s="6">
        <f t="shared" ca="1" si="75"/>
        <v>23453.533756933444</v>
      </c>
      <c r="V130" s="6">
        <f t="shared" ca="1" si="76"/>
        <v>829362.44129259069</v>
      </c>
      <c r="W130" s="6">
        <f t="shared" ca="1" si="77"/>
        <v>21969158.844729103</v>
      </c>
    </row>
    <row r="131" spans="1:23" x14ac:dyDescent="0.25">
      <c r="A131" s="21">
        <v>44835</v>
      </c>
      <c r="B131">
        <f t="shared" si="136"/>
        <v>10</v>
      </c>
      <c r="C131">
        <f t="shared" si="137"/>
        <v>2022</v>
      </c>
      <c r="E131" s="7">
        <f t="shared" ref="E131:F131" ca="1" si="153">E119</f>
        <v>110.45</v>
      </c>
      <c r="F131" s="7">
        <f t="shared" ca="1" si="153"/>
        <v>18.489849624060071</v>
      </c>
      <c r="G131" s="121">
        <f>'Economic Variables'!D241</f>
        <v>7810.9992000000002</v>
      </c>
      <c r="H131" s="11">
        <f t="shared" si="139"/>
        <v>0</v>
      </c>
      <c r="I131" s="11">
        <f t="shared" si="140"/>
        <v>31</v>
      </c>
      <c r="J131">
        <f t="shared" si="142"/>
        <v>1</v>
      </c>
      <c r="K131" s="7">
        <f t="shared" ca="1" si="143"/>
        <v>55.225000000000001</v>
      </c>
      <c r="L131" s="7">
        <f t="shared" ca="1" si="144"/>
        <v>9.2449248120300354</v>
      </c>
      <c r="M131">
        <f t="shared" si="146"/>
        <v>0.5</v>
      </c>
      <c r="N131" s="6">
        <f t="shared" ref="N131:N145" si="154">$Z$7</f>
        <v>-12119271.4176256</v>
      </c>
      <c r="O131" s="6">
        <f t="shared" ref="O131:O145" ca="1" si="155">E131*$Z$8</f>
        <v>1240101.0994492394</v>
      </c>
      <c r="P131" s="6">
        <f t="shared" ref="P131:P145" ca="1" si="156">F131*$Z$9</f>
        <v>1155044.4133188771</v>
      </c>
      <c r="Q131" s="6">
        <f t="shared" ref="Q131:Q145" si="157">G131*$Z$10</f>
        <v>10279531.853671683</v>
      </c>
      <c r="R131" s="6">
        <f t="shared" ref="R131:R145" si="158">H131*$Z$11</f>
        <v>0</v>
      </c>
      <c r="S131" s="6">
        <f t="shared" ref="S131:S145" si="159">I131*$Z$12</f>
        <v>19921730.990378197</v>
      </c>
      <c r="T131" s="6">
        <f t="shared" ref="T131:T145" si="160">J131*$Z$13</f>
        <v>-756046.97485114005</v>
      </c>
      <c r="U131" s="6">
        <f t="shared" ref="U131:U145" ca="1" si="161">K131*$Z$14</f>
        <v>196692.69578233102</v>
      </c>
      <c r="V131" s="6">
        <f t="shared" ref="V131:V145" ca="1" si="162">L131*$Z$15</f>
        <v>219752.66134878268</v>
      </c>
      <c r="W131" s="6">
        <f t="shared" ref="W131:W145" ca="1" si="163">SUM(N131:V131)</f>
        <v>20137535.321472373</v>
      </c>
    </row>
    <row r="132" spans="1:23" x14ac:dyDescent="0.25">
      <c r="A132" s="21">
        <v>44866</v>
      </c>
      <c r="B132">
        <f>MONTH(A132)</f>
        <v>11</v>
      </c>
      <c r="C132">
        <f>YEAR(A132)</f>
        <v>2022</v>
      </c>
      <c r="E132" s="7">
        <f t="shared" ref="E132:F132" ca="1" si="164">E120</f>
        <v>302.64</v>
      </c>
      <c r="F132" s="7">
        <f t="shared" ca="1" si="164"/>
        <v>0.81345864661653877</v>
      </c>
      <c r="G132" s="121">
        <f>'Economic Variables'!D242</f>
        <v>7870.2984000000006</v>
      </c>
      <c r="H132" s="11">
        <f t="shared" si="139"/>
        <v>0</v>
      </c>
      <c r="I132" s="11">
        <f t="shared" si="140"/>
        <v>30</v>
      </c>
      <c r="J132">
        <f t="shared" si="142"/>
        <v>0</v>
      </c>
      <c r="K132" s="7">
        <f t="shared" ca="1" si="143"/>
        <v>151.32</v>
      </c>
      <c r="L132" s="7">
        <f t="shared" ca="1" si="144"/>
        <v>0.40672932330826939</v>
      </c>
      <c r="M132">
        <f t="shared" si="146"/>
        <v>0.5</v>
      </c>
      <c r="N132" s="6">
        <f t="shared" si="154"/>
        <v>-12119271.4176256</v>
      </c>
      <c r="O132" s="6">
        <f t="shared" ca="1" si="155"/>
        <v>3397955.6064945022</v>
      </c>
      <c r="P132" s="6">
        <f t="shared" ca="1" si="156"/>
        <v>50816.036060008322</v>
      </c>
      <c r="Q132" s="6">
        <f t="shared" si="157"/>
        <v>10357571.551242931</v>
      </c>
      <c r="R132" s="6">
        <f t="shared" si="158"/>
        <v>0</v>
      </c>
      <c r="S132" s="6">
        <f t="shared" si="159"/>
        <v>19279094.506817613</v>
      </c>
      <c r="T132" s="6">
        <f t="shared" si="160"/>
        <v>0</v>
      </c>
      <c r="U132" s="6">
        <f t="shared" ca="1" si="161"/>
        <v>538950.45225499908</v>
      </c>
      <c r="V132" s="6">
        <f t="shared" ca="1" si="162"/>
        <v>9667.9911478863942</v>
      </c>
      <c r="W132" s="6">
        <f t="shared" ca="1" si="163"/>
        <v>21514784.726392344</v>
      </c>
    </row>
    <row r="133" spans="1:23" x14ac:dyDescent="0.25">
      <c r="A133" s="21">
        <v>44896</v>
      </c>
      <c r="B133">
        <f>MONTH(A133)</f>
        <v>12</v>
      </c>
      <c r="C133">
        <f>YEAR(A133)</f>
        <v>2022</v>
      </c>
      <c r="E133" s="7">
        <f t="shared" ref="E133:F133" ca="1" si="165">E121</f>
        <v>435.27</v>
      </c>
      <c r="F133" s="7">
        <f t="shared" ca="1" si="165"/>
        <v>0</v>
      </c>
      <c r="G133" s="121">
        <f>'Economic Variables'!D243</f>
        <v>7918.8444000000009</v>
      </c>
      <c r="H133" s="11">
        <f t="shared" si="139"/>
        <v>1</v>
      </c>
      <c r="I133" s="11">
        <f t="shared" si="140"/>
        <v>31</v>
      </c>
      <c r="J133">
        <f t="shared" si="142"/>
        <v>0</v>
      </c>
      <c r="K133" s="7">
        <f t="shared" ca="1" si="143"/>
        <v>217.63499999999999</v>
      </c>
      <c r="L133" s="7">
        <f t="shared" ca="1" si="144"/>
        <v>0</v>
      </c>
      <c r="M133">
        <f t="shared" si="146"/>
        <v>0.5</v>
      </c>
      <c r="N133" s="6">
        <f t="shared" si="154"/>
        <v>-12119271.4176256</v>
      </c>
      <c r="O133" s="6">
        <f t="shared" ca="1" si="155"/>
        <v>4887087.4201654177</v>
      </c>
      <c r="P133" s="6">
        <f t="shared" ca="1" si="156"/>
        <v>0</v>
      </c>
      <c r="Q133" s="6">
        <f t="shared" si="157"/>
        <v>10421459.6839377</v>
      </c>
      <c r="R133" s="6">
        <f t="shared" si="158"/>
        <v>678520.979466822</v>
      </c>
      <c r="S133" s="6">
        <f t="shared" si="159"/>
        <v>19921730.990378197</v>
      </c>
      <c r="T133" s="6">
        <f t="shared" si="160"/>
        <v>0</v>
      </c>
      <c r="U133" s="6">
        <f t="shared" ca="1" si="161"/>
        <v>775141.96191195305</v>
      </c>
      <c r="V133" s="6">
        <f t="shared" ca="1" si="162"/>
        <v>0</v>
      </c>
      <c r="W133" s="6">
        <f t="shared" ca="1" si="163"/>
        <v>24564669.618234493</v>
      </c>
    </row>
    <row r="134" spans="1:23" x14ac:dyDescent="0.25">
      <c r="A134" s="21">
        <v>44927</v>
      </c>
      <c r="B134">
        <f t="shared" ref="B134:B145" si="166">MONTH(A134)</f>
        <v>1</v>
      </c>
      <c r="C134">
        <f t="shared" ref="C134:C145" si="167">YEAR(A134)</f>
        <v>2023</v>
      </c>
      <c r="E134" s="7">
        <f t="shared" ref="E134:F134" ca="1" si="168">E122</f>
        <v>548.74</v>
      </c>
      <c r="F134" s="7">
        <f t="shared" ca="1" si="168"/>
        <v>0</v>
      </c>
      <c r="G134" s="121">
        <f>'Economic Variables'!D244</f>
        <v>7564.5420156</v>
      </c>
      <c r="H134" s="11">
        <f t="shared" si="139"/>
        <v>0</v>
      </c>
      <c r="I134" s="11">
        <f t="shared" si="140"/>
        <v>31</v>
      </c>
      <c r="J134">
        <f t="shared" si="142"/>
        <v>0</v>
      </c>
      <c r="K134" s="7">
        <f t="shared" ca="1" si="143"/>
        <v>137.185</v>
      </c>
      <c r="L134" s="7">
        <f t="shared" ca="1" si="144"/>
        <v>0</v>
      </c>
      <c r="M134">
        <v>0.25</v>
      </c>
      <c r="N134" s="6">
        <f t="shared" si="154"/>
        <v>-12119271.4176256</v>
      </c>
      <c r="O134" s="6">
        <f t="shared" ca="1" si="155"/>
        <v>6161096.2183048939</v>
      </c>
      <c r="P134" s="6">
        <f t="shared" ca="1" si="156"/>
        <v>0</v>
      </c>
      <c r="Q134" s="6">
        <f t="shared" si="157"/>
        <v>9955186.0929390434</v>
      </c>
      <c r="R134" s="6">
        <f t="shared" si="158"/>
        <v>0</v>
      </c>
      <c r="S134" s="6">
        <f t="shared" si="159"/>
        <v>19921730.990378197</v>
      </c>
      <c r="T134" s="6">
        <f t="shared" si="160"/>
        <v>0</v>
      </c>
      <c r="U134" s="6">
        <f t="shared" ca="1" si="161"/>
        <v>488606.38245177147</v>
      </c>
      <c r="V134" s="6">
        <f t="shared" ca="1" si="162"/>
        <v>0</v>
      </c>
      <c r="W134" s="6">
        <f t="shared" ca="1" si="163"/>
        <v>24407348.266448308</v>
      </c>
    </row>
    <row r="135" spans="1:23" x14ac:dyDescent="0.25">
      <c r="A135" s="21">
        <v>44958</v>
      </c>
      <c r="B135">
        <f t="shared" si="166"/>
        <v>2</v>
      </c>
      <c r="C135">
        <f t="shared" si="167"/>
        <v>2023</v>
      </c>
      <c r="E135" s="7">
        <f t="shared" ref="E135:F135" ca="1" si="169">E123</f>
        <v>507.57</v>
      </c>
      <c r="F135" s="7">
        <f t="shared" ca="1" si="169"/>
        <v>0</v>
      </c>
      <c r="G135" s="121">
        <f>'Economic Variables'!D245</f>
        <v>7554.7454328000003</v>
      </c>
      <c r="H135" s="11">
        <f t="shared" si="139"/>
        <v>0</v>
      </c>
      <c r="I135" s="11">
        <f t="shared" si="140"/>
        <v>28</v>
      </c>
      <c r="J135">
        <f t="shared" si="142"/>
        <v>0</v>
      </c>
      <c r="K135" s="7">
        <f t="shared" ca="1" si="143"/>
        <v>126.8925</v>
      </c>
      <c r="L135" s="7">
        <f t="shared" ca="1" si="144"/>
        <v>0</v>
      </c>
      <c r="M135">
        <f t="shared" si="146"/>
        <v>0.25</v>
      </c>
      <c r="N135" s="6">
        <f t="shared" si="154"/>
        <v>-12119271.4176256</v>
      </c>
      <c r="O135" s="6">
        <f t="shared" ca="1" si="155"/>
        <v>5698851.2000674549</v>
      </c>
      <c r="P135" s="6">
        <f t="shared" ca="1" si="156"/>
        <v>0</v>
      </c>
      <c r="Q135" s="6">
        <f t="shared" si="157"/>
        <v>9942293.4677612409</v>
      </c>
      <c r="R135" s="6">
        <f t="shared" si="158"/>
        <v>0</v>
      </c>
      <c r="S135" s="6">
        <f t="shared" si="159"/>
        <v>17993821.539696436</v>
      </c>
      <c r="T135" s="6">
        <f t="shared" si="160"/>
        <v>0</v>
      </c>
      <c r="U135" s="6">
        <f t="shared" ca="1" si="161"/>
        <v>451947.99274892599</v>
      </c>
      <c r="V135" s="6">
        <f t="shared" ca="1" si="162"/>
        <v>0</v>
      </c>
      <c r="W135" s="6">
        <f t="shared" ca="1" si="163"/>
        <v>21967642.782648459</v>
      </c>
    </row>
    <row r="136" spans="1:23" x14ac:dyDescent="0.25">
      <c r="A136" s="21">
        <v>44986</v>
      </c>
      <c r="B136">
        <f t="shared" si="166"/>
        <v>3</v>
      </c>
      <c r="C136">
        <f t="shared" si="167"/>
        <v>2023</v>
      </c>
      <c r="E136" s="7">
        <f t="shared" ref="E136:F136" ca="1" si="170">E124</f>
        <v>395.70999999999992</v>
      </c>
      <c r="F136" s="7">
        <f t="shared" ca="1" si="170"/>
        <v>0.80894736842105175</v>
      </c>
      <c r="G136" s="121">
        <f>'Economic Variables'!D246</f>
        <v>7602.3589320000001</v>
      </c>
      <c r="H136" s="11">
        <f t="shared" si="139"/>
        <v>0</v>
      </c>
      <c r="I136" s="11">
        <f t="shared" si="140"/>
        <v>31</v>
      </c>
      <c r="J136">
        <f t="shared" si="142"/>
        <v>1</v>
      </c>
      <c r="K136" s="7">
        <f t="shared" ca="1" si="143"/>
        <v>98.927499999999981</v>
      </c>
      <c r="L136" s="7">
        <f t="shared" ca="1" si="144"/>
        <v>0.20223684210526294</v>
      </c>
      <c r="M136">
        <f t="shared" si="146"/>
        <v>0.25</v>
      </c>
      <c r="N136" s="6">
        <f t="shared" si="154"/>
        <v>-12119271.4176256</v>
      </c>
      <c r="O136" s="6">
        <f t="shared" ca="1" si="155"/>
        <v>4442919.0227529053</v>
      </c>
      <c r="P136" s="6">
        <f t="shared" ca="1" si="156"/>
        <v>50534.220535135471</v>
      </c>
      <c r="Q136" s="6">
        <f t="shared" si="157"/>
        <v>10004954.398732936</v>
      </c>
      <c r="R136" s="6">
        <f t="shared" si="158"/>
        <v>0</v>
      </c>
      <c r="S136" s="6">
        <f t="shared" si="159"/>
        <v>19921730.990378197</v>
      </c>
      <c r="T136" s="6">
        <f t="shared" si="160"/>
        <v>-756046.97485114005</v>
      </c>
      <c r="U136" s="6">
        <f t="shared" ca="1" si="161"/>
        <v>352346.15956553275</v>
      </c>
      <c r="V136" s="6">
        <f t="shared" ca="1" si="162"/>
        <v>4807.1872058466552</v>
      </c>
      <c r="W136" s="6">
        <f t="shared" ca="1" si="163"/>
        <v>21901973.586693816</v>
      </c>
    </row>
    <row r="137" spans="1:23" x14ac:dyDescent="0.25">
      <c r="A137" s="21">
        <v>45017</v>
      </c>
      <c r="B137">
        <f t="shared" si="166"/>
        <v>4</v>
      </c>
      <c r="C137">
        <f t="shared" si="167"/>
        <v>2023</v>
      </c>
      <c r="E137" s="7">
        <f t="shared" ref="E137:F137" ca="1" si="171">E125</f>
        <v>227.7</v>
      </c>
      <c r="F137" s="7">
        <f t="shared" ca="1" si="171"/>
        <v>0</v>
      </c>
      <c r="G137" s="121">
        <f>'Economic Variables'!D247</f>
        <v>7647.7602995999996</v>
      </c>
      <c r="H137" s="11">
        <f t="shared" si="139"/>
        <v>0</v>
      </c>
      <c r="I137" s="11">
        <f t="shared" si="140"/>
        <v>30</v>
      </c>
      <c r="J137">
        <f t="shared" si="142"/>
        <v>1</v>
      </c>
      <c r="K137" s="7">
        <f t="shared" ca="1" si="143"/>
        <v>56.924999999999997</v>
      </c>
      <c r="L137" s="7">
        <f t="shared" ca="1" si="144"/>
        <v>0</v>
      </c>
      <c r="M137">
        <f t="shared" si="146"/>
        <v>0.25</v>
      </c>
      <c r="N137" s="6">
        <f t="shared" si="154"/>
        <v>-12119271.4176256</v>
      </c>
      <c r="O137" s="6">
        <f t="shared" ca="1" si="155"/>
        <v>2556550.6595255025</v>
      </c>
      <c r="P137" s="6">
        <f t="shared" ca="1" si="156"/>
        <v>0</v>
      </c>
      <c r="Q137" s="6">
        <f t="shared" si="157"/>
        <v>10064704.091761256</v>
      </c>
      <c r="R137" s="6">
        <f t="shared" si="158"/>
        <v>0</v>
      </c>
      <c r="S137" s="6">
        <f t="shared" si="159"/>
        <v>19279094.506817613</v>
      </c>
      <c r="T137" s="6">
        <f t="shared" si="160"/>
        <v>-756046.97485114005</v>
      </c>
      <c r="U137" s="6">
        <f t="shared" ca="1" si="161"/>
        <v>202747.51846825154</v>
      </c>
      <c r="V137" s="6">
        <f t="shared" ca="1" si="162"/>
        <v>0</v>
      </c>
      <c r="W137" s="6">
        <f t="shared" ca="1" si="163"/>
        <v>19227778.384095885</v>
      </c>
    </row>
    <row r="138" spans="1:23" x14ac:dyDescent="0.25">
      <c r="A138" s="21">
        <v>45047</v>
      </c>
      <c r="B138">
        <f t="shared" si="166"/>
        <v>5</v>
      </c>
      <c r="C138">
        <f t="shared" si="167"/>
        <v>2023</v>
      </c>
      <c r="E138" s="7">
        <f t="shared" ref="E138:F138" ca="1" si="172">E126</f>
        <v>77.190000000000012</v>
      </c>
      <c r="F138" s="7">
        <f t="shared" ca="1" si="172"/>
        <v>50.861127819548983</v>
      </c>
      <c r="G138" s="121">
        <f>'Economic Variables'!D248</f>
        <v>7650.8151479999997</v>
      </c>
      <c r="H138" s="11">
        <f t="shared" si="139"/>
        <v>0</v>
      </c>
      <c r="I138" s="11">
        <f t="shared" si="140"/>
        <v>31</v>
      </c>
      <c r="J138">
        <f t="shared" si="142"/>
        <v>1</v>
      </c>
      <c r="K138" s="7">
        <f t="shared" ca="1" si="143"/>
        <v>19.297500000000003</v>
      </c>
      <c r="L138" s="7">
        <f t="shared" ca="1" si="144"/>
        <v>12.715281954887246</v>
      </c>
      <c r="M138">
        <f t="shared" si="146"/>
        <v>0.25</v>
      </c>
      <c r="N138" s="6">
        <f t="shared" si="154"/>
        <v>-12119271.4176256</v>
      </c>
      <c r="O138" s="6">
        <f t="shared" ca="1" si="155"/>
        <v>866667.30526470614</v>
      </c>
      <c r="P138" s="6">
        <f t="shared" ca="1" si="156"/>
        <v>3177249.2874480998</v>
      </c>
      <c r="Q138" s="6">
        <f t="shared" si="157"/>
        <v>10068724.372730678</v>
      </c>
      <c r="R138" s="6">
        <f t="shared" si="158"/>
        <v>0</v>
      </c>
      <c r="S138" s="6">
        <f t="shared" si="159"/>
        <v>19921730.990378197</v>
      </c>
      <c r="T138" s="6">
        <f t="shared" si="160"/>
        <v>-756046.97485114005</v>
      </c>
      <c r="U138" s="6">
        <f t="shared" ca="1" si="161"/>
        <v>68731.14163620703</v>
      </c>
      <c r="V138" s="6">
        <f t="shared" ca="1" si="162"/>
        <v>302243.35040027864</v>
      </c>
      <c r="W138" s="6">
        <f t="shared" ca="1" si="163"/>
        <v>21530028.055381428</v>
      </c>
    </row>
    <row r="139" spans="1:23" x14ac:dyDescent="0.25">
      <c r="A139" s="21">
        <v>45078</v>
      </c>
      <c r="B139">
        <f t="shared" si="166"/>
        <v>6</v>
      </c>
      <c r="C139">
        <f t="shared" si="167"/>
        <v>2023</v>
      </c>
      <c r="E139" s="7">
        <f t="shared" ref="E139:F139" ca="1" si="173">E127</f>
        <v>5.15</v>
      </c>
      <c r="F139" s="7">
        <f t="shared" ca="1" si="173"/>
        <v>105.80165413533837</v>
      </c>
      <c r="G139" s="121">
        <f>'Economic Variables'!D249</f>
        <v>7630.8006239999995</v>
      </c>
      <c r="H139" s="11">
        <f t="shared" si="139"/>
        <v>0</v>
      </c>
      <c r="I139" s="11">
        <f t="shared" si="140"/>
        <v>30</v>
      </c>
      <c r="J139">
        <f t="shared" si="142"/>
        <v>0</v>
      </c>
      <c r="K139" s="7">
        <f t="shared" ca="1" si="143"/>
        <v>1.2875000000000001</v>
      </c>
      <c r="L139" s="7">
        <f t="shared" ca="1" si="144"/>
        <v>26.450413533834592</v>
      </c>
      <c r="M139">
        <f t="shared" si="146"/>
        <v>0.25</v>
      </c>
      <c r="N139" s="6">
        <f t="shared" si="154"/>
        <v>-12119271.4176256</v>
      </c>
      <c r="O139" s="6">
        <f t="shared" ca="1" si="155"/>
        <v>57822.731210172773</v>
      </c>
      <c r="P139" s="6">
        <f t="shared" ca="1" si="156"/>
        <v>6609334.9601879716</v>
      </c>
      <c r="Q139" s="6">
        <f t="shared" si="157"/>
        <v>10042384.600862045</v>
      </c>
      <c r="R139" s="6">
        <f t="shared" si="158"/>
        <v>0</v>
      </c>
      <c r="S139" s="6">
        <f t="shared" si="159"/>
        <v>19279094.506817613</v>
      </c>
      <c r="T139" s="6">
        <f t="shared" si="160"/>
        <v>0</v>
      </c>
      <c r="U139" s="6">
        <f t="shared" ca="1" si="161"/>
        <v>4585.6377694839512</v>
      </c>
      <c r="V139" s="6">
        <f t="shared" ca="1" si="162"/>
        <v>628728.61445799796</v>
      </c>
      <c r="W139" s="6">
        <f t="shared" ca="1" si="163"/>
        <v>24502679.633679684</v>
      </c>
    </row>
    <row r="140" spans="1:23" x14ac:dyDescent="0.25">
      <c r="A140" s="21">
        <v>45108</v>
      </c>
      <c r="B140">
        <f t="shared" si="166"/>
        <v>7</v>
      </c>
      <c r="C140">
        <f t="shared" si="167"/>
        <v>2023</v>
      </c>
      <c r="E140" s="7">
        <f t="shared" ref="E140:F140" ca="1" si="174">E128</f>
        <v>0</v>
      </c>
      <c r="F140" s="7">
        <f t="shared" ca="1" si="174"/>
        <v>183.82939849624063</v>
      </c>
      <c r="G140" s="121">
        <f>'Economic Variables'!D250</f>
        <v>7684.5238199999994</v>
      </c>
      <c r="H140" s="11">
        <f t="shared" si="139"/>
        <v>0</v>
      </c>
      <c r="I140" s="11">
        <f t="shared" si="140"/>
        <v>31</v>
      </c>
      <c r="J140">
        <f t="shared" si="142"/>
        <v>0</v>
      </c>
      <c r="K140" s="7">
        <f t="shared" ca="1" si="143"/>
        <v>0</v>
      </c>
      <c r="L140" s="7">
        <f t="shared" ca="1" si="144"/>
        <v>45.957349624060157</v>
      </c>
      <c r="M140">
        <f t="shared" si="146"/>
        <v>0.25</v>
      </c>
      <c r="N140" s="6">
        <f t="shared" si="154"/>
        <v>-12119271.4176256</v>
      </c>
      <c r="O140" s="6">
        <f t="shared" ca="1" si="155"/>
        <v>0</v>
      </c>
      <c r="P140" s="6">
        <f t="shared" ca="1" si="156"/>
        <v>11483658.550719347</v>
      </c>
      <c r="Q140" s="6">
        <f t="shared" si="157"/>
        <v>10113086.093772586</v>
      </c>
      <c r="R140" s="6">
        <f t="shared" si="158"/>
        <v>0</v>
      </c>
      <c r="S140" s="6">
        <f t="shared" si="159"/>
        <v>19921730.990378197</v>
      </c>
      <c r="T140" s="6">
        <f t="shared" si="160"/>
        <v>0</v>
      </c>
      <c r="U140" s="6">
        <f t="shared" ca="1" si="161"/>
        <v>0</v>
      </c>
      <c r="V140" s="6">
        <f t="shared" ca="1" si="162"/>
        <v>1092410.1703111704</v>
      </c>
      <c r="W140" s="6">
        <f t="shared" ca="1" si="163"/>
        <v>30491614.3875557</v>
      </c>
    </row>
    <row r="141" spans="1:23" x14ac:dyDescent="0.25">
      <c r="A141" s="21">
        <v>45139</v>
      </c>
      <c r="B141">
        <f t="shared" si="166"/>
        <v>8</v>
      </c>
      <c r="C141">
        <f t="shared" si="167"/>
        <v>2023</v>
      </c>
      <c r="E141" s="7">
        <f t="shared" ref="E141:F141" ca="1" si="175">E129</f>
        <v>8.0000000000000071E-2</v>
      </c>
      <c r="F141" s="7">
        <f t="shared" ca="1" si="175"/>
        <v>167.5754887218045</v>
      </c>
      <c r="G141" s="121">
        <f>'Economic Variables'!D251</f>
        <v>7758.2615399999995</v>
      </c>
      <c r="H141" s="11">
        <f t="shared" si="139"/>
        <v>0</v>
      </c>
      <c r="I141" s="11">
        <f t="shared" si="140"/>
        <v>31</v>
      </c>
      <c r="J141">
        <f t="shared" si="142"/>
        <v>0</v>
      </c>
      <c r="K141" s="7">
        <f t="shared" ca="1" si="143"/>
        <v>2.0000000000000018E-2</v>
      </c>
      <c r="L141" s="7">
        <f t="shared" ca="1" si="144"/>
        <v>41.893872180451126</v>
      </c>
      <c r="M141">
        <f t="shared" si="146"/>
        <v>0.25</v>
      </c>
      <c r="N141" s="6">
        <f t="shared" si="154"/>
        <v>-12119271.4176256</v>
      </c>
      <c r="O141" s="6">
        <f t="shared" ca="1" si="155"/>
        <v>898.21718384734481</v>
      </c>
      <c r="P141" s="6">
        <f t="shared" ca="1" si="156"/>
        <v>10468291.305378329</v>
      </c>
      <c r="Q141" s="6">
        <f t="shared" si="157"/>
        <v>10210127.358551761</v>
      </c>
      <c r="R141" s="6">
        <f t="shared" si="158"/>
        <v>0</v>
      </c>
      <c r="S141" s="6">
        <f t="shared" si="159"/>
        <v>19921730.990378197</v>
      </c>
      <c r="T141" s="6">
        <f t="shared" si="160"/>
        <v>0</v>
      </c>
      <c r="U141" s="6">
        <f t="shared" ca="1" si="161"/>
        <v>71.233208069653671</v>
      </c>
      <c r="V141" s="6">
        <f t="shared" ca="1" si="162"/>
        <v>995820.96047769941</v>
      </c>
      <c r="W141" s="6">
        <f t="shared" ca="1" si="163"/>
        <v>29477668.647552304</v>
      </c>
    </row>
    <row r="142" spans="1:23" x14ac:dyDescent="0.25">
      <c r="A142" s="21">
        <v>45170</v>
      </c>
      <c r="B142">
        <f t="shared" si="166"/>
        <v>9</v>
      </c>
      <c r="C142">
        <f t="shared" si="167"/>
        <v>2023</v>
      </c>
      <c r="E142" s="7">
        <f t="shared" ref="E142:F142" ca="1" si="176">E130</f>
        <v>13.169999999999998</v>
      </c>
      <c r="F142" s="7">
        <f t="shared" ca="1" si="176"/>
        <v>69.782030075187976</v>
      </c>
      <c r="G142" s="121">
        <f>'Economic Variables'!D252</f>
        <v>7824.520148399999</v>
      </c>
      <c r="H142" s="11">
        <f t="shared" si="139"/>
        <v>0</v>
      </c>
      <c r="I142" s="11">
        <f t="shared" si="140"/>
        <v>30</v>
      </c>
      <c r="J142">
        <f t="shared" si="142"/>
        <v>1</v>
      </c>
      <c r="K142" s="7">
        <f t="shared" ca="1" si="143"/>
        <v>3.2924999999999995</v>
      </c>
      <c r="L142" s="7">
        <f t="shared" ca="1" si="144"/>
        <v>17.445507518796994</v>
      </c>
      <c r="M142">
        <f t="shared" si="146"/>
        <v>0.25</v>
      </c>
      <c r="N142" s="6">
        <f t="shared" si="154"/>
        <v>-12119271.4176256</v>
      </c>
      <c r="O142" s="6">
        <f t="shared" ca="1" si="155"/>
        <v>147869.00389086897</v>
      </c>
      <c r="P142" s="6">
        <f t="shared" ca="1" si="156"/>
        <v>4359221.1741685867</v>
      </c>
      <c r="Q142" s="6">
        <f t="shared" si="157"/>
        <v>10297325.866474763</v>
      </c>
      <c r="R142" s="6">
        <f t="shared" si="158"/>
        <v>0</v>
      </c>
      <c r="S142" s="6">
        <f t="shared" si="159"/>
        <v>19279094.506817613</v>
      </c>
      <c r="T142" s="6">
        <f t="shared" si="160"/>
        <v>-756046.97485114005</v>
      </c>
      <c r="U142" s="6">
        <f t="shared" ca="1" si="161"/>
        <v>11726.766878466722</v>
      </c>
      <c r="V142" s="6">
        <f t="shared" ca="1" si="162"/>
        <v>414681.22064629535</v>
      </c>
      <c r="W142" s="6">
        <f t="shared" ca="1" si="163"/>
        <v>21634600.146399856</v>
      </c>
    </row>
    <row r="143" spans="1:23" x14ac:dyDescent="0.25">
      <c r="A143" s="21">
        <v>45200</v>
      </c>
      <c r="B143">
        <f t="shared" si="166"/>
        <v>10</v>
      </c>
      <c r="C143">
        <f t="shared" si="167"/>
        <v>2023</v>
      </c>
      <c r="E143" s="7">
        <f t="shared" ref="E143:F143" ca="1" si="177">E131</f>
        <v>110.45</v>
      </c>
      <c r="F143" s="7">
        <f t="shared" ca="1" si="177"/>
        <v>18.489849624060071</v>
      </c>
      <c r="G143" s="121">
        <f>'Economic Variables'!D253</f>
        <v>7881.298192799999</v>
      </c>
      <c r="H143" s="11">
        <f t="shared" si="139"/>
        <v>0</v>
      </c>
      <c r="I143" s="11">
        <f t="shared" si="140"/>
        <v>31</v>
      </c>
      <c r="J143">
        <f t="shared" si="142"/>
        <v>1</v>
      </c>
      <c r="K143" s="7">
        <f t="shared" ca="1" si="143"/>
        <v>27.612500000000001</v>
      </c>
      <c r="L143" s="7">
        <f t="shared" ca="1" si="144"/>
        <v>4.6224624060150177</v>
      </c>
      <c r="M143">
        <f t="shared" si="146"/>
        <v>0.25</v>
      </c>
      <c r="N143" s="6">
        <f t="shared" si="154"/>
        <v>-12119271.4176256</v>
      </c>
      <c r="O143" s="6">
        <f t="shared" ca="1" si="155"/>
        <v>1240101.0994492394</v>
      </c>
      <c r="P143" s="6">
        <f t="shared" ca="1" si="156"/>
        <v>1155044.4133188771</v>
      </c>
      <c r="Q143" s="6">
        <f t="shared" si="157"/>
        <v>10372047.640354726</v>
      </c>
      <c r="R143" s="6">
        <f t="shared" si="158"/>
        <v>0</v>
      </c>
      <c r="S143" s="6">
        <f t="shared" si="159"/>
        <v>19921730.990378197</v>
      </c>
      <c r="T143" s="6">
        <f t="shared" si="160"/>
        <v>-756046.97485114005</v>
      </c>
      <c r="U143" s="6">
        <f t="shared" ca="1" si="161"/>
        <v>98346.347891165511</v>
      </c>
      <c r="V143" s="6">
        <f t="shared" ca="1" si="162"/>
        <v>109876.33067439134</v>
      </c>
      <c r="W143" s="6">
        <f t="shared" ca="1" si="163"/>
        <v>20021828.42958986</v>
      </c>
    </row>
    <row r="144" spans="1:23" x14ac:dyDescent="0.25">
      <c r="A144" s="21">
        <v>45231</v>
      </c>
      <c r="B144">
        <f t="shared" si="166"/>
        <v>11</v>
      </c>
      <c r="C144">
        <f t="shared" si="167"/>
        <v>2023</v>
      </c>
      <c r="E144" s="7">
        <f t="shared" ref="E144:F144" ca="1" si="178">E132</f>
        <v>302.64</v>
      </c>
      <c r="F144" s="7">
        <f t="shared" ca="1" si="178"/>
        <v>0.81345864661653877</v>
      </c>
      <c r="G144" s="121">
        <f>'Economic Variables'!D254</f>
        <v>7941.1310856</v>
      </c>
      <c r="H144" s="11">
        <f t="shared" si="139"/>
        <v>0</v>
      </c>
      <c r="I144" s="11">
        <f t="shared" si="140"/>
        <v>30</v>
      </c>
      <c r="J144">
        <f t="shared" si="142"/>
        <v>0</v>
      </c>
      <c r="K144" s="7">
        <f t="shared" ca="1" si="143"/>
        <v>75.66</v>
      </c>
      <c r="L144" s="7">
        <f t="shared" ca="1" si="144"/>
        <v>0.20336466165413469</v>
      </c>
      <c r="M144">
        <f t="shared" si="146"/>
        <v>0.25</v>
      </c>
      <c r="N144" s="6">
        <f t="shared" si="154"/>
        <v>-12119271.4176256</v>
      </c>
      <c r="O144" s="6">
        <f t="shared" ca="1" si="155"/>
        <v>3397955.6064945022</v>
      </c>
      <c r="P144" s="6">
        <f t="shared" ca="1" si="156"/>
        <v>50816.036060008322</v>
      </c>
      <c r="Q144" s="6">
        <f t="shared" si="157"/>
        <v>10450789.695204116</v>
      </c>
      <c r="R144" s="6">
        <f t="shared" si="158"/>
        <v>0</v>
      </c>
      <c r="S144" s="6">
        <f t="shared" si="159"/>
        <v>19279094.506817613</v>
      </c>
      <c r="T144" s="6">
        <f t="shared" si="160"/>
        <v>0</v>
      </c>
      <c r="U144" s="6">
        <f t="shared" ca="1" si="161"/>
        <v>269475.22612749954</v>
      </c>
      <c r="V144" s="6">
        <f t="shared" ca="1" si="162"/>
        <v>4833.9955739431971</v>
      </c>
      <c r="W144" s="6">
        <f t="shared" ca="1" si="163"/>
        <v>21333693.64865208</v>
      </c>
    </row>
    <row r="145" spans="1:23" x14ac:dyDescent="0.25">
      <c r="A145" s="21">
        <v>45261</v>
      </c>
      <c r="B145">
        <f t="shared" si="166"/>
        <v>12</v>
      </c>
      <c r="C145">
        <f t="shared" si="167"/>
        <v>2023</v>
      </c>
      <c r="E145" s="7">
        <f t="shared" ref="E145:F145" ca="1" si="179">E133</f>
        <v>435.27</v>
      </c>
      <c r="F145" s="7">
        <f t="shared" ca="1" si="179"/>
        <v>0</v>
      </c>
      <c r="G145" s="121">
        <f>'Economic Variables'!D255</f>
        <v>7990.1139996000002</v>
      </c>
      <c r="H145" s="11">
        <f t="shared" si="139"/>
        <v>1</v>
      </c>
      <c r="I145" s="11">
        <f t="shared" si="140"/>
        <v>31</v>
      </c>
      <c r="J145">
        <f t="shared" si="142"/>
        <v>0</v>
      </c>
      <c r="K145" s="7">
        <f t="shared" ca="1" si="143"/>
        <v>108.8175</v>
      </c>
      <c r="L145" s="7">
        <f t="shared" ca="1" si="144"/>
        <v>0</v>
      </c>
      <c r="M145">
        <f t="shared" si="146"/>
        <v>0.25</v>
      </c>
      <c r="N145" s="6">
        <f t="shared" si="154"/>
        <v>-12119271.4176256</v>
      </c>
      <c r="O145" s="6">
        <f t="shared" ca="1" si="155"/>
        <v>4887087.4201654177</v>
      </c>
      <c r="P145" s="6">
        <f t="shared" ca="1" si="156"/>
        <v>0</v>
      </c>
      <c r="Q145" s="6">
        <f t="shared" si="157"/>
        <v>10515252.82109314</v>
      </c>
      <c r="R145" s="6">
        <f t="shared" si="158"/>
        <v>678520.979466822</v>
      </c>
      <c r="S145" s="6">
        <f t="shared" si="159"/>
        <v>19921730.990378197</v>
      </c>
      <c r="T145" s="6">
        <f t="shared" si="160"/>
        <v>0</v>
      </c>
      <c r="U145" s="6">
        <f t="shared" ca="1" si="161"/>
        <v>387570.98095597653</v>
      </c>
      <c r="V145" s="6">
        <f t="shared" ca="1" si="162"/>
        <v>0</v>
      </c>
      <c r="W145" s="6">
        <f t="shared" ca="1" si="163"/>
        <v>24270891.774433952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U146"/>
  <sheetViews>
    <sheetView workbookViewId="0">
      <selection activeCell="I12" sqref="I12"/>
    </sheetView>
  </sheetViews>
  <sheetFormatPr defaultRowHeight="15" x14ac:dyDescent="0.25"/>
  <cols>
    <col min="1" max="1" width="12.28515625" customWidth="1"/>
    <col min="4" max="4" width="16.85546875" customWidth="1"/>
    <col min="10" max="12" width="13.28515625" bestFit="1" customWidth="1"/>
    <col min="13" max="13" width="12.140625" customWidth="1"/>
    <col min="14" max="14" width="12.140625" bestFit="1" customWidth="1"/>
    <col min="15" max="15" width="14.42578125" bestFit="1" customWidth="1"/>
    <col min="16" max="16" width="12.7109375" bestFit="1" customWidth="1"/>
    <col min="17" max="17" width="11.28515625" bestFit="1" customWidth="1"/>
  </cols>
  <sheetData>
    <row r="1" spans="1:21" x14ac:dyDescent="0.25">
      <c r="A1" t="s">
        <v>0</v>
      </c>
      <c r="B1" t="s">
        <v>48</v>
      </c>
      <c r="C1" t="s">
        <v>49</v>
      </c>
      <c r="D1" t="str">
        <f>'Monthly Data'!I1</f>
        <v>GSlt50kWh_NoCDM</v>
      </c>
      <c r="E1" t="s">
        <v>174</v>
      </c>
      <c r="F1" t="s">
        <v>173</v>
      </c>
      <c r="G1" t="str">
        <f>'Monthly Data'!CH1</f>
        <v>COVID_AM</v>
      </c>
      <c r="H1" t="str">
        <f>'Monthly Data'!AZ1</f>
        <v>Adj.Lnd_FTE</v>
      </c>
      <c r="J1" t="s">
        <v>81</v>
      </c>
      <c r="K1" t="str">
        <f>E1</f>
        <v>HDD14</v>
      </c>
      <c r="L1" t="str">
        <f>F1</f>
        <v>CDD16</v>
      </c>
      <c r="M1" t="str">
        <f t="shared" ref="M1:N1" si="0">G1</f>
        <v>COVID_AM</v>
      </c>
      <c r="N1" t="str">
        <f t="shared" si="0"/>
        <v>Adj.Lnd_FTE</v>
      </c>
      <c r="O1" t="s">
        <v>82</v>
      </c>
    </row>
    <row r="2" spans="1:21" x14ac:dyDescent="0.25">
      <c r="A2" s="21">
        <f>'Monthly Data'!A2</f>
        <v>40909</v>
      </c>
      <c r="B2">
        <f t="shared" ref="B2:B60" si="1">MONTH(A2)</f>
        <v>1</v>
      </c>
      <c r="C2">
        <f t="shared" ref="C2:C60" si="2">YEAR(A2)</f>
        <v>2012</v>
      </c>
      <c r="D2" s="6">
        <f>'Monthly Data'!I2</f>
        <v>9715146.4363389518</v>
      </c>
      <c r="E2" s="92">
        <f ca="1">Weather!BO61</f>
        <v>548.74</v>
      </c>
      <c r="F2" s="92">
        <f ca="1">Weather!BG61</f>
        <v>0</v>
      </c>
      <c r="G2">
        <f>'Monthly Data'!CH2</f>
        <v>0</v>
      </c>
      <c r="H2">
        <f>'Monthly Data'!AZ2</f>
        <v>233.7</v>
      </c>
      <c r="J2" s="6">
        <f>$R$7</f>
        <v>4911431.3206355898</v>
      </c>
      <c r="K2" s="6">
        <f ca="1">E2*$R$8</f>
        <v>2402049.3752164845</v>
      </c>
      <c r="L2" s="6">
        <f ca="1">F2*$R$9</f>
        <v>0</v>
      </c>
      <c r="M2" s="6">
        <f>G2*$R$10</f>
        <v>0</v>
      </c>
      <c r="N2" s="6">
        <f>H2*$R$11</f>
        <v>2131462.6868132567</v>
      </c>
      <c r="O2" s="6">
        <f ca="1">SUM(J2:N2)</f>
        <v>9444943.3826653324</v>
      </c>
      <c r="P2" s="6"/>
      <c r="Q2" t="s">
        <v>349</v>
      </c>
    </row>
    <row r="3" spans="1:21" x14ac:dyDescent="0.25">
      <c r="A3" s="21">
        <f>'Monthly Data'!A3</f>
        <v>40940</v>
      </c>
      <c r="B3">
        <f t="shared" si="1"/>
        <v>2</v>
      </c>
      <c r="C3">
        <f t="shared" si="2"/>
        <v>2012</v>
      </c>
      <c r="D3" s="6">
        <f>'Monthly Data'!I3</f>
        <v>8758035.2273938507</v>
      </c>
      <c r="E3" s="92">
        <f ca="1">Weather!BO62</f>
        <v>507.57</v>
      </c>
      <c r="F3" s="92">
        <f ca="1">Weather!BG62</f>
        <v>0</v>
      </c>
      <c r="G3">
        <f>'Monthly Data'!CH3</f>
        <v>0</v>
      </c>
      <c r="H3">
        <f>'Monthly Data'!AZ3</f>
        <v>232</v>
      </c>
      <c r="J3" s="6">
        <f t="shared" ref="J3:J66" si="3">$R$7</f>
        <v>4911431.3206355898</v>
      </c>
      <c r="K3" s="6">
        <f t="shared" ref="K3:K66" ca="1" si="4">E3*$R$8</f>
        <v>2221832.1999100321</v>
      </c>
      <c r="L3" s="6">
        <f t="shared" ref="L3:L66" ca="1" si="5">F3*$R$9</f>
        <v>0</v>
      </c>
      <c r="M3" s="6">
        <f t="shared" ref="M3:M66" si="6">G3*$R$10</f>
        <v>0</v>
      </c>
      <c r="N3" s="6">
        <f t="shared" ref="N3:N66" si="7">H3*$R$11</f>
        <v>2115957.823451757</v>
      </c>
      <c r="O3" s="6">
        <f t="shared" ref="O3:O66" ca="1" si="8">SUM(J3:N3)</f>
        <v>9249221.3439973798</v>
      </c>
      <c r="P3" s="6"/>
      <c r="Q3" t="s">
        <v>340</v>
      </c>
    </row>
    <row r="4" spans="1:21" x14ac:dyDescent="0.25">
      <c r="A4" s="21">
        <f>'Monthly Data'!A4</f>
        <v>40969</v>
      </c>
      <c r="B4">
        <f t="shared" si="1"/>
        <v>3</v>
      </c>
      <c r="C4">
        <f t="shared" si="2"/>
        <v>2012</v>
      </c>
      <c r="D4" s="6">
        <f>'Monthly Data'!I4</f>
        <v>8522126.5363044497</v>
      </c>
      <c r="E4" s="92">
        <f ca="1">Weather!BO63</f>
        <v>395.70999999999992</v>
      </c>
      <c r="F4" s="92">
        <f ca="1">Weather!BG63</f>
        <v>0.80894736842105175</v>
      </c>
      <c r="G4">
        <f>'Monthly Data'!CH4</f>
        <v>0</v>
      </c>
      <c r="H4">
        <f>'Monthly Data'!AZ4</f>
        <v>231</v>
      </c>
      <c r="J4" s="6">
        <f t="shared" si="3"/>
        <v>4911431.3206355898</v>
      </c>
      <c r="K4" s="6">
        <f t="shared" ca="1" si="4"/>
        <v>1732177.2756987186</v>
      </c>
      <c r="L4" s="6">
        <f t="shared" ca="1" si="5"/>
        <v>12190.290145047959</v>
      </c>
      <c r="M4" s="6">
        <f t="shared" si="6"/>
        <v>0</v>
      </c>
      <c r="N4" s="6">
        <f t="shared" si="7"/>
        <v>2106837.315592051</v>
      </c>
      <c r="O4" s="6">
        <f t="shared" ca="1" si="8"/>
        <v>8762636.2020714078</v>
      </c>
      <c r="P4" s="6"/>
      <c r="Q4" t="s">
        <v>362</v>
      </c>
    </row>
    <row r="5" spans="1:21" x14ac:dyDescent="0.25">
      <c r="A5" s="21">
        <f>'Monthly Data'!A5</f>
        <v>41000</v>
      </c>
      <c r="B5">
        <f t="shared" si="1"/>
        <v>4</v>
      </c>
      <c r="C5">
        <f t="shared" si="2"/>
        <v>2012</v>
      </c>
      <c r="D5" s="6">
        <f>'Monthly Data'!I5</f>
        <v>7739075.6310959514</v>
      </c>
      <c r="E5" s="92">
        <f ca="1">Weather!BO64</f>
        <v>227.7</v>
      </c>
      <c r="F5" s="92">
        <f ca="1">Weather!BG64</f>
        <v>0</v>
      </c>
      <c r="G5">
        <f>'Monthly Data'!CH5</f>
        <v>0</v>
      </c>
      <c r="H5">
        <f>'Monthly Data'!AZ5</f>
        <v>236.1</v>
      </c>
      <c r="J5" s="6">
        <f t="shared" si="3"/>
        <v>4911431.3206355898</v>
      </c>
      <c r="K5" s="6">
        <f t="shared" ca="1" si="4"/>
        <v>996731.8634267475</v>
      </c>
      <c r="L5" s="6">
        <f t="shared" ca="1" si="5"/>
        <v>0</v>
      </c>
      <c r="M5" s="6">
        <f t="shared" si="6"/>
        <v>0</v>
      </c>
      <c r="N5" s="6">
        <f t="shared" si="7"/>
        <v>2153351.9056765507</v>
      </c>
      <c r="O5" s="6">
        <f t="shared" ca="1" si="8"/>
        <v>8061515.0897388887</v>
      </c>
      <c r="P5" s="6"/>
    </row>
    <row r="6" spans="1:21" x14ac:dyDescent="0.25">
      <c r="A6" s="21">
        <f>'Monthly Data'!A6</f>
        <v>41030</v>
      </c>
      <c r="B6">
        <f t="shared" si="1"/>
        <v>5</v>
      </c>
      <c r="C6">
        <f t="shared" si="2"/>
        <v>2012</v>
      </c>
      <c r="D6" s="6">
        <f>'Monthly Data'!I6</f>
        <v>7942686.7721972512</v>
      </c>
      <c r="E6" s="92">
        <f ca="1">Weather!BO65</f>
        <v>77.190000000000012</v>
      </c>
      <c r="F6" s="92">
        <f ca="1">Weather!BG65</f>
        <v>50.861127819548983</v>
      </c>
      <c r="G6">
        <f>'Monthly Data'!CH6</f>
        <v>0</v>
      </c>
      <c r="H6">
        <f>'Monthly Data'!AZ6</f>
        <v>241.3</v>
      </c>
      <c r="J6" s="6">
        <f t="shared" si="3"/>
        <v>4911431.3206355898</v>
      </c>
      <c r="K6" s="6">
        <f t="shared" ca="1" si="4"/>
        <v>337890.78848445613</v>
      </c>
      <c r="L6" s="6">
        <f t="shared" ca="1" si="5"/>
        <v>766442.8236349246</v>
      </c>
      <c r="M6" s="6">
        <f t="shared" si="6"/>
        <v>0</v>
      </c>
      <c r="N6" s="6">
        <f t="shared" si="7"/>
        <v>2200778.5465470217</v>
      </c>
      <c r="O6" s="6">
        <f t="shared" ca="1" si="8"/>
        <v>8216543.4793019919</v>
      </c>
      <c r="P6" s="6"/>
      <c r="R6" t="s">
        <v>85</v>
      </c>
      <c r="S6" t="s">
        <v>86</v>
      </c>
      <c r="T6" t="s">
        <v>87</v>
      </c>
      <c r="U6" t="s">
        <v>88</v>
      </c>
    </row>
    <row r="7" spans="1:21" x14ac:dyDescent="0.25">
      <c r="A7" s="21">
        <f>'Monthly Data'!A7</f>
        <v>41061</v>
      </c>
      <c r="B7">
        <f t="shared" si="1"/>
        <v>6</v>
      </c>
      <c r="C7">
        <f t="shared" si="2"/>
        <v>2012</v>
      </c>
      <c r="D7" s="6">
        <f>'Monthly Data'!I7</f>
        <v>8944453.9506688509</v>
      </c>
      <c r="E7" s="92">
        <f ca="1">Weather!BO66</f>
        <v>5.15</v>
      </c>
      <c r="F7" s="92">
        <f ca="1">Weather!BG66</f>
        <v>105.80165413533837</v>
      </c>
      <c r="G7">
        <f>'Monthly Data'!CH7</f>
        <v>0</v>
      </c>
      <c r="H7">
        <f>'Monthly Data'!AZ7</f>
        <v>245.1</v>
      </c>
      <c r="J7" s="6">
        <f t="shared" si="3"/>
        <v>4911431.3206355898</v>
      </c>
      <c r="K7" s="6">
        <f t="shared" ca="1" si="4"/>
        <v>22543.562128448619</v>
      </c>
      <c r="L7" s="6">
        <f t="shared" ca="1" si="5"/>
        <v>1594359.4256981129</v>
      </c>
      <c r="M7" s="6">
        <f t="shared" si="6"/>
        <v>0</v>
      </c>
      <c r="N7" s="6">
        <f t="shared" si="7"/>
        <v>2235436.4764139038</v>
      </c>
      <c r="O7" s="6">
        <f t="shared" ca="1" si="8"/>
        <v>8763770.784876056</v>
      </c>
      <c r="P7" s="6"/>
      <c r="Q7" t="s">
        <v>81</v>
      </c>
      <c r="R7">
        <v>4911431.3206355898</v>
      </c>
      <c r="S7">
        <v>661504.75376816897</v>
      </c>
      <c r="T7">
        <v>7.4246349593987198</v>
      </c>
      <c r="U7" s="22">
        <v>2.1323233383448199E-11</v>
      </c>
    </row>
    <row r="8" spans="1:21" x14ac:dyDescent="0.25">
      <c r="A8" s="21">
        <f>'Monthly Data'!A8</f>
        <v>41091</v>
      </c>
      <c r="B8">
        <f t="shared" si="1"/>
        <v>7</v>
      </c>
      <c r="C8">
        <f t="shared" si="2"/>
        <v>2012</v>
      </c>
      <c r="D8" s="6">
        <f>'Monthly Data'!I8</f>
        <v>10398756.83768275</v>
      </c>
      <c r="E8" s="92">
        <f ca="1">Weather!BO67</f>
        <v>0</v>
      </c>
      <c r="F8" s="92">
        <f ca="1">Weather!BG67</f>
        <v>183.82939849624063</v>
      </c>
      <c r="G8">
        <f>'Monthly Data'!CH8</f>
        <v>0</v>
      </c>
      <c r="H8">
        <f>'Monthly Data'!AZ8</f>
        <v>246.2</v>
      </c>
      <c r="J8" s="6">
        <f t="shared" si="3"/>
        <v>4911431.3206355898</v>
      </c>
      <c r="K8" s="6">
        <f t="shared" ca="1" si="4"/>
        <v>0</v>
      </c>
      <c r="L8" s="6">
        <f t="shared" ca="1" si="5"/>
        <v>2770184.8010616493</v>
      </c>
      <c r="M8" s="6">
        <f t="shared" si="6"/>
        <v>0</v>
      </c>
      <c r="N8" s="6">
        <f t="shared" si="7"/>
        <v>2245469.0350595801</v>
      </c>
      <c r="O8" s="6">
        <f t="shared" ca="1" si="8"/>
        <v>9927085.1567568202</v>
      </c>
      <c r="P8" s="6"/>
      <c r="Q8" t="s">
        <v>174</v>
      </c>
      <c r="R8">
        <v>4377.3907045531296</v>
      </c>
      <c r="S8">
        <v>188.756088961221</v>
      </c>
      <c r="T8">
        <v>23.190725812572001</v>
      </c>
      <c r="U8" s="22">
        <v>3.5631143674387897E-45</v>
      </c>
    </row>
    <row r="9" spans="1:21" x14ac:dyDescent="0.25">
      <c r="A9" s="21">
        <f>'Monthly Data'!A9</f>
        <v>41122</v>
      </c>
      <c r="B9">
        <f t="shared" si="1"/>
        <v>8</v>
      </c>
      <c r="C9">
        <f t="shared" si="2"/>
        <v>2012</v>
      </c>
      <c r="D9" s="6">
        <f>'Monthly Data'!I9</f>
        <v>9361959.3423689511</v>
      </c>
      <c r="E9" s="92">
        <f ca="1">Weather!BO68</f>
        <v>8.0000000000000071E-2</v>
      </c>
      <c r="F9" s="92">
        <f ca="1">Weather!BG68</f>
        <v>167.5754887218045</v>
      </c>
      <c r="G9">
        <f>'Monthly Data'!CH9</f>
        <v>0</v>
      </c>
      <c r="H9">
        <f>'Monthly Data'!AZ9</f>
        <v>247.4</v>
      </c>
      <c r="J9" s="6">
        <f t="shared" si="3"/>
        <v>4911431.3206355898</v>
      </c>
      <c r="K9" s="6">
        <f t="shared" ca="1" si="4"/>
        <v>350.19125636425071</v>
      </c>
      <c r="L9" s="6">
        <f t="shared" ca="1" si="5"/>
        <v>2525249.3653626028</v>
      </c>
      <c r="M9" s="6">
        <f t="shared" si="6"/>
        <v>0</v>
      </c>
      <c r="N9" s="6">
        <f t="shared" si="7"/>
        <v>2256413.6444912273</v>
      </c>
      <c r="O9" s="6">
        <f t="shared" ca="1" si="8"/>
        <v>9693444.5217457842</v>
      </c>
      <c r="P9" s="6"/>
      <c r="Q9" t="s">
        <v>173</v>
      </c>
      <c r="R9">
        <v>15069.324187112001</v>
      </c>
      <c r="S9">
        <v>605.69980881121398</v>
      </c>
      <c r="T9">
        <v>24.879195878710998</v>
      </c>
      <c r="U9" s="22">
        <v>4.17289961808204E-48</v>
      </c>
    </row>
    <row r="10" spans="1:21" x14ac:dyDescent="0.25">
      <c r="A10" s="21">
        <f>'Monthly Data'!A10</f>
        <v>41153</v>
      </c>
      <c r="B10">
        <f t="shared" si="1"/>
        <v>9</v>
      </c>
      <c r="C10">
        <f t="shared" si="2"/>
        <v>2012</v>
      </c>
      <c r="D10" s="6">
        <f>'Monthly Data'!I10</f>
        <v>7892744.2531334516</v>
      </c>
      <c r="E10" s="92">
        <f ca="1">Weather!BO69</f>
        <v>13.169999999999998</v>
      </c>
      <c r="F10" s="92">
        <f ca="1">Weather!BG69</f>
        <v>69.782030075187976</v>
      </c>
      <c r="G10">
        <f>'Monthly Data'!CH10</f>
        <v>0</v>
      </c>
      <c r="H10">
        <f>'Monthly Data'!AZ10</f>
        <v>246.2</v>
      </c>
      <c r="J10" s="6">
        <f t="shared" si="3"/>
        <v>4911431.3206355898</v>
      </c>
      <c r="K10" s="6">
        <f t="shared" ca="1" si="4"/>
        <v>57650.235578964712</v>
      </c>
      <c r="L10" s="6">
        <f t="shared" ca="1" si="5"/>
        <v>1051568.0336378072</v>
      </c>
      <c r="M10" s="6">
        <f t="shared" si="6"/>
        <v>0</v>
      </c>
      <c r="N10" s="6">
        <f t="shared" si="7"/>
        <v>2245469.0350595801</v>
      </c>
      <c r="O10" s="6">
        <f t="shared" ca="1" si="8"/>
        <v>8266118.6249119416</v>
      </c>
      <c r="P10" s="6"/>
      <c r="Q10" t="s">
        <v>278</v>
      </c>
      <c r="R10">
        <v>-1031443.78922714</v>
      </c>
      <c r="S10">
        <v>166815.00094802899</v>
      </c>
      <c r="T10">
        <v>-6.1831596880695603</v>
      </c>
      <c r="U10" s="22">
        <v>9.8671876361744E-9</v>
      </c>
    </row>
    <row r="11" spans="1:21" x14ac:dyDescent="0.25">
      <c r="A11" s="21">
        <f>'Monthly Data'!A11</f>
        <v>41183</v>
      </c>
      <c r="B11">
        <f t="shared" si="1"/>
        <v>10</v>
      </c>
      <c r="C11">
        <f t="shared" si="2"/>
        <v>2012</v>
      </c>
      <c r="D11" s="6">
        <f>'Monthly Data'!I11</f>
        <v>7783049.2121892506</v>
      </c>
      <c r="E11" s="92">
        <f ca="1">Weather!BO70</f>
        <v>110.45</v>
      </c>
      <c r="F11" s="92">
        <f ca="1">Weather!BG70</f>
        <v>18.489849624060071</v>
      </c>
      <c r="G11">
        <f>'Monthly Data'!CH11</f>
        <v>0</v>
      </c>
      <c r="H11">
        <f>'Monthly Data'!AZ11</f>
        <v>242</v>
      </c>
      <c r="J11" s="6">
        <f t="shared" si="3"/>
        <v>4911431.3206355898</v>
      </c>
      <c r="K11" s="6">
        <f t="shared" ca="1" si="4"/>
        <v>483482.80331789318</v>
      </c>
      <c r="L11" s="6">
        <f t="shared" ca="1" si="5"/>
        <v>278629.53815591213</v>
      </c>
      <c r="M11" s="6">
        <f t="shared" si="6"/>
        <v>0</v>
      </c>
      <c r="N11" s="6">
        <f t="shared" si="7"/>
        <v>2207162.9020488155</v>
      </c>
      <c r="O11" s="6">
        <f t="shared" ca="1" si="8"/>
        <v>7880706.5641582105</v>
      </c>
      <c r="P11" s="6"/>
      <c r="Q11" t="s">
        <v>341</v>
      </c>
      <c r="R11">
        <v>9120.5078597058491</v>
      </c>
      <c r="S11">
        <v>2683.0834693543102</v>
      </c>
      <c r="T11">
        <v>3.3992635577232799</v>
      </c>
      <c r="U11">
        <v>9.2935809689836198E-4</v>
      </c>
    </row>
    <row r="12" spans="1:21" x14ac:dyDescent="0.25">
      <c r="A12" s="21">
        <f>'Monthly Data'!A12</f>
        <v>41214</v>
      </c>
      <c r="B12">
        <f t="shared" si="1"/>
        <v>11</v>
      </c>
      <c r="C12">
        <f t="shared" si="2"/>
        <v>2012</v>
      </c>
      <c r="D12" s="6">
        <f>'Monthly Data'!I12</f>
        <v>8189402.8398290509</v>
      </c>
      <c r="E12" s="92">
        <f ca="1">Weather!BO71</f>
        <v>302.64</v>
      </c>
      <c r="F12" s="92">
        <f ca="1">Weather!BG71</f>
        <v>0.81345864661653877</v>
      </c>
      <c r="G12">
        <f>'Monthly Data'!CH12</f>
        <v>0</v>
      </c>
      <c r="H12">
        <f>'Monthly Data'!AZ12</f>
        <v>239.4</v>
      </c>
      <c r="J12" s="6">
        <f t="shared" si="3"/>
        <v>4911431.3206355898</v>
      </c>
      <c r="K12" s="6">
        <f t="shared" ca="1" si="4"/>
        <v>1324773.5228259591</v>
      </c>
      <c r="L12" s="6">
        <f t="shared" ca="1" si="5"/>
        <v>12258.272058674002</v>
      </c>
      <c r="M12" s="6">
        <f t="shared" si="6"/>
        <v>0</v>
      </c>
      <c r="N12" s="6">
        <f t="shared" si="7"/>
        <v>2183449.5816135802</v>
      </c>
      <c r="O12" s="6">
        <f t="shared" ca="1" si="8"/>
        <v>8431912.6971338037</v>
      </c>
      <c r="P12" s="6"/>
    </row>
    <row r="13" spans="1:21" x14ac:dyDescent="0.25">
      <c r="A13" s="21">
        <f>'Monthly Data'!A13</f>
        <v>41244</v>
      </c>
      <c r="B13">
        <f t="shared" si="1"/>
        <v>12</v>
      </c>
      <c r="C13">
        <f t="shared" si="2"/>
        <v>2012</v>
      </c>
      <c r="D13" s="6">
        <f>'Monthly Data'!I13</f>
        <v>9020722.2922806516</v>
      </c>
      <c r="E13" s="92">
        <f ca="1">Weather!BO72</f>
        <v>435.27</v>
      </c>
      <c r="F13" s="92">
        <f ca="1">Weather!BG72</f>
        <v>0</v>
      </c>
      <c r="G13">
        <f>'Monthly Data'!CH13</f>
        <v>0</v>
      </c>
      <c r="H13">
        <f>'Monthly Data'!AZ13</f>
        <v>237.8</v>
      </c>
      <c r="J13" s="6">
        <f t="shared" si="3"/>
        <v>4911431.3206355898</v>
      </c>
      <c r="K13" s="6">
        <f t="shared" ca="1" si="4"/>
        <v>1905346.8519708407</v>
      </c>
      <c r="L13" s="6">
        <f t="shared" ca="1" si="5"/>
        <v>0</v>
      </c>
      <c r="M13" s="6">
        <f t="shared" si="6"/>
        <v>0</v>
      </c>
      <c r="N13" s="6">
        <f t="shared" si="7"/>
        <v>2168856.7690380509</v>
      </c>
      <c r="O13" s="6">
        <f t="shared" ca="1" si="8"/>
        <v>8985634.9416444823</v>
      </c>
      <c r="P13" s="6"/>
      <c r="Q13" t="s">
        <v>185</v>
      </c>
    </row>
    <row r="14" spans="1:21" x14ac:dyDescent="0.25">
      <c r="A14" s="21">
        <f>'Monthly Data'!A14</f>
        <v>41275</v>
      </c>
      <c r="B14">
        <f t="shared" si="1"/>
        <v>1</v>
      </c>
      <c r="C14">
        <f t="shared" si="2"/>
        <v>2013</v>
      </c>
      <c r="D14" s="6">
        <f>'Monthly Data'!I14</f>
        <v>9538239.5864546075</v>
      </c>
      <c r="E14" s="6">
        <f ca="1">E2</f>
        <v>548.74</v>
      </c>
      <c r="F14" s="6">
        <f ca="1">F2</f>
        <v>0</v>
      </c>
      <c r="G14">
        <f>'Monthly Data'!CH14</f>
        <v>0</v>
      </c>
      <c r="H14">
        <f>'Monthly Data'!AZ14</f>
        <v>238.6</v>
      </c>
      <c r="J14" s="6">
        <f t="shared" si="3"/>
        <v>4911431.3206355898</v>
      </c>
      <c r="K14" s="6">
        <f t="shared" ca="1" si="4"/>
        <v>2402049.3752164845</v>
      </c>
      <c r="L14" s="6">
        <f t="shared" ca="1" si="5"/>
        <v>0</v>
      </c>
      <c r="M14" s="6">
        <f t="shared" si="6"/>
        <v>0</v>
      </c>
      <c r="N14" s="6">
        <f t="shared" si="7"/>
        <v>2176153.1753258156</v>
      </c>
      <c r="O14" s="6">
        <f t="shared" ca="1" si="8"/>
        <v>9489633.8711778894</v>
      </c>
      <c r="P14" s="6"/>
      <c r="Q14" t="s">
        <v>90</v>
      </c>
      <c r="R14">
        <v>8745277.1133725308</v>
      </c>
      <c r="S14" t="s">
        <v>91</v>
      </c>
      <c r="T14">
        <v>796571.50149428705</v>
      </c>
    </row>
    <row r="15" spans="1:21" x14ac:dyDescent="0.25">
      <c r="A15" s="21">
        <f>'Monthly Data'!A15</f>
        <v>41306</v>
      </c>
      <c r="B15">
        <f t="shared" si="1"/>
        <v>2</v>
      </c>
      <c r="C15">
        <f t="shared" si="2"/>
        <v>2013</v>
      </c>
      <c r="D15" s="6">
        <f>'Monthly Data'!I15</f>
        <v>9010843.1207741089</v>
      </c>
      <c r="E15" s="6">
        <f t="shared" ref="E15:E46" ca="1" si="9">E3</f>
        <v>507.57</v>
      </c>
      <c r="F15" s="6">
        <f t="shared" ref="F15" ca="1" si="10">F3</f>
        <v>0</v>
      </c>
      <c r="G15">
        <f>'Monthly Data'!CH15</f>
        <v>0</v>
      </c>
      <c r="H15">
        <f>'Monthly Data'!AZ15</f>
        <v>235.5</v>
      </c>
      <c r="J15" s="6">
        <f t="shared" si="3"/>
        <v>4911431.3206355898</v>
      </c>
      <c r="K15" s="6">
        <f t="shared" ca="1" si="4"/>
        <v>2221832.1999100321</v>
      </c>
      <c r="L15" s="6">
        <f t="shared" ca="1" si="5"/>
        <v>0</v>
      </c>
      <c r="M15" s="6">
        <f t="shared" si="6"/>
        <v>0</v>
      </c>
      <c r="N15" s="6">
        <f t="shared" si="7"/>
        <v>2147879.6009607273</v>
      </c>
      <c r="O15" s="6">
        <f t="shared" ca="1" si="8"/>
        <v>9281143.1215063501</v>
      </c>
      <c r="P15" s="6"/>
      <c r="Q15" t="s">
        <v>92</v>
      </c>
      <c r="R15">
        <v>8633394286611</v>
      </c>
      <c r="S15" t="s">
        <v>93</v>
      </c>
      <c r="T15">
        <v>273994.51417248702</v>
      </c>
    </row>
    <row r="16" spans="1:21" x14ac:dyDescent="0.25">
      <c r="A16" s="21">
        <f>'Monthly Data'!A16</f>
        <v>41334</v>
      </c>
      <c r="B16">
        <f t="shared" si="1"/>
        <v>3</v>
      </c>
      <c r="C16">
        <f t="shared" si="2"/>
        <v>2013</v>
      </c>
      <c r="D16" s="6">
        <f>'Monthly Data'!I16</f>
        <v>9262004.0148616079</v>
      </c>
      <c r="E16" s="6">
        <f t="shared" ca="1" si="9"/>
        <v>395.70999999999992</v>
      </c>
      <c r="F16" s="6">
        <f t="shared" ref="F16" ca="1" si="11">F4</f>
        <v>0.80894736842105175</v>
      </c>
      <c r="G16">
        <f>'Monthly Data'!CH16</f>
        <v>0</v>
      </c>
      <c r="H16">
        <f>'Monthly Data'!AZ16</f>
        <v>234.5</v>
      </c>
      <c r="J16" s="6">
        <f t="shared" si="3"/>
        <v>4911431.3206355898</v>
      </c>
      <c r="K16" s="6">
        <f t="shared" ca="1" si="4"/>
        <v>1732177.2756987186</v>
      </c>
      <c r="L16" s="6">
        <f t="shared" ca="1" si="5"/>
        <v>12190.290145047959</v>
      </c>
      <c r="M16" s="6">
        <f t="shared" si="6"/>
        <v>0</v>
      </c>
      <c r="N16" s="6">
        <f t="shared" si="7"/>
        <v>2138759.0931010218</v>
      </c>
      <c r="O16" s="6">
        <f t="shared" ca="1" si="8"/>
        <v>8794557.9795803782</v>
      </c>
      <c r="P16" s="6"/>
      <c r="Q16" t="s">
        <v>94</v>
      </c>
      <c r="R16">
        <v>0.88566488717276104</v>
      </c>
      <c r="S16" t="s">
        <v>95</v>
      </c>
      <c r="T16" s="22">
        <v>0.881688013683118</v>
      </c>
    </row>
    <row r="17" spans="1:20" x14ac:dyDescent="0.25">
      <c r="A17" s="21">
        <f>'Monthly Data'!A17</f>
        <v>41365</v>
      </c>
      <c r="B17">
        <f t="shared" si="1"/>
        <v>4</v>
      </c>
      <c r="C17">
        <f t="shared" si="2"/>
        <v>2013</v>
      </c>
      <c r="D17" s="6">
        <f>'Monthly Data'!I17</f>
        <v>8130117.2815894075</v>
      </c>
      <c r="E17" s="6">
        <f t="shared" ca="1" si="9"/>
        <v>227.7</v>
      </c>
      <c r="F17" s="6">
        <f t="shared" ref="F17" ca="1" si="12">F5</f>
        <v>0</v>
      </c>
      <c r="G17">
        <f>'Monthly Data'!CH17</f>
        <v>0</v>
      </c>
      <c r="H17">
        <f>'Monthly Data'!AZ17</f>
        <v>233.4</v>
      </c>
      <c r="J17" s="6">
        <f t="shared" si="3"/>
        <v>4911431.3206355898</v>
      </c>
      <c r="K17" s="6">
        <f t="shared" ca="1" si="4"/>
        <v>996731.8634267475</v>
      </c>
      <c r="L17" s="6">
        <f t="shared" ca="1" si="5"/>
        <v>0</v>
      </c>
      <c r="M17" s="6">
        <f t="shared" si="6"/>
        <v>0</v>
      </c>
      <c r="N17" s="6">
        <f t="shared" si="7"/>
        <v>2128726.534455345</v>
      </c>
      <c r="O17" s="6">
        <f t="shared" ca="1" si="8"/>
        <v>8036889.7185176825</v>
      </c>
      <c r="P17" s="6"/>
      <c r="Q17" t="s">
        <v>186</v>
      </c>
      <c r="R17">
        <v>210.78624066120599</v>
      </c>
      <c r="S17" t="s">
        <v>96</v>
      </c>
      <c r="T17" s="22">
        <v>5.8947978352238203E-52</v>
      </c>
    </row>
    <row r="18" spans="1:20" x14ac:dyDescent="0.25">
      <c r="A18" s="21">
        <f>'Monthly Data'!A18</f>
        <v>41395</v>
      </c>
      <c r="B18">
        <f t="shared" si="1"/>
        <v>5</v>
      </c>
      <c r="C18">
        <f t="shared" si="2"/>
        <v>2013</v>
      </c>
      <c r="D18" s="6">
        <f>'Monthly Data'!I18</f>
        <v>8067128.4246252077</v>
      </c>
      <c r="E18" s="6">
        <f t="shared" ca="1" si="9"/>
        <v>77.190000000000012</v>
      </c>
      <c r="F18" s="6">
        <f t="shared" ref="F18" ca="1" si="13">F6</f>
        <v>50.861127819548983</v>
      </c>
      <c r="G18">
        <f>'Monthly Data'!CH18</f>
        <v>0</v>
      </c>
      <c r="H18">
        <f>'Monthly Data'!AZ18</f>
        <v>235.3</v>
      </c>
      <c r="J18" s="6">
        <f t="shared" si="3"/>
        <v>4911431.3206355898</v>
      </c>
      <c r="K18" s="6">
        <f t="shared" ca="1" si="4"/>
        <v>337890.78848445613</v>
      </c>
      <c r="L18" s="6">
        <f t="shared" ca="1" si="5"/>
        <v>766442.8236349246</v>
      </c>
      <c r="M18" s="6">
        <f t="shared" si="6"/>
        <v>0</v>
      </c>
      <c r="N18" s="6">
        <f t="shared" si="7"/>
        <v>2146055.4993887865</v>
      </c>
      <c r="O18" s="6">
        <f t="shared" ca="1" si="8"/>
        <v>8161820.4321437571</v>
      </c>
      <c r="P18" s="6"/>
      <c r="Q18" t="s">
        <v>97</v>
      </c>
      <c r="R18">
        <v>-5.2956358924132897E-2</v>
      </c>
      <c r="S18" t="s">
        <v>98</v>
      </c>
      <c r="T18">
        <v>2.0553270659090699</v>
      </c>
    </row>
    <row r="19" spans="1:20" x14ac:dyDescent="0.25">
      <c r="A19" s="21">
        <f>'Monthly Data'!A19</f>
        <v>41426</v>
      </c>
      <c r="B19">
        <f t="shared" si="1"/>
        <v>6</v>
      </c>
      <c r="C19">
        <f t="shared" si="2"/>
        <v>2013</v>
      </c>
      <c r="D19" s="6">
        <f>'Monthly Data'!I19</f>
        <v>8352446.7960334076</v>
      </c>
      <c r="E19" s="6">
        <f t="shared" ca="1" si="9"/>
        <v>5.15</v>
      </c>
      <c r="F19" s="6">
        <f t="shared" ref="F19" ca="1" si="14">F7</f>
        <v>105.80165413533837</v>
      </c>
      <c r="G19">
        <f>'Monthly Data'!CH19</f>
        <v>0</v>
      </c>
      <c r="H19">
        <f>'Monthly Data'!AZ19</f>
        <v>238.7</v>
      </c>
      <c r="J19" s="6">
        <f t="shared" si="3"/>
        <v>4911431.3206355898</v>
      </c>
      <c r="K19" s="6">
        <f t="shared" ca="1" si="4"/>
        <v>22543.562128448619</v>
      </c>
      <c r="L19" s="6">
        <f t="shared" ca="1" si="5"/>
        <v>1594359.4256981129</v>
      </c>
      <c r="M19" s="6">
        <f t="shared" si="6"/>
        <v>0</v>
      </c>
      <c r="N19" s="6">
        <f t="shared" si="7"/>
        <v>2177065.226111786</v>
      </c>
      <c r="O19" s="6">
        <f t="shared" ca="1" si="8"/>
        <v>8705399.5345739368</v>
      </c>
      <c r="P19" s="6"/>
    </row>
    <row r="20" spans="1:20" x14ac:dyDescent="0.25">
      <c r="A20" s="21">
        <f>'Monthly Data'!A20</f>
        <v>41456</v>
      </c>
      <c r="B20">
        <f t="shared" si="1"/>
        <v>7</v>
      </c>
      <c r="C20">
        <f t="shared" si="2"/>
        <v>2013</v>
      </c>
      <c r="D20" s="6">
        <f>'Monthly Data'!I20</f>
        <v>9946014.7276971079</v>
      </c>
      <c r="E20" s="6">
        <f t="shared" ca="1" si="9"/>
        <v>0</v>
      </c>
      <c r="F20" s="6">
        <f t="shared" ref="F20" ca="1" si="15">F8</f>
        <v>183.82939849624063</v>
      </c>
      <c r="G20">
        <f>'Monthly Data'!CH20</f>
        <v>0</v>
      </c>
      <c r="H20">
        <f>'Monthly Data'!AZ20</f>
        <v>240.3</v>
      </c>
      <c r="J20" s="6">
        <f t="shared" si="3"/>
        <v>4911431.3206355898</v>
      </c>
      <c r="K20" s="6">
        <f t="shared" ca="1" si="4"/>
        <v>0</v>
      </c>
      <c r="L20" s="6">
        <f t="shared" ca="1" si="5"/>
        <v>2770184.8010616493</v>
      </c>
      <c r="M20" s="6">
        <f t="shared" si="6"/>
        <v>0</v>
      </c>
      <c r="N20" s="6">
        <f t="shared" si="7"/>
        <v>2191658.0386873158</v>
      </c>
      <c r="O20" s="6">
        <f t="shared" ca="1" si="8"/>
        <v>9873274.1603845544</v>
      </c>
      <c r="P20" s="6"/>
      <c r="Q20" s="15"/>
    </row>
    <row r="21" spans="1:20" x14ac:dyDescent="0.25">
      <c r="A21" s="21">
        <f>'Monthly Data'!A21</f>
        <v>41487</v>
      </c>
      <c r="B21">
        <f t="shared" si="1"/>
        <v>8</v>
      </c>
      <c r="C21">
        <f t="shared" si="2"/>
        <v>2013</v>
      </c>
      <c r="D21" s="6">
        <f>'Monthly Data'!I21</f>
        <v>9134243.5895473082</v>
      </c>
      <c r="E21" s="6">
        <f t="shared" ca="1" si="9"/>
        <v>8.0000000000000071E-2</v>
      </c>
      <c r="F21" s="6">
        <f t="shared" ref="F21" ca="1" si="16">F9</f>
        <v>167.5754887218045</v>
      </c>
      <c r="G21">
        <f>'Monthly Data'!CH21</f>
        <v>0</v>
      </c>
      <c r="H21">
        <f>'Monthly Data'!AZ21</f>
        <v>240.7</v>
      </c>
      <c r="J21" s="6">
        <f t="shared" si="3"/>
        <v>4911431.3206355898</v>
      </c>
      <c r="K21" s="6">
        <f t="shared" ca="1" si="4"/>
        <v>350.19125636425071</v>
      </c>
      <c r="L21" s="6">
        <f t="shared" ca="1" si="5"/>
        <v>2525249.3653626028</v>
      </c>
      <c r="M21" s="6">
        <f t="shared" si="6"/>
        <v>0</v>
      </c>
      <c r="N21" s="6">
        <f t="shared" si="7"/>
        <v>2195306.2418311979</v>
      </c>
      <c r="O21" s="6">
        <f t="shared" ca="1" si="8"/>
        <v>9632337.1190857552</v>
      </c>
      <c r="P21" s="6"/>
      <c r="Q21" s="15"/>
    </row>
    <row r="22" spans="1:20" x14ac:dyDescent="0.25">
      <c r="A22" s="21">
        <f>'Monthly Data'!A22</f>
        <v>41518</v>
      </c>
      <c r="B22">
        <f t="shared" si="1"/>
        <v>9</v>
      </c>
      <c r="C22">
        <f t="shared" si="2"/>
        <v>2013</v>
      </c>
      <c r="D22" s="6">
        <f>'Monthly Data'!I22</f>
        <v>7746346.3271917067</v>
      </c>
      <c r="E22" s="6">
        <f t="shared" ca="1" si="9"/>
        <v>13.169999999999998</v>
      </c>
      <c r="F22" s="6">
        <f t="shared" ref="F22" ca="1" si="17">F10</f>
        <v>69.782030075187976</v>
      </c>
      <c r="G22">
        <f>'Monthly Data'!CH22</f>
        <v>0</v>
      </c>
      <c r="H22">
        <f>'Monthly Data'!AZ22</f>
        <v>238.1</v>
      </c>
      <c r="J22" s="6">
        <f t="shared" si="3"/>
        <v>4911431.3206355898</v>
      </c>
      <c r="K22" s="6">
        <f t="shared" ca="1" si="4"/>
        <v>57650.235578964712</v>
      </c>
      <c r="L22" s="6">
        <f t="shared" ca="1" si="5"/>
        <v>1051568.0336378072</v>
      </c>
      <c r="M22" s="6">
        <f t="shared" si="6"/>
        <v>0</v>
      </c>
      <c r="N22" s="6">
        <f t="shared" si="7"/>
        <v>2171592.9213959626</v>
      </c>
      <c r="O22" s="6">
        <f t="shared" ca="1" si="8"/>
        <v>8192242.5112483241</v>
      </c>
      <c r="P22" s="6"/>
      <c r="Q22" s="15"/>
    </row>
    <row r="23" spans="1:20" x14ac:dyDescent="0.25">
      <c r="A23" s="21">
        <f>'Monthly Data'!A23</f>
        <v>41548</v>
      </c>
      <c r="B23">
        <f t="shared" si="1"/>
        <v>10</v>
      </c>
      <c r="C23">
        <f t="shared" si="2"/>
        <v>2013</v>
      </c>
      <c r="D23" s="6">
        <f>'Monthly Data'!I23</f>
        <v>7769073.3008987075</v>
      </c>
      <c r="E23" s="6">
        <f t="shared" ca="1" si="9"/>
        <v>110.45</v>
      </c>
      <c r="F23" s="6">
        <f t="shared" ref="F23" ca="1" si="18">F11</f>
        <v>18.489849624060071</v>
      </c>
      <c r="G23">
        <f>'Monthly Data'!CH23</f>
        <v>0</v>
      </c>
      <c r="H23">
        <f>'Monthly Data'!AZ23</f>
        <v>236.4</v>
      </c>
      <c r="J23" s="6">
        <f t="shared" si="3"/>
        <v>4911431.3206355898</v>
      </c>
      <c r="K23" s="6">
        <f t="shared" ca="1" si="4"/>
        <v>483482.80331789318</v>
      </c>
      <c r="L23" s="6">
        <f t="shared" ca="1" si="5"/>
        <v>278629.53815591213</v>
      </c>
      <c r="M23" s="6">
        <f t="shared" si="6"/>
        <v>0</v>
      </c>
      <c r="N23" s="6">
        <f t="shared" si="7"/>
        <v>2156088.0580344629</v>
      </c>
      <c r="O23" s="6">
        <f t="shared" ca="1" si="8"/>
        <v>7829631.7201438583</v>
      </c>
      <c r="P23" s="6"/>
      <c r="Q23" s="15"/>
    </row>
    <row r="24" spans="1:20" x14ac:dyDescent="0.25">
      <c r="A24" s="21">
        <f>'Monthly Data'!A24</f>
        <v>41579</v>
      </c>
      <c r="B24">
        <f t="shared" si="1"/>
        <v>11</v>
      </c>
      <c r="C24">
        <f t="shared" si="2"/>
        <v>2013</v>
      </c>
      <c r="D24" s="6">
        <f>'Monthly Data'!I24</f>
        <v>8446339.5490381066</v>
      </c>
      <c r="E24" s="6">
        <f t="shared" ca="1" si="9"/>
        <v>302.64</v>
      </c>
      <c r="F24" s="6">
        <f t="shared" ref="F24" ca="1" si="19">F12</f>
        <v>0.81345864661653877</v>
      </c>
      <c r="G24">
        <f>'Monthly Data'!CH24</f>
        <v>0</v>
      </c>
      <c r="H24">
        <f>'Monthly Data'!AZ24</f>
        <v>234</v>
      </c>
      <c r="J24" s="6">
        <f t="shared" si="3"/>
        <v>4911431.3206355898</v>
      </c>
      <c r="K24" s="6">
        <f t="shared" ca="1" si="4"/>
        <v>1324773.5228259591</v>
      </c>
      <c r="L24" s="6">
        <f t="shared" ca="1" si="5"/>
        <v>12258.272058674002</v>
      </c>
      <c r="M24" s="6">
        <f t="shared" si="6"/>
        <v>0</v>
      </c>
      <c r="N24" s="6">
        <f t="shared" si="7"/>
        <v>2134198.8391711689</v>
      </c>
      <c r="O24" s="6">
        <f t="shared" ca="1" si="8"/>
        <v>8382661.9546913914</v>
      </c>
      <c r="P24" s="6"/>
      <c r="Q24" s="15"/>
    </row>
    <row r="25" spans="1:20" x14ac:dyDescent="0.25">
      <c r="A25" s="21">
        <f>'Monthly Data'!A25</f>
        <v>41609</v>
      </c>
      <c r="B25">
        <f t="shared" si="1"/>
        <v>12</v>
      </c>
      <c r="C25">
        <f t="shared" si="2"/>
        <v>2013</v>
      </c>
      <c r="D25" s="6">
        <f>'Monthly Data'!I25</f>
        <v>9620086.7899936084</v>
      </c>
      <c r="E25" s="6">
        <f t="shared" ca="1" si="9"/>
        <v>435.27</v>
      </c>
      <c r="F25" s="6">
        <f t="shared" ref="F25" ca="1" si="20">F13</f>
        <v>0</v>
      </c>
      <c r="G25">
        <f>'Monthly Data'!CH25</f>
        <v>0</v>
      </c>
      <c r="H25">
        <f>'Monthly Data'!AZ25</f>
        <v>233.4</v>
      </c>
      <c r="J25" s="6">
        <f t="shared" si="3"/>
        <v>4911431.3206355898</v>
      </c>
      <c r="K25" s="6">
        <f t="shared" ca="1" si="4"/>
        <v>1905346.8519708407</v>
      </c>
      <c r="L25" s="6">
        <f t="shared" ca="1" si="5"/>
        <v>0</v>
      </c>
      <c r="M25" s="6">
        <f t="shared" si="6"/>
        <v>0</v>
      </c>
      <c r="N25" s="6">
        <f t="shared" si="7"/>
        <v>2128726.534455345</v>
      </c>
      <c r="O25" s="6">
        <f t="shared" ca="1" si="8"/>
        <v>8945504.707061775</v>
      </c>
      <c r="P25" s="6"/>
      <c r="Q25" s="15"/>
    </row>
    <row r="26" spans="1:20" x14ac:dyDescent="0.25">
      <c r="A26" s="21">
        <f>'Monthly Data'!A26</f>
        <v>41640</v>
      </c>
      <c r="B26">
        <f t="shared" si="1"/>
        <v>1</v>
      </c>
      <c r="C26">
        <f t="shared" si="2"/>
        <v>2014</v>
      </c>
      <c r="D26" s="6">
        <f>'Monthly Data'!I26</f>
        <v>10338245.211131522</v>
      </c>
      <c r="E26" s="6">
        <f t="shared" ca="1" si="9"/>
        <v>548.74</v>
      </c>
      <c r="F26" s="6">
        <f t="shared" ref="F26" ca="1" si="21">F14</f>
        <v>0</v>
      </c>
      <c r="G26">
        <f>'Monthly Data'!CH26</f>
        <v>0</v>
      </c>
      <c r="H26">
        <f>'Monthly Data'!AZ26</f>
        <v>230.5</v>
      </c>
      <c r="J26" s="6">
        <f t="shared" si="3"/>
        <v>4911431.3206355898</v>
      </c>
      <c r="K26" s="6">
        <f t="shared" ca="1" si="4"/>
        <v>2402049.3752164845</v>
      </c>
      <c r="L26" s="6">
        <f t="shared" ca="1" si="5"/>
        <v>0</v>
      </c>
      <c r="M26" s="6">
        <f t="shared" si="6"/>
        <v>0</v>
      </c>
      <c r="N26" s="6">
        <f t="shared" si="7"/>
        <v>2102277.061662198</v>
      </c>
      <c r="O26" s="6">
        <f t="shared" ca="1" si="8"/>
        <v>9415757.7575142719</v>
      </c>
      <c r="P26" s="6"/>
      <c r="Q26" s="15"/>
    </row>
    <row r="27" spans="1:20" x14ac:dyDescent="0.25">
      <c r="A27" s="21">
        <f>'Monthly Data'!A27</f>
        <v>41671</v>
      </c>
      <c r="B27">
        <f t="shared" si="1"/>
        <v>2</v>
      </c>
      <c r="C27">
        <f t="shared" si="2"/>
        <v>2014</v>
      </c>
      <c r="D27" s="6">
        <f>'Monthly Data'!I27</f>
        <v>9351057.0233993232</v>
      </c>
      <c r="E27" s="6">
        <f t="shared" ca="1" si="9"/>
        <v>507.57</v>
      </c>
      <c r="F27" s="6">
        <f t="shared" ref="F27" ca="1" si="22">F15</f>
        <v>0</v>
      </c>
      <c r="G27">
        <f>'Monthly Data'!CH27</f>
        <v>0</v>
      </c>
      <c r="H27">
        <f>'Monthly Data'!AZ27</f>
        <v>229.5</v>
      </c>
      <c r="J27" s="6">
        <f t="shared" si="3"/>
        <v>4911431.3206355898</v>
      </c>
      <c r="K27" s="6">
        <f t="shared" ca="1" si="4"/>
        <v>2221832.1999100321</v>
      </c>
      <c r="L27" s="6">
        <f t="shared" ca="1" si="5"/>
        <v>0</v>
      </c>
      <c r="M27" s="6">
        <f t="shared" si="6"/>
        <v>0</v>
      </c>
      <c r="N27" s="6">
        <f t="shared" si="7"/>
        <v>2093156.5538024923</v>
      </c>
      <c r="O27" s="6">
        <f t="shared" ca="1" si="8"/>
        <v>9226420.0743481144</v>
      </c>
      <c r="P27" s="6"/>
      <c r="Q27" s="15"/>
    </row>
    <row r="28" spans="1:20" x14ac:dyDescent="0.25">
      <c r="A28" s="21">
        <f>'Monthly Data'!A28</f>
        <v>41699</v>
      </c>
      <c r="B28">
        <f t="shared" si="1"/>
        <v>3</v>
      </c>
      <c r="C28">
        <f t="shared" si="2"/>
        <v>2014</v>
      </c>
      <c r="D28" s="6">
        <f>'Monthly Data'!I28</f>
        <v>9838354.2654507235</v>
      </c>
      <c r="E28" s="6">
        <f t="shared" ca="1" si="9"/>
        <v>395.70999999999992</v>
      </c>
      <c r="F28" s="6">
        <f t="shared" ref="F28" ca="1" si="23">F16</f>
        <v>0.80894736842105175</v>
      </c>
      <c r="G28">
        <f>'Monthly Data'!CH28</f>
        <v>0</v>
      </c>
      <c r="H28">
        <f>'Monthly Data'!AZ28</f>
        <v>228.3</v>
      </c>
      <c r="J28" s="6">
        <f t="shared" si="3"/>
        <v>4911431.3206355898</v>
      </c>
      <c r="K28" s="6">
        <f t="shared" ca="1" si="4"/>
        <v>1732177.2756987186</v>
      </c>
      <c r="L28" s="6">
        <f t="shared" ca="1" si="5"/>
        <v>12190.290145047959</v>
      </c>
      <c r="M28" s="6">
        <f t="shared" si="6"/>
        <v>0</v>
      </c>
      <c r="N28" s="6">
        <f t="shared" si="7"/>
        <v>2082211.9443708456</v>
      </c>
      <c r="O28" s="6">
        <f t="shared" ca="1" si="8"/>
        <v>8738010.8308502026</v>
      </c>
      <c r="P28" s="6"/>
      <c r="Q28" s="15"/>
    </row>
    <row r="29" spans="1:20" x14ac:dyDescent="0.25">
      <c r="A29" s="21">
        <f>'Monthly Data'!A29</f>
        <v>41730</v>
      </c>
      <c r="B29">
        <f t="shared" si="1"/>
        <v>4</v>
      </c>
      <c r="C29">
        <f t="shared" si="2"/>
        <v>2014</v>
      </c>
      <c r="D29" s="6">
        <f>'Monthly Data'!I29</f>
        <v>8009795.5709861238</v>
      </c>
      <c r="E29" s="6">
        <f t="shared" ca="1" si="9"/>
        <v>227.7</v>
      </c>
      <c r="F29" s="6">
        <f t="shared" ref="F29" ca="1" si="24">F17</f>
        <v>0</v>
      </c>
      <c r="G29">
        <f>'Monthly Data'!CH29</f>
        <v>0</v>
      </c>
      <c r="H29">
        <f>'Monthly Data'!AZ29</f>
        <v>231</v>
      </c>
      <c r="J29" s="6">
        <f t="shared" si="3"/>
        <v>4911431.3206355898</v>
      </c>
      <c r="K29" s="6">
        <f t="shared" ca="1" si="4"/>
        <v>996731.8634267475</v>
      </c>
      <c r="L29" s="6">
        <f t="shared" ca="1" si="5"/>
        <v>0</v>
      </c>
      <c r="M29" s="6">
        <f t="shared" si="6"/>
        <v>0</v>
      </c>
      <c r="N29" s="6">
        <f t="shared" si="7"/>
        <v>2106837.315592051</v>
      </c>
      <c r="O29" s="6">
        <f t="shared" ca="1" si="8"/>
        <v>8015000.4996543881</v>
      </c>
      <c r="P29" s="6"/>
      <c r="Q29" s="15"/>
    </row>
    <row r="30" spans="1:20" x14ac:dyDescent="0.25">
      <c r="A30" s="21">
        <f>'Monthly Data'!A30</f>
        <v>41760</v>
      </c>
      <c r="B30">
        <f t="shared" si="1"/>
        <v>5</v>
      </c>
      <c r="C30">
        <f t="shared" si="2"/>
        <v>2014</v>
      </c>
      <c r="D30" s="6">
        <f>'Monthly Data'!I30</f>
        <v>7903042.6695890231</v>
      </c>
      <c r="E30" s="6">
        <f t="shared" ca="1" si="9"/>
        <v>77.190000000000012</v>
      </c>
      <c r="F30" s="6">
        <f t="shared" ref="F30" ca="1" si="25">F18</f>
        <v>50.861127819548983</v>
      </c>
      <c r="G30">
        <f>'Monthly Data'!CH30</f>
        <v>0</v>
      </c>
      <c r="H30">
        <f>'Monthly Data'!AZ30</f>
        <v>234.3</v>
      </c>
      <c r="J30" s="6">
        <f t="shared" si="3"/>
        <v>4911431.3206355898</v>
      </c>
      <c r="K30" s="6">
        <f t="shared" ca="1" si="4"/>
        <v>337890.78848445613</v>
      </c>
      <c r="L30" s="6">
        <f t="shared" ca="1" si="5"/>
        <v>766442.8236349246</v>
      </c>
      <c r="M30" s="6">
        <f t="shared" si="6"/>
        <v>0</v>
      </c>
      <c r="N30" s="6">
        <f t="shared" si="7"/>
        <v>2136934.9915290806</v>
      </c>
      <c r="O30" s="6">
        <f t="shared" ca="1" si="8"/>
        <v>8152699.9242840502</v>
      </c>
      <c r="P30" s="6"/>
      <c r="Q30" s="15"/>
    </row>
    <row r="31" spans="1:20" x14ac:dyDescent="0.25">
      <c r="A31" s="21">
        <f>'Monthly Data'!A31</f>
        <v>41791</v>
      </c>
      <c r="B31">
        <f t="shared" si="1"/>
        <v>6</v>
      </c>
      <c r="C31">
        <f t="shared" si="2"/>
        <v>2014</v>
      </c>
      <c r="D31" s="6">
        <f>'Monthly Data'!I31</f>
        <v>8668892.1893494241</v>
      </c>
      <c r="E31" s="6">
        <f t="shared" ca="1" si="9"/>
        <v>5.15</v>
      </c>
      <c r="F31" s="6">
        <f t="shared" ref="F31" ca="1" si="26">F19</f>
        <v>105.80165413533837</v>
      </c>
      <c r="G31">
        <f>'Monthly Data'!CH31</f>
        <v>0</v>
      </c>
      <c r="H31">
        <f>'Monthly Data'!AZ31</f>
        <v>239.3</v>
      </c>
      <c r="J31" s="6">
        <f t="shared" si="3"/>
        <v>4911431.3206355898</v>
      </c>
      <c r="K31" s="6">
        <f t="shared" ca="1" si="4"/>
        <v>22543.562128448619</v>
      </c>
      <c r="L31" s="6">
        <f t="shared" ca="1" si="5"/>
        <v>1594359.4256981129</v>
      </c>
      <c r="M31" s="6">
        <f t="shared" si="6"/>
        <v>0</v>
      </c>
      <c r="N31" s="6">
        <f t="shared" si="7"/>
        <v>2182537.5308276098</v>
      </c>
      <c r="O31" s="6">
        <f t="shared" ca="1" si="8"/>
        <v>8710871.8392897621</v>
      </c>
      <c r="P31" s="6"/>
      <c r="Q31" s="15"/>
    </row>
    <row r="32" spans="1:20" x14ac:dyDescent="0.25">
      <c r="A32" s="21">
        <f>'Monthly Data'!A32</f>
        <v>41821</v>
      </c>
      <c r="B32">
        <f t="shared" si="1"/>
        <v>7</v>
      </c>
      <c r="C32">
        <f t="shared" si="2"/>
        <v>2014</v>
      </c>
      <c r="D32" s="6">
        <f>'Monthly Data'!I32</f>
        <v>8980988.5864691231</v>
      </c>
      <c r="E32" s="6">
        <f t="shared" ca="1" si="9"/>
        <v>0</v>
      </c>
      <c r="F32" s="6">
        <f t="shared" ref="F32" ca="1" si="27">F20</f>
        <v>183.82939849624063</v>
      </c>
      <c r="G32">
        <f>'Monthly Data'!CH32</f>
        <v>0</v>
      </c>
      <c r="H32">
        <f>'Monthly Data'!AZ32</f>
        <v>243.6</v>
      </c>
      <c r="J32" s="6">
        <f t="shared" si="3"/>
        <v>4911431.3206355898</v>
      </c>
      <c r="K32" s="6">
        <f t="shared" ca="1" si="4"/>
        <v>0</v>
      </c>
      <c r="L32" s="6">
        <f t="shared" ca="1" si="5"/>
        <v>2770184.8010616493</v>
      </c>
      <c r="M32" s="6">
        <f t="shared" si="6"/>
        <v>0</v>
      </c>
      <c r="N32" s="6">
        <f t="shared" si="7"/>
        <v>2221755.7146243448</v>
      </c>
      <c r="O32" s="6">
        <f t="shared" ca="1" si="8"/>
        <v>9903371.8363215849</v>
      </c>
      <c r="P32" s="6"/>
      <c r="Q32" s="15"/>
    </row>
    <row r="33" spans="1:17" x14ac:dyDescent="0.25">
      <c r="A33" s="21">
        <f>'Monthly Data'!A33</f>
        <v>41852</v>
      </c>
      <c r="B33">
        <f t="shared" si="1"/>
        <v>8</v>
      </c>
      <c r="C33">
        <f t="shared" si="2"/>
        <v>2014</v>
      </c>
      <c r="D33" s="6">
        <f>'Monthly Data'!I33</f>
        <v>9004179.1767437235</v>
      </c>
      <c r="E33" s="6">
        <f t="shared" ca="1" si="9"/>
        <v>8.0000000000000071E-2</v>
      </c>
      <c r="F33" s="6">
        <f t="shared" ref="F33" ca="1" si="28">F21</f>
        <v>167.5754887218045</v>
      </c>
      <c r="G33">
        <f>'Monthly Data'!CH33</f>
        <v>0</v>
      </c>
      <c r="H33">
        <f>'Monthly Data'!AZ33</f>
        <v>245.9</v>
      </c>
      <c r="J33" s="6">
        <f t="shared" si="3"/>
        <v>4911431.3206355898</v>
      </c>
      <c r="K33" s="6">
        <f t="shared" ca="1" si="4"/>
        <v>350.19125636425071</v>
      </c>
      <c r="L33" s="6">
        <f t="shared" ca="1" si="5"/>
        <v>2525249.3653626028</v>
      </c>
      <c r="M33" s="6">
        <f t="shared" si="6"/>
        <v>0</v>
      </c>
      <c r="N33" s="6">
        <f t="shared" si="7"/>
        <v>2242732.8827016684</v>
      </c>
      <c r="O33" s="6">
        <f t="shared" ca="1" si="8"/>
        <v>9679763.7599562258</v>
      </c>
      <c r="P33" s="6"/>
      <c r="Q33" s="15"/>
    </row>
    <row r="34" spans="1:17" x14ac:dyDescent="0.25">
      <c r="A34" s="21">
        <f>'Monthly Data'!A34</f>
        <v>41883</v>
      </c>
      <c r="B34">
        <f t="shared" si="1"/>
        <v>9</v>
      </c>
      <c r="C34">
        <f t="shared" si="2"/>
        <v>2014</v>
      </c>
      <c r="D34" s="6">
        <f>'Monthly Data'!I34</f>
        <v>8036044.4873844236</v>
      </c>
      <c r="E34" s="6">
        <f t="shared" ca="1" si="9"/>
        <v>13.169999999999998</v>
      </c>
      <c r="F34" s="6">
        <f t="shared" ref="F34" ca="1" si="29">F22</f>
        <v>69.782030075187976</v>
      </c>
      <c r="G34">
        <f>'Monthly Data'!CH34</f>
        <v>0</v>
      </c>
      <c r="H34">
        <f>'Monthly Data'!AZ34</f>
        <v>243.1</v>
      </c>
      <c r="J34" s="6">
        <f t="shared" si="3"/>
        <v>4911431.3206355898</v>
      </c>
      <c r="K34" s="6">
        <f t="shared" ca="1" si="4"/>
        <v>57650.235578964712</v>
      </c>
      <c r="L34" s="6">
        <f t="shared" ca="1" si="5"/>
        <v>1051568.0336378072</v>
      </c>
      <c r="M34" s="6">
        <f t="shared" si="6"/>
        <v>0</v>
      </c>
      <c r="N34" s="6">
        <f t="shared" si="7"/>
        <v>2217195.4606944919</v>
      </c>
      <c r="O34" s="6">
        <f t="shared" ca="1" si="8"/>
        <v>8237845.0505468529</v>
      </c>
      <c r="P34" s="6"/>
      <c r="Q34" s="15"/>
    </row>
    <row r="35" spans="1:17" x14ac:dyDescent="0.25">
      <c r="A35" s="21">
        <f>'Monthly Data'!A35</f>
        <v>41913</v>
      </c>
      <c r="B35">
        <f t="shared" si="1"/>
        <v>10</v>
      </c>
      <c r="C35">
        <f t="shared" si="2"/>
        <v>2014</v>
      </c>
      <c r="D35" s="6">
        <f>'Monthly Data'!I35</f>
        <v>7894328.9927725242</v>
      </c>
      <c r="E35" s="6">
        <f t="shared" ca="1" si="9"/>
        <v>110.45</v>
      </c>
      <c r="F35" s="6">
        <f t="shared" ref="F35" ca="1" si="30">F23</f>
        <v>18.489849624060071</v>
      </c>
      <c r="G35">
        <f>'Monthly Data'!CH35</f>
        <v>0</v>
      </c>
      <c r="H35">
        <f>'Monthly Data'!AZ35</f>
        <v>240.8</v>
      </c>
      <c r="J35" s="6">
        <f t="shared" si="3"/>
        <v>4911431.3206355898</v>
      </c>
      <c r="K35" s="6">
        <f t="shared" ca="1" si="4"/>
        <v>483482.80331789318</v>
      </c>
      <c r="L35" s="6">
        <f t="shared" ca="1" si="5"/>
        <v>278629.53815591213</v>
      </c>
      <c r="M35" s="6">
        <f t="shared" si="6"/>
        <v>0</v>
      </c>
      <c r="N35" s="6">
        <f t="shared" si="7"/>
        <v>2196218.2926171687</v>
      </c>
      <c r="O35" s="6">
        <f t="shared" ca="1" si="8"/>
        <v>7869761.9547265638</v>
      </c>
      <c r="P35" s="6"/>
      <c r="Q35" s="15"/>
    </row>
    <row r="36" spans="1:17" x14ac:dyDescent="0.25">
      <c r="A36" s="21">
        <f>'Monthly Data'!A36</f>
        <v>41944</v>
      </c>
      <c r="B36">
        <f t="shared" si="1"/>
        <v>11</v>
      </c>
      <c r="C36">
        <f t="shared" si="2"/>
        <v>2014</v>
      </c>
      <c r="D36" s="6">
        <f>'Monthly Data'!I36</f>
        <v>8815493.051282024</v>
      </c>
      <c r="E36" s="6">
        <f t="shared" ca="1" si="9"/>
        <v>302.64</v>
      </c>
      <c r="F36" s="6">
        <f t="shared" ref="F36" ca="1" si="31">F24</f>
        <v>0.81345864661653877</v>
      </c>
      <c r="G36">
        <f>'Monthly Data'!CH36</f>
        <v>0</v>
      </c>
      <c r="H36">
        <f>'Monthly Data'!AZ36</f>
        <v>239.7</v>
      </c>
      <c r="J36" s="6">
        <f t="shared" si="3"/>
        <v>4911431.3206355898</v>
      </c>
      <c r="K36" s="6">
        <f t="shared" ca="1" si="4"/>
        <v>1324773.5228259591</v>
      </c>
      <c r="L36" s="6">
        <f t="shared" ca="1" si="5"/>
        <v>12258.272058674002</v>
      </c>
      <c r="M36" s="6">
        <f t="shared" si="6"/>
        <v>0</v>
      </c>
      <c r="N36" s="6">
        <f t="shared" si="7"/>
        <v>2186185.7339714919</v>
      </c>
      <c r="O36" s="6">
        <f t="shared" ca="1" si="8"/>
        <v>8434648.8494917154</v>
      </c>
      <c r="P36" s="6"/>
      <c r="Q36" s="15"/>
    </row>
    <row r="37" spans="1:17" x14ac:dyDescent="0.25">
      <c r="A37" s="21">
        <f>'Monthly Data'!A37</f>
        <v>41974</v>
      </c>
      <c r="B37">
        <f t="shared" si="1"/>
        <v>12</v>
      </c>
      <c r="C37">
        <f t="shared" si="2"/>
        <v>2014</v>
      </c>
      <c r="D37" s="6">
        <f>'Monthly Data'!I37</f>
        <v>9522838.5356366243</v>
      </c>
      <c r="E37" s="6">
        <f t="shared" ca="1" si="9"/>
        <v>435.27</v>
      </c>
      <c r="F37" s="6">
        <f t="shared" ref="F37" ca="1" si="32">F25</f>
        <v>0</v>
      </c>
      <c r="G37">
        <f>'Monthly Data'!CH37</f>
        <v>0</v>
      </c>
      <c r="H37">
        <f>'Monthly Data'!AZ37</f>
        <v>241.5</v>
      </c>
      <c r="J37" s="6">
        <f t="shared" si="3"/>
        <v>4911431.3206355898</v>
      </c>
      <c r="K37" s="6">
        <f t="shared" ca="1" si="4"/>
        <v>1905346.8519708407</v>
      </c>
      <c r="L37" s="6">
        <f t="shared" ca="1" si="5"/>
        <v>0</v>
      </c>
      <c r="M37" s="6">
        <f t="shared" si="6"/>
        <v>0</v>
      </c>
      <c r="N37" s="6">
        <f t="shared" si="7"/>
        <v>2202602.6481189625</v>
      </c>
      <c r="O37" s="6">
        <f t="shared" ca="1" si="8"/>
        <v>9019380.8207253926</v>
      </c>
      <c r="P37" s="6"/>
      <c r="Q37" s="15"/>
    </row>
    <row r="38" spans="1:17" x14ac:dyDescent="0.25">
      <c r="A38" s="21">
        <f>'Monthly Data'!A38</f>
        <v>42005</v>
      </c>
      <c r="B38">
        <f t="shared" si="1"/>
        <v>1</v>
      </c>
      <c r="C38">
        <f t="shared" si="2"/>
        <v>2015</v>
      </c>
      <c r="D38" s="6">
        <f>'Monthly Data'!I38</f>
        <v>10328729.711646423</v>
      </c>
      <c r="E38" s="6">
        <f t="shared" ca="1" si="9"/>
        <v>548.74</v>
      </c>
      <c r="F38" s="6">
        <f t="shared" ref="F38" ca="1" si="33">F26</f>
        <v>0</v>
      </c>
      <c r="G38">
        <f>'Monthly Data'!CH38</f>
        <v>0</v>
      </c>
      <c r="H38">
        <f>'Monthly Data'!AZ38</f>
        <v>242.7</v>
      </c>
      <c r="J38" s="6">
        <f t="shared" si="3"/>
        <v>4911431.3206355898</v>
      </c>
      <c r="K38" s="6">
        <f t="shared" ca="1" si="4"/>
        <v>2402049.3752164845</v>
      </c>
      <c r="L38" s="6">
        <f t="shared" ca="1" si="5"/>
        <v>0</v>
      </c>
      <c r="M38" s="6">
        <f t="shared" si="6"/>
        <v>0</v>
      </c>
      <c r="N38" s="6">
        <f t="shared" si="7"/>
        <v>2213547.2575506093</v>
      </c>
      <c r="O38" s="6">
        <f t="shared" ca="1" si="8"/>
        <v>9527027.9534026831</v>
      </c>
      <c r="P38" s="6"/>
      <c r="Q38" s="15"/>
    </row>
    <row r="39" spans="1:17" x14ac:dyDescent="0.25">
      <c r="A39" s="21">
        <f>'Monthly Data'!A39</f>
        <v>42036</v>
      </c>
      <c r="B39">
        <f t="shared" si="1"/>
        <v>2</v>
      </c>
      <c r="C39">
        <f t="shared" si="2"/>
        <v>2015</v>
      </c>
      <c r="D39" s="6">
        <f>'Monthly Data'!I39</f>
        <v>9874530.7185580228</v>
      </c>
      <c r="E39" s="6">
        <f t="shared" ca="1" si="9"/>
        <v>507.57</v>
      </c>
      <c r="F39" s="6">
        <f t="shared" ref="F39" ca="1" si="34">F27</f>
        <v>0</v>
      </c>
      <c r="G39">
        <f>'Monthly Data'!CH39</f>
        <v>0</v>
      </c>
      <c r="H39">
        <f>'Monthly Data'!AZ39</f>
        <v>241.9</v>
      </c>
      <c r="J39" s="6">
        <f t="shared" si="3"/>
        <v>4911431.3206355898</v>
      </c>
      <c r="K39" s="6">
        <f t="shared" ca="1" si="4"/>
        <v>2221832.1999100321</v>
      </c>
      <c r="L39" s="6">
        <f t="shared" ca="1" si="5"/>
        <v>0</v>
      </c>
      <c r="M39" s="6">
        <f t="shared" si="6"/>
        <v>0</v>
      </c>
      <c r="N39" s="6">
        <f t="shared" si="7"/>
        <v>2206250.8512628451</v>
      </c>
      <c r="O39" s="6">
        <f t="shared" ca="1" si="8"/>
        <v>9339514.3718084674</v>
      </c>
      <c r="P39" s="6"/>
      <c r="Q39" s="15"/>
    </row>
    <row r="40" spans="1:17" x14ac:dyDescent="0.25">
      <c r="A40" s="21">
        <f>'Monthly Data'!A40</f>
        <v>42064</v>
      </c>
      <c r="B40">
        <f t="shared" si="1"/>
        <v>3</v>
      </c>
      <c r="C40">
        <f t="shared" si="2"/>
        <v>2015</v>
      </c>
      <c r="D40" s="6">
        <f>'Monthly Data'!I40</f>
        <v>9617862.4386104215</v>
      </c>
      <c r="E40" s="6">
        <f t="shared" ca="1" si="9"/>
        <v>395.70999999999992</v>
      </c>
      <c r="F40" s="6">
        <f t="shared" ref="F40" ca="1" si="35">F28</f>
        <v>0.80894736842105175</v>
      </c>
      <c r="G40">
        <f>'Monthly Data'!CH40</f>
        <v>0</v>
      </c>
      <c r="H40">
        <f>'Monthly Data'!AZ40</f>
        <v>240</v>
      </c>
      <c r="J40" s="6">
        <f t="shared" si="3"/>
        <v>4911431.3206355898</v>
      </c>
      <c r="K40" s="6">
        <f t="shared" ca="1" si="4"/>
        <v>1732177.2756987186</v>
      </c>
      <c r="L40" s="6">
        <f t="shared" ca="1" si="5"/>
        <v>12190.290145047959</v>
      </c>
      <c r="M40" s="6">
        <f t="shared" si="6"/>
        <v>0</v>
      </c>
      <c r="N40" s="6">
        <f t="shared" si="7"/>
        <v>2188921.8863294036</v>
      </c>
      <c r="O40" s="6">
        <f t="shared" ca="1" si="8"/>
        <v>8844720.7728087604</v>
      </c>
      <c r="P40" s="6"/>
      <c r="Q40" s="15"/>
    </row>
    <row r="41" spans="1:17" x14ac:dyDescent="0.25">
      <c r="A41" s="21">
        <f>'Monthly Data'!A41</f>
        <v>42095</v>
      </c>
      <c r="B41">
        <f t="shared" si="1"/>
        <v>4</v>
      </c>
      <c r="C41">
        <f t="shared" si="2"/>
        <v>2015</v>
      </c>
      <c r="D41" s="6">
        <f>'Monthly Data'!I41</f>
        <v>8143793.0918673212</v>
      </c>
      <c r="E41" s="6">
        <f t="shared" ca="1" si="9"/>
        <v>227.7</v>
      </c>
      <c r="F41" s="6">
        <f t="shared" ref="F41" ca="1" si="36">F29</f>
        <v>0</v>
      </c>
      <c r="G41">
        <f>'Monthly Data'!CH41</f>
        <v>0</v>
      </c>
      <c r="H41">
        <f>'Monthly Data'!AZ41</f>
        <v>237.1</v>
      </c>
      <c r="J41" s="6">
        <f t="shared" si="3"/>
        <v>4911431.3206355898</v>
      </c>
      <c r="K41" s="6">
        <f t="shared" ca="1" si="4"/>
        <v>996731.8634267475</v>
      </c>
      <c r="L41" s="6">
        <f t="shared" ca="1" si="5"/>
        <v>0</v>
      </c>
      <c r="M41" s="6">
        <f t="shared" si="6"/>
        <v>0</v>
      </c>
      <c r="N41" s="6">
        <f t="shared" si="7"/>
        <v>2162472.4135362566</v>
      </c>
      <c r="O41" s="6">
        <f t="shared" ca="1" si="8"/>
        <v>8070635.5975985937</v>
      </c>
      <c r="P41" s="6"/>
      <c r="Q41" s="15"/>
    </row>
    <row r="42" spans="1:17" x14ac:dyDescent="0.25">
      <c r="A42" s="21">
        <f>'Monthly Data'!A42</f>
        <v>42125</v>
      </c>
      <c r="B42">
        <f t="shared" si="1"/>
        <v>5</v>
      </c>
      <c r="C42">
        <f t="shared" si="2"/>
        <v>2015</v>
      </c>
      <c r="D42" s="6">
        <f>'Monthly Data'!I42</f>
        <v>8287149.1366159217</v>
      </c>
      <c r="E42" s="6">
        <f t="shared" ca="1" si="9"/>
        <v>77.190000000000012</v>
      </c>
      <c r="F42" s="6">
        <f t="shared" ref="F42" ca="1" si="37">F30</f>
        <v>50.861127819548983</v>
      </c>
      <c r="G42">
        <f>'Monthly Data'!CH42</f>
        <v>0</v>
      </c>
      <c r="H42">
        <f>'Monthly Data'!AZ42</f>
        <v>238.6</v>
      </c>
      <c r="J42" s="6">
        <f t="shared" si="3"/>
        <v>4911431.3206355898</v>
      </c>
      <c r="K42" s="6">
        <f t="shared" ca="1" si="4"/>
        <v>337890.78848445613</v>
      </c>
      <c r="L42" s="6">
        <f t="shared" ca="1" si="5"/>
        <v>766442.8236349246</v>
      </c>
      <c r="M42" s="6">
        <f t="shared" si="6"/>
        <v>0</v>
      </c>
      <c r="N42" s="6">
        <f t="shared" si="7"/>
        <v>2176153.1753258156</v>
      </c>
      <c r="O42" s="6">
        <f t="shared" ca="1" si="8"/>
        <v>8191918.1080807857</v>
      </c>
      <c r="P42" s="6"/>
      <c r="Q42" s="15"/>
    </row>
    <row r="43" spans="1:17" x14ac:dyDescent="0.25">
      <c r="A43" s="21">
        <f>'Monthly Data'!A43</f>
        <v>42156</v>
      </c>
      <c r="B43">
        <f t="shared" si="1"/>
        <v>6</v>
      </c>
      <c r="C43">
        <f t="shared" si="2"/>
        <v>2015</v>
      </c>
      <c r="D43" s="6">
        <f>'Monthly Data'!I43</f>
        <v>8448182.8690211214</v>
      </c>
      <c r="E43" s="6">
        <f t="shared" ca="1" si="9"/>
        <v>5.15</v>
      </c>
      <c r="F43" s="6">
        <f t="shared" ref="F43" ca="1" si="38">F31</f>
        <v>105.80165413533837</v>
      </c>
      <c r="G43">
        <f>'Monthly Data'!CH43</f>
        <v>0</v>
      </c>
      <c r="H43">
        <f>'Monthly Data'!AZ43</f>
        <v>246.9</v>
      </c>
      <c r="J43" s="6">
        <f t="shared" si="3"/>
        <v>4911431.3206355898</v>
      </c>
      <c r="K43" s="6">
        <f t="shared" ca="1" si="4"/>
        <v>22543.562128448619</v>
      </c>
      <c r="L43" s="6">
        <f t="shared" ca="1" si="5"/>
        <v>1594359.4256981129</v>
      </c>
      <c r="M43" s="6">
        <f t="shared" si="6"/>
        <v>0</v>
      </c>
      <c r="N43" s="6">
        <f t="shared" si="7"/>
        <v>2251853.3905613744</v>
      </c>
      <c r="O43" s="6">
        <f t="shared" ca="1" si="8"/>
        <v>8780187.6990235262</v>
      </c>
      <c r="P43" s="6"/>
      <c r="Q43" s="15"/>
    </row>
    <row r="44" spans="1:17" x14ac:dyDescent="0.25">
      <c r="A44" s="21">
        <f>'Monthly Data'!A44</f>
        <v>42186</v>
      </c>
      <c r="B44">
        <f t="shared" si="1"/>
        <v>7</v>
      </c>
      <c r="C44">
        <f t="shared" si="2"/>
        <v>2015</v>
      </c>
      <c r="D44" s="6">
        <f>'Monthly Data'!I44</f>
        <v>9827740.9466585219</v>
      </c>
      <c r="E44" s="6">
        <f t="shared" ca="1" si="9"/>
        <v>0</v>
      </c>
      <c r="F44" s="6">
        <f t="shared" ref="F44" ca="1" si="39">F32</f>
        <v>183.82939849624063</v>
      </c>
      <c r="G44">
        <f>'Monthly Data'!CH44</f>
        <v>0</v>
      </c>
      <c r="H44">
        <f>'Monthly Data'!AZ44</f>
        <v>252.4</v>
      </c>
      <c r="J44" s="6">
        <f t="shared" si="3"/>
        <v>4911431.3206355898</v>
      </c>
      <c r="K44" s="6">
        <f t="shared" ca="1" si="4"/>
        <v>0</v>
      </c>
      <c r="L44" s="6">
        <f t="shared" ca="1" si="5"/>
        <v>2770184.8010616493</v>
      </c>
      <c r="M44" s="6">
        <f t="shared" si="6"/>
        <v>0</v>
      </c>
      <c r="N44" s="6">
        <f t="shared" si="7"/>
        <v>2302016.1837897561</v>
      </c>
      <c r="O44" s="6">
        <f t="shared" ca="1" si="8"/>
        <v>9983632.3054869957</v>
      </c>
      <c r="P44" s="6"/>
      <c r="Q44" s="15"/>
    </row>
    <row r="45" spans="1:17" x14ac:dyDescent="0.25">
      <c r="A45" s="21">
        <f>'Monthly Data'!A45</f>
        <v>42217</v>
      </c>
      <c r="B45">
        <f t="shared" si="1"/>
        <v>8</v>
      </c>
      <c r="C45">
        <f t="shared" si="2"/>
        <v>2015</v>
      </c>
      <c r="D45" s="6">
        <f>'Monthly Data'!I45</f>
        <v>9334237.1711772215</v>
      </c>
      <c r="E45" s="6">
        <f t="shared" ca="1" si="9"/>
        <v>8.0000000000000071E-2</v>
      </c>
      <c r="F45" s="6">
        <f t="shared" ref="F45" ca="1" si="40">F33</f>
        <v>167.5754887218045</v>
      </c>
      <c r="G45">
        <f>'Monthly Data'!CH45</f>
        <v>0</v>
      </c>
      <c r="H45">
        <f>'Monthly Data'!AZ45</f>
        <v>257.8</v>
      </c>
      <c r="J45" s="6">
        <f t="shared" si="3"/>
        <v>4911431.3206355898</v>
      </c>
      <c r="K45" s="6">
        <f t="shared" ca="1" si="4"/>
        <v>350.19125636425071</v>
      </c>
      <c r="L45" s="6">
        <f t="shared" ca="1" si="5"/>
        <v>2525249.3653626028</v>
      </c>
      <c r="M45" s="6">
        <f t="shared" si="6"/>
        <v>0</v>
      </c>
      <c r="N45" s="6">
        <f t="shared" si="7"/>
        <v>2351266.926232168</v>
      </c>
      <c r="O45" s="6">
        <f t="shared" ca="1" si="8"/>
        <v>9788297.8034867253</v>
      </c>
      <c r="P45" s="6"/>
      <c r="Q45" s="15"/>
    </row>
    <row r="46" spans="1:17" x14ac:dyDescent="0.25">
      <c r="A46" s="21">
        <f>'Monthly Data'!A46</f>
        <v>42248</v>
      </c>
      <c r="B46">
        <f t="shared" si="1"/>
        <v>9</v>
      </c>
      <c r="C46">
        <f t="shared" si="2"/>
        <v>2015</v>
      </c>
      <c r="D46" s="6">
        <f>'Monthly Data'!I46</f>
        <v>9096701.4461178221</v>
      </c>
      <c r="E46" s="6">
        <f t="shared" ca="1" si="9"/>
        <v>13.169999999999998</v>
      </c>
      <c r="F46" s="6">
        <f t="shared" ref="F46" ca="1" si="41">F34</f>
        <v>69.782030075187976</v>
      </c>
      <c r="G46">
        <f>'Monthly Data'!CH46</f>
        <v>0</v>
      </c>
      <c r="H46">
        <f>'Monthly Data'!AZ46</f>
        <v>252.5</v>
      </c>
      <c r="J46" s="6">
        <f t="shared" si="3"/>
        <v>4911431.3206355898</v>
      </c>
      <c r="K46" s="6">
        <f t="shared" ca="1" si="4"/>
        <v>57650.235578964712</v>
      </c>
      <c r="L46" s="6">
        <f t="shared" ca="1" si="5"/>
        <v>1051568.0336378072</v>
      </c>
      <c r="M46" s="6">
        <f t="shared" si="6"/>
        <v>0</v>
      </c>
      <c r="N46" s="6">
        <f t="shared" si="7"/>
        <v>2302928.234575727</v>
      </c>
      <c r="O46" s="6">
        <f t="shared" ca="1" si="8"/>
        <v>8323577.824428088</v>
      </c>
      <c r="P46" s="6"/>
      <c r="Q46" s="15"/>
    </row>
    <row r="47" spans="1:17" x14ac:dyDescent="0.25">
      <c r="A47" s="21">
        <f>'Monthly Data'!A47</f>
        <v>42278</v>
      </c>
      <c r="B47">
        <f t="shared" si="1"/>
        <v>10</v>
      </c>
      <c r="C47">
        <f t="shared" si="2"/>
        <v>2015</v>
      </c>
      <c r="D47" s="6">
        <f>'Monthly Data'!I47</f>
        <v>8006073.2998114219</v>
      </c>
      <c r="E47" s="6">
        <f t="shared" ref="E47:E78" ca="1" si="42">E35</f>
        <v>110.45</v>
      </c>
      <c r="F47" s="6">
        <f t="shared" ref="F47" ca="1" si="43">F35</f>
        <v>18.489849624060071</v>
      </c>
      <c r="G47">
        <f>'Monthly Data'!CH47</f>
        <v>0</v>
      </c>
      <c r="H47">
        <f>'Monthly Data'!AZ47</f>
        <v>253</v>
      </c>
      <c r="J47" s="6">
        <f t="shared" si="3"/>
        <v>4911431.3206355898</v>
      </c>
      <c r="K47" s="6">
        <f t="shared" ca="1" si="4"/>
        <v>483482.80331789318</v>
      </c>
      <c r="L47" s="6">
        <f t="shared" ca="1" si="5"/>
        <v>278629.53815591213</v>
      </c>
      <c r="M47" s="6">
        <f t="shared" si="6"/>
        <v>0</v>
      </c>
      <c r="N47" s="6">
        <f t="shared" si="7"/>
        <v>2307488.48850558</v>
      </c>
      <c r="O47" s="6">
        <f t="shared" ca="1" si="8"/>
        <v>7981032.150614975</v>
      </c>
      <c r="P47" s="6"/>
      <c r="Q47" s="15"/>
    </row>
    <row r="48" spans="1:17" x14ac:dyDescent="0.25">
      <c r="A48" s="21">
        <f>'Monthly Data'!A48</f>
        <v>42309</v>
      </c>
      <c r="B48">
        <f t="shared" si="1"/>
        <v>11</v>
      </c>
      <c r="C48">
        <f t="shared" si="2"/>
        <v>2015</v>
      </c>
      <c r="D48" s="6">
        <f>'Monthly Data'!I48</f>
        <v>8136787.569821422</v>
      </c>
      <c r="E48" s="6">
        <f t="shared" ca="1" si="42"/>
        <v>302.64</v>
      </c>
      <c r="F48" s="6">
        <f t="shared" ref="F48" ca="1" si="44">F36</f>
        <v>0.81345864661653877</v>
      </c>
      <c r="G48">
        <f>'Monthly Data'!CH48</f>
        <v>0</v>
      </c>
      <c r="H48">
        <f>'Monthly Data'!AZ48</f>
        <v>249.4</v>
      </c>
      <c r="J48" s="6">
        <f t="shared" si="3"/>
        <v>4911431.3206355898</v>
      </c>
      <c r="K48" s="6">
        <f t="shared" ca="1" si="4"/>
        <v>1324773.5228259591</v>
      </c>
      <c r="L48" s="6">
        <f t="shared" ca="1" si="5"/>
        <v>12258.272058674002</v>
      </c>
      <c r="M48" s="6">
        <f t="shared" si="6"/>
        <v>0</v>
      </c>
      <c r="N48" s="6">
        <f t="shared" si="7"/>
        <v>2274654.6602106388</v>
      </c>
      <c r="O48" s="6">
        <f t="shared" ca="1" si="8"/>
        <v>8523117.7757308614</v>
      </c>
      <c r="P48" s="6"/>
      <c r="Q48" s="15"/>
    </row>
    <row r="49" spans="1:17" x14ac:dyDescent="0.25">
      <c r="A49" s="21">
        <f>'Monthly Data'!A49</f>
        <v>42339</v>
      </c>
      <c r="B49">
        <f t="shared" si="1"/>
        <v>12</v>
      </c>
      <c r="C49">
        <f t="shared" si="2"/>
        <v>2015</v>
      </c>
      <c r="D49" s="6">
        <f>'Monthly Data'!I49</f>
        <v>8950106.7300681211</v>
      </c>
      <c r="E49" s="6">
        <f t="shared" ca="1" si="42"/>
        <v>435.27</v>
      </c>
      <c r="F49" s="6">
        <f t="shared" ref="F49" ca="1" si="45">F37</f>
        <v>0</v>
      </c>
      <c r="G49">
        <f>'Monthly Data'!CH49</f>
        <v>0</v>
      </c>
      <c r="H49">
        <f>'Monthly Data'!AZ49</f>
        <v>250.6</v>
      </c>
      <c r="J49" s="6">
        <f t="shared" si="3"/>
        <v>4911431.3206355898</v>
      </c>
      <c r="K49" s="6">
        <f t="shared" ca="1" si="4"/>
        <v>1905346.8519708407</v>
      </c>
      <c r="L49" s="6">
        <f t="shared" ca="1" si="5"/>
        <v>0</v>
      </c>
      <c r="M49" s="6">
        <f t="shared" si="6"/>
        <v>0</v>
      </c>
      <c r="N49" s="6">
        <f t="shared" si="7"/>
        <v>2285599.2696422855</v>
      </c>
      <c r="O49" s="6">
        <f t="shared" ca="1" si="8"/>
        <v>9102377.442248717</v>
      </c>
      <c r="P49" s="6"/>
      <c r="Q49" s="15"/>
    </row>
    <row r="50" spans="1:17" x14ac:dyDescent="0.25">
      <c r="A50" s="21">
        <f>'Monthly Data'!A50</f>
        <v>42370</v>
      </c>
      <c r="B50">
        <f t="shared" si="1"/>
        <v>1</v>
      </c>
      <c r="C50">
        <f t="shared" si="2"/>
        <v>2016</v>
      </c>
      <c r="D50" s="6">
        <f>'Monthly Data'!I50</f>
        <v>9721774.9090278149</v>
      </c>
      <c r="E50" s="6">
        <f t="shared" ca="1" si="42"/>
        <v>548.74</v>
      </c>
      <c r="F50" s="6">
        <f t="shared" ref="F50" ca="1" si="46">F38</f>
        <v>0</v>
      </c>
      <c r="G50">
        <f>'Monthly Data'!CH50</f>
        <v>0</v>
      </c>
      <c r="H50">
        <f>'Monthly Data'!AZ50</f>
        <v>248.6</v>
      </c>
      <c r="J50" s="6">
        <f t="shared" si="3"/>
        <v>4911431.3206355898</v>
      </c>
      <c r="K50" s="6">
        <f t="shared" ca="1" si="4"/>
        <v>2402049.3752164845</v>
      </c>
      <c r="L50" s="6">
        <f t="shared" ca="1" si="5"/>
        <v>0</v>
      </c>
      <c r="M50" s="6">
        <f t="shared" si="6"/>
        <v>0</v>
      </c>
      <c r="N50" s="6">
        <f t="shared" si="7"/>
        <v>2267358.2539228741</v>
      </c>
      <c r="O50" s="6">
        <f t="shared" ca="1" si="8"/>
        <v>9580838.9497749489</v>
      </c>
      <c r="P50" s="6"/>
      <c r="Q50" s="15"/>
    </row>
    <row r="51" spans="1:17" x14ac:dyDescent="0.25">
      <c r="A51" s="21">
        <f>'Monthly Data'!A51</f>
        <v>42401</v>
      </c>
      <c r="B51">
        <f t="shared" si="1"/>
        <v>2</v>
      </c>
      <c r="C51">
        <f t="shared" si="2"/>
        <v>2016</v>
      </c>
      <c r="D51" s="6">
        <f>'Monthly Data'!I51</f>
        <v>9078742.6710346136</v>
      </c>
      <c r="E51" s="6">
        <f t="shared" ca="1" si="42"/>
        <v>507.57</v>
      </c>
      <c r="F51" s="6">
        <f t="shared" ref="F51" ca="1" si="47">F39</f>
        <v>0</v>
      </c>
      <c r="G51">
        <f>'Monthly Data'!CH51</f>
        <v>0</v>
      </c>
      <c r="H51">
        <f>'Monthly Data'!AZ51</f>
        <v>245.7</v>
      </c>
      <c r="J51" s="6">
        <f t="shared" si="3"/>
        <v>4911431.3206355898</v>
      </c>
      <c r="K51" s="6">
        <f t="shared" ca="1" si="4"/>
        <v>2221832.1999100321</v>
      </c>
      <c r="L51" s="6">
        <f t="shared" ca="1" si="5"/>
        <v>0</v>
      </c>
      <c r="M51" s="6">
        <f t="shared" si="6"/>
        <v>0</v>
      </c>
      <c r="N51" s="6">
        <f t="shared" si="7"/>
        <v>2240908.7811297271</v>
      </c>
      <c r="O51" s="6">
        <f t="shared" ca="1" si="8"/>
        <v>9374172.3016753495</v>
      </c>
      <c r="P51" s="6"/>
      <c r="Q51" s="15"/>
    </row>
    <row r="52" spans="1:17" x14ac:dyDescent="0.25">
      <c r="A52" s="21">
        <f>'Monthly Data'!A52</f>
        <v>42430</v>
      </c>
      <c r="B52">
        <f t="shared" si="1"/>
        <v>3</v>
      </c>
      <c r="C52">
        <f t="shared" si="2"/>
        <v>2016</v>
      </c>
      <c r="D52" s="6">
        <f>'Monthly Data'!I52</f>
        <v>8869063.100785315</v>
      </c>
      <c r="E52" s="6">
        <f t="shared" ca="1" si="42"/>
        <v>395.70999999999992</v>
      </c>
      <c r="F52" s="6">
        <f t="shared" ref="F52" ca="1" si="48">F40</f>
        <v>0.80894736842105175</v>
      </c>
      <c r="G52">
        <f>'Monthly Data'!CH52</f>
        <v>0</v>
      </c>
      <c r="H52">
        <f>'Monthly Data'!AZ52</f>
        <v>242.5</v>
      </c>
      <c r="J52" s="6">
        <f t="shared" si="3"/>
        <v>4911431.3206355898</v>
      </c>
      <c r="K52" s="6">
        <f t="shared" ca="1" si="4"/>
        <v>1732177.2756987186</v>
      </c>
      <c r="L52" s="6">
        <f t="shared" ca="1" si="5"/>
        <v>12190.290145047959</v>
      </c>
      <c r="M52" s="6">
        <f t="shared" si="6"/>
        <v>0</v>
      </c>
      <c r="N52" s="6">
        <f t="shared" si="7"/>
        <v>2211723.1559786685</v>
      </c>
      <c r="O52" s="6">
        <f t="shared" ca="1" si="8"/>
        <v>8867522.0424580239</v>
      </c>
      <c r="P52" s="6"/>
      <c r="Q52" s="15"/>
    </row>
    <row r="53" spans="1:17" x14ac:dyDescent="0.25">
      <c r="A53" s="21">
        <f>'Monthly Data'!A53</f>
        <v>42461</v>
      </c>
      <c r="B53">
        <f t="shared" si="1"/>
        <v>4</v>
      </c>
      <c r="C53">
        <f t="shared" si="2"/>
        <v>2016</v>
      </c>
      <c r="D53" s="6">
        <f>'Monthly Data'!I53</f>
        <v>8191352.471401413</v>
      </c>
      <c r="E53" s="6">
        <f t="shared" ca="1" si="42"/>
        <v>227.7</v>
      </c>
      <c r="F53" s="6">
        <f t="shared" ref="F53" ca="1" si="49">F41</f>
        <v>0</v>
      </c>
      <c r="G53">
        <f>'Monthly Data'!CH53</f>
        <v>0</v>
      </c>
      <c r="H53">
        <f>'Monthly Data'!AZ53</f>
        <v>240</v>
      </c>
      <c r="J53" s="6">
        <f t="shared" si="3"/>
        <v>4911431.3206355898</v>
      </c>
      <c r="K53" s="6">
        <f t="shared" ca="1" si="4"/>
        <v>996731.8634267475</v>
      </c>
      <c r="L53" s="6">
        <f t="shared" ca="1" si="5"/>
        <v>0</v>
      </c>
      <c r="M53" s="6">
        <f t="shared" si="6"/>
        <v>0</v>
      </c>
      <c r="N53" s="6">
        <f t="shared" si="7"/>
        <v>2188921.8863294036</v>
      </c>
      <c r="O53" s="6">
        <f t="shared" ca="1" si="8"/>
        <v>8097085.0703917406</v>
      </c>
      <c r="P53" s="6"/>
      <c r="Q53" s="15"/>
    </row>
    <row r="54" spans="1:17" x14ac:dyDescent="0.25">
      <c r="A54" s="21">
        <f>'Monthly Data'!A54</f>
        <v>42491</v>
      </c>
      <c r="B54">
        <f t="shared" si="1"/>
        <v>5</v>
      </c>
      <c r="C54">
        <f t="shared" si="2"/>
        <v>2016</v>
      </c>
      <c r="D54" s="6">
        <f>'Monthly Data'!I54</f>
        <v>8320279.2144701136</v>
      </c>
      <c r="E54" s="6">
        <f t="shared" ca="1" si="42"/>
        <v>77.190000000000012</v>
      </c>
      <c r="F54" s="6">
        <f t="shared" ref="F54" ca="1" si="50">F42</f>
        <v>50.861127819548983</v>
      </c>
      <c r="G54">
        <f>'Monthly Data'!CH54</f>
        <v>0</v>
      </c>
      <c r="H54">
        <f>'Monthly Data'!AZ54</f>
        <v>242.2</v>
      </c>
      <c r="J54" s="6">
        <f t="shared" si="3"/>
        <v>4911431.3206355898</v>
      </c>
      <c r="K54" s="6">
        <f t="shared" ca="1" si="4"/>
        <v>337890.78848445613</v>
      </c>
      <c r="L54" s="6">
        <f t="shared" ca="1" si="5"/>
        <v>766442.8236349246</v>
      </c>
      <c r="M54" s="6">
        <f t="shared" si="6"/>
        <v>0</v>
      </c>
      <c r="N54" s="6">
        <f t="shared" si="7"/>
        <v>2208987.0036207563</v>
      </c>
      <c r="O54" s="6">
        <f t="shared" ca="1" si="8"/>
        <v>8224751.936375726</v>
      </c>
      <c r="P54" s="6"/>
      <c r="Q54" s="15"/>
    </row>
    <row r="55" spans="1:17" x14ac:dyDescent="0.25">
      <c r="A55" s="21">
        <f>'Monthly Data'!A55</f>
        <v>42522</v>
      </c>
      <c r="B55">
        <f t="shared" si="1"/>
        <v>6</v>
      </c>
      <c r="C55">
        <f t="shared" si="2"/>
        <v>2016</v>
      </c>
      <c r="D55" s="6">
        <f>'Monthly Data'!I55</f>
        <v>8603707.8839498144</v>
      </c>
      <c r="E55" s="6">
        <f t="shared" ca="1" si="42"/>
        <v>5.15</v>
      </c>
      <c r="F55" s="6">
        <f t="shared" ref="F55" ca="1" si="51">F43</f>
        <v>105.80165413533837</v>
      </c>
      <c r="G55">
        <f>'Monthly Data'!CH55</f>
        <v>0</v>
      </c>
      <c r="H55">
        <f>'Monthly Data'!AZ55</f>
        <v>244.6</v>
      </c>
      <c r="J55" s="6">
        <f t="shared" si="3"/>
        <v>4911431.3206355898</v>
      </c>
      <c r="K55" s="6">
        <f t="shared" ca="1" si="4"/>
        <v>22543.562128448619</v>
      </c>
      <c r="L55" s="6">
        <f t="shared" ca="1" si="5"/>
        <v>1594359.4256981129</v>
      </c>
      <c r="M55" s="6">
        <f t="shared" si="6"/>
        <v>0</v>
      </c>
      <c r="N55" s="6">
        <f t="shared" si="7"/>
        <v>2230876.2224840508</v>
      </c>
      <c r="O55" s="6">
        <f t="shared" ca="1" si="8"/>
        <v>8759210.5309462026</v>
      </c>
      <c r="P55" s="6"/>
      <c r="Q55" s="15"/>
    </row>
    <row r="56" spans="1:17" x14ac:dyDescent="0.25">
      <c r="A56" s="21">
        <f>'Monthly Data'!A56</f>
        <v>42552</v>
      </c>
      <c r="B56">
        <f t="shared" si="1"/>
        <v>7</v>
      </c>
      <c r="C56">
        <f t="shared" si="2"/>
        <v>2016</v>
      </c>
      <c r="D56" s="6">
        <f>'Monthly Data'!I56</f>
        <v>10227505.074830916</v>
      </c>
      <c r="E56" s="6">
        <f t="shared" ca="1" si="42"/>
        <v>0</v>
      </c>
      <c r="F56" s="6">
        <f t="shared" ref="F56" ca="1" si="52">F44</f>
        <v>183.82939849624063</v>
      </c>
      <c r="G56">
        <f>'Monthly Data'!CH56</f>
        <v>0</v>
      </c>
      <c r="H56">
        <f>'Monthly Data'!AZ56</f>
        <v>246.5</v>
      </c>
      <c r="J56" s="6">
        <f t="shared" si="3"/>
        <v>4911431.3206355898</v>
      </c>
      <c r="K56" s="6">
        <f t="shared" ca="1" si="4"/>
        <v>0</v>
      </c>
      <c r="L56" s="6">
        <f t="shared" ca="1" si="5"/>
        <v>2770184.8010616493</v>
      </c>
      <c r="M56" s="6">
        <f t="shared" si="6"/>
        <v>0</v>
      </c>
      <c r="N56" s="6">
        <f t="shared" si="7"/>
        <v>2248205.1874174918</v>
      </c>
      <c r="O56" s="6">
        <f t="shared" ca="1" si="8"/>
        <v>9929821.3091147318</v>
      </c>
      <c r="P56" s="6"/>
      <c r="Q56" s="15"/>
    </row>
    <row r="57" spans="1:17" x14ac:dyDescent="0.25">
      <c r="A57" s="21">
        <f>'Monthly Data'!A57</f>
        <v>42583</v>
      </c>
      <c r="B57">
        <f t="shared" si="1"/>
        <v>8</v>
      </c>
      <c r="C57">
        <f t="shared" si="2"/>
        <v>2016</v>
      </c>
      <c r="D57" s="6">
        <f>'Monthly Data'!I57</f>
        <v>10594865.360795716</v>
      </c>
      <c r="E57" s="6">
        <f t="shared" ca="1" si="42"/>
        <v>8.0000000000000071E-2</v>
      </c>
      <c r="F57" s="6">
        <f t="shared" ref="F57" ca="1" si="53">F45</f>
        <v>167.5754887218045</v>
      </c>
      <c r="G57">
        <f>'Monthly Data'!CH57</f>
        <v>0</v>
      </c>
      <c r="H57">
        <f>'Monthly Data'!AZ57</f>
        <v>247.6</v>
      </c>
      <c r="J57" s="6">
        <f t="shared" si="3"/>
        <v>4911431.3206355898</v>
      </c>
      <c r="K57" s="6">
        <f t="shared" ca="1" si="4"/>
        <v>350.19125636425071</v>
      </c>
      <c r="L57" s="6">
        <f t="shared" ca="1" si="5"/>
        <v>2525249.3653626028</v>
      </c>
      <c r="M57" s="6">
        <f t="shared" si="6"/>
        <v>0</v>
      </c>
      <c r="N57" s="6">
        <f t="shared" si="7"/>
        <v>2258237.7460631682</v>
      </c>
      <c r="O57" s="6">
        <f t="shared" ca="1" si="8"/>
        <v>9695268.623317726</v>
      </c>
      <c r="P57" s="6"/>
      <c r="Q57" s="15"/>
    </row>
    <row r="58" spans="1:17" x14ac:dyDescent="0.25">
      <c r="A58" s="21">
        <f>'Monthly Data'!A58</f>
        <v>42614</v>
      </c>
      <c r="B58">
        <f t="shared" si="1"/>
        <v>9</v>
      </c>
      <c r="C58">
        <f t="shared" si="2"/>
        <v>2016</v>
      </c>
      <c r="D58" s="6">
        <f>'Monthly Data'!I58</f>
        <v>8532215.1406695154</v>
      </c>
      <c r="E58" s="6">
        <f t="shared" ca="1" si="42"/>
        <v>13.169999999999998</v>
      </c>
      <c r="F58" s="6">
        <f t="shared" ref="F58" ca="1" si="54">F46</f>
        <v>69.782030075187976</v>
      </c>
      <c r="G58">
        <f>'Monthly Data'!CH58</f>
        <v>0</v>
      </c>
      <c r="H58">
        <f>'Monthly Data'!AZ58</f>
        <v>246.2</v>
      </c>
      <c r="J58" s="6">
        <f t="shared" si="3"/>
        <v>4911431.3206355898</v>
      </c>
      <c r="K58" s="6">
        <f t="shared" ca="1" si="4"/>
        <v>57650.235578964712</v>
      </c>
      <c r="L58" s="6">
        <f t="shared" ca="1" si="5"/>
        <v>1051568.0336378072</v>
      </c>
      <c r="M58" s="6">
        <f t="shared" si="6"/>
        <v>0</v>
      </c>
      <c r="N58" s="6">
        <f t="shared" si="7"/>
        <v>2245469.0350595801</v>
      </c>
      <c r="O58" s="6">
        <f t="shared" ca="1" si="8"/>
        <v>8266118.6249119416</v>
      </c>
      <c r="P58" s="6"/>
      <c r="Q58" s="15"/>
    </row>
    <row r="59" spans="1:17" x14ac:dyDescent="0.25">
      <c r="A59" s="21">
        <f>'Monthly Data'!A59</f>
        <v>42644</v>
      </c>
      <c r="B59">
        <f t="shared" si="1"/>
        <v>10</v>
      </c>
      <c r="C59">
        <f t="shared" si="2"/>
        <v>2016</v>
      </c>
      <c r="D59" s="6">
        <f>'Monthly Data'!I59</f>
        <v>7909330.497246814</v>
      </c>
      <c r="E59" s="6">
        <f t="shared" ca="1" si="42"/>
        <v>110.45</v>
      </c>
      <c r="F59" s="6">
        <f t="shared" ref="F59" ca="1" si="55">F47</f>
        <v>18.489849624060071</v>
      </c>
      <c r="G59">
        <f>'Monthly Data'!CH59</f>
        <v>0</v>
      </c>
      <c r="H59">
        <f>'Monthly Data'!AZ59</f>
        <v>245.1</v>
      </c>
      <c r="J59" s="6">
        <f t="shared" si="3"/>
        <v>4911431.3206355898</v>
      </c>
      <c r="K59" s="6">
        <f t="shared" ca="1" si="4"/>
        <v>483482.80331789318</v>
      </c>
      <c r="L59" s="6">
        <f t="shared" ca="1" si="5"/>
        <v>278629.53815591213</v>
      </c>
      <c r="M59" s="6">
        <f t="shared" si="6"/>
        <v>0</v>
      </c>
      <c r="N59" s="6">
        <f t="shared" si="7"/>
        <v>2235436.4764139038</v>
      </c>
      <c r="O59" s="6">
        <f t="shared" ca="1" si="8"/>
        <v>7908980.1385232992</v>
      </c>
      <c r="P59" s="6"/>
      <c r="Q59" s="15"/>
    </row>
    <row r="60" spans="1:17" x14ac:dyDescent="0.25">
      <c r="A60" s="21">
        <f>'Monthly Data'!A60</f>
        <v>42675</v>
      </c>
      <c r="B60">
        <f t="shared" si="1"/>
        <v>11</v>
      </c>
      <c r="C60">
        <f t="shared" si="2"/>
        <v>2016</v>
      </c>
      <c r="D60" s="6">
        <f>'Monthly Data'!I60</f>
        <v>8002618.1218306143</v>
      </c>
      <c r="E60" s="6">
        <f t="shared" ca="1" si="42"/>
        <v>302.64</v>
      </c>
      <c r="F60" s="6">
        <f t="shared" ref="F60" ca="1" si="56">F48</f>
        <v>0.81345864661653877</v>
      </c>
      <c r="G60">
        <f>'Monthly Data'!CH60</f>
        <v>0</v>
      </c>
      <c r="H60">
        <f>'Monthly Data'!AZ60</f>
        <v>239.8</v>
      </c>
      <c r="J60" s="6">
        <f t="shared" si="3"/>
        <v>4911431.3206355898</v>
      </c>
      <c r="K60" s="6">
        <f t="shared" ca="1" si="4"/>
        <v>1324773.5228259591</v>
      </c>
      <c r="L60" s="6">
        <f t="shared" ca="1" si="5"/>
        <v>12258.272058674002</v>
      </c>
      <c r="M60" s="6">
        <f t="shared" si="6"/>
        <v>0</v>
      </c>
      <c r="N60" s="6">
        <f t="shared" si="7"/>
        <v>2187097.7847574628</v>
      </c>
      <c r="O60" s="6">
        <f t="shared" ca="1" si="8"/>
        <v>8435560.9002776854</v>
      </c>
      <c r="P60" s="6"/>
      <c r="Q60" s="15"/>
    </row>
    <row r="61" spans="1:17" x14ac:dyDescent="0.25">
      <c r="A61" s="21">
        <f>'Monthly Data'!A61</f>
        <v>42705</v>
      </c>
      <c r="B61">
        <f>MONTH(A61)</f>
        <v>12</v>
      </c>
      <c r="C61">
        <f>YEAR(A61)</f>
        <v>2016</v>
      </c>
      <c r="D61" s="6">
        <f>'Monthly Data'!I61</f>
        <v>9438076.8096778151</v>
      </c>
      <c r="E61" s="6">
        <f t="shared" ca="1" si="42"/>
        <v>435.27</v>
      </c>
      <c r="F61" s="6">
        <f t="shared" ref="F61" ca="1" si="57">F49</f>
        <v>0</v>
      </c>
      <c r="G61">
        <f>'Monthly Data'!CH61</f>
        <v>0</v>
      </c>
      <c r="H61">
        <f>'Monthly Data'!AZ61</f>
        <v>237.9</v>
      </c>
      <c r="J61" s="6">
        <f t="shared" si="3"/>
        <v>4911431.3206355898</v>
      </c>
      <c r="K61" s="6">
        <f t="shared" ca="1" si="4"/>
        <v>1905346.8519708407</v>
      </c>
      <c r="L61" s="6">
        <f t="shared" ca="1" si="5"/>
        <v>0</v>
      </c>
      <c r="M61" s="6">
        <f t="shared" si="6"/>
        <v>0</v>
      </c>
      <c r="N61" s="6">
        <f t="shared" si="7"/>
        <v>2169768.8198240218</v>
      </c>
      <c r="O61" s="6">
        <f t="shared" ca="1" si="8"/>
        <v>8986546.9924304523</v>
      </c>
      <c r="P61" s="6"/>
      <c r="Q61" s="15"/>
    </row>
    <row r="62" spans="1:17" x14ac:dyDescent="0.25">
      <c r="A62" s="21">
        <f>'Monthly Data'!A62</f>
        <v>42736</v>
      </c>
      <c r="B62">
        <f>MONTH(A62)</f>
        <v>1</v>
      </c>
      <c r="C62">
        <f>YEAR(A62)</f>
        <v>2017</v>
      </c>
      <c r="D62" s="6">
        <f>'Monthly Data'!I62</f>
        <v>9402149.5756952837</v>
      </c>
      <c r="E62" s="6">
        <f t="shared" ca="1" si="42"/>
        <v>548.74</v>
      </c>
      <c r="F62" s="6">
        <f t="shared" ref="F62" ca="1" si="58">F50</f>
        <v>0</v>
      </c>
      <c r="G62">
        <f>'Monthly Data'!CH62</f>
        <v>0</v>
      </c>
      <c r="H62">
        <f>'Monthly Data'!AZ62</f>
        <v>236.6</v>
      </c>
      <c r="J62" s="6">
        <f t="shared" si="3"/>
        <v>4911431.3206355898</v>
      </c>
      <c r="K62" s="6">
        <f t="shared" ca="1" si="4"/>
        <v>2402049.3752164845</v>
      </c>
      <c r="L62" s="6">
        <f t="shared" ca="1" si="5"/>
        <v>0</v>
      </c>
      <c r="M62" s="6">
        <f t="shared" si="6"/>
        <v>0</v>
      </c>
      <c r="N62" s="6">
        <f t="shared" si="7"/>
        <v>2157912.1596064037</v>
      </c>
      <c r="O62" s="6">
        <f t="shared" ca="1" si="8"/>
        <v>9471392.8554584794</v>
      </c>
      <c r="P62" s="6"/>
      <c r="Q62" s="15"/>
    </row>
    <row r="63" spans="1:17" x14ac:dyDescent="0.25">
      <c r="A63" s="21">
        <f>'Monthly Data'!A63</f>
        <v>42767</v>
      </c>
      <c r="B63">
        <f>MONTH(A63)</f>
        <v>2</v>
      </c>
      <c r="C63">
        <f>YEAR(A63)</f>
        <v>2017</v>
      </c>
      <c r="D63" s="6">
        <f>'Monthly Data'!I63</f>
        <v>8213431.4194192663</v>
      </c>
      <c r="E63" s="6">
        <f t="shared" ca="1" si="42"/>
        <v>507.57</v>
      </c>
      <c r="F63" s="6">
        <f t="shared" ref="F63" ca="1" si="59">F51</f>
        <v>0</v>
      </c>
      <c r="G63">
        <f>'Monthly Data'!CH63</f>
        <v>0</v>
      </c>
      <c r="H63">
        <f>'Monthly Data'!AZ63</f>
        <v>239.7</v>
      </c>
      <c r="J63" s="6">
        <f t="shared" si="3"/>
        <v>4911431.3206355898</v>
      </c>
      <c r="K63" s="6">
        <f t="shared" ca="1" si="4"/>
        <v>2221832.1999100321</v>
      </c>
      <c r="L63" s="6">
        <f t="shared" ca="1" si="5"/>
        <v>0</v>
      </c>
      <c r="M63" s="6">
        <f t="shared" si="6"/>
        <v>0</v>
      </c>
      <c r="N63" s="6">
        <f t="shared" si="7"/>
        <v>2186185.7339714919</v>
      </c>
      <c r="O63" s="6">
        <f t="shared" ca="1" si="8"/>
        <v>9319449.2545171138</v>
      </c>
      <c r="P63" s="6"/>
      <c r="Q63" s="15"/>
    </row>
    <row r="64" spans="1:17" x14ac:dyDescent="0.25">
      <c r="A64" s="21">
        <f>'Monthly Data'!A64</f>
        <v>42795</v>
      </c>
      <c r="B64">
        <f>MONTH(A64)</f>
        <v>3</v>
      </c>
      <c r="C64">
        <f>YEAR(A64)</f>
        <v>2017</v>
      </c>
      <c r="D64" s="6">
        <f>'Monthly Data'!I64</f>
        <v>8998627.8668357879</v>
      </c>
      <c r="E64" s="6">
        <f t="shared" ca="1" si="42"/>
        <v>395.70999999999992</v>
      </c>
      <c r="F64" s="6">
        <f t="shared" ref="F64" ca="1" si="60">F52</f>
        <v>0.80894736842105175</v>
      </c>
      <c r="G64">
        <f>'Monthly Data'!CH64</f>
        <v>0</v>
      </c>
      <c r="H64">
        <f>'Monthly Data'!AZ64</f>
        <v>243.6</v>
      </c>
      <c r="J64" s="6">
        <f t="shared" si="3"/>
        <v>4911431.3206355898</v>
      </c>
      <c r="K64" s="6">
        <f t="shared" ca="1" si="4"/>
        <v>1732177.2756987186</v>
      </c>
      <c r="L64" s="6">
        <f t="shared" ca="1" si="5"/>
        <v>12190.290145047959</v>
      </c>
      <c r="M64" s="6">
        <f t="shared" si="6"/>
        <v>0</v>
      </c>
      <c r="N64" s="6">
        <f t="shared" si="7"/>
        <v>2221755.7146243448</v>
      </c>
      <c r="O64" s="6">
        <f t="shared" ca="1" si="8"/>
        <v>8877554.6011037007</v>
      </c>
      <c r="P64" s="6"/>
      <c r="Q64" s="15"/>
    </row>
    <row r="65" spans="1:17" x14ac:dyDescent="0.25">
      <c r="A65" s="21">
        <f>'Monthly Data'!A65</f>
        <v>42826</v>
      </c>
      <c r="B65">
        <f t="shared" ref="B65:B96" si="61">MONTH(A65)</f>
        <v>4</v>
      </c>
      <c r="C65">
        <f t="shared" ref="C65:C96" si="62">YEAR(A65)</f>
        <v>2017</v>
      </c>
      <c r="D65" s="6">
        <f>'Monthly Data'!I65</f>
        <v>7636251.1833582791</v>
      </c>
      <c r="E65" s="6">
        <f t="shared" ca="1" si="42"/>
        <v>227.7</v>
      </c>
      <c r="F65" s="6">
        <f t="shared" ref="F65" ca="1" si="63">F53</f>
        <v>0</v>
      </c>
      <c r="G65">
        <f>'Monthly Data'!CH65</f>
        <v>0</v>
      </c>
      <c r="H65">
        <f>'Monthly Data'!AZ65</f>
        <v>244.8</v>
      </c>
      <c r="J65" s="6">
        <f t="shared" si="3"/>
        <v>4911431.3206355898</v>
      </c>
      <c r="K65" s="6">
        <f t="shared" ca="1" si="4"/>
        <v>996731.8634267475</v>
      </c>
      <c r="L65" s="6">
        <f t="shared" ca="1" si="5"/>
        <v>0</v>
      </c>
      <c r="M65" s="6">
        <f t="shared" si="6"/>
        <v>0</v>
      </c>
      <c r="N65" s="6">
        <f t="shared" si="7"/>
        <v>2232700.3240559921</v>
      </c>
      <c r="O65" s="6">
        <f t="shared" ca="1" si="8"/>
        <v>8140863.5081183296</v>
      </c>
      <c r="P65" s="6"/>
      <c r="Q65" s="15"/>
    </row>
    <row r="66" spans="1:17" x14ac:dyDescent="0.25">
      <c r="A66" s="21">
        <f>'Monthly Data'!A66</f>
        <v>42856</v>
      </c>
      <c r="B66">
        <f t="shared" si="61"/>
        <v>5</v>
      </c>
      <c r="C66">
        <f t="shared" si="62"/>
        <v>2017</v>
      </c>
      <c r="D66" s="6">
        <f>'Monthly Data'!I66</f>
        <v>7809978.0544453673</v>
      </c>
      <c r="E66" s="6">
        <f t="shared" ca="1" si="42"/>
        <v>77.190000000000012</v>
      </c>
      <c r="F66" s="6">
        <f t="shared" ref="F66" ca="1" si="64">F54</f>
        <v>50.861127819548983</v>
      </c>
      <c r="G66">
        <f>'Monthly Data'!CH66</f>
        <v>0</v>
      </c>
      <c r="H66">
        <f>'Monthly Data'!AZ66</f>
        <v>247.5</v>
      </c>
      <c r="J66" s="6">
        <f t="shared" si="3"/>
        <v>4911431.3206355898</v>
      </c>
      <c r="K66" s="6">
        <f t="shared" ca="1" si="4"/>
        <v>337890.78848445613</v>
      </c>
      <c r="L66" s="6">
        <f t="shared" ca="1" si="5"/>
        <v>766442.8236349246</v>
      </c>
      <c r="M66" s="6">
        <f t="shared" si="6"/>
        <v>0</v>
      </c>
      <c r="N66" s="6">
        <f t="shared" si="7"/>
        <v>2257325.6952771978</v>
      </c>
      <c r="O66" s="6">
        <f t="shared" ca="1" si="8"/>
        <v>8273090.6280321684</v>
      </c>
      <c r="P66" s="6"/>
      <c r="Q66" s="15"/>
    </row>
    <row r="67" spans="1:17" x14ac:dyDescent="0.25">
      <c r="A67" s="21">
        <f>'Monthly Data'!A67</f>
        <v>42887</v>
      </c>
      <c r="B67">
        <f t="shared" si="61"/>
        <v>6</v>
      </c>
      <c r="C67">
        <f t="shared" si="62"/>
        <v>2017</v>
      </c>
      <c r="D67" s="6">
        <f>'Monthly Data'!I67</f>
        <v>8575632.1192096844</v>
      </c>
      <c r="E67" s="6">
        <f t="shared" ca="1" si="42"/>
        <v>5.15</v>
      </c>
      <c r="F67" s="6">
        <f t="shared" ref="F67" ca="1" si="65">F55</f>
        <v>105.80165413533837</v>
      </c>
      <c r="G67">
        <f>'Monthly Data'!CH67</f>
        <v>0</v>
      </c>
      <c r="H67">
        <f>'Monthly Data'!AZ67</f>
        <v>249.9</v>
      </c>
      <c r="J67" s="6">
        <f t="shared" ref="J67:J130" si="66">$R$7</f>
        <v>4911431.3206355898</v>
      </c>
      <c r="K67" s="6">
        <f t="shared" ref="K67:K130" ca="1" si="67">E67*$R$8</f>
        <v>22543.562128448619</v>
      </c>
      <c r="L67" s="6">
        <f t="shared" ref="L67:L130" ca="1" si="68">F67*$R$9</f>
        <v>1594359.4256981129</v>
      </c>
      <c r="M67" s="6">
        <f t="shared" ref="M67:M130" si="69">G67*$R$10</f>
        <v>0</v>
      </c>
      <c r="N67" s="6">
        <f t="shared" ref="N67:N130" si="70">H67*$R$11</f>
        <v>2279214.9141404917</v>
      </c>
      <c r="O67" s="6">
        <f t="shared" ref="O67:O130" ca="1" si="71">SUM(J67:N67)</f>
        <v>8807549.2226026431</v>
      </c>
      <c r="P67" s="6"/>
      <c r="Q67" s="15"/>
    </row>
    <row r="68" spans="1:17" x14ac:dyDescent="0.25">
      <c r="A68" s="21">
        <f>'Monthly Data'!A68</f>
        <v>42917</v>
      </c>
      <c r="B68">
        <f t="shared" si="61"/>
        <v>7</v>
      </c>
      <c r="C68">
        <f t="shared" si="62"/>
        <v>2017</v>
      </c>
      <c r="D68" s="6">
        <f>'Monthly Data'!I68</f>
        <v>9403708.2561672311</v>
      </c>
      <c r="E68" s="6">
        <f t="shared" ca="1" si="42"/>
        <v>0</v>
      </c>
      <c r="F68" s="6">
        <f t="shared" ref="F68" ca="1" si="72">F56</f>
        <v>183.82939849624063</v>
      </c>
      <c r="G68">
        <f>'Monthly Data'!CH68</f>
        <v>0</v>
      </c>
      <c r="H68">
        <f>'Monthly Data'!AZ68</f>
        <v>250.3</v>
      </c>
      <c r="J68" s="6">
        <f t="shared" si="66"/>
        <v>4911431.3206355898</v>
      </c>
      <c r="K68" s="6">
        <f t="shared" ca="1" si="67"/>
        <v>0</v>
      </c>
      <c r="L68" s="6">
        <f t="shared" ca="1" si="68"/>
        <v>2770184.8010616493</v>
      </c>
      <c r="M68" s="6">
        <f t="shared" si="69"/>
        <v>0</v>
      </c>
      <c r="N68" s="6">
        <f t="shared" si="70"/>
        <v>2282863.1172843743</v>
      </c>
      <c r="O68" s="6">
        <f t="shared" ca="1" si="71"/>
        <v>9964479.2389816139</v>
      </c>
      <c r="P68" s="6"/>
      <c r="Q68" s="15"/>
    </row>
    <row r="69" spans="1:17" x14ac:dyDescent="0.25">
      <c r="A69" s="21">
        <f>'Monthly Data'!A69</f>
        <v>42948</v>
      </c>
      <c r="B69">
        <f t="shared" si="61"/>
        <v>8</v>
      </c>
      <c r="C69">
        <f t="shared" si="62"/>
        <v>2017</v>
      </c>
      <c r="D69" s="6">
        <f>'Monthly Data'!I69</f>
        <v>9020999.2080738544</v>
      </c>
      <c r="E69" s="6">
        <f t="shared" ca="1" si="42"/>
        <v>8.0000000000000071E-2</v>
      </c>
      <c r="F69" s="6">
        <f t="shared" ref="F69" ca="1" si="73">F57</f>
        <v>167.5754887218045</v>
      </c>
      <c r="G69">
        <f>'Monthly Data'!CH69</f>
        <v>0</v>
      </c>
      <c r="H69">
        <f>'Monthly Data'!AZ69</f>
        <v>246.2</v>
      </c>
      <c r="J69" s="6">
        <f t="shared" si="66"/>
        <v>4911431.3206355898</v>
      </c>
      <c r="K69" s="6">
        <f t="shared" ca="1" si="67"/>
        <v>350.19125636425071</v>
      </c>
      <c r="L69" s="6">
        <f t="shared" ca="1" si="68"/>
        <v>2525249.3653626028</v>
      </c>
      <c r="M69" s="6">
        <f t="shared" si="69"/>
        <v>0</v>
      </c>
      <c r="N69" s="6">
        <f t="shared" si="70"/>
        <v>2245469.0350595801</v>
      </c>
      <c r="O69" s="6">
        <f t="shared" ca="1" si="71"/>
        <v>9682499.9123141374</v>
      </c>
      <c r="P69" s="6"/>
      <c r="Q69" s="15"/>
    </row>
    <row r="70" spans="1:17" x14ac:dyDescent="0.25">
      <c r="A70" s="21">
        <f>'Monthly Data'!A70</f>
        <v>42979</v>
      </c>
      <c r="B70">
        <f t="shared" si="61"/>
        <v>9</v>
      </c>
      <c r="C70">
        <f t="shared" si="62"/>
        <v>2017</v>
      </c>
      <c r="D70" s="6">
        <f>'Monthly Data'!I70</f>
        <v>8253527.8540527476</v>
      </c>
      <c r="E70" s="6">
        <f t="shared" ca="1" si="42"/>
        <v>13.169999999999998</v>
      </c>
      <c r="F70" s="6">
        <f t="shared" ref="F70" ca="1" si="74">F58</f>
        <v>69.782030075187976</v>
      </c>
      <c r="G70">
        <f>'Monthly Data'!CH70</f>
        <v>0</v>
      </c>
      <c r="H70">
        <f>'Monthly Data'!AZ70</f>
        <v>241.5</v>
      </c>
      <c r="J70" s="6">
        <f t="shared" si="66"/>
        <v>4911431.3206355898</v>
      </c>
      <c r="K70" s="6">
        <f t="shared" ca="1" si="67"/>
        <v>57650.235578964712</v>
      </c>
      <c r="L70" s="6">
        <f t="shared" ca="1" si="68"/>
        <v>1051568.0336378072</v>
      </c>
      <c r="M70" s="6">
        <f t="shared" si="69"/>
        <v>0</v>
      </c>
      <c r="N70" s="6">
        <f t="shared" si="70"/>
        <v>2202602.6481189625</v>
      </c>
      <c r="O70" s="6">
        <f t="shared" ca="1" si="71"/>
        <v>8223252.2379713235</v>
      </c>
      <c r="P70" s="6"/>
      <c r="Q70" s="15"/>
    </row>
    <row r="71" spans="1:17" x14ac:dyDescent="0.25">
      <c r="A71" s="21">
        <f>'Monthly Data'!A71</f>
        <v>43009</v>
      </c>
      <c r="B71">
        <f t="shared" si="61"/>
        <v>10</v>
      </c>
      <c r="C71">
        <f t="shared" si="62"/>
        <v>2017</v>
      </c>
      <c r="D71" s="6">
        <f>'Monthly Data'!I71</f>
        <v>7753938.8948715627</v>
      </c>
      <c r="E71" s="6">
        <f t="shared" ca="1" si="42"/>
        <v>110.45</v>
      </c>
      <c r="F71" s="6">
        <f t="shared" ref="F71" ca="1" si="75">F59</f>
        <v>18.489849624060071</v>
      </c>
      <c r="G71">
        <f>'Monthly Data'!CH71</f>
        <v>0</v>
      </c>
      <c r="H71">
        <f>'Monthly Data'!AZ71</f>
        <v>240.4</v>
      </c>
      <c r="J71" s="6">
        <f t="shared" si="66"/>
        <v>4911431.3206355898</v>
      </c>
      <c r="K71" s="6">
        <f t="shared" ca="1" si="67"/>
        <v>483482.80331789318</v>
      </c>
      <c r="L71" s="6">
        <f t="shared" ca="1" si="68"/>
        <v>278629.53815591213</v>
      </c>
      <c r="M71" s="6">
        <f t="shared" si="69"/>
        <v>0</v>
      </c>
      <c r="N71" s="6">
        <f t="shared" si="70"/>
        <v>2192570.0894732862</v>
      </c>
      <c r="O71" s="6">
        <f t="shared" ca="1" si="71"/>
        <v>7866113.7515826821</v>
      </c>
      <c r="P71" s="6"/>
      <c r="Q71" s="15"/>
    </row>
    <row r="72" spans="1:17" x14ac:dyDescent="0.25">
      <c r="A72" s="21">
        <f>'Monthly Data'!A72</f>
        <v>43040</v>
      </c>
      <c r="B72">
        <f t="shared" si="61"/>
        <v>11</v>
      </c>
      <c r="C72">
        <f t="shared" si="62"/>
        <v>2017</v>
      </c>
      <c r="D72" s="6">
        <f>'Monthly Data'!I72</f>
        <v>8380979.038452195</v>
      </c>
      <c r="E72" s="6">
        <f t="shared" ca="1" si="42"/>
        <v>302.64</v>
      </c>
      <c r="F72" s="6">
        <f t="shared" ref="F72" ca="1" si="76">F60</f>
        <v>0.81345864661653877</v>
      </c>
      <c r="G72">
        <f>'Monthly Data'!CH72</f>
        <v>0</v>
      </c>
      <c r="H72">
        <f>'Monthly Data'!AZ72</f>
        <v>241.8</v>
      </c>
      <c r="J72" s="6">
        <f t="shared" si="66"/>
        <v>4911431.3206355898</v>
      </c>
      <c r="K72" s="6">
        <f t="shared" ca="1" si="67"/>
        <v>1324773.5228259591</v>
      </c>
      <c r="L72" s="6">
        <f t="shared" ca="1" si="68"/>
        <v>12258.272058674002</v>
      </c>
      <c r="M72" s="6">
        <f t="shared" si="69"/>
        <v>0</v>
      </c>
      <c r="N72" s="6">
        <f t="shared" si="70"/>
        <v>2205338.8004768742</v>
      </c>
      <c r="O72" s="6">
        <f t="shared" ca="1" si="71"/>
        <v>8453801.9159970973</v>
      </c>
      <c r="P72" s="6"/>
      <c r="Q72" s="15"/>
    </row>
    <row r="73" spans="1:17" x14ac:dyDescent="0.25">
      <c r="A73" s="21">
        <f>'Monthly Data'!A73</f>
        <v>43070</v>
      </c>
      <c r="B73">
        <f t="shared" si="61"/>
        <v>12</v>
      </c>
      <c r="C73">
        <f t="shared" si="62"/>
        <v>2017</v>
      </c>
      <c r="D73" s="6">
        <f>'Monthly Data'!I73</f>
        <v>9306652.5213664267</v>
      </c>
      <c r="E73" s="6">
        <f t="shared" ca="1" si="42"/>
        <v>435.27</v>
      </c>
      <c r="F73" s="6">
        <f t="shared" ref="F73" ca="1" si="77">F61</f>
        <v>0</v>
      </c>
      <c r="G73">
        <f>'Monthly Data'!CH73</f>
        <v>0</v>
      </c>
      <c r="H73">
        <f>'Monthly Data'!AZ73</f>
        <v>242</v>
      </c>
      <c r="J73" s="6">
        <f t="shared" si="66"/>
        <v>4911431.3206355898</v>
      </c>
      <c r="K73" s="6">
        <f t="shared" ca="1" si="67"/>
        <v>1905346.8519708407</v>
      </c>
      <c r="L73" s="6">
        <f t="shared" ca="1" si="68"/>
        <v>0</v>
      </c>
      <c r="M73" s="6">
        <f t="shared" si="69"/>
        <v>0</v>
      </c>
      <c r="N73" s="6">
        <f t="shared" si="70"/>
        <v>2207162.9020488155</v>
      </c>
      <c r="O73" s="6">
        <f t="shared" ca="1" si="71"/>
        <v>9023941.074655246</v>
      </c>
      <c r="P73" s="6"/>
      <c r="Q73" s="15"/>
    </row>
    <row r="74" spans="1:17" x14ac:dyDescent="0.25">
      <c r="A74" s="21">
        <f>'Monthly Data'!A74</f>
        <v>43101</v>
      </c>
      <c r="B74">
        <f t="shared" si="61"/>
        <v>1</v>
      </c>
      <c r="C74">
        <f t="shared" si="62"/>
        <v>2018</v>
      </c>
      <c r="D74" s="6">
        <f>'Monthly Data'!I74</f>
        <v>9894919.6622871254</v>
      </c>
      <c r="E74" s="6">
        <f t="shared" ca="1" si="42"/>
        <v>548.74</v>
      </c>
      <c r="F74" s="6">
        <f t="shared" ref="F74" ca="1" si="78">F62</f>
        <v>0</v>
      </c>
      <c r="G74">
        <f>'Monthly Data'!CH74</f>
        <v>0</v>
      </c>
      <c r="H74">
        <f>'Monthly Data'!AZ74</f>
        <v>241.1</v>
      </c>
      <c r="J74" s="6">
        <f t="shared" si="66"/>
        <v>4911431.3206355898</v>
      </c>
      <c r="K74" s="6">
        <f t="shared" ca="1" si="67"/>
        <v>2402049.3752164845</v>
      </c>
      <c r="L74" s="6">
        <f t="shared" ca="1" si="68"/>
        <v>0</v>
      </c>
      <c r="M74" s="6">
        <f t="shared" si="69"/>
        <v>0</v>
      </c>
      <c r="N74" s="6">
        <f t="shared" si="70"/>
        <v>2198954.44497508</v>
      </c>
      <c r="O74" s="6">
        <f t="shared" ca="1" si="71"/>
        <v>9512435.1408271547</v>
      </c>
      <c r="P74" s="6"/>
      <c r="Q74" s="15"/>
    </row>
    <row r="75" spans="1:17" x14ac:dyDescent="0.25">
      <c r="A75" s="21">
        <f>'Monthly Data'!A75</f>
        <v>43132</v>
      </c>
      <c r="B75">
        <f t="shared" si="61"/>
        <v>2</v>
      </c>
      <c r="C75">
        <f t="shared" si="62"/>
        <v>2018</v>
      </c>
      <c r="D75" s="6">
        <f>'Monthly Data'!I75</f>
        <v>8519875.6068766918</v>
      </c>
      <c r="E75" s="6">
        <f t="shared" ca="1" si="42"/>
        <v>507.57</v>
      </c>
      <c r="F75" s="6">
        <f t="shared" ref="F75" ca="1" si="79">F63</f>
        <v>0</v>
      </c>
      <c r="G75">
        <f>'Monthly Data'!CH75</f>
        <v>0</v>
      </c>
      <c r="H75">
        <f>'Monthly Data'!AZ75</f>
        <v>243.6</v>
      </c>
      <c r="J75" s="6">
        <f t="shared" si="66"/>
        <v>4911431.3206355898</v>
      </c>
      <c r="K75" s="6">
        <f t="shared" ca="1" si="67"/>
        <v>2221832.1999100321</v>
      </c>
      <c r="L75" s="6">
        <f t="shared" ca="1" si="68"/>
        <v>0</v>
      </c>
      <c r="M75" s="6">
        <f t="shared" si="69"/>
        <v>0</v>
      </c>
      <c r="N75" s="6">
        <f t="shared" si="70"/>
        <v>2221755.7146243448</v>
      </c>
      <c r="O75" s="6">
        <f t="shared" ca="1" si="71"/>
        <v>9355019.2351699676</v>
      </c>
      <c r="P75" s="6"/>
      <c r="Q75" s="15"/>
    </row>
    <row r="76" spans="1:17" x14ac:dyDescent="0.25">
      <c r="A76" s="21">
        <f>'Monthly Data'!A76</f>
        <v>43160</v>
      </c>
      <c r="B76">
        <f t="shared" si="61"/>
        <v>3</v>
      </c>
      <c r="C76">
        <f t="shared" si="62"/>
        <v>2018</v>
      </c>
      <c r="D76" s="6">
        <f>'Monthly Data'!I76</f>
        <v>8977816.1619121321</v>
      </c>
      <c r="E76" s="6">
        <f t="shared" ca="1" si="42"/>
        <v>395.70999999999992</v>
      </c>
      <c r="F76" s="6">
        <f t="shared" ref="F76" ca="1" si="80">F64</f>
        <v>0.80894736842105175</v>
      </c>
      <c r="G76">
        <f>'Monthly Data'!CH76</f>
        <v>0</v>
      </c>
      <c r="H76">
        <f>'Monthly Data'!AZ76</f>
        <v>246.2</v>
      </c>
      <c r="J76" s="6">
        <f t="shared" si="66"/>
        <v>4911431.3206355898</v>
      </c>
      <c r="K76" s="6">
        <f t="shared" ca="1" si="67"/>
        <v>1732177.2756987186</v>
      </c>
      <c r="L76" s="6">
        <f t="shared" ca="1" si="68"/>
        <v>12190.290145047959</v>
      </c>
      <c r="M76" s="6">
        <f t="shared" si="69"/>
        <v>0</v>
      </c>
      <c r="N76" s="6">
        <f t="shared" si="70"/>
        <v>2245469.0350595801</v>
      </c>
      <c r="O76" s="6">
        <f t="shared" ca="1" si="71"/>
        <v>8901267.921538936</v>
      </c>
      <c r="P76" s="6"/>
      <c r="Q76" s="15"/>
    </row>
    <row r="77" spans="1:17" x14ac:dyDescent="0.25">
      <c r="A77" s="21">
        <f>'Monthly Data'!A77</f>
        <v>43191</v>
      </c>
      <c r="B77">
        <f t="shared" si="61"/>
        <v>4</v>
      </c>
      <c r="C77">
        <f t="shared" si="62"/>
        <v>2018</v>
      </c>
      <c r="D77" s="6">
        <f>'Monthly Data'!I77</f>
        <v>8305180.8148930082</v>
      </c>
      <c r="E77" s="6">
        <f t="shared" ca="1" si="42"/>
        <v>227.7</v>
      </c>
      <c r="F77" s="6">
        <f t="shared" ref="F77" ca="1" si="81">F65</f>
        <v>0</v>
      </c>
      <c r="G77">
        <f>'Monthly Data'!CH77</f>
        <v>0</v>
      </c>
      <c r="H77">
        <f>'Monthly Data'!AZ77</f>
        <v>250.2</v>
      </c>
      <c r="J77" s="6">
        <f t="shared" si="66"/>
        <v>4911431.3206355898</v>
      </c>
      <c r="K77" s="6">
        <f t="shared" ca="1" si="67"/>
        <v>996731.8634267475</v>
      </c>
      <c r="L77" s="6">
        <f t="shared" ca="1" si="68"/>
        <v>0</v>
      </c>
      <c r="M77" s="6">
        <f t="shared" si="69"/>
        <v>0</v>
      </c>
      <c r="N77" s="6">
        <f t="shared" si="70"/>
        <v>2281951.0664984034</v>
      </c>
      <c r="O77" s="6">
        <f t="shared" ca="1" si="71"/>
        <v>8190114.2505607409</v>
      </c>
      <c r="P77" s="6"/>
      <c r="Q77" s="15"/>
    </row>
    <row r="78" spans="1:17" x14ac:dyDescent="0.25">
      <c r="A78" s="21">
        <f>'Monthly Data'!A78</f>
        <v>43221</v>
      </c>
      <c r="B78">
        <f t="shared" si="61"/>
        <v>5</v>
      </c>
      <c r="C78">
        <f t="shared" si="62"/>
        <v>2018</v>
      </c>
      <c r="D78" s="6">
        <f>'Monthly Data'!I78</f>
        <v>8256776.0532519752</v>
      </c>
      <c r="E78" s="6">
        <f t="shared" ca="1" si="42"/>
        <v>77.190000000000012</v>
      </c>
      <c r="F78" s="6">
        <f t="shared" ref="F78" ca="1" si="82">F66</f>
        <v>50.861127819548983</v>
      </c>
      <c r="G78">
        <f>'Monthly Data'!CH78</f>
        <v>0</v>
      </c>
      <c r="H78">
        <f>'Monthly Data'!AZ78</f>
        <v>254.1</v>
      </c>
      <c r="J78" s="6">
        <f t="shared" si="66"/>
        <v>4911431.3206355898</v>
      </c>
      <c r="K78" s="6">
        <f t="shared" ca="1" si="67"/>
        <v>337890.78848445613</v>
      </c>
      <c r="L78" s="6">
        <f t="shared" ca="1" si="68"/>
        <v>766442.8236349246</v>
      </c>
      <c r="M78" s="6">
        <f t="shared" si="69"/>
        <v>0</v>
      </c>
      <c r="N78" s="6">
        <f t="shared" si="70"/>
        <v>2317521.0471512564</v>
      </c>
      <c r="O78" s="6">
        <f t="shared" ca="1" si="71"/>
        <v>8333285.9799062265</v>
      </c>
      <c r="P78" s="6"/>
      <c r="Q78" s="15"/>
    </row>
    <row r="79" spans="1:17" x14ac:dyDescent="0.25">
      <c r="A79" s="21">
        <f>'Monthly Data'!A79</f>
        <v>43252</v>
      </c>
      <c r="B79">
        <f t="shared" si="61"/>
        <v>6</v>
      </c>
      <c r="C79">
        <f t="shared" si="62"/>
        <v>2018</v>
      </c>
      <c r="D79" s="6">
        <f>'Monthly Data'!I79</f>
        <v>8381432.5038681785</v>
      </c>
      <c r="E79" s="6">
        <f t="shared" ref="E79:E110" ca="1" si="83">E67</f>
        <v>5.15</v>
      </c>
      <c r="F79" s="6">
        <f t="shared" ref="F79" ca="1" si="84">F67</f>
        <v>105.80165413533837</v>
      </c>
      <c r="G79">
        <f>'Monthly Data'!CH79</f>
        <v>0</v>
      </c>
      <c r="H79">
        <f>'Monthly Data'!AZ79</f>
        <v>259</v>
      </c>
      <c r="J79" s="6">
        <f t="shared" si="66"/>
        <v>4911431.3206355898</v>
      </c>
      <c r="K79" s="6">
        <f t="shared" ca="1" si="67"/>
        <v>22543.562128448619</v>
      </c>
      <c r="L79" s="6">
        <f t="shared" ca="1" si="68"/>
        <v>1594359.4256981129</v>
      </c>
      <c r="M79" s="6">
        <f t="shared" si="69"/>
        <v>0</v>
      </c>
      <c r="N79" s="6">
        <f t="shared" si="70"/>
        <v>2362211.5356638147</v>
      </c>
      <c r="O79" s="6">
        <f t="shared" ca="1" si="71"/>
        <v>8890545.8441259656</v>
      </c>
      <c r="P79" s="6"/>
      <c r="Q79" s="15"/>
    </row>
    <row r="80" spans="1:17" x14ac:dyDescent="0.25">
      <c r="A80" s="21">
        <f>'Monthly Data'!A80</f>
        <v>43282</v>
      </c>
      <c r="B80">
        <f t="shared" si="61"/>
        <v>7</v>
      </c>
      <c r="C80">
        <f t="shared" si="62"/>
        <v>2018</v>
      </c>
      <c r="D80" s="6">
        <f>'Monthly Data'!I80</f>
        <v>9749326.3036222421</v>
      </c>
      <c r="E80" s="6">
        <f t="shared" ca="1" si="83"/>
        <v>0</v>
      </c>
      <c r="F80" s="6">
        <f t="shared" ref="F80" ca="1" si="85">F68</f>
        <v>183.82939849624063</v>
      </c>
      <c r="G80">
        <f>'Monthly Data'!CH80</f>
        <v>0</v>
      </c>
      <c r="H80">
        <f>'Monthly Data'!AZ80</f>
        <v>263.5</v>
      </c>
      <c r="J80" s="6">
        <f t="shared" si="66"/>
        <v>4911431.3206355898</v>
      </c>
      <c r="K80" s="6">
        <f t="shared" ca="1" si="67"/>
        <v>0</v>
      </c>
      <c r="L80" s="6">
        <f t="shared" ca="1" si="68"/>
        <v>2770184.8010616493</v>
      </c>
      <c r="M80" s="6">
        <f t="shared" si="69"/>
        <v>0</v>
      </c>
      <c r="N80" s="6">
        <f t="shared" si="70"/>
        <v>2403253.821032491</v>
      </c>
      <c r="O80" s="6">
        <f t="shared" ca="1" si="71"/>
        <v>10084869.94272973</v>
      </c>
      <c r="P80" s="6"/>
      <c r="Q80" s="15"/>
    </row>
    <row r="81" spans="1:17" x14ac:dyDescent="0.25">
      <c r="A81" s="21">
        <f>'Monthly Data'!A81</f>
        <v>43313</v>
      </c>
      <c r="B81">
        <f t="shared" si="61"/>
        <v>8</v>
      </c>
      <c r="C81">
        <f t="shared" si="62"/>
        <v>2018</v>
      </c>
      <c r="D81" s="6">
        <f>'Monthly Data'!I81</f>
        <v>9828133.858332172</v>
      </c>
      <c r="E81" s="6">
        <f t="shared" ca="1" si="83"/>
        <v>8.0000000000000071E-2</v>
      </c>
      <c r="F81" s="6">
        <f t="shared" ref="F81" ca="1" si="86">F69</f>
        <v>167.5754887218045</v>
      </c>
      <c r="G81">
        <f>'Monthly Data'!CH81</f>
        <v>0</v>
      </c>
      <c r="H81">
        <f>'Monthly Data'!AZ81</f>
        <v>264.39999999999998</v>
      </c>
      <c r="J81" s="6">
        <f t="shared" si="66"/>
        <v>4911431.3206355898</v>
      </c>
      <c r="K81" s="6">
        <f t="shared" ca="1" si="67"/>
        <v>350.19125636425071</v>
      </c>
      <c r="L81" s="6">
        <f t="shared" ca="1" si="68"/>
        <v>2525249.3653626028</v>
      </c>
      <c r="M81" s="6">
        <f t="shared" si="69"/>
        <v>0</v>
      </c>
      <c r="N81" s="6">
        <f t="shared" si="70"/>
        <v>2411462.2781062261</v>
      </c>
      <c r="O81" s="6">
        <f t="shared" ca="1" si="71"/>
        <v>9848493.1553607825</v>
      </c>
      <c r="P81" s="6"/>
      <c r="Q81" s="15"/>
    </row>
    <row r="82" spans="1:17" x14ac:dyDescent="0.25">
      <c r="A82" s="21">
        <f>'Monthly Data'!A82</f>
        <v>43344</v>
      </c>
      <c r="B82">
        <f t="shared" si="61"/>
        <v>9</v>
      </c>
      <c r="C82">
        <f t="shared" si="62"/>
        <v>2018</v>
      </c>
      <c r="D82" s="6">
        <f>'Monthly Data'!I82</f>
        <v>8304311.684803036</v>
      </c>
      <c r="E82" s="6">
        <f t="shared" ca="1" si="83"/>
        <v>13.169999999999998</v>
      </c>
      <c r="F82" s="6">
        <f t="shared" ref="F82" ca="1" si="87">F70</f>
        <v>69.782030075187976</v>
      </c>
      <c r="G82">
        <f>'Monthly Data'!CH82</f>
        <v>0</v>
      </c>
      <c r="H82">
        <f>'Monthly Data'!AZ82</f>
        <v>261.7</v>
      </c>
      <c r="J82" s="6">
        <f t="shared" si="66"/>
        <v>4911431.3206355898</v>
      </c>
      <c r="K82" s="6">
        <f t="shared" ca="1" si="67"/>
        <v>57650.235578964712</v>
      </c>
      <c r="L82" s="6">
        <f t="shared" ca="1" si="68"/>
        <v>1051568.0336378072</v>
      </c>
      <c r="M82" s="6">
        <f t="shared" si="69"/>
        <v>0</v>
      </c>
      <c r="N82" s="6">
        <f t="shared" si="70"/>
        <v>2386836.9068850204</v>
      </c>
      <c r="O82" s="6">
        <f t="shared" ca="1" si="71"/>
        <v>8407486.4967373814</v>
      </c>
      <c r="P82" s="6"/>
      <c r="Q82" s="15"/>
    </row>
    <row r="83" spans="1:17" x14ac:dyDescent="0.25">
      <c r="A83" s="21">
        <f>'Monthly Data'!A83</f>
        <v>43374</v>
      </c>
      <c r="B83">
        <f t="shared" si="61"/>
        <v>10</v>
      </c>
      <c r="C83">
        <f t="shared" si="62"/>
        <v>2018</v>
      </c>
      <c r="D83" s="6">
        <f>'Monthly Data'!I83</f>
        <v>7830922.301785416</v>
      </c>
      <c r="E83" s="6">
        <f t="shared" ca="1" si="83"/>
        <v>110.45</v>
      </c>
      <c r="F83" s="6">
        <f t="shared" ref="F83" ca="1" si="88">F71</f>
        <v>18.489849624060071</v>
      </c>
      <c r="G83">
        <f>'Monthly Data'!CH83</f>
        <v>0</v>
      </c>
      <c r="H83">
        <f>'Monthly Data'!AZ83</f>
        <v>258.10000000000002</v>
      </c>
      <c r="J83" s="6">
        <f t="shared" si="66"/>
        <v>4911431.3206355898</v>
      </c>
      <c r="K83" s="6">
        <f t="shared" ca="1" si="67"/>
        <v>483482.80331789318</v>
      </c>
      <c r="L83" s="6">
        <f t="shared" ca="1" si="68"/>
        <v>278629.53815591213</v>
      </c>
      <c r="M83" s="6">
        <f t="shared" si="69"/>
        <v>0</v>
      </c>
      <c r="N83" s="6">
        <f t="shared" si="70"/>
        <v>2354003.0785900797</v>
      </c>
      <c r="O83" s="6">
        <f t="shared" ca="1" si="71"/>
        <v>8027546.7406994756</v>
      </c>
      <c r="P83" s="6"/>
      <c r="Q83" s="15"/>
    </row>
    <row r="84" spans="1:17" x14ac:dyDescent="0.25">
      <c r="A84" s="21">
        <f>'Monthly Data'!A84</f>
        <v>43405</v>
      </c>
      <c r="B84">
        <f t="shared" si="61"/>
        <v>11</v>
      </c>
      <c r="C84">
        <f t="shared" si="62"/>
        <v>2018</v>
      </c>
      <c r="D84" s="6">
        <f>'Monthly Data'!I84</f>
        <v>8572978.0068945698</v>
      </c>
      <c r="E84" s="6">
        <f t="shared" ca="1" si="83"/>
        <v>302.64</v>
      </c>
      <c r="F84" s="6">
        <f t="shared" ref="F84" ca="1" si="89">F72</f>
        <v>0.81345864661653877</v>
      </c>
      <c r="G84">
        <f>'Monthly Data'!CH84</f>
        <v>0</v>
      </c>
      <c r="H84">
        <f>'Monthly Data'!AZ84</f>
        <v>251.1</v>
      </c>
      <c r="J84" s="6">
        <f t="shared" si="66"/>
        <v>4911431.3206355898</v>
      </c>
      <c r="K84" s="6">
        <f t="shared" ca="1" si="67"/>
        <v>1324773.5228259591</v>
      </c>
      <c r="L84" s="6">
        <f t="shared" ca="1" si="68"/>
        <v>12258.272058674002</v>
      </c>
      <c r="M84" s="6">
        <f t="shared" si="69"/>
        <v>0</v>
      </c>
      <c r="N84" s="6">
        <f t="shared" si="70"/>
        <v>2290159.5235721385</v>
      </c>
      <c r="O84" s="6">
        <f t="shared" ca="1" si="71"/>
        <v>8538622.6390923616</v>
      </c>
      <c r="P84" s="6"/>
      <c r="Q84" s="15"/>
    </row>
    <row r="85" spans="1:17" x14ac:dyDescent="0.25">
      <c r="A85" s="21">
        <f>'Monthly Data'!A85</f>
        <v>43435</v>
      </c>
      <c r="B85">
        <f t="shared" si="61"/>
        <v>12</v>
      </c>
      <c r="C85">
        <f t="shared" si="62"/>
        <v>2018</v>
      </c>
      <c r="D85" s="6">
        <f>'Monthly Data'!I85</f>
        <v>8836298.6454089209</v>
      </c>
      <c r="E85" s="6">
        <f t="shared" ca="1" si="83"/>
        <v>435.27</v>
      </c>
      <c r="F85" s="6">
        <f t="shared" ref="F85" ca="1" si="90">F73</f>
        <v>0</v>
      </c>
      <c r="G85">
        <f>'Monthly Data'!CH85</f>
        <v>0</v>
      </c>
      <c r="H85">
        <f>'Monthly Data'!AZ85</f>
        <v>249.2</v>
      </c>
      <c r="J85" s="6">
        <f t="shared" si="66"/>
        <v>4911431.3206355898</v>
      </c>
      <c r="K85" s="6">
        <f t="shared" ca="1" si="67"/>
        <v>1905346.8519708407</v>
      </c>
      <c r="L85" s="6">
        <f t="shared" ca="1" si="68"/>
        <v>0</v>
      </c>
      <c r="M85" s="6">
        <f t="shared" si="69"/>
        <v>0</v>
      </c>
      <c r="N85" s="6">
        <f t="shared" si="70"/>
        <v>2272830.5586386975</v>
      </c>
      <c r="O85" s="6">
        <f t="shared" ca="1" si="71"/>
        <v>9089608.7312451284</v>
      </c>
      <c r="P85" s="6"/>
      <c r="Q85" s="15"/>
    </row>
    <row r="86" spans="1:17" x14ac:dyDescent="0.25">
      <c r="A86" s="21">
        <f>'Monthly Data'!A86</f>
        <v>43466</v>
      </c>
      <c r="B86">
        <f t="shared" si="61"/>
        <v>1</v>
      </c>
      <c r="C86">
        <f t="shared" si="62"/>
        <v>2019</v>
      </c>
      <c r="D86" s="6">
        <f>'Monthly Data'!I86</f>
        <v>9613056.6175706722</v>
      </c>
      <c r="E86" s="6">
        <f t="shared" ca="1" si="83"/>
        <v>548.74</v>
      </c>
      <c r="F86" s="6">
        <f t="shared" ref="F86" ca="1" si="91">F74</f>
        <v>0</v>
      </c>
      <c r="G86">
        <f>'Monthly Data'!CH86</f>
        <v>0</v>
      </c>
      <c r="H86">
        <f>'Monthly Data'!AZ86</f>
        <v>249.5</v>
      </c>
      <c r="J86" s="6">
        <f t="shared" si="66"/>
        <v>4911431.3206355898</v>
      </c>
      <c r="K86" s="6">
        <f t="shared" ca="1" si="67"/>
        <v>2402049.3752164845</v>
      </c>
      <c r="L86" s="6">
        <f t="shared" ca="1" si="68"/>
        <v>0</v>
      </c>
      <c r="M86" s="6">
        <f t="shared" si="69"/>
        <v>0</v>
      </c>
      <c r="N86" s="6">
        <f t="shared" si="70"/>
        <v>2275566.7109966092</v>
      </c>
      <c r="O86" s="6">
        <f t="shared" ca="1" si="71"/>
        <v>9589047.406848684</v>
      </c>
      <c r="P86" s="6"/>
      <c r="Q86" s="15"/>
    </row>
    <row r="87" spans="1:17" x14ac:dyDescent="0.25">
      <c r="A87" s="21">
        <f>'Monthly Data'!A87</f>
        <v>43497</v>
      </c>
      <c r="B87">
        <f t="shared" si="61"/>
        <v>2</v>
      </c>
      <c r="C87">
        <f t="shared" si="62"/>
        <v>2019</v>
      </c>
      <c r="D87" s="6">
        <f>'Monthly Data'!I87</f>
        <v>9048471.6175706722</v>
      </c>
      <c r="E87" s="6">
        <f t="shared" ca="1" si="83"/>
        <v>507.57</v>
      </c>
      <c r="F87" s="6">
        <f t="shared" ref="F87" ca="1" si="92">F75</f>
        <v>0</v>
      </c>
      <c r="G87">
        <f>'Monthly Data'!CH87</f>
        <v>0</v>
      </c>
      <c r="H87">
        <f>'Monthly Data'!AZ87</f>
        <v>250.1</v>
      </c>
      <c r="J87" s="6">
        <f t="shared" si="66"/>
        <v>4911431.3206355898</v>
      </c>
      <c r="K87" s="6">
        <f t="shared" ca="1" si="67"/>
        <v>2221832.1999100321</v>
      </c>
      <c r="L87" s="6">
        <f t="shared" ca="1" si="68"/>
        <v>0</v>
      </c>
      <c r="M87" s="6">
        <f t="shared" si="69"/>
        <v>0</v>
      </c>
      <c r="N87" s="6">
        <f t="shared" si="70"/>
        <v>2281039.015712433</v>
      </c>
      <c r="O87" s="6">
        <f t="shared" ca="1" si="71"/>
        <v>9414302.5362580549</v>
      </c>
      <c r="P87" s="6"/>
      <c r="Q87" s="15"/>
    </row>
    <row r="88" spans="1:17" x14ac:dyDescent="0.25">
      <c r="A88" s="21">
        <f>'Monthly Data'!A88</f>
        <v>43525</v>
      </c>
      <c r="B88">
        <f t="shared" si="61"/>
        <v>3</v>
      </c>
      <c r="C88">
        <f t="shared" si="62"/>
        <v>2019</v>
      </c>
      <c r="D88" s="6">
        <f>'Monthly Data'!I88</f>
        <v>9204613.6175706722</v>
      </c>
      <c r="E88" s="6">
        <f t="shared" ca="1" si="83"/>
        <v>395.70999999999992</v>
      </c>
      <c r="F88" s="6">
        <f t="shared" ref="F88" ca="1" si="93">F76</f>
        <v>0.80894736842105175</v>
      </c>
      <c r="G88">
        <f>'Monthly Data'!CH88</f>
        <v>0</v>
      </c>
      <c r="H88">
        <f>'Monthly Data'!AZ88</f>
        <v>248.2</v>
      </c>
      <c r="J88" s="6">
        <f t="shared" si="66"/>
        <v>4911431.3206355898</v>
      </c>
      <c r="K88" s="6">
        <f t="shared" ca="1" si="67"/>
        <v>1732177.2756987186</v>
      </c>
      <c r="L88" s="6">
        <f t="shared" ca="1" si="68"/>
        <v>12190.290145047959</v>
      </c>
      <c r="M88" s="6">
        <f t="shared" si="69"/>
        <v>0</v>
      </c>
      <c r="N88" s="6">
        <f t="shared" si="70"/>
        <v>2263710.0507789915</v>
      </c>
      <c r="O88" s="6">
        <f t="shared" ca="1" si="71"/>
        <v>8919508.9372583479</v>
      </c>
      <c r="P88" s="6"/>
      <c r="Q88" s="15"/>
    </row>
    <row r="89" spans="1:17" x14ac:dyDescent="0.25">
      <c r="A89" s="21">
        <f>'Monthly Data'!A89</f>
        <v>43556</v>
      </c>
      <c r="B89">
        <f t="shared" si="61"/>
        <v>4</v>
      </c>
      <c r="C89">
        <f t="shared" si="62"/>
        <v>2019</v>
      </c>
      <c r="D89" s="6">
        <f>'Monthly Data'!I89</f>
        <v>8135075.6175706731</v>
      </c>
      <c r="E89" s="6">
        <f t="shared" ca="1" si="83"/>
        <v>227.7</v>
      </c>
      <c r="F89" s="6">
        <f t="shared" ref="F89" ca="1" si="94">F77</f>
        <v>0</v>
      </c>
      <c r="G89">
        <f>'Monthly Data'!CH89</f>
        <v>0</v>
      </c>
      <c r="H89">
        <f>'Monthly Data'!AZ89</f>
        <v>246.1</v>
      </c>
      <c r="J89" s="6">
        <f t="shared" si="66"/>
        <v>4911431.3206355898</v>
      </c>
      <c r="K89" s="6">
        <f t="shared" ca="1" si="67"/>
        <v>996731.8634267475</v>
      </c>
      <c r="L89" s="6">
        <f t="shared" ca="1" si="68"/>
        <v>0</v>
      </c>
      <c r="M89" s="6">
        <f t="shared" si="69"/>
        <v>0</v>
      </c>
      <c r="N89" s="6">
        <f t="shared" si="70"/>
        <v>2244556.9842736092</v>
      </c>
      <c r="O89" s="6">
        <f t="shared" ca="1" si="71"/>
        <v>8152720.1683359463</v>
      </c>
      <c r="P89" s="6"/>
      <c r="Q89" s="15"/>
    </row>
    <row r="90" spans="1:17" x14ac:dyDescent="0.25">
      <c r="A90" s="21">
        <f>'Monthly Data'!A90</f>
        <v>43586</v>
      </c>
      <c r="B90">
        <f t="shared" si="61"/>
        <v>5</v>
      </c>
      <c r="C90">
        <f t="shared" si="62"/>
        <v>2019</v>
      </c>
      <c r="D90" s="6">
        <f>'Monthly Data'!I90</f>
        <v>7924643.6175706731</v>
      </c>
      <c r="E90" s="6">
        <f t="shared" ca="1" si="83"/>
        <v>77.190000000000012</v>
      </c>
      <c r="F90" s="6">
        <f t="shared" ref="F90" ca="1" si="95">F78</f>
        <v>50.861127819548983</v>
      </c>
      <c r="G90">
        <f>'Monthly Data'!CH90</f>
        <v>0</v>
      </c>
      <c r="H90">
        <f>'Monthly Data'!AZ90</f>
        <v>244.3</v>
      </c>
      <c r="J90" s="6">
        <f t="shared" si="66"/>
        <v>4911431.3206355898</v>
      </c>
      <c r="K90" s="6">
        <f t="shared" ca="1" si="67"/>
        <v>337890.78848445613</v>
      </c>
      <c r="L90" s="6">
        <f t="shared" ca="1" si="68"/>
        <v>766442.8236349246</v>
      </c>
      <c r="M90" s="6">
        <f t="shared" si="69"/>
        <v>0</v>
      </c>
      <c r="N90" s="6">
        <f t="shared" si="70"/>
        <v>2228140.0701261391</v>
      </c>
      <c r="O90" s="6">
        <f t="shared" ca="1" si="71"/>
        <v>8243905.0028811097</v>
      </c>
      <c r="P90" s="6"/>
      <c r="Q90" s="15"/>
    </row>
    <row r="91" spans="1:17" x14ac:dyDescent="0.25">
      <c r="A91" s="21">
        <f>'Monthly Data'!A91</f>
        <v>43617</v>
      </c>
      <c r="B91">
        <f t="shared" si="61"/>
        <v>6</v>
      </c>
      <c r="C91">
        <f t="shared" si="62"/>
        <v>2019</v>
      </c>
      <c r="D91" s="6">
        <f>'Monthly Data'!I91</f>
        <v>8159569.6175706731</v>
      </c>
      <c r="E91" s="6">
        <f t="shared" ca="1" si="83"/>
        <v>5.15</v>
      </c>
      <c r="F91" s="6">
        <f t="shared" ref="F91" ca="1" si="96">F79</f>
        <v>105.80165413533837</v>
      </c>
      <c r="G91">
        <f>'Monthly Data'!CH91</f>
        <v>0</v>
      </c>
      <c r="H91">
        <f>'Monthly Data'!AZ91</f>
        <v>247.4</v>
      </c>
      <c r="J91" s="6">
        <f t="shared" si="66"/>
        <v>4911431.3206355898</v>
      </c>
      <c r="K91" s="6">
        <f t="shared" ca="1" si="67"/>
        <v>22543.562128448619</v>
      </c>
      <c r="L91" s="6">
        <f t="shared" ca="1" si="68"/>
        <v>1594359.4256981129</v>
      </c>
      <c r="M91" s="6">
        <f t="shared" si="69"/>
        <v>0</v>
      </c>
      <c r="N91" s="6">
        <f t="shared" si="70"/>
        <v>2256413.6444912273</v>
      </c>
      <c r="O91" s="6">
        <f t="shared" ca="1" si="71"/>
        <v>8784747.9529533796</v>
      </c>
      <c r="P91" s="6"/>
      <c r="Q91" s="15"/>
    </row>
    <row r="92" spans="1:17" x14ac:dyDescent="0.25">
      <c r="A92" s="21">
        <f>'Monthly Data'!A92</f>
        <v>43647</v>
      </c>
      <c r="B92">
        <f t="shared" si="61"/>
        <v>7</v>
      </c>
      <c r="C92">
        <f t="shared" si="62"/>
        <v>2019</v>
      </c>
      <c r="D92" s="6">
        <f>'Monthly Data'!I92</f>
        <v>10497079.617570672</v>
      </c>
      <c r="E92" s="6">
        <f t="shared" ca="1" si="83"/>
        <v>0</v>
      </c>
      <c r="F92" s="6">
        <f t="shared" ref="F92" ca="1" si="97">F80</f>
        <v>183.82939849624063</v>
      </c>
      <c r="G92">
        <f>'Monthly Data'!CH92</f>
        <v>0</v>
      </c>
      <c r="H92">
        <f>'Monthly Data'!AZ92</f>
        <v>247.6</v>
      </c>
      <c r="J92" s="6">
        <f t="shared" si="66"/>
        <v>4911431.3206355898</v>
      </c>
      <c r="K92" s="6">
        <f t="shared" ca="1" si="67"/>
        <v>0</v>
      </c>
      <c r="L92" s="6">
        <f t="shared" ca="1" si="68"/>
        <v>2770184.8010616493</v>
      </c>
      <c r="M92" s="6">
        <f t="shared" si="69"/>
        <v>0</v>
      </c>
      <c r="N92" s="6">
        <f t="shared" si="70"/>
        <v>2258237.7460631682</v>
      </c>
      <c r="O92" s="6">
        <f t="shared" ca="1" si="71"/>
        <v>9939853.8677604087</v>
      </c>
      <c r="P92" s="6"/>
      <c r="Q92" s="15"/>
    </row>
    <row r="93" spans="1:17" x14ac:dyDescent="0.25">
      <c r="A93" s="21">
        <f>'Monthly Data'!A93</f>
        <v>43678</v>
      </c>
      <c r="B93">
        <f t="shared" si="61"/>
        <v>8</v>
      </c>
      <c r="C93">
        <f t="shared" si="62"/>
        <v>2019</v>
      </c>
      <c r="D93" s="6">
        <f>'Monthly Data'!I93</f>
        <v>9629815.6175706722</v>
      </c>
      <c r="E93" s="6">
        <f t="shared" ca="1" si="83"/>
        <v>8.0000000000000071E-2</v>
      </c>
      <c r="F93" s="6">
        <f t="shared" ref="F93" ca="1" si="98">F81</f>
        <v>167.5754887218045</v>
      </c>
      <c r="G93">
        <f>'Monthly Data'!CH93</f>
        <v>0</v>
      </c>
      <c r="H93">
        <f>'Monthly Data'!AZ93</f>
        <v>253.3</v>
      </c>
      <c r="J93" s="6">
        <f t="shared" si="66"/>
        <v>4911431.3206355898</v>
      </c>
      <c r="K93" s="6">
        <f t="shared" ca="1" si="67"/>
        <v>350.19125636425071</v>
      </c>
      <c r="L93" s="6">
        <f t="shared" ca="1" si="68"/>
        <v>2525249.3653626028</v>
      </c>
      <c r="M93" s="6">
        <f t="shared" si="69"/>
        <v>0</v>
      </c>
      <c r="N93" s="6">
        <f t="shared" si="70"/>
        <v>2310224.6408634917</v>
      </c>
      <c r="O93" s="6">
        <f t="shared" ca="1" si="71"/>
        <v>9747255.5181180481</v>
      </c>
      <c r="P93" s="6"/>
      <c r="Q93" s="15"/>
    </row>
    <row r="94" spans="1:17" x14ac:dyDescent="0.25">
      <c r="A94" s="21">
        <f>'Monthly Data'!A94</f>
        <v>43709</v>
      </c>
      <c r="B94">
        <f t="shared" si="61"/>
        <v>9</v>
      </c>
      <c r="C94">
        <f t="shared" si="62"/>
        <v>2019</v>
      </c>
      <c r="D94" s="6">
        <f>'Monthly Data'!I94</f>
        <v>8281144.6175706731</v>
      </c>
      <c r="E94" s="6">
        <f t="shared" ca="1" si="83"/>
        <v>13.169999999999998</v>
      </c>
      <c r="F94" s="6">
        <f t="shared" ref="F94" ca="1" si="99">F82</f>
        <v>69.782030075187976</v>
      </c>
      <c r="G94">
        <f>'Monthly Data'!CH94</f>
        <v>0</v>
      </c>
      <c r="H94">
        <f>'Monthly Data'!AZ94</f>
        <v>254.3</v>
      </c>
      <c r="J94" s="6">
        <f t="shared" si="66"/>
        <v>4911431.3206355898</v>
      </c>
      <c r="K94" s="6">
        <f t="shared" ca="1" si="67"/>
        <v>57650.235578964712</v>
      </c>
      <c r="L94" s="6">
        <f t="shared" ca="1" si="68"/>
        <v>1051568.0336378072</v>
      </c>
      <c r="M94" s="6">
        <f t="shared" si="69"/>
        <v>0</v>
      </c>
      <c r="N94" s="6">
        <f t="shared" si="70"/>
        <v>2319345.1487231976</v>
      </c>
      <c r="O94" s="6">
        <f t="shared" ca="1" si="71"/>
        <v>8339994.7385755591</v>
      </c>
      <c r="P94" s="6"/>
      <c r="Q94" s="15"/>
    </row>
    <row r="95" spans="1:17" x14ac:dyDescent="0.25">
      <c r="A95" s="21">
        <f>'Monthly Data'!A95</f>
        <v>43739</v>
      </c>
      <c r="B95">
        <f t="shared" si="61"/>
        <v>10</v>
      </c>
      <c r="C95">
        <f t="shared" si="62"/>
        <v>2019</v>
      </c>
      <c r="D95" s="6">
        <f>'Monthly Data'!I95</f>
        <v>7807971.6175706731</v>
      </c>
      <c r="E95" s="6">
        <f t="shared" ca="1" si="83"/>
        <v>110.45</v>
      </c>
      <c r="F95" s="6">
        <f t="shared" ref="F95" ca="1" si="100">F83</f>
        <v>18.489849624060071</v>
      </c>
      <c r="G95">
        <f>'Monthly Data'!CH95</f>
        <v>0</v>
      </c>
      <c r="H95">
        <f>'Monthly Data'!AZ95</f>
        <v>258.60000000000002</v>
      </c>
      <c r="J95" s="6">
        <f t="shared" si="66"/>
        <v>4911431.3206355898</v>
      </c>
      <c r="K95" s="6">
        <f t="shared" ca="1" si="67"/>
        <v>483482.80331789318</v>
      </c>
      <c r="L95" s="6">
        <f t="shared" ca="1" si="68"/>
        <v>278629.53815591213</v>
      </c>
      <c r="M95" s="6">
        <f t="shared" si="69"/>
        <v>0</v>
      </c>
      <c r="N95" s="6">
        <f t="shared" si="70"/>
        <v>2358563.3325199327</v>
      </c>
      <c r="O95" s="6">
        <f t="shared" ca="1" si="71"/>
        <v>8032106.9946293281</v>
      </c>
      <c r="P95" s="6"/>
      <c r="Q95" s="15"/>
    </row>
    <row r="96" spans="1:17" x14ac:dyDescent="0.25">
      <c r="A96" s="21">
        <f>'Monthly Data'!A96</f>
        <v>43770</v>
      </c>
      <c r="B96">
        <f t="shared" si="61"/>
        <v>11</v>
      </c>
      <c r="C96">
        <f t="shared" si="62"/>
        <v>2019</v>
      </c>
      <c r="D96" s="6">
        <f>'Monthly Data'!I96</f>
        <v>8623553.6175706722</v>
      </c>
      <c r="E96" s="6">
        <f t="shared" ca="1" si="83"/>
        <v>302.64</v>
      </c>
      <c r="F96" s="6">
        <f t="shared" ref="F96" ca="1" si="101">F84</f>
        <v>0.81345864661653877</v>
      </c>
      <c r="G96">
        <f>'Monthly Data'!CH96</f>
        <v>0</v>
      </c>
      <c r="H96">
        <f>'Monthly Data'!AZ96</f>
        <v>263.60000000000002</v>
      </c>
      <c r="J96" s="6">
        <f t="shared" si="66"/>
        <v>4911431.3206355898</v>
      </c>
      <c r="K96" s="6">
        <f t="shared" ca="1" si="67"/>
        <v>1324773.5228259591</v>
      </c>
      <c r="L96" s="6">
        <f t="shared" ca="1" si="68"/>
        <v>12258.272058674002</v>
      </c>
      <c r="M96" s="6">
        <f t="shared" si="69"/>
        <v>0</v>
      </c>
      <c r="N96" s="6">
        <f t="shared" si="70"/>
        <v>2404165.8718184619</v>
      </c>
      <c r="O96" s="6">
        <f t="shared" ca="1" si="71"/>
        <v>8652628.9873386845</v>
      </c>
      <c r="P96" s="6"/>
      <c r="Q96" s="15"/>
    </row>
    <row r="97" spans="1:17" x14ac:dyDescent="0.25">
      <c r="A97" s="21">
        <f>'Monthly Data'!A97</f>
        <v>43800</v>
      </c>
      <c r="B97">
        <f t="shared" ref="B97:B118" si="102">MONTH(A97)</f>
        <v>12</v>
      </c>
      <c r="C97">
        <f t="shared" ref="C97:C118" si="103">YEAR(A97)</f>
        <v>2019</v>
      </c>
      <c r="D97" s="6">
        <f>'Monthly Data'!I97</f>
        <v>9255782.6175706722</v>
      </c>
      <c r="E97" s="6">
        <f t="shared" ca="1" si="83"/>
        <v>435.27</v>
      </c>
      <c r="F97" s="6">
        <f t="shared" ref="F97" ca="1" si="104">F85</f>
        <v>0</v>
      </c>
      <c r="G97">
        <f>'Monthly Data'!CH97</f>
        <v>0</v>
      </c>
      <c r="H97">
        <f>'Monthly Data'!AZ97</f>
        <v>265.2</v>
      </c>
      <c r="J97" s="6">
        <f t="shared" si="66"/>
        <v>4911431.3206355898</v>
      </c>
      <c r="K97" s="6">
        <f t="shared" ca="1" si="67"/>
        <v>1905346.8519708407</v>
      </c>
      <c r="L97" s="6">
        <f t="shared" ca="1" si="68"/>
        <v>0</v>
      </c>
      <c r="M97" s="6">
        <f t="shared" si="69"/>
        <v>0</v>
      </c>
      <c r="N97" s="6">
        <f t="shared" si="70"/>
        <v>2418758.6843939913</v>
      </c>
      <c r="O97" s="6">
        <f t="shared" ca="1" si="71"/>
        <v>9235536.8570004217</v>
      </c>
      <c r="P97" s="6"/>
      <c r="Q97" s="15"/>
    </row>
    <row r="98" spans="1:17" x14ac:dyDescent="0.25">
      <c r="A98" s="21">
        <f>'Monthly Data'!A98</f>
        <v>43831</v>
      </c>
      <c r="B98">
        <f t="shared" si="102"/>
        <v>1</v>
      </c>
      <c r="C98">
        <f t="shared" si="103"/>
        <v>2020</v>
      </c>
      <c r="D98" s="6">
        <f>'Monthly Data'!I98</f>
        <v>9382515.7228915673</v>
      </c>
      <c r="E98" s="6">
        <f t="shared" ca="1" si="83"/>
        <v>548.74</v>
      </c>
      <c r="F98" s="6">
        <f t="shared" ref="F98" ca="1" si="105">F86</f>
        <v>0</v>
      </c>
      <c r="G98">
        <f>'Monthly Data'!CH98</f>
        <v>0</v>
      </c>
      <c r="H98">
        <f>'Monthly Data'!AZ98</f>
        <v>268.5</v>
      </c>
      <c r="J98" s="6">
        <f t="shared" si="66"/>
        <v>4911431.3206355898</v>
      </c>
      <c r="K98" s="6">
        <f t="shared" ca="1" si="67"/>
        <v>2402049.3752164845</v>
      </c>
      <c r="L98" s="6">
        <f t="shared" ca="1" si="68"/>
        <v>0</v>
      </c>
      <c r="M98" s="6">
        <f t="shared" si="69"/>
        <v>0</v>
      </c>
      <c r="N98" s="6">
        <f t="shared" si="70"/>
        <v>2448856.3603310203</v>
      </c>
      <c r="O98" s="6">
        <f t="shared" ca="1" si="71"/>
        <v>9762337.056183096</v>
      </c>
      <c r="P98" s="6"/>
      <c r="Q98" s="15"/>
    </row>
    <row r="99" spans="1:17" x14ac:dyDescent="0.25">
      <c r="A99" s="21">
        <f>'Monthly Data'!A99</f>
        <v>43862</v>
      </c>
      <c r="B99">
        <f t="shared" si="102"/>
        <v>2</v>
      </c>
      <c r="C99">
        <f t="shared" si="103"/>
        <v>2020</v>
      </c>
      <c r="D99" s="6">
        <f>'Monthly Data'!I99</f>
        <v>8829498.8698915672</v>
      </c>
      <c r="E99" s="6">
        <f t="shared" ca="1" si="83"/>
        <v>507.57</v>
      </c>
      <c r="F99" s="6">
        <f t="shared" ref="F99" ca="1" si="106">F87</f>
        <v>0</v>
      </c>
      <c r="G99">
        <f>'Monthly Data'!CH99</f>
        <v>0</v>
      </c>
      <c r="H99">
        <f>'Monthly Data'!AZ99</f>
        <v>267.7</v>
      </c>
      <c r="J99" s="6">
        <f t="shared" si="66"/>
        <v>4911431.3206355898</v>
      </c>
      <c r="K99" s="6">
        <f t="shared" ca="1" si="67"/>
        <v>2221832.1999100321</v>
      </c>
      <c r="L99" s="6">
        <f t="shared" ca="1" si="68"/>
        <v>0</v>
      </c>
      <c r="M99" s="6">
        <f t="shared" si="69"/>
        <v>0</v>
      </c>
      <c r="N99" s="6">
        <f t="shared" si="70"/>
        <v>2441559.9540432557</v>
      </c>
      <c r="O99" s="6">
        <f t="shared" ca="1" si="71"/>
        <v>9574823.4745888785</v>
      </c>
      <c r="P99" s="6"/>
      <c r="Q99" s="15"/>
    </row>
    <row r="100" spans="1:17" x14ac:dyDescent="0.25">
      <c r="A100" s="21">
        <f>'Monthly Data'!A100</f>
        <v>43891</v>
      </c>
      <c r="B100">
        <f t="shared" si="102"/>
        <v>3</v>
      </c>
      <c r="C100">
        <f t="shared" si="103"/>
        <v>2020</v>
      </c>
      <c r="D100" s="6">
        <f>'Monthly Data'!I100</f>
        <v>8214381.7993915649</v>
      </c>
      <c r="E100" s="6">
        <f t="shared" ca="1" si="83"/>
        <v>395.70999999999992</v>
      </c>
      <c r="F100" s="6">
        <f t="shared" ref="F100" ca="1" si="107">F88</f>
        <v>0.80894736842105175</v>
      </c>
      <c r="G100">
        <f>'Monthly Data'!CH100</f>
        <v>0.5</v>
      </c>
      <c r="H100">
        <f>'Monthly Data'!AZ100</f>
        <v>265.2</v>
      </c>
      <c r="J100" s="6">
        <f t="shared" si="66"/>
        <v>4911431.3206355898</v>
      </c>
      <c r="K100" s="6">
        <f t="shared" ca="1" si="67"/>
        <v>1732177.2756987186</v>
      </c>
      <c r="L100" s="6">
        <f t="shared" ca="1" si="68"/>
        <v>12190.290145047959</v>
      </c>
      <c r="M100" s="6">
        <f t="shared" si="69"/>
        <v>-515721.89461357001</v>
      </c>
      <c r="N100" s="6">
        <f t="shared" si="70"/>
        <v>2418758.6843939913</v>
      </c>
      <c r="O100" s="6">
        <f t="shared" ca="1" si="71"/>
        <v>8558835.6762597784</v>
      </c>
      <c r="P100" s="6"/>
      <c r="Q100" s="15"/>
    </row>
    <row r="101" spans="1:17" x14ac:dyDescent="0.25">
      <c r="A101" s="21">
        <f>'Monthly Data'!A101</f>
        <v>43922</v>
      </c>
      <c r="B101">
        <f t="shared" si="102"/>
        <v>4</v>
      </c>
      <c r="C101">
        <f t="shared" si="103"/>
        <v>2020</v>
      </c>
      <c r="D101" s="6">
        <f>'Monthly Data'!I101</f>
        <v>6783587.3759915652</v>
      </c>
      <c r="E101" s="6">
        <f t="shared" ca="1" si="83"/>
        <v>227.7</v>
      </c>
      <c r="F101" s="6">
        <f t="shared" ref="F101" ca="1" si="108">F89</f>
        <v>0</v>
      </c>
      <c r="G101">
        <f>'Monthly Data'!CH101</f>
        <v>1</v>
      </c>
      <c r="H101">
        <f>'Monthly Data'!AZ101</f>
        <v>248.6</v>
      </c>
      <c r="J101" s="6">
        <f t="shared" si="66"/>
        <v>4911431.3206355898</v>
      </c>
      <c r="K101" s="6">
        <f t="shared" ca="1" si="67"/>
        <v>996731.8634267475</v>
      </c>
      <c r="L101" s="6">
        <f t="shared" ca="1" si="68"/>
        <v>0</v>
      </c>
      <c r="M101" s="6">
        <f t="shared" si="69"/>
        <v>-1031443.78922714</v>
      </c>
      <c r="N101" s="6">
        <f t="shared" si="70"/>
        <v>2267358.2539228741</v>
      </c>
      <c r="O101" s="6">
        <f t="shared" ca="1" si="71"/>
        <v>7144077.6487580715</v>
      </c>
      <c r="P101" s="6"/>
      <c r="Q101" s="15"/>
    </row>
    <row r="102" spans="1:17" x14ac:dyDescent="0.25">
      <c r="A102" s="21">
        <f>'Monthly Data'!A102</f>
        <v>43952</v>
      </c>
      <c r="B102">
        <f t="shared" si="102"/>
        <v>5</v>
      </c>
      <c r="C102">
        <f t="shared" si="103"/>
        <v>2020</v>
      </c>
      <c r="D102" s="6">
        <f>'Monthly Data'!I102</f>
        <v>6988587.4181915661</v>
      </c>
      <c r="E102" s="6">
        <f t="shared" ca="1" si="83"/>
        <v>77.190000000000012</v>
      </c>
      <c r="F102" s="6">
        <f t="shared" ref="F102" ca="1" si="109">F90</f>
        <v>50.861127819548983</v>
      </c>
      <c r="G102">
        <f>'Monthly Data'!CH102</f>
        <v>1</v>
      </c>
      <c r="H102">
        <f>'Monthly Data'!AZ102</f>
        <v>237.6</v>
      </c>
      <c r="J102" s="6">
        <f t="shared" si="66"/>
        <v>4911431.3206355898</v>
      </c>
      <c r="K102" s="6">
        <f t="shared" ca="1" si="67"/>
        <v>337890.78848445613</v>
      </c>
      <c r="L102" s="6">
        <f t="shared" ca="1" si="68"/>
        <v>766442.8236349246</v>
      </c>
      <c r="M102" s="6">
        <f t="shared" si="69"/>
        <v>-1031443.78922714</v>
      </c>
      <c r="N102" s="6">
        <f t="shared" si="70"/>
        <v>2167032.6674661096</v>
      </c>
      <c r="O102" s="6">
        <f t="shared" ca="1" si="71"/>
        <v>7151353.8109939396</v>
      </c>
      <c r="P102" s="6"/>
      <c r="Q102" s="15"/>
    </row>
    <row r="103" spans="1:17" x14ac:dyDescent="0.25">
      <c r="A103" s="21">
        <f>'Monthly Data'!A103</f>
        <v>43983</v>
      </c>
      <c r="B103">
        <f t="shared" si="102"/>
        <v>6</v>
      </c>
      <c r="C103">
        <f t="shared" si="103"/>
        <v>2020</v>
      </c>
      <c r="D103" s="6">
        <f>'Monthly Data'!I103</f>
        <v>7946140.7934915647</v>
      </c>
      <c r="E103" s="6">
        <f t="shared" ca="1" si="83"/>
        <v>5.15</v>
      </c>
      <c r="F103" s="6">
        <f t="shared" ref="F103" ca="1" si="110">F91</f>
        <v>105.80165413533837</v>
      </c>
      <c r="G103">
        <f>'Monthly Data'!CH103</f>
        <v>0.5</v>
      </c>
      <c r="H103">
        <f>'Monthly Data'!AZ103</f>
        <v>237.7</v>
      </c>
      <c r="J103" s="6">
        <f t="shared" si="66"/>
        <v>4911431.3206355898</v>
      </c>
      <c r="K103" s="6">
        <f t="shared" ca="1" si="67"/>
        <v>22543.562128448619</v>
      </c>
      <c r="L103" s="6">
        <f t="shared" ca="1" si="68"/>
        <v>1594359.4256981129</v>
      </c>
      <c r="M103" s="6">
        <f t="shared" si="69"/>
        <v>-515721.89461357001</v>
      </c>
      <c r="N103" s="6">
        <f t="shared" si="70"/>
        <v>2167944.71825208</v>
      </c>
      <c r="O103" s="6">
        <f t="shared" ca="1" si="71"/>
        <v>8180557.1321006622</v>
      </c>
      <c r="P103" s="6"/>
      <c r="Q103" s="15"/>
    </row>
    <row r="104" spans="1:17" x14ac:dyDescent="0.25">
      <c r="A104" s="21">
        <f>'Monthly Data'!A104</f>
        <v>44013</v>
      </c>
      <c r="B104">
        <f t="shared" si="102"/>
        <v>7</v>
      </c>
      <c r="C104">
        <f t="shared" si="103"/>
        <v>2020</v>
      </c>
      <c r="D104" s="6">
        <f>'Monthly Data'!I104</f>
        <v>9814607.5791915655</v>
      </c>
      <c r="E104" s="6">
        <f t="shared" ca="1" si="83"/>
        <v>0</v>
      </c>
      <c r="F104" s="6">
        <f t="shared" ref="F104" ca="1" si="111">F92</f>
        <v>183.82939849624063</v>
      </c>
      <c r="G104">
        <f>'Monthly Data'!CH104</f>
        <v>0.5</v>
      </c>
      <c r="H104">
        <f>'Monthly Data'!AZ104</f>
        <v>250.1</v>
      </c>
      <c r="J104" s="6">
        <f t="shared" si="66"/>
        <v>4911431.3206355898</v>
      </c>
      <c r="K104" s="6">
        <f t="shared" ca="1" si="67"/>
        <v>0</v>
      </c>
      <c r="L104" s="6">
        <f t="shared" ca="1" si="68"/>
        <v>2770184.8010616493</v>
      </c>
      <c r="M104" s="6">
        <f t="shared" si="69"/>
        <v>-515721.89461357001</v>
      </c>
      <c r="N104" s="6">
        <f t="shared" si="70"/>
        <v>2281039.015712433</v>
      </c>
      <c r="O104" s="6">
        <f t="shared" ca="1" si="71"/>
        <v>9446933.2427961025</v>
      </c>
      <c r="P104" s="6"/>
      <c r="Q104" s="15"/>
    </row>
    <row r="105" spans="1:17" x14ac:dyDescent="0.25">
      <c r="A105" s="21">
        <f>'Monthly Data'!A105</f>
        <v>44044</v>
      </c>
      <c r="B105">
        <f t="shared" si="102"/>
        <v>8</v>
      </c>
      <c r="C105">
        <f t="shared" si="103"/>
        <v>2020</v>
      </c>
      <c r="D105" s="6">
        <f>'Monthly Data'!I105</f>
        <v>9127623.5183915664</v>
      </c>
      <c r="E105" s="6">
        <f t="shared" ca="1" si="83"/>
        <v>8.0000000000000071E-2</v>
      </c>
      <c r="F105" s="6">
        <f t="shared" ref="F105" ca="1" si="112">F93</f>
        <v>167.5754887218045</v>
      </c>
      <c r="G105">
        <f>'Monthly Data'!CH105</f>
        <v>0.5</v>
      </c>
      <c r="H105">
        <f>'Monthly Data'!AZ105</f>
        <v>259.60000000000002</v>
      </c>
      <c r="J105" s="6">
        <f t="shared" si="66"/>
        <v>4911431.3206355898</v>
      </c>
      <c r="K105" s="6">
        <f t="shared" ca="1" si="67"/>
        <v>350.19125636425071</v>
      </c>
      <c r="L105" s="6">
        <f t="shared" ca="1" si="68"/>
        <v>2525249.3653626028</v>
      </c>
      <c r="M105" s="6">
        <f t="shared" si="69"/>
        <v>-515721.89461357001</v>
      </c>
      <c r="N105" s="6">
        <f t="shared" si="70"/>
        <v>2367683.8403796386</v>
      </c>
      <c r="O105" s="6">
        <f t="shared" ca="1" si="71"/>
        <v>9288992.8230206259</v>
      </c>
      <c r="P105" s="6"/>
      <c r="Q105" s="15"/>
    </row>
    <row r="106" spans="1:17" x14ac:dyDescent="0.25">
      <c r="A106" s="21">
        <f>'Monthly Data'!A106</f>
        <v>44075</v>
      </c>
      <c r="B106">
        <f t="shared" si="102"/>
        <v>9</v>
      </c>
      <c r="C106">
        <f t="shared" si="103"/>
        <v>2020</v>
      </c>
      <c r="D106" s="6">
        <f>'Monthly Data'!I106</f>
        <v>7773780.3243915653</v>
      </c>
      <c r="E106" s="6">
        <f t="shared" ca="1" si="83"/>
        <v>13.169999999999998</v>
      </c>
      <c r="F106" s="6">
        <f t="shared" ref="F106" ca="1" si="113">F94</f>
        <v>69.782030075187976</v>
      </c>
      <c r="G106">
        <f>'Monthly Data'!CH106</f>
        <v>0.5</v>
      </c>
      <c r="H106">
        <f>'Monthly Data'!AZ106</f>
        <v>261.7</v>
      </c>
      <c r="J106" s="6">
        <f t="shared" si="66"/>
        <v>4911431.3206355898</v>
      </c>
      <c r="K106" s="6">
        <f t="shared" ca="1" si="67"/>
        <v>57650.235578964712</v>
      </c>
      <c r="L106" s="6">
        <f t="shared" ca="1" si="68"/>
        <v>1051568.0336378072</v>
      </c>
      <c r="M106" s="6">
        <f t="shared" si="69"/>
        <v>-515721.89461357001</v>
      </c>
      <c r="N106" s="6">
        <f t="shared" si="70"/>
        <v>2386836.9068850204</v>
      </c>
      <c r="O106" s="6">
        <f t="shared" ca="1" si="71"/>
        <v>7891764.6021238118</v>
      </c>
      <c r="P106" s="6"/>
      <c r="Q106" s="15"/>
    </row>
    <row r="107" spans="1:17" x14ac:dyDescent="0.25">
      <c r="A107" s="21">
        <f>'Monthly Data'!A107</f>
        <v>44105</v>
      </c>
      <c r="B107">
        <f t="shared" si="102"/>
        <v>10</v>
      </c>
      <c r="C107">
        <f t="shared" si="103"/>
        <v>2020</v>
      </c>
      <c r="D107" s="6">
        <f>'Monthly Data'!I107</f>
        <v>7711703.6801915653</v>
      </c>
      <c r="E107" s="6">
        <f t="shared" ca="1" si="83"/>
        <v>110.45</v>
      </c>
      <c r="F107" s="6">
        <f t="shared" ref="F107" ca="1" si="114">F95</f>
        <v>18.489849624060071</v>
      </c>
      <c r="G107">
        <f>'Monthly Data'!CH107</f>
        <v>0.5</v>
      </c>
      <c r="H107">
        <f>'Monthly Data'!AZ107</f>
        <v>261.3</v>
      </c>
      <c r="J107" s="6">
        <f t="shared" si="66"/>
        <v>4911431.3206355898</v>
      </c>
      <c r="K107" s="6">
        <f t="shared" ca="1" si="67"/>
        <v>483482.80331789318</v>
      </c>
      <c r="L107" s="6">
        <f t="shared" ca="1" si="68"/>
        <v>278629.53815591213</v>
      </c>
      <c r="M107" s="6">
        <f t="shared" si="69"/>
        <v>-515721.89461357001</v>
      </c>
      <c r="N107" s="6">
        <f t="shared" si="70"/>
        <v>2383188.7037411383</v>
      </c>
      <c r="O107" s="6">
        <f t="shared" ca="1" si="71"/>
        <v>7541010.4712369647</v>
      </c>
      <c r="P107" s="6"/>
      <c r="Q107" s="15"/>
    </row>
    <row r="108" spans="1:17" x14ac:dyDescent="0.25">
      <c r="A108" s="21">
        <f>'Monthly Data'!A108</f>
        <v>44136</v>
      </c>
      <c r="B108">
        <f t="shared" si="102"/>
        <v>11</v>
      </c>
      <c r="C108">
        <f t="shared" si="103"/>
        <v>2020</v>
      </c>
      <c r="D108" s="6">
        <f>'Monthly Data'!I108</f>
        <v>8136821.9764915649</v>
      </c>
      <c r="E108" s="6">
        <f t="shared" ca="1" si="83"/>
        <v>302.64</v>
      </c>
      <c r="F108" s="6">
        <f t="shared" ref="F108" ca="1" si="115">F96</f>
        <v>0.81345864661653877</v>
      </c>
      <c r="G108">
        <f>'Monthly Data'!CH108</f>
        <v>0.5</v>
      </c>
      <c r="H108">
        <f>'Monthly Data'!AZ108</f>
        <v>260.7</v>
      </c>
      <c r="J108" s="6">
        <f t="shared" si="66"/>
        <v>4911431.3206355898</v>
      </c>
      <c r="K108" s="6">
        <f t="shared" ca="1" si="67"/>
        <v>1324773.5228259591</v>
      </c>
      <c r="L108" s="6">
        <f t="shared" ca="1" si="68"/>
        <v>12258.272058674002</v>
      </c>
      <c r="M108" s="6">
        <f t="shared" si="69"/>
        <v>-515721.89461357001</v>
      </c>
      <c r="N108" s="6">
        <f t="shared" si="70"/>
        <v>2377716.399025315</v>
      </c>
      <c r="O108" s="6">
        <f t="shared" ca="1" si="71"/>
        <v>8110457.6199319679</v>
      </c>
      <c r="P108" s="6"/>
      <c r="Q108" s="15"/>
    </row>
    <row r="109" spans="1:17" x14ac:dyDescent="0.25">
      <c r="A109" s="21">
        <f>'Monthly Data'!A109</f>
        <v>44166</v>
      </c>
      <c r="B109">
        <f t="shared" si="102"/>
        <v>12</v>
      </c>
      <c r="C109">
        <f t="shared" si="103"/>
        <v>2020</v>
      </c>
      <c r="D109" s="6">
        <f>'Monthly Data'!I109</f>
        <v>9031675.3850915674</v>
      </c>
      <c r="E109" s="6">
        <f t="shared" ca="1" si="83"/>
        <v>435.27</v>
      </c>
      <c r="F109" s="6">
        <f t="shared" ref="F109" ca="1" si="116">F97</f>
        <v>0</v>
      </c>
      <c r="G109">
        <f>'Monthly Data'!CH109</f>
        <v>0.5</v>
      </c>
      <c r="H109">
        <f>'Monthly Data'!AZ109</f>
        <v>264.2</v>
      </c>
      <c r="J109" s="6">
        <f t="shared" si="66"/>
        <v>4911431.3206355898</v>
      </c>
      <c r="K109" s="6">
        <f t="shared" ca="1" si="67"/>
        <v>1905346.8519708407</v>
      </c>
      <c r="L109" s="6">
        <f t="shared" ca="1" si="68"/>
        <v>0</v>
      </c>
      <c r="M109" s="6">
        <f t="shared" si="69"/>
        <v>-515721.89461357001</v>
      </c>
      <c r="N109" s="6">
        <f t="shared" si="70"/>
        <v>2409638.1765342853</v>
      </c>
      <c r="O109" s="6">
        <f t="shared" ca="1" si="71"/>
        <v>8710694.4545271471</v>
      </c>
      <c r="P109" s="6"/>
      <c r="Q109" s="15"/>
    </row>
    <row r="110" spans="1:17" x14ac:dyDescent="0.25">
      <c r="A110" s="21">
        <f>'Monthly Data'!A110</f>
        <v>44197</v>
      </c>
      <c r="B110">
        <f t="shared" si="102"/>
        <v>1</v>
      </c>
      <c r="C110">
        <f t="shared" si="103"/>
        <v>2021</v>
      </c>
      <c r="D110" s="6">
        <f>'Monthly Data'!I110</f>
        <v>8962928.1971048787</v>
      </c>
      <c r="E110" s="6">
        <f t="shared" ca="1" si="83"/>
        <v>548.74</v>
      </c>
      <c r="F110" s="6">
        <f t="shared" ref="F110" ca="1" si="117">F98</f>
        <v>0</v>
      </c>
      <c r="G110">
        <f>'Monthly Data'!CH110</f>
        <v>0.5</v>
      </c>
      <c r="H110">
        <f>'Monthly Data'!AZ110</f>
        <v>267</v>
      </c>
      <c r="J110" s="6">
        <f t="shared" si="66"/>
        <v>4911431.3206355898</v>
      </c>
      <c r="K110" s="6">
        <f t="shared" ca="1" si="67"/>
        <v>2402049.3752164845</v>
      </c>
      <c r="L110" s="6">
        <f t="shared" ca="1" si="68"/>
        <v>0</v>
      </c>
      <c r="M110" s="6">
        <f t="shared" si="69"/>
        <v>-515721.89461357001</v>
      </c>
      <c r="N110" s="6">
        <f t="shared" si="70"/>
        <v>2435175.5985414619</v>
      </c>
      <c r="O110" s="6">
        <f t="shared" ca="1" si="71"/>
        <v>9232934.399779968</v>
      </c>
      <c r="P110" s="6"/>
      <c r="Q110" s="15"/>
    </row>
    <row r="111" spans="1:17" x14ac:dyDescent="0.25">
      <c r="A111" s="21">
        <f>'Monthly Data'!A111</f>
        <v>44228</v>
      </c>
      <c r="B111">
        <f t="shared" si="102"/>
        <v>2</v>
      </c>
      <c r="C111">
        <f t="shared" si="103"/>
        <v>2021</v>
      </c>
      <c r="D111" s="6">
        <f>'Monthly Data'!I111</f>
        <v>8639206.2805068828</v>
      </c>
      <c r="E111" s="6">
        <f t="shared" ref="E111:E142" ca="1" si="118">E99</f>
        <v>507.57</v>
      </c>
      <c r="F111" s="6">
        <f t="shared" ref="F111" ca="1" si="119">F99</f>
        <v>0</v>
      </c>
      <c r="G111">
        <f>'Monthly Data'!CH111</f>
        <v>0.5</v>
      </c>
      <c r="H111">
        <f>'Monthly Data'!AZ111</f>
        <v>270.8</v>
      </c>
      <c r="J111" s="6">
        <f t="shared" si="66"/>
        <v>4911431.3206355898</v>
      </c>
      <c r="K111" s="6">
        <f t="shared" ca="1" si="67"/>
        <v>2221832.1999100321</v>
      </c>
      <c r="L111" s="6">
        <f t="shared" ca="1" si="68"/>
        <v>0</v>
      </c>
      <c r="M111" s="6">
        <f t="shared" si="69"/>
        <v>-515721.89461357001</v>
      </c>
      <c r="N111" s="6">
        <f t="shared" si="70"/>
        <v>2469833.5284083439</v>
      </c>
      <c r="O111" s="6">
        <f t="shared" ca="1" si="71"/>
        <v>9087375.1543403976</v>
      </c>
      <c r="P111" s="6"/>
      <c r="Q111" s="15"/>
    </row>
    <row r="112" spans="1:17" x14ac:dyDescent="0.25">
      <c r="A112" s="21">
        <f>'Monthly Data'!A112</f>
        <v>44256</v>
      </c>
      <c r="B112">
        <f t="shared" si="102"/>
        <v>3</v>
      </c>
      <c r="C112">
        <f t="shared" si="103"/>
        <v>2021</v>
      </c>
      <c r="D112" s="6">
        <f>'Monthly Data'!I112</f>
        <v>8530309.7683468834</v>
      </c>
      <c r="E112" s="6">
        <f t="shared" ca="1" si="118"/>
        <v>395.70999999999992</v>
      </c>
      <c r="F112" s="6">
        <f t="shared" ref="F112" ca="1" si="120">F100</f>
        <v>0.80894736842105175</v>
      </c>
      <c r="G112">
        <f>'Monthly Data'!CH112</f>
        <v>0.5</v>
      </c>
      <c r="H112">
        <f>'Monthly Data'!AZ112</f>
        <v>273</v>
      </c>
      <c r="J112" s="6">
        <f t="shared" si="66"/>
        <v>4911431.3206355898</v>
      </c>
      <c r="K112" s="6">
        <f t="shared" ca="1" si="67"/>
        <v>1732177.2756987186</v>
      </c>
      <c r="L112" s="6">
        <f t="shared" ca="1" si="68"/>
        <v>12190.290145047959</v>
      </c>
      <c r="M112" s="6">
        <f t="shared" si="69"/>
        <v>-515721.89461357001</v>
      </c>
      <c r="N112" s="6">
        <f t="shared" si="70"/>
        <v>2489898.6456996966</v>
      </c>
      <c r="O112" s="6">
        <f t="shared" ca="1" si="71"/>
        <v>8629975.6375654824</v>
      </c>
      <c r="P112" s="6"/>
      <c r="Q112" s="15"/>
    </row>
    <row r="113" spans="1:17" x14ac:dyDescent="0.25">
      <c r="A113" s="21">
        <f>'Monthly Data'!A113</f>
        <v>44287</v>
      </c>
      <c r="B113">
        <f t="shared" si="102"/>
        <v>4</v>
      </c>
      <c r="C113">
        <f t="shared" si="103"/>
        <v>2021</v>
      </c>
      <c r="D113" s="6">
        <f>'Monthly Data'!I113</f>
        <v>7420305.2100378918</v>
      </c>
      <c r="E113" s="6">
        <f t="shared" ca="1" si="118"/>
        <v>227.7</v>
      </c>
      <c r="F113" s="6">
        <f t="shared" ref="F113" ca="1" si="121">F101</f>
        <v>0</v>
      </c>
      <c r="G113">
        <f>'Monthly Data'!CH113</f>
        <v>0.5</v>
      </c>
      <c r="H113">
        <f>'Monthly Data'!AZ113</f>
        <v>276.5</v>
      </c>
      <c r="J113" s="6">
        <f t="shared" si="66"/>
        <v>4911431.3206355898</v>
      </c>
      <c r="K113" s="6">
        <f t="shared" ca="1" si="67"/>
        <v>996731.8634267475</v>
      </c>
      <c r="L113" s="6">
        <f t="shared" ca="1" si="68"/>
        <v>0</v>
      </c>
      <c r="M113" s="6">
        <f t="shared" si="69"/>
        <v>-515721.89461357001</v>
      </c>
      <c r="N113" s="6">
        <f t="shared" si="70"/>
        <v>2521820.4232086674</v>
      </c>
      <c r="O113" s="6">
        <f t="shared" ca="1" si="71"/>
        <v>7914261.7126574349</v>
      </c>
      <c r="P113" s="6"/>
      <c r="Q113" s="15"/>
    </row>
    <row r="114" spans="1:17" x14ac:dyDescent="0.25">
      <c r="A114" s="21">
        <f>'Monthly Data'!A114</f>
        <v>44317</v>
      </c>
      <c r="B114">
        <f t="shared" si="102"/>
        <v>5</v>
      </c>
      <c r="C114">
        <f t="shared" si="103"/>
        <v>2021</v>
      </c>
      <c r="D114" s="6">
        <f>'Monthly Data'!I114</f>
        <v>7606871.8616678873</v>
      </c>
      <c r="E114" s="6">
        <f t="shared" ca="1" si="118"/>
        <v>77.190000000000012</v>
      </c>
      <c r="F114" s="6">
        <f t="shared" ref="F114" ca="1" si="122">F102</f>
        <v>50.861127819548983</v>
      </c>
      <c r="G114">
        <f>'Monthly Data'!CH114</f>
        <v>0.5</v>
      </c>
      <c r="H114">
        <f>'Monthly Data'!AZ114</f>
        <v>277.8</v>
      </c>
      <c r="J114" s="6">
        <f t="shared" si="66"/>
        <v>4911431.3206355898</v>
      </c>
      <c r="K114" s="6">
        <f t="shared" ca="1" si="67"/>
        <v>337890.78848445613</v>
      </c>
      <c r="L114" s="6">
        <f t="shared" ca="1" si="68"/>
        <v>766442.8236349246</v>
      </c>
      <c r="M114" s="6">
        <f t="shared" si="69"/>
        <v>-515721.89461357001</v>
      </c>
      <c r="N114" s="6">
        <f t="shared" si="70"/>
        <v>2533677.0834262851</v>
      </c>
      <c r="O114" s="6">
        <f t="shared" ca="1" si="71"/>
        <v>8033720.1215676852</v>
      </c>
      <c r="P114" s="6"/>
      <c r="Q114" s="15"/>
    </row>
    <row r="115" spans="1:17" x14ac:dyDescent="0.25">
      <c r="A115" s="21">
        <f>'Monthly Data'!A115</f>
        <v>44348</v>
      </c>
      <c r="B115">
        <f t="shared" si="102"/>
        <v>6</v>
      </c>
      <c r="C115">
        <f t="shared" si="103"/>
        <v>2021</v>
      </c>
      <c r="D115" s="6">
        <f>'Monthly Data'!I115</f>
        <v>8922004.8291408829</v>
      </c>
      <c r="E115" s="6">
        <f t="shared" ca="1" si="118"/>
        <v>5.15</v>
      </c>
      <c r="F115" s="6">
        <f t="shared" ref="F115" ca="1" si="123">F103</f>
        <v>105.80165413533837</v>
      </c>
      <c r="G115">
        <f>'Monthly Data'!CH115</f>
        <v>0.5</v>
      </c>
      <c r="H115">
        <f>'Monthly Data'!AZ115</f>
        <v>281.7</v>
      </c>
      <c r="J115" s="6">
        <f t="shared" si="66"/>
        <v>4911431.3206355898</v>
      </c>
      <c r="K115" s="6">
        <f t="shared" ca="1" si="67"/>
        <v>22543.562128448619</v>
      </c>
      <c r="L115" s="6">
        <f t="shared" ca="1" si="68"/>
        <v>1594359.4256981129</v>
      </c>
      <c r="M115" s="6">
        <f t="shared" si="69"/>
        <v>-515721.89461357001</v>
      </c>
      <c r="N115" s="6">
        <f t="shared" si="70"/>
        <v>2569247.0640791375</v>
      </c>
      <c r="O115" s="6">
        <f t="shared" ca="1" si="71"/>
        <v>8581859.4779277183</v>
      </c>
      <c r="P115" s="6"/>
      <c r="Q115" s="15"/>
    </row>
    <row r="116" spans="1:17" x14ac:dyDescent="0.25">
      <c r="A116" s="21">
        <f>'Monthly Data'!A116</f>
        <v>44378</v>
      </c>
      <c r="B116">
        <f t="shared" si="102"/>
        <v>7</v>
      </c>
      <c r="C116">
        <f t="shared" si="103"/>
        <v>2021</v>
      </c>
      <c r="D116" s="6">
        <f>'Monthly Data'!I116</f>
        <v>9602048.0565888844</v>
      </c>
      <c r="E116" s="6">
        <f t="shared" ca="1" si="118"/>
        <v>0</v>
      </c>
      <c r="F116" s="6">
        <f t="shared" ref="F116" ca="1" si="124">F104</f>
        <v>183.82939849624063</v>
      </c>
      <c r="G116">
        <f>'Monthly Data'!CH116</f>
        <v>0.5</v>
      </c>
      <c r="H116">
        <f>'Monthly Data'!AZ116</f>
        <v>283.8</v>
      </c>
      <c r="J116" s="6">
        <f t="shared" si="66"/>
        <v>4911431.3206355898</v>
      </c>
      <c r="K116" s="6">
        <f t="shared" ca="1" si="67"/>
        <v>0</v>
      </c>
      <c r="L116" s="6">
        <f t="shared" ca="1" si="68"/>
        <v>2770184.8010616493</v>
      </c>
      <c r="M116" s="6">
        <f t="shared" si="69"/>
        <v>-515721.89461357001</v>
      </c>
      <c r="N116" s="6">
        <f t="shared" si="70"/>
        <v>2588400.1305845203</v>
      </c>
      <c r="O116" s="6">
        <f t="shared" ca="1" si="71"/>
        <v>9754294.3576681912</v>
      </c>
      <c r="P116" s="6"/>
      <c r="Q116" s="15"/>
    </row>
    <row r="117" spans="1:17" x14ac:dyDescent="0.25">
      <c r="A117" s="21">
        <f>'Monthly Data'!A117</f>
        <v>44409</v>
      </c>
      <c r="B117">
        <f t="shared" si="102"/>
        <v>8</v>
      </c>
      <c r="C117">
        <f t="shared" si="103"/>
        <v>2021</v>
      </c>
      <c r="D117" s="6">
        <f>'Monthly Data'!I117</f>
        <v>10335978.568244886</v>
      </c>
      <c r="E117" s="6">
        <f t="shared" ca="1" si="118"/>
        <v>8.0000000000000071E-2</v>
      </c>
      <c r="F117" s="6">
        <f t="shared" ref="F117" ca="1" si="125">F105</f>
        <v>167.5754887218045</v>
      </c>
      <c r="G117">
        <f>'Monthly Data'!CH117</f>
        <v>0.5</v>
      </c>
      <c r="H117">
        <f>'Monthly Data'!AZ117</f>
        <v>287.10000000000002</v>
      </c>
      <c r="J117" s="6">
        <f t="shared" si="66"/>
        <v>4911431.3206355898</v>
      </c>
      <c r="K117" s="6">
        <f t="shared" ca="1" si="67"/>
        <v>350.19125636425071</v>
      </c>
      <c r="L117" s="6">
        <f t="shared" ca="1" si="68"/>
        <v>2525249.3653626028</v>
      </c>
      <c r="M117" s="6">
        <f t="shared" si="69"/>
        <v>-515721.89461357001</v>
      </c>
      <c r="N117" s="6">
        <f t="shared" si="70"/>
        <v>2618497.8065215494</v>
      </c>
      <c r="O117" s="6">
        <f t="shared" ca="1" si="71"/>
        <v>9539806.7891625371</v>
      </c>
      <c r="P117" s="6"/>
      <c r="Q117" s="15"/>
    </row>
    <row r="118" spans="1:17" x14ac:dyDescent="0.25">
      <c r="A118" s="21">
        <f>'Monthly Data'!A118</f>
        <v>44440</v>
      </c>
      <c r="B118">
        <f t="shared" si="102"/>
        <v>9</v>
      </c>
      <c r="C118">
        <f t="shared" si="103"/>
        <v>2021</v>
      </c>
      <c r="D118" s="6">
        <f>'Monthly Data'!I118</f>
        <v>8386463.3157898793</v>
      </c>
      <c r="E118" s="6">
        <f t="shared" ca="1" si="118"/>
        <v>13.169999999999998</v>
      </c>
      <c r="F118" s="6">
        <f t="shared" ref="F118" ca="1" si="126">F106</f>
        <v>69.782030075187976</v>
      </c>
      <c r="G118">
        <f>'Monthly Data'!CH118</f>
        <v>0.5</v>
      </c>
      <c r="H118">
        <f>'Monthly Data'!AZ118</f>
        <v>284.89999999999998</v>
      </c>
      <c r="J118" s="6">
        <f t="shared" si="66"/>
        <v>4911431.3206355898</v>
      </c>
      <c r="K118" s="6">
        <f t="shared" ca="1" si="67"/>
        <v>57650.235578964712</v>
      </c>
      <c r="L118" s="6">
        <f t="shared" ca="1" si="68"/>
        <v>1051568.0336378072</v>
      </c>
      <c r="M118" s="6">
        <f t="shared" si="69"/>
        <v>-515721.89461357001</v>
      </c>
      <c r="N118" s="6">
        <f t="shared" si="70"/>
        <v>2598432.6892301962</v>
      </c>
      <c r="O118" s="6">
        <f t="shared" ca="1" si="71"/>
        <v>8103360.3844689876</v>
      </c>
      <c r="P118" s="6"/>
      <c r="Q118" s="15"/>
    </row>
    <row r="119" spans="1:17" x14ac:dyDescent="0.25">
      <c r="A119" s="21">
        <f>'Monthly Data'!A119</f>
        <v>44470</v>
      </c>
      <c r="B119">
        <f t="shared" ref="B119:B121" si="127">MONTH(A119)</f>
        <v>10</v>
      </c>
      <c r="C119">
        <f t="shared" ref="C119:C121" si="128">YEAR(A119)</f>
        <v>2021</v>
      </c>
      <c r="D119" s="6">
        <f>'Monthly Data'!I119</f>
        <v>8092069.0106418915</v>
      </c>
      <c r="E119" s="6">
        <f t="shared" ca="1" si="118"/>
        <v>110.45</v>
      </c>
      <c r="F119" s="6">
        <f t="shared" ref="F119" ca="1" si="129">F107</f>
        <v>18.489849624060071</v>
      </c>
      <c r="G119">
        <f>'Monthly Data'!CH119</f>
        <v>0.5</v>
      </c>
      <c r="H119">
        <f>'Monthly Data'!AZ119</f>
        <v>286.89999999999998</v>
      </c>
      <c r="J119" s="6">
        <f t="shared" si="66"/>
        <v>4911431.3206355898</v>
      </c>
      <c r="K119" s="6">
        <f t="shared" ca="1" si="67"/>
        <v>483482.80331789318</v>
      </c>
      <c r="L119" s="6">
        <f t="shared" ca="1" si="68"/>
        <v>278629.53815591213</v>
      </c>
      <c r="M119" s="6">
        <f t="shared" si="69"/>
        <v>-515721.89461357001</v>
      </c>
      <c r="N119" s="6">
        <f t="shared" si="70"/>
        <v>2616673.7049496081</v>
      </c>
      <c r="O119" s="6">
        <f t="shared" ca="1" si="71"/>
        <v>7774495.472445434</v>
      </c>
      <c r="P119" s="6"/>
      <c r="Q119" s="15"/>
    </row>
    <row r="120" spans="1:17" x14ac:dyDescent="0.25">
      <c r="A120" s="21">
        <f>'Monthly Data'!A120</f>
        <v>44501</v>
      </c>
      <c r="B120">
        <f t="shared" si="127"/>
        <v>11</v>
      </c>
      <c r="C120">
        <f t="shared" si="128"/>
        <v>2021</v>
      </c>
      <c r="D120" s="6">
        <f>'Monthly Data'!I120</f>
        <v>8504939.1999488845</v>
      </c>
      <c r="E120" s="6">
        <f t="shared" ca="1" si="118"/>
        <v>302.64</v>
      </c>
      <c r="F120" s="6">
        <f t="shared" ref="F120" ca="1" si="130">F108</f>
        <v>0.81345864661653877</v>
      </c>
      <c r="G120">
        <f>'Monthly Data'!CH120</f>
        <v>0.5</v>
      </c>
      <c r="H120">
        <f>'Monthly Data'!AZ120</f>
        <v>288.3</v>
      </c>
      <c r="J120" s="6">
        <f t="shared" si="66"/>
        <v>4911431.3206355898</v>
      </c>
      <c r="K120" s="6">
        <f t="shared" ca="1" si="67"/>
        <v>1324773.5228259591</v>
      </c>
      <c r="L120" s="6">
        <f t="shared" ca="1" si="68"/>
        <v>12258.272058674002</v>
      </c>
      <c r="M120" s="6">
        <f t="shared" si="69"/>
        <v>-515721.89461357001</v>
      </c>
      <c r="N120" s="6">
        <f t="shared" si="70"/>
        <v>2629442.4159531966</v>
      </c>
      <c r="O120" s="6">
        <f t="shared" ca="1" si="71"/>
        <v>8362183.63685985</v>
      </c>
      <c r="P120" s="6"/>
      <c r="Q120" s="15"/>
    </row>
    <row r="121" spans="1:17" x14ac:dyDescent="0.25">
      <c r="A121" s="21">
        <f>'Monthly Data'!A121</f>
        <v>44531</v>
      </c>
      <c r="B121">
        <f t="shared" si="127"/>
        <v>12</v>
      </c>
      <c r="C121">
        <f t="shared" si="128"/>
        <v>2021</v>
      </c>
      <c r="D121" s="6">
        <f>'Monthly Data'!I121</f>
        <v>9098849.8702768888</v>
      </c>
      <c r="E121" s="6">
        <f t="shared" ca="1" si="118"/>
        <v>435.27</v>
      </c>
      <c r="F121" s="6">
        <f t="shared" ref="F121" ca="1" si="131">F109</f>
        <v>0</v>
      </c>
      <c r="G121">
        <f>'Monthly Data'!CH121</f>
        <v>0.5</v>
      </c>
      <c r="H121">
        <f>'Monthly Data'!AZ121</f>
        <v>291.10000000000002</v>
      </c>
      <c r="I121" t="str">
        <f>'Res Normalized Monthly'!M121</f>
        <v>COVID</v>
      </c>
      <c r="J121" s="6">
        <f t="shared" si="66"/>
        <v>4911431.3206355898</v>
      </c>
      <c r="K121" s="6">
        <f t="shared" ca="1" si="67"/>
        <v>1905346.8519708407</v>
      </c>
      <c r="L121" s="6">
        <f t="shared" ca="1" si="68"/>
        <v>0</v>
      </c>
      <c r="M121" s="6">
        <f t="shared" si="69"/>
        <v>-515721.89461357001</v>
      </c>
      <c r="N121" s="6">
        <f t="shared" si="70"/>
        <v>2654979.8379603727</v>
      </c>
      <c r="O121" s="6">
        <f t="shared" ca="1" si="71"/>
        <v>8956036.1159532331</v>
      </c>
      <c r="P121" s="6"/>
      <c r="Q121" s="15"/>
    </row>
    <row r="122" spans="1:17" x14ac:dyDescent="0.25">
      <c r="A122" s="192">
        <v>44562</v>
      </c>
      <c r="B122" s="90">
        <f t="shared" ref="B122:B133" si="132">MONTH(A122)</f>
        <v>1</v>
      </c>
      <c r="C122" s="90">
        <f t="shared" ref="C122:C133" si="133">YEAR(A122)</f>
        <v>2022</v>
      </c>
      <c r="D122" s="90"/>
      <c r="E122" s="193">
        <f t="shared" ca="1" si="118"/>
        <v>548.74</v>
      </c>
      <c r="F122" s="193">
        <f t="shared" ref="F122" ca="1" si="134">F110</f>
        <v>0</v>
      </c>
      <c r="G122" s="90">
        <f>0.5*I122</f>
        <v>0.25</v>
      </c>
      <c r="H122" s="194">
        <f>'Economic Variables'!F232</f>
        <v>279.27000000000004</v>
      </c>
      <c r="I122" s="90">
        <f>'Res Normalized Monthly'!M122</f>
        <v>0.5</v>
      </c>
      <c r="J122" s="6">
        <f t="shared" si="66"/>
        <v>4911431.3206355898</v>
      </c>
      <c r="K122" s="6">
        <f t="shared" ca="1" si="67"/>
        <v>2402049.3752164845</v>
      </c>
      <c r="L122" s="6">
        <f t="shared" ca="1" si="68"/>
        <v>0</v>
      </c>
      <c r="M122" s="6">
        <f t="shared" si="69"/>
        <v>-257860.947306785</v>
      </c>
      <c r="N122" s="6">
        <f t="shared" si="70"/>
        <v>2547084.2299800529</v>
      </c>
      <c r="O122" s="193">
        <f t="shared" ca="1" si="71"/>
        <v>9602703.9785253424</v>
      </c>
      <c r="Q122" s="6"/>
    </row>
    <row r="123" spans="1:17" x14ac:dyDescent="0.25">
      <c r="A123" s="192">
        <v>44593</v>
      </c>
      <c r="B123" s="90">
        <f t="shared" si="132"/>
        <v>2</v>
      </c>
      <c r="C123" s="90">
        <f t="shared" si="133"/>
        <v>2022</v>
      </c>
      <c r="D123" s="90"/>
      <c r="E123" s="193">
        <f t="shared" ca="1" si="118"/>
        <v>507.57</v>
      </c>
      <c r="F123" s="193">
        <f t="shared" ref="F123" ca="1" si="135">F111</f>
        <v>0</v>
      </c>
      <c r="G123" s="90">
        <f t="shared" ref="G123:G145" si="136">0.5*I123</f>
        <v>0.25</v>
      </c>
      <c r="H123" s="194">
        <f>'Economic Variables'!F233</f>
        <v>283.34159999999997</v>
      </c>
      <c r="I123" s="90">
        <f>'Res Normalized Monthly'!M123</f>
        <v>0.5</v>
      </c>
      <c r="J123" s="6">
        <f t="shared" si="66"/>
        <v>4911431.3206355898</v>
      </c>
      <c r="K123" s="6">
        <f t="shared" ca="1" si="67"/>
        <v>2221832.1999100321</v>
      </c>
      <c r="L123" s="6">
        <f t="shared" ca="1" si="68"/>
        <v>0</v>
      </c>
      <c r="M123" s="6">
        <f t="shared" si="69"/>
        <v>-257860.947306785</v>
      </c>
      <c r="N123" s="6">
        <f t="shared" si="70"/>
        <v>2584219.2897816305</v>
      </c>
      <c r="O123" s="193">
        <f t="shared" ca="1" si="71"/>
        <v>9459621.8630204685</v>
      </c>
      <c r="Q123" s="6"/>
    </row>
    <row r="124" spans="1:17" x14ac:dyDescent="0.25">
      <c r="A124" s="192">
        <v>44621</v>
      </c>
      <c r="B124" s="90">
        <f t="shared" si="132"/>
        <v>3</v>
      </c>
      <c r="C124" s="90">
        <f t="shared" si="133"/>
        <v>2022</v>
      </c>
      <c r="D124" s="90"/>
      <c r="E124" s="193">
        <f t="shared" ca="1" si="118"/>
        <v>395.70999999999992</v>
      </c>
      <c r="F124" s="193">
        <f t="shared" ref="F124" ca="1" si="137">F112</f>
        <v>0.80894736842105175</v>
      </c>
      <c r="G124" s="90">
        <f t="shared" si="136"/>
        <v>0.25</v>
      </c>
      <c r="H124" s="194">
        <f>'Economic Variables'!F234</f>
        <v>285.53399999999999</v>
      </c>
      <c r="I124" s="90">
        <f>'Res Normalized Monthly'!M124</f>
        <v>0.5</v>
      </c>
      <c r="J124" s="6">
        <f t="shared" si="66"/>
        <v>4911431.3206355898</v>
      </c>
      <c r="K124" s="6">
        <f t="shared" ca="1" si="67"/>
        <v>1732177.2756987186</v>
      </c>
      <c r="L124" s="6">
        <f t="shared" ca="1" si="68"/>
        <v>12190.290145047959</v>
      </c>
      <c r="M124" s="6">
        <f t="shared" si="69"/>
        <v>-257860.947306785</v>
      </c>
      <c r="N124" s="6">
        <f t="shared" si="70"/>
        <v>2604215.0912132501</v>
      </c>
      <c r="O124" s="193">
        <f t="shared" ca="1" si="71"/>
        <v>9002153.0303858221</v>
      </c>
    </row>
    <row r="125" spans="1:17" x14ac:dyDescent="0.25">
      <c r="A125" s="192">
        <v>44652</v>
      </c>
      <c r="B125" s="90">
        <f t="shared" si="132"/>
        <v>4</v>
      </c>
      <c r="C125" s="90">
        <f t="shared" si="133"/>
        <v>2022</v>
      </c>
      <c r="D125" s="90"/>
      <c r="E125" s="193">
        <f t="shared" ca="1" si="118"/>
        <v>227.7</v>
      </c>
      <c r="F125" s="193">
        <f t="shared" ref="F125" ca="1" si="138">F113</f>
        <v>0</v>
      </c>
      <c r="G125" s="90">
        <f t="shared" si="136"/>
        <v>0.25</v>
      </c>
      <c r="H125" s="194">
        <f>'Economic Variables'!F235</f>
        <v>289.50120000000004</v>
      </c>
      <c r="I125" s="90">
        <f>'Res Normalized Monthly'!M125</f>
        <v>0.5</v>
      </c>
      <c r="J125" s="6">
        <f t="shared" si="66"/>
        <v>4911431.3206355898</v>
      </c>
      <c r="K125" s="6">
        <f t="shared" ca="1" si="67"/>
        <v>996731.8634267475</v>
      </c>
      <c r="L125" s="6">
        <f t="shared" ca="1" si="68"/>
        <v>0</v>
      </c>
      <c r="M125" s="6">
        <f t="shared" si="69"/>
        <v>-257860.947306785</v>
      </c>
      <c r="N125" s="6">
        <f t="shared" si="70"/>
        <v>2640397.9699942754</v>
      </c>
      <c r="O125" s="193">
        <f t="shared" ca="1" si="71"/>
        <v>8290700.2067498285</v>
      </c>
    </row>
    <row r="126" spans="1:17" x14ac:dyDescent="0.25">
      <c r="A126" s="192">
        <v>44682</v>
      </c>
      <c r="B126" s="90">
        <f t="shared" si="132"/>
        <v>5</v>
      </c>
      <c r="C126" s="90">
        <f t="shared" si="133"/>
        <v>2022</v>
      </c>
      <c r="D126" s="90"/>
      <c r="E126" s="193">
        <f t="shared" ca="1" si="118"/>
        <v>77.190000000000012</v>
      </c>
      <c r="F126" s="193">
        <f t="shared" ref="F126" ca="1" si="139">F114</f>
        <v>50.861127819548983</v>
      </c>
      <c r="G126" s="90">
        <f t="shared" si="136"/>
        <v>0.25</v>
      </c>
      <c r="H126" s="194">
        <f>'Economic Variables'!F236</f>
        <v>291.48480000000001</v>
      </c>
      <c r="I126" s="90">
        <f>'Res Normalized Monthly'!M126</f>
        <v>0.5</v>
      </c>
      <c r="J126" s="6">
        <f t="shared" si="66"/>
        <v>4911431.3206355898</v>
      </c>
      <c r="K126" s="6">
        <f t="shared" ca="1" si="67"/>
        <v>337890.78848445613</v>
      </c>
      <c r="L126" s="6">
        <f t="shared" ca="1" si="68"/>
        <v>766442.8236349246</v>
      </c>
      <c r="M126" s="6">
        <f t="shared" si="69"/>
        <v>-257860.947306785</v>
      </c>
      <c r="N126" s="6">
        <f t="shared" si="70"/>
        <v>2658489.4093847875</v>
      </c>
      <c r="O126" s="193">
        <f t="shared" ca="1" si="71"/>
        <v>8416393.3948329724</v>
      </c>
    </row>
    <row r="127" spans="1:17" x14ac:dyDescent="0.25">
      <c r="A127" s="192">
        <v>44713</v>
      </c>
      <c r="B127" s="90">
        <f t="shared" si="132"/>
        <v>6</v>
      </c>
      <c r="C127" s="90">
        <f t="shared" si="133"/>
        <v>2022</v>
      </c>
      <c r="D127" s="90"/>
      <c r="E127" s="193">
        <f t="shared" ca="1" si="118"/>
        <v>5.15</v>
      </c>
      <c r="F127" s="193">
        <f t="shared" ref="F127" ca="1" si="140">F115</f>
        <v>105.80165413533837</v>
      </c>
      <c r="G127" s="90">
        <f t="shared" si="136"/>
        <v>0.25</v>
      </c>
      <c r="H127" s="194">
        <f>'Economic Variables'!F237</f>
        <v>292.94640000000004</v>
      </c>
      <c r="I127" s="90">
        <f>'Res Normalized Monthly'!M127</f>
        <v>0.5</v>
      </c>
      <c r="J127" s="6">
        <f t="shared" si="66"/>
        <v>4911431.3206355898</v>
      </c>
      <c r="K127" s="6">
        <f t="shared" ca="1" si="67"/>
        <v>22543.562128448619</v>
      </c>
      <c r="L127" s="6">
        <f t="shared" ca="1" si="68"/>
        <v>1594359.4256981129</v>
      </c>
      <c r="M127" s="6">
        <f t="shared" si="69"/>
        <v>-257860.947306785</v>
      </c>
      <c r="N127" s="6">
        <f t="shared" si="70"/>
        <v>2671819.9436725341</v>
      </c>
      <c r="O127" s="193">
        <f t="shared" ca="1" si="71"/>
        <v>8942293.3048279006</v>
      </c>
    </row>
    <row r="128" spans="1:17" x14ac:dyDescent="0.25">
      <c r="A128" s="192">
        <v>44743</v>
      </c>
      <c r="B128" s="90">
        <f t="shared" si="132"/>
        <v>7</v>
      </c>
      <c r="C128" s="90">
        <f t="shared" si="133"/>
        <v>2022</v>
      </c>
      <c r="D128" s="90"/>
      <c r="E128" s="193">
        <f t="shared" ca="1" si="118"/>
        <v>0</v>
      </c>
      <c r="F128" s="193">
        <f t="shared" ref="F128" ca="1" si="141">F116</f>
        <v>183.82939849624063</v>
      </c>
      <c r="G128" s="90">
        <f t="shared" si="136"/>
        <v>0.25</v>
      </c>
      <c r="H128" s="194">
        <f>'Economic Variables'!F238</f>
        <v>294.93</v>
      </c>
      <c r="I128" s="90">
        <f>'Res Normalized Monthly'!M128</f>
        <v>0.5</v>
      </c>
      <c r="J128" s="6">
        <f t="shared" si="66"/>
        <v>4911431.3206355898</v>
      </c>
      <c r="K128" s="6">
        <f t="shared" ca="1" si="67"/>
        <v>0</v>
      </c>
      <c r="L128" s="6">
        <f t="shared" ca="1" si="68"/>
        <v>2770184.8010616493</v>
      </c>
      <c r="M128" s="6">
        <f t="shared" si="69"/>
        <v>-257860.947306785</v>
      </c>
      <c r="N128" s="6">
        <f t="shared" si="70"/>
        <v>2689911.3830630463</v>
      </c>
      <c r="O128" s="193">
        <f t="shared" ca="1" si="71"/>
        <v>10113666.557453502</v>
      </c>
    </row>
    <row r="129" spans="1:15" x14ac:dyDescent="0.25">
      <c r="A129" s="192">
        <v>44774</v>
      </c>
      <c r="B129" s="90">
        <f t="shared" si="132"/>
        <v>8</v>
      </c>
      <c r="C129" s="90">
        <f t="shared" si="133"/>
        <v>2022</v>
      </c>
      <c r="D129" s="90"/>
      <c r="E129" s="193">
        <f t="shared" ca="1" si="118"/>
        <v>8.0000000000000071E-2</v>
      </c>
      <c r="F129" s="193">
        <f t="shared" ref="F129" ca="1" si="142">F117</f>
        <v>167.5754887218045</v>
      </c>
      <c r="G129" s="90">
        <f t="shared" si="136"/>
        <v>0.25</v>
      </c>
      <c r="H129" s="194">
        <f>'Economic Variables'!F239</f>
        <v>297.33120000000002</v>
      </c>
      <c r="I129" s="90">
        <f>'Res Normalized Monthly'!M129</f>
        <v>0.5</v>
      </c>
      <c r="J129" s="6">
        <f t="shared" si="66"/>
        <v>4911431.3206355898</v>
      </c>
      <c r="K129" s="6">
        <f t="shared" ca="1" si="67"/>
        <v>350.19125636425071</v>
      </c>
      <c r="L129" s="6">
        <f t="shared" ca="1" si="68"/>
        <v>2525249.3653626028</v>
      </c>
      <c r="M129" s="6">
        <f t="shared" si="69"/>
        <v>-257860.947306785</v>
      </c>
      <c r="N129" s="6">
        <f t="shared" si="70"/>
        <v>2711811.5465357718</v>
      </c>
      <c r="O129" s="193">
        <f t="shared" ca="1" si="71"/>
        <v>9890981.4764835443</v>
      </c>
    </row>
    <row r="130" spans="1:15" x14ac:dyDescent="0.25">
      <c r="A130" s="192">
        <v>44805</v>
      </c>
      <c r="B130" s="90">
        <f t="shared" si="132"/>
        <v>9</v>
      </c>
      <c r="C130" s="90">
        <f t="shared" si="133"/>
        <v>2022</v>
      </c>
      <c r="D130" s="90"/>
      <c r="E130" s="193">
        <f t="shared" ca="1" si="118"/>
        <v>13.169999999999998</v>
      </c>
      <c r="F130" s="193">
        <f t="shared" ref="F130" ca="1" si="143">F118</f>
        <v>69.782030075187976</v>
      </c>
      <c r="G130" s="90">
        <f t="shared" si="136"/>
        <v>0.25</v>
      </c>
      <c r="H130" s="194">
        <f>'Economic Variables'!F240</f>
        <v>298.4796</v>
      </c>
      <c r="I130" s="90">
        <f>'Res Normalized Monthly'!M130</f>
        <v>0.5</v>
      </c>
      <c r="J130" s="6">
        <f t="shared" si="66"/>
        <v>4911431.3206355898</v>
      </c>
      <c r="K130" s="6">
        <f t="shared" ca="1" si="67"/>
        <v>57650.235578964712</v>
      </c>
      <c r="L130" s="6">
        <f t="shared" ca="1" si="68"/>
        <v>1051568.0336378072</v>
      </c>
      <c r="M130" s="6">
        <f t="shared" si="69"/>
        <v>-257860.947306785</v>
      </c>
      <c r="N130" s="6">
        <f t="shared" si="70"/>
        <v>2722285.5377618582</v>
      </c>
      <c r="O130" s="193">
        <f t="shared" ca="1" si="71"/>
        <v>8485074.1803074349</v>
      </c>
    </row>
    <row r="131" spans="1:15" x14ac:dyDescent="0.25">
      <c r="A131" s="192">
        <v>44835</v>
      </c>
      <c r="B131" s="90">
        <f t="shared" si="132"/>
        <v>10</v>
      </c>
      <c r="C131" s="90">
        <f t="shared" si="133"/>
        <v>2022</v>
      </c>
      <c r="D131" s="90"/>
      <c r="E131" s="193">
        <f t="shared" ca="1" si="118"/>
        <v>110.45</v>
      </c>
      <c r="F131" s="193">
        <f t="shared" ref="F131" ca="1" si="144">F119</f>
        <v>18.489849624060071</v>
      </c>
      <c r="G131" s="90">
        <f t="shared" si="136"/>
        <v>0.25</v>
      </c>
      <c r="H131" s="194">
        <f>'Economic Variables'!F241</f>
        <v>300.98520000000002</v>
      </c>
      <c r="I131" s="90">
        <f>'Res Normalized Monthly'!M131</f>
        <v>0.5</v>
      </c>
      <c r="J131" s="6">
        <f t="shared" ref="J131:J145" si="145">$R$7</f>
        <v>4911431.3206355898</v>
      </c>
      <c r="K131" s="6">
        <f t="shared" ref="K131:K145" ca="1" si="146">E131*$R$8</f>
        <v>483482.80331789318</v>
      </c>
      <c r="L131" s="6">
        <f t="shared" ref="L131:L145" ca="1" si="147">F131*$R$9</f>
        <v>278629.53815591213</v>
      </c>
      <c r="M131" s="6">
        <f t="shared" ref="M131:M145" si="148">G131*$R$10</f>
        <v>-257860.947306785</v>
      </c>
      <c r="N131" s="6">
        <f t="shared" ref="N131:N145" si="149">H131*$R$11</f>
        <v>2745137.882255137</v>
      </c>
      <c r="O131" s="193">
        <f t="shared" ref="O131:O145" ca="1" si="150">SUM(J131:N131)</f>
        <v>8160820.5970577477</v>
      </c>
    </row>
    <row r="132" spans="1:15" x14ac:dyDescent="0.25">
      <c r="A132" s="192">
        <v>44866</v>
      </c>
      <c r="B132" s="90">
        <f t="shared" si="132"/>
        <v>11</v>
      </c>
      <c r="C132" s="90">
        <f t="shared" si="133"/>
        <v>2022</v>
      </c>
      <c r="D132" s="90"/>
      <c r="E132" s="193">
        <f t="shared" ca="1" si="118"/>
        <v>302.64</v>
      </c>
      <c r="F132" s="193">
        <f t="shared" ref="F132" ca="1" si="151">F120</f>
        <v>0.81345864661653877</v>
      </c>
      <c r="G132" s="90">
        <f t="shared" si="136"/>
        <v>0.25</v>
      </c>
      <c r="H132" s="194">
        <f>'Economic Variables'!F242</f>
        <v>303.07320000000004</v>
      </c>
      <c r="I132" s="90">
        <f>'Res Normalized Monthly'!M132</f>
        <v>0.5</v>
      </c>
      <c r="J132" s="6">
        <f t="shared" si="145"/>
        <v>4911431.3206355898</v>
      </c>
      <c r="K132" s="6">
        <f t="shared" ca="1" si="146"/>
        <v>1324773.5228259591</v>
      </c>
      <c r="L132" s="6">
        <f t="shared" ca="1" si="147"/>
        <v>12258.272058674002</v>
      </c>
      <c r="M132" s="6">
        <f t="shared" si="148"/>
        <v>-257860.947306785</v>
      </c>
      <c r="N132" s="6">
        <f t="shared" si="149"/>
        <v>2764181.5026662033</v>
      </c>
      <c r="O132" s="193">
        <f t="shared" ca="1" si="150"/>
        <v>8754783.6708796415</v>
      </c>
    </row>
    <row r="133" spans="1:15" x14ac:dyDescent="0.25">
      <c r="A133" s="192">
        <v>44896</v>
      </c>
      <c r="B133" s="90">
        <f t="shared" si="132"/>
        <v>12</v>
      </c>
      <c r="C133" s="90">
        <f t="shared" si="133"/>
        <v>2022</v>
      </c>
      <c r="D133" s="90"/>
      <c r="E133" s="193">
        <f t="shared" ca="1" si="118"/>
        <v>435.27</v>
      </c>
      <c r="F133" s="193">
        <f t="shared" ref="F133" ca="1" si="152">F121</f>
        <v>0</v>
      </c>
      <c r="G133" s="90">
        <f t="shared" si="136"/>
        <v>0.25</v>
      </c>
      <c r="H133" s="194">
        <f>'Economic Variables'!F243</f>
        <v>305.16120000000001</v>
      </c>
      <c r="I133" s="90">
        <f>'Res Normalized Monthly'!M133</f>
        <v>0.5</v>
      </c>
      <c r="J133" s="6">
        <f t="shared" si="145"/>
        <v>4911431.3206355898</v>
      </c>
      <c r="K133" s="6">
        <f t="shared" ca="1" si="146"/>
        <v>1905346.8519708407</v>
      </c>
      <c r="L133" s="6">
        <f t="shared" ca="1" si="147"/>
        <v>0</v>
      </c>
      <c r="M133" s="6">
        <f t="shared" si="148"/>
        <v>-257860.947306785</v>
      </c>
      <c r="N133" s="6">
        <f t="shared" si="149"/>
        <v>2783225.1230772687</v>
      </c>
      <c r="O133" s="193">
        <f t="shared" ca="1" si="150"/>
        <v>9342142.3483769149</v>
      </c>
    </row>
    <row r="134" spans="1:15" x14ac:dyDescent="0.25">
      <c r="A134" s="192">
        <v>44927</v>
      </c>
      <c r="B134" s="90">
        <f t="shared" ref="B134:B145" si="153">MONTH(A134)</f>
        <v>1</v>
      </c>
      <c r="C134" s="90">
        <f t="shared" ref="C134:C145" si="154">YEAR(A134)</f>
        <v>2023</v>
      </c>
      <c r="D134" s="90"/>
      <c r="E134" s="193">
        <f t="shared" ca="1" si="118"/>
        <v>548.74</v>
      </c>
      <c r="F134" s="193">
        <f t="shared" ref="F134" ca="1" si="155">F122</f>
        <v>0</v>
      </c>
      <c r="G134" s="90">
        <f t="shared" si="136"/>
        <v>0.125</v>
      </c>
      <c r="H134" s="194">
        <f>'Economic Variables'!F244</f>
        <v>281.78343000000001</v>
      </c>
      <c r="I134" s="90">
        <f>'Res Normalized Monthly'!M134</f>
        <v>0.25</v>
      </c>
      <c r="J134" s="6">
        <f t="shared" si="145"/>
        <v>4911431.3206355898</v>
      </c>
      <c r="K134" s="6">
        <f t="shared" ca="1" si="146"/>
        <v>2402049.3752164845</v>
      </c>
      <c r="L134" s="6">
        <f t="shared" ca="1" si="147"/>
        <v>0</v>
      </c>
      <c r="M134" s="6">
        <f t="shared" si="148"/>
        <v>-128930.4736533925</v>
      </c>
      <c r="N134" s="6">
        <f t="shared" si="149"/>
        <v>2570007.9880498732</v>
      </c>
      <c r="O134" s="193">
        <f t="shared" ca="1" si="150"/>
        <v>9754558.210248556</v>
      </c>
    </row>
    <row r="135" spans="1:15" x14ac:dyDescent="0.25">
      <c r="A135" s="192">
        <v>44958</v>
      </c>
      <c r="B135" s="90">
        <f t="shared" si="153"/>
        <v>2</v>
      </c>
      <c r="C135" s="90">
        <f t="shared" si="154"/>
        <v>2023</v>
      </c>
      <c r="D135" s="90"/>
      <c r="E135" s="193">
        <f t="shared" ca="1" si="118"/>
        <v>507.57</v>
      </c>
      <c r="F135" s="193">
        <f t="shared" ref="F135" ca="1" si="156">F123</f>
        <v>0</v>
      </c>
      <c r="G135" s="90">
        <f t="shared" si="136"/>
        <v>0.125</v>
      </c>
      <c r="H135" s="194">
        <f>'Economic Variables'!F245</f>
        <v>285.89167439999994</v>
      </c>
      <c r="I135" s="90">
        <f>'Res Normalized Monthly'!M135</f>
        <v>0.25</v>
      </c>
      <c r="J135" s="6">
        <f t="shared" si="145"/>
        <v>4911431.3206355898</v>
      </c>
      <c r="K135" s="6">
        <f t="shared" ca="1" si="146"/>
        <v>2221832.1999100321</v>
      </c>
      <c r="L135" s="6">
        <f t="shared" ca="1" si="147"/>
        <v>0</v>
      </c>
      <c r="M135" s="6">
        <f t="shared" si="148"/>
        <v>-128930.4736533925</v>
      </c>
      <c r="N135" s="6">
        <f t="shared" si="149"/>
        <v>2607477.2633896652</v>
      </c>
      <c r="O135" s="193">
        <f t="shared" ca="1" si="150"/>
        <v>9611810.3102818951</v>
      </c>
    </row>
    <row r="136" spans="1:15" x14ac:dyDescent="0.25">
      <c r="A136" s="192">
        <v>44986</v>
      </c>
      <c r="B136" s="90">
        <f t="shared" si="153"/>
        <v>3</v>
      </c>
      <c r="C136" s="90">
        <f t="shared" si="154"/>
        <v>2023</v>
      </c>
      <c r="D136" s="90"/>
      <c r="E136" s="193">
        <f t="shared" ca="1" si="118"/>
        <v>395.70999999999992</v>
      </c>
      <c r="F136" s="193">
        <f t="shared" ref="F136" ca="1" si="157">F124</f>
        <v>0.80894736842105175</v>
      </c>
      <c r="G136" s="90">
        <f t="shared" si="136"/>
        <v>0.125</v>
      </c>
      <c r="H136" s="194">
        <f>'Economic Variables'!F246</f>
        <v>288.10380599999996</v>
      </c>
      <c r="I136" s="90">
        <f>'Res Normalized Monthly'!M136</f>
        <v>0.25</v>
      </c>
      <c r="J136" s="6">
        <f t="shared" si="145"/>
        <v>4911431.3206355898</v>
      </c>
      <c r="K136" s="6">
        <f t="shared" ca="1" si="146"/>
        <v>1732177.2756987186</v>
      </c>
      <c r="L136" s="6">
        <f t="shared" ca="1" si="147"/>
        <v>12190.290145047959</v>
      </c>
      <c r="M136" s="6">
        <f t="shared" si="148"/>
        <v>-128930.4736533925</v>
      </c>
      <c r="N136" s="6">
        <f t="shared" si="149"/>
        <v>2627653.0270341691</v>
      </c>
      <c r="O136" s="193">
        <f t="shared" ca="1" si="150"/>
        <v>9154521.4398601316</v>
      </c>
    </row>
    <row r="137" spans="1:15" x14ac:dyDescent="0.25">
      <c r="A137" s="192">
        <v>45017</v>
      </c>
      <c r="B137" s="90">
        <f t="shared" si="153"/>
        <v>4</v>
      </c>
      <c r="C137" s="90">
        <f t="shared" si="154"/>
        <v>2023</v>
      </c>
      <c r="D137" s="90"/>
      <c r="E137" s="193">
        <f t="shared" ca="1" si="118"/>
        <v>227.7</v>
      </c>
      <c r="F137" s="193">
        <f t="shared" ref="F137" ca="1" si="158">F125</f>
        <v>0</v>
      </c>
      <c r="G137" s="90">
        <f t="shared" si="136"/>
        <v>0.125</v>
      </c>
      <c r="H137" s="194">
        <f>'Economic Variables'!F247</f>
        <v>292.10671080000003</v>
      </c>
      <c r="I137" s="90">
        <f>'Res Normalized Monthly'!M137</f>
        <v>0.25</v>
      </c>
      <c r="J137" s="6">
        <f t="shared" si="145"/>
        <v>4911431.3206355898</v>
      </c>
      <c r="K137" s="6">
        <f t="shared" ca="1" si="146"/>
        <v>996731.8634267475</v>
      </c>
      <c r="L137" s="6">
        <f t="shared" ca="1" si="147"/>
        <v>0</v>
      </c>
      <c r="M137" s="6">
        <f t="shared" si="148"/>
        <v>-128930.4736533925</v>
      </c>
      <c r="N137" s="6">
        <f t="shared" si="149"/>
        <v>2664161.5517242239</v>
      </c>
      <c r="O137" s="193">
        <f t="shared" ca="1" si="150"/>
        <v>8443394.2621331681</v>
      </c>
    </row>
    <row r="138" spans="1:15" x14ac:dyDescent="0.25">
      <c r="A138" s="192">
        <v>45047</v>
      </c>
      <c r="B138" s="90">
        <f t="shared" si="153"/>
        <v>5</v>
      </c>
      <c r="C138" s="90">
        <f t="shared" si="154"/>
        <v>2023</v>
      </c>
      <c r="D138" s="90"/>
      <c r="E138" s="193">
        <f t="shared" ca="1" si="118"/>
        <v>77.190000000000012</v>
      </c>
      <c r="F138" s="193">
        <f t="shared" ref="F138" ca="1" si="159">F126</f>
        <v>50.861127819548983</v>
      </c>
      <c r="G138" s="90">
        <f t="shared" si="136"/>
        <v>0.125</v>
      </c>
      <c r="H138" s="194">
        <f>'Economic Variables'!F248</f>
        <v>294.10816319999998</v>
      </c>
      <c r="I138" s="90">
        <f>'Res Normalized Monthly'!M138</f>
        <v>0.25</v>
      </c>
      <c r="J138" s="6">
        <f t="shared" si="145"/>
        <v>4911431.3206355898</v>
      </c>
      <c r="K138" s="6">
        <f t="shared" ca="1" si="146"/>
        <v>337890.78848445613</v>
      </c>
      <c r="L138" s="6">
        <f t="shared" ca="1" si="147"/>
        <v>766442.8236349246</v>
      </c>
      <c r="M138" s="6">
        <f t="shared" si="148"/>
        <v>-128930.4736533925</v>
      </c>
      <c r="N138" s="6">
        <f t="shared" si="149"/>
        <v>2682415.8140692506</v>
      </c>
      <c r="O138" s="193">
        <f t="shared" ca="1" si="150"/>
        <v>8569250.2731708288</v>
      </c>
    </row>
    <row r="139" spans="1:15" x14ac:dyDescent="0.25">
      <c r="A139" s="192">
        <v>45078</v>
      </c>
      <c r="B139" s="90">
        <f t="shared" si="153"/>
        <v>6</v>
      </c>
      <c r="C139" s="90">
        <f t="shared" si="154"/>
        <v>2023</v>
      </c>
      <c r="D139" s="90"/>
      <c r="E139" s="193">
        <f t="shared" ca="1" si="118"/>
        <v>5.15</v>
      </c>
      <c r="F139" s="193">
        <f t="shared" ref="F139" ca="1" si="160">F127</f>
        <v>105.80165413533837</v>
      </c>
      <c r="G139" s="90">
        <f t="shared" si="136"/>
        <v>0.125</v>
      </c>
      <c r="H139" s="194">
        <f>'Economic Variables'!F249</f>
        <v>295.58291760000003</v>
      </c>
      <c r="I139" s="90">
        <f>'Res Normalized Monthly'!M139</f>
        <v>0.25</v>
      </c>
      <c r="J139" s="6">
        <f t="shared" si="145"/>
        <v>4911431.3206355898</v>
      </c>
      <c r="K139" s="6">
        <f t="shared" ca="1" si="146"/>
        <v>22543.562128448619</v>
      </c>
      <c r="L139" s="6">
        <f t="shared" ca="1" si="147"/>
        <v>1594359.4256981129</v>
      </c>
      <c r="M139" s="6">
        <f t="shared" si="148"/>
        <v>-128930.4736533925</v>
      </c>
      <c r="N139" s="6">
        <f t="shared" si="149"/>
        <v>2695866.3231655867</v>
      </c>
      <c r="O139" s="193">
        <f t="shared" ca="1" si="150"/>
        <v>9095270.1579743456</v>
      </c>
    </row>
    <row r="140" spans="1:15" x14ac:dyDescent="0.25">
      <c r="A140" s="192">
        <v>45108</v>
      </c>
      <c r="B140" s="90">
        <f t="shared" si="153"/>
        <v>7</v>
      </c>
      <c r="C140" s="90">
        <f t="shared" si="154"/>
        <v>2023</v>
      </c>
      <c r="D140" s="90"/>
      <c r="E140" s="193">
        <f t="shared" ca="1" si="118"/>
        <v>0</v>
      </c>
      <c r="F140" s="193">
        <f t="shared" ref="F140" ca="1" si="161">F128</f>
        <v>183.82939849624063</v>
      </c>
      <c r="G140" s="90">
        <f t="shared" si="136"/>
        <v>0.125</v>
      </c>
      <c r="H140" s="194">
        <f>'Economic Variables'!F250</f>
        <v>297.58436999999998</v>
      </c>
      <c r="I140" s="90">
        <f>'Res Normalized Monthly'!M140</f>
        <v>0.25</v>
      </c>
      <c r="J140" s="6">
        <f t="shared" si="145"/>
        <v>4911431.3206355898</v>
      </c>
      <c r="K140" s="6">
        <f t="shared" ca="1" si="146"/>
        <v>0</v>
      </c>
      <c r="L140" s="6">
        <f t="shared" ca="1" si="147"/>
        <v>2770184.8010616493</v>
      </c>
      <c r="M140" s="6">
        <f t="shared" si="148"/>
        <v>-128930.4736533925</v>
      </c>
      <c r="N140" s="6">
        <f t="shared" si="149"/>
        <v>2714120.5855106134</v>
      </c>
      <c r="O140" s="193">
        <f t="shared" ca="1" si="150"/>
        <v>10266806.23355446</v>
      </c>
    </row>
    <row r="141" spans="1:15" x14ac:dyDescent="0.25">
      <c r="A141" s="192">
        <v>45139</v>
      </c>
      <c r="B141" s="90">
        <f t="shared" si="153"/>
        <v>8</v>
      </c>
      <c r="C141" s="90">
        <f t="shared" si="154"/>
        <v>2023</v>
      </c>
      <c r="D141" s="90"/>
      <c r="E141" s="193">
        <f t="shared" ca="1" si="118"/>
        <v>8.0000000000000071E-2</v>
      </c>
      <c r="F141" s="193">
        <f t="shared" ref="F141" ca="1" si="162">F129</f>
        <v>167.5754887218045</v>
      </c>
      <c r="G141" s="90">
        <f t="shared" si="136"/>
        <v>0.125</v>
      </c>
      <c r="H141" s="194">
        <f>'Economic Variables'!F251</f>
        <v>300.00718080000001</v>
      </c>
      <c r="I141" s="90">
        <f>'Res Normalized Monthly'!M141</f>
        <v>0.25</v>
      </c>
      <c r="J141" s="6">
        <f t="shared" si="145"/>
        <v>4911431.3206355898</v>
      </c>
      <c r="K141" s="6">
        <f t="shared" ca="1" si="146"/>
        <v>350.19125636425071</v>
      </c>
      <c r="L141" s="6">
        <f t="shared" ca="1" si="147"/>
        <v>2525249.3653626028</v>
      </c>
      <c r="M141" s="6">
        <f t="shared" si="148"/>
        <v>-128930.4736533925</v>
      </c>
      <c r="N141" s="6">
        <f t="shared" si="149"/>
        <v>2736217.850454594</v>
      </c>
      <c r="O141" s="193">
        <f t="shared" ca="1" si="150"/>
        <v>10044318.254055757</v>
      </c>
    </row>
    <row r="142" spans="1:15" x14ac:dyDescent="0.25">
      <c r="A142" s="192">
        <v>45170</v>
      </c>
      <c r="B142" s="90">
        <f t="shared" si="153"/>
        <v>9</v>
      </c>
      <c r="C142" s="90">
        <f t="shared" si="154"/>
        <v>2023</v>
      </c>
      <c r="D142" s="90"/>
      <c r="E142" s="193">
        <f t="shared" ca="1" si="118"/>
        <v>13.169999999999998</v>
      </c>
      <c r="F142" s="193">
        <f t="shared" ref="F142" ca="1" si="163">F130</f>
        <v>69.782030075187976</v>
      </c>
      <c r="G142" s="90">
        <f t="shared" si="136"/>
        <v>0.125</v>
      </c>
      <c r="H142" s="194">
        <f>'Economic Variables'!F252</f>
        <v>301.16591639999996</v>
      </c>
      <c r="I142" s="90">
        <f>'Res Normalized Monthly'!M142</f>
        <v>0.25</v>
      </c>
      <c r="J142" s="6">
        <f t="shared" si="145"/>
        <v>4911431.3206355898</v>
      </c>
      <c r="K142" s="6">
        <f t="shared" ca="1" si="146"/>
        <v>57650.235578964712</v>
      </c>
      <c r="L142" s="6">
        <f t="shared" ca="1" si="147"/>
        <v>1051568.0336378072</v>
      </c>
      <c r="M142" s="6">
        <f t="shared" si="148"/>
        <v>-128930.4736533925</v>
      </c>
      <c r="N142" s="6">
        <f t="shared" si="149"/>
        <v>2746786.1076017143</v>
      </c>
      <c r="O142" s="193">
        <f t="shared" ca="1" si="150"/>
        <v>8638505.2238006815</v>
      </c>
    </row>
    <row r="143" spans="1:15" x14ac:dyDescent="0.25">
      <c r="A143" s="192">
        <v>45200</v>
      </c>
      <c r="B143" s="90">
        <f t="shared" si="153"/>
        <v>10</v>
      </c>
      <c r="C143" s="90">
        <f t="shared" si="154"/>
        <v>2023</v>
      </c>
      <c r="D143" s="90"/>
      <c r="E143" s="193">
        <f t="shared" ref="E143:E145" ca="1" si="164">E131</f>
        <v>110.45</v>
      </c>
      <c r="F143" s="193">
        <f t="shared" ref="F143" ca="1" si="165">F131</f>
        <v>18.489849624060071</v>
      </c>
      <c r="G143" s="90">
        <f t="shared" si="136"/>
        <v>0.125</v>
      </c>
      <c r="H143" s="194">
        <f>'Economic Variables'!F253</f>
        <v>303.69406679999997</v>
      </c>
      <c r="I143" s="90">
        <f>'Res Normalized Monthly'!M143</f>
        <v>0.25</v>
      </c>
      <c r="J143" s="6">
        <f t="shared" si="145"/>
        <v>4911431.3206355898</v>
      </c>
      <c r="K143" s="6">
        <f t="shared" ca="1" si="146"/>
        <v>483482.80331789318</v>
      </c>
      <c r="L143" s="6">
        <f t="shared" ca="1" si="147"/>
        <v>278629.53815591213</v>
      </c>
      <c r="M143" s="6">
        <f t="shared" si="148"/>
        <v>-128930.4736533925</v>
      </c>
      <c r="N143" s="6">
        <f t="shared" si="149"/>
        <v>2769844.1231954331</v>
      </c>
      <c r="O143" s="193">
        <f t="shared" ca="1" si="150"/>
        <v>8314457.3116514357</v>
      </c>
    </row>
    <row r="144" spans="1:15" x14ac:dyDescent="0.25">
      <c r="A144" s="192">
        <v>45231</v>
      </c>
      <c r="B144" s="90">
        <f t="shared" si="153"/>
        <v>11</v>
      </c>
      <c r="C144" s="90">
        <f t="shared" si="154"/>
        <v>2023</v>
      </c>
      <c r="D144" s="90"/>
      <c r="E144" s="193">
        <f t="shared" ca="1" si="164"/>
        <v>302.64</v>
      </c>
      <c r="F144" s="193">
        <f t="shared" ref="F144" ca="1" si="166">F132</f>
        <v>0.81345864661653877</v>
      </c>
      <c r="G144" s="90">
        <f t="shared" si="136"/>
        <v>0.125</v>
      </c>
      <c r="H144" s="194">
        <f>'Economic Variables'!F254</f>
        <v>305.80085880000001</v>
      </c>
      <c r="I144" s="90">
        <f>'Res Normalized Monthly'!M144</f>
        <v>0.25</v>
      </c>
      <c r="J144" s="6">
        <f t="shared" si="145"/>
        <v>4911431.3206355898</v>
      </c>
      <c r="K144" s="6">
        <f t="shared" ca="1" si="146"/>
        <v>1324773.5228259591</v>
      </c>
      <c r="L144" s="6">
        <f t="shared" ca="1" si="147"/>
        <v>12258.272058674002</v>
      </c>
      <c r="M144" s="6">
        <f t="shared" si="148"/>
        <v>-128930.4736533925</v>
      </c>
      <c r="N144" s="6">
        <f t="shared" si="149"/>
        <v>2789059.1361901988</v>
      </c>
      <c r="O144" s="193">
        <f t="shared" ca="1" si="150"/>
        <v>8908591.7780570295</v>
      </c>
    </row>
    <row r="145" spans="1:15" x14ac:dyDescent="0.25">
      <c r="A145" s="192">
        <v>45261</v>
      </c>
      <c r="B145" s="90">
        <f t="shared" si="153"/>
        <v>12</v>
      </c>
      <c r="C145" s="90">
        <f t="shared" si="154"/>
        <v>2023</v>
      </c>
      <c r="D145" s="90"/>
      <c r="E145" s="193">
        <f t="shared" ca="1" si="164"/>
        <v>435.27</v>
      </c>
      <c r="F145" s="193">
        <f t="shared" ref="F145" ca="1" si="167">F133</f>
        <v>0</v>
      </c>
      <c r="G145" s="90">
        <f t="shared" si="136"/>
        <v>0.125</v>
      </c>
      <c r="H145" s="194">
        <f>'Economic Variables'!F255</f>
        <v>307.9076508</v>
      </c>
      <c r="I145" s="90">
        <f>'Res Normalized Monthly'!M145</f>
        <v>0.25</v>
      </c>
      <c r="J145" s="6">
        <f t="shared" si="145"/>
        <v>4911431.3206355898</v>
      </c>
      <c r="K145" s="6">
        <f t="shared" ca="1" si="146"/>
        <v>1905346.8519708407</v>
      </c>
      <c r="L145" s="6">
        <f t="shared" ca="1" si="147"/>
        <v>0</v>
      </c>
      <c r="M145" s="6">
        <f t="shared" si="148"/>
        <v>-128930.4736533925</v>
      </c>
      <c r="N145" s="6">
        <f t="shared" si="149"/>
        <v>2808274.1491849641</v>
      </c>
      <c r="O145" s="193">
        <f t="shared" ca="1" si="150"/>
        <v>9496121.8481380027</v>
      </c>
    </row>
    <row r="146" spans="1:15" x14ac:dyDescent="0.25">
      <c r="A146" s="21"/>
      <c r="E146" s="140"/>
      <c r="F146" s="140"/>
      <c r="G146" s="140"/>
      <c r="H146" s="11"/>
      <c r="I146" s="6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Y146"/>
  <sheetViews>
    <sheetView topLeftCell="O1" workbookViewId="0">
      <selection activeCell="I12" sqref="I12"/>
    </sheetView>
  </sheetViews>
  <sheetFormatPr defaultRowHeight="15" x14ac:dyDescent="0.25"/>
  <cols>
    <col min="1" max="1" width="12.28515625" customWidth="1"/>
    <col min="4" max="4" width="19" bestFit="1" customWidth="1"/>
    <col min="9" max="9" width="11.85546875" customWidth="1"/>
    <col min="12" max="12" width="15" bestFit="1" customWidth="1"/>
    <col min="13" max="13" width="14.85546875" customWidth="1"/>
    <col min="14" max="14" width="13.28515625" bestFit="1" customWidth="1"/>
    <col min="15" max="15" width="14.28515625" bestFit="1" customWidth="1"/>
    <col min="16" max="17" width="14.28515625" customWidth="1"/>
    <col min="18" max="18" width="14" bestFit="1" customWidth="1"/>
    <col min="19" max="19" width="16" customWidth="1"/>
    <col min="21" max="21" width="14.140625" customWidth="1"/>
  </cols>
  <sheetData>
    <row r="1" spans="1:25" x14ac:dyDescent="0.25">
      <c r="A1" t="s">
        <v>0</v>
      </c>
      <c r="B1" t="s">
        <v>48</v>
      </c>
      <c r="C1" t="s">
        <v>49</v>
      </c>
      <c r="D1" t="str">
        <f>'Monthly Data'!M1</f>
        <v>GSgt50kWh_NoCDM</v>
      </c>
      <c r="E1" t="s">
        <v>174</v>
      </c>
      <c r="F1" t="s">
        <v>173</v>
      </c>
      <c r="G1" t="str">
        <f>'Monthly Data'!CE1</f>
        <v>Month Days</v>
      </c>
      <c r="H1" t="str">
        <f>'Monthly Data'!CC1</f>
        <v>Fall</v>
      </c>
      <c r="I1" t="str">
        <f>'Monthly Data'!CI1</f>
        <v>COVID2020</v>
      </c>
      <c r="J1" t="s">
        <v>7</v>
      </c>
      <c r="L1" t="s">
        <v>81</v>
      </c>
      <c r="M1" t="str">
        <f>E1</f>
        <v>HDD14</v>
      </c>
      <c r="N1" t="str">
        <f>F1</f>
        <v>CDD16</v>
      </c>
      <c r="O1" t="str">
        <f>G1</f>
        <v>Month Days</v>
      </c>
      <c r="P1" t="str">
        <f>H1</f>
        <v>Fall</v>
      </c>
      <c r="Q1" t="str">
        <f>J1</f>
        <v>GSgt50Cust</v>
      </c>
      <c r="R1" t="str">
        <f>I1</f>
        <v>COVID2020</v>
      </c>
      <c r="S1" t="s">
        <v>82</v>
      </c>
    </row>
    <row r="2" spans="1:25" x14ac:dyDescent="0.25">
      <c r="A2" s="21">
        <f>'Monthly Data'!A2</f>
        <v>40909</v>
      </c>
      <c r="B2">
        <f t="shared" ref="B2:B65" si="0">MONTH(A2)</f>
        <v>1</v>
      </c>
      <c r="C2">
        <f t="shared" ref="C2:C65" si="1">YEAR(A2)</f>
        <v>2012</v>
      </c>
      <c r="D2" s="6">
        <f>'Monthly Data'!M2</f>
        <v>21656892.322908267</v>
      </c>
      <c r="E2" s="92">
        <f ca="1">Weather!BO61</f>
        <v>548.74</v>
      </c>
      <c r="F2" s="92">
        <f ca="1">Weather!BB61</f>
        <v>0</v>
      </c>
      <c r="G2">
        <f>'Monthly Data'!CE2</f>
        <v>31</v>
      </c>
      <c r="H2">
        <f>'Monthly Data'!CC2</f>
        <v>0</v>
      </c>
      <c r="I2">
        <f>'Monthly Data'!CI2</f>
        <v>0</v>
      </c>
      <c r="J2">
        <f>'Monthly Data'!O2</f>
        <v>434</v>
      </c>
      <c r="L2" s="6">
        <f t="shared" ref="L2:L33" si="2">$V$7</f>
        <v>-5731272.9579267604</v>
      </c>
      <c r="M2" s="6">
        <f ca="1">E2*$V$8</f>
        <v>4000378.0852002683</v>
      </c>
      <c r="N2" s="6">
        <f ca="1">F2*$V$9</f>
        <v>0</v>
      </c>
      <c r="O2" s="6">
        <f>G2*$V$10</f>
        <v>16137916.33960807</v>
      </c>
      <c r="P2" s="6">
        <f>H2*$V$11</f>
        <v>0</v>
      </c>
      <c r="Q2" s="6">
        <f t="shared" ref="Q2:Q33" si="3">J2*$V$12</f>
        <v>7083053.447579938</v>
      </c>
      <c r="R2" s="6">
        <f>I2*$V$13</f>
        <v>0</v>
      </c>
      <c r="S2" s="6">
        <f t="shared" ref="S2:S33" ca="1" si="4">SUM(L2:R2)</f>
        <v>21490074.914461516</v>
      </c>
      <c r="U2" t="s">
        <v>363</v>
      </c>
    </row>
    <row r="3" spans="1:25" x14ac:dyDescent="0.25">
      <c r="A3" s="21">
        <f>'Monthly Data'!A3</f>
        <v>40940</v>
      </c>
      <c r="B3">
        <f t="shared" si="0"/>
        <v>2</v>
      </c>
      <c r="C3">
        <f t="shared" si="1"/>
        <v>2012</v>
      </c>
      <c r="D3" s="6">
        <f>'Monthly Data'!M3</f>
        <v>19270892.776922364</v>
      </c>
      <c r="E3" s="92">
        <f ca="1">Weather!BO62</f>
        <v>507.57</v>
      </c>
      <c r="F3" s="92">
        <f ca="1">Weather!BB62</f>
        <v>0</v>
      </c>
      <c r="G3">
        <f>'Monthly Data'!CE3</f>
        <v>29</v>
      </c>
      <c r="H3">
        <f>'Monthly Data'!CC3</f>
        <v>0</v>
      </c>
      <c r="I3">
        <f>'Monthly Data'!CI3</f>
        <v>0</v>
      </c>
      <c r="J3">
        <f>'Monthly Data'!O3</f>
        <v>436</v>
      </c>
      <c r="L3" s="6">
        <f t="shared" si="2"/>
        <v>-5731272.9579267604</v>
      </c>
      <c r="M3" s="6">
        <f t="shared" ref="M3:M66" ca="1" si="5">E3*$V$8</f>
        <v>3700244.022132704</v>
      </c>
      <c r="N3" s="6">
        <f t="shared" ref="N3:N66" ca="1" si="6">F3*$V$9</f>
        <v>0</v>
      </c>
      <c r="O3" s="6">
        <f t="shared" ref="O3:O66" si="7">G3*$V$10</f>
        <v>15096760.446730129</v>
      </c>
      <c r="P3" s="6">
        <f t="shared" ref="P3:P66" si="8">H3*$V$11</f>
        <v>0</v>
      </c>
      <c r="Q3" s="6">
        <f t="shared" si="3"/>
        <v>7115694.2468775408</v>
      </c>
      <c r="R3" s="6">
        <f t="shared" ref="R3:R66" si="9">I3*$V$13</f>
        <v>0</v>
      </c>
      <c r="S3" s="6">
        <f t="shared" ca="1" si="4"/>
        <v>20181425.757813614</v>
      </c>
      <c r="U3" t="s">
        <v>100</v>
      </c>
    </row>
    <row r="4" spans="1:25" x14ac:dyDescent="0.25">
      <c r="A4" s="21">
        <f>'Monthly Data'!A4</f>
        <v>40969</v>
      </c>
      <c r="B4">
        <f t="shared" si="0"/>
        <v>3</v>
      </c>
      <c r="C4">
        <f t="shared" si="1"/>
        <v>2012</v>
      </c>
      <c r="D4" s="6">
        <f>'Monthly Data'!M4</f>
        <v>20056817.881679062</v>
      </c>
      <c r="E4" s="92">
        <f ca="1">Weather!BO63</f>
        <v>395.70999999999992</v>
      </c>
      <c r="F4" s="92">
        <f ca="1">Weather!BB63</f>
        <v>1.3500000000000003</v>
      </c>
      <c r="G4">
        <f>'Monthly Data'!CE4</f>
        <v>31</v>
      </c>
      <c r="H4">
        <f>'Monthly Data'!CC4</f>
        <v>0</v>
      </c>
      <c r="I4">
        <f>'Monthly Data'!CI4</f>
        <v>0</v>
      </c>
      <c r="J4">
        <f>'Monthly Data'!O4</f>
        <v>436</v>
      </c>
      <c r="L4" s="6">
        <f t="shared" si="2"/>
        <v>-5731272.9579267604</v>
      </c>
      <c r="M4" s="6">
        <f t="shared" ca="1" si="5"/>
        <v>2884771.6807497134</v>
      </c>
      <c r="N4" s="6">
        <f t="shared" ca="1" si="6"/>
        <v>32273.618315375661</v>
      </c>
      <c r="O4" s="6">
        <f t="shared" si="7"/>
        <v>16137916.33960807</v>
      </c>
      <c r="P4" s="6">
        <f t="shared" si="8"/>
        <v>0</v>
      </c>
      <c r="Q4" s="6">
        <f t="shared" si="3"/>
        <v>7115694.2468775408</v>
      </c>
      <c r="R4" s="6">
        <f t="shared" si="9"/>
        <v>0</v>
      </c>
      <c r="S4" s="6">
        <f t="shared" ca="1" si="4"/>
        <v>20439382.927623939</v>
      </c>
      <c r="U4" t="s">
        <v>364</v>
      </c>
    </row>
    <row r="5" spans="1:25" x14ac:dyDescent="0.25">
      <c r="A5" s="21">
        <f>'Monthly Data'!A5</f>
        <v>41000</v>
      </c>
      <c r="B5">
        <f t="shared" si="0"/>
        <v>4</v>
      </c>
      <c r="C5">
        <f t="shared" si="1"/>
        <v>2012</v>
      </c>
      <c r="D5" s="6">
        <f>'Monthly Data'!M5</f>
        <v>18860084.058233365</v>
      </c>
      <c r="E5" s="92">
        <f ca="1">Weather!BO64</f>
        <v>227.7</v>
      </c>
      <c r="F5" s="92">
        <f ca="1">Weather!BB64</f>
        <v>1.2400000000000002</v>
      </c>
      <c r="G5">
        <f>'Monthly Data'!CE5</f>
        <v>30</v>
      </c>
      <c r="H5">
        <f>'Monthly Data'!CC5</f>
        <v>0</v>
      </c>
      <c r="I5">
        <f>'Monthly Data'!CI5</f>
        <v>0</v>
      </c>
      <c r="J5">
        <f>'Monthly Data'!O5</f>
        <v>436</v>
      </c>
      <c r="L5" s="6">
        <f t="shared" si="2"/>
        <v>-5731272.9579267604</v>
      </c>
      <c r="M5" s="6">
        <f t="shared" ca="1" si="5"/>
        <v>1659959.3432228395</v>
      </c>
      <c r="N5" s="6">
        <f t="shared" ca="1" si="6"/>
        <v>29643.916082270975</v>
      </c>
      <c r="O5" s="6">
        <f t="shared" si="7"/>
        <v>15617338.393169099</v>
      </c>
      <c r="P5" s="6">
        <f t="shared" si="8"/>
        <v>0</v>
      </c>
      <c r="Q5" s="6">
        <f t="shared" si="3"/>
        <v>7115694.2468775408</v>
      </c>
      <c r="R5" s="6">
        <f t="shared" si="9"/>
        <v>0</v>
      </c>
      <c r="S5" s="6">
        <f t="shared" ca="1" si="4"/>
        <v>18691362.941424992</v>
      </c>
    </row>
    <row r="6" spans="1:25" x14ac:dyDescent="0.25">
      <c r="A6" s="21">
        <f>'Monthly Data'!A6</f>
        <v>41030</v>
      </c>
      <c r="B6">
        <f t="shared" si="0"/>
        <v>5</v>
      </c>
      <c r="C6">
        <f t="shared" si="1"/>
        <v>2012</v>
      </c>
      <c r="D6" s="6">
        <f>'Monthly Data'!M6</f>
        <v>18641210.416657664</v>
      </c>
      <c r="E6" s="92">
        <f ca="1">Weather!BO65</f>
        <v>77.190000000000012</v>
      </c>
      <c r="F6" s="92">
        <f ca="1">Weather!BB65</f>
        <v>41.7</v>
      </c>
      <c r="G6">
        <f>'Monthly Data'!CE6</f>
        <v>31</v>
      </c>
      <c r="H6">
        <f>'Monthly Data'!CC6</f>
        <v>0</v>
      </c>
      <c r="I6">
        <f>'Monthly Data'!CI6</f>
        <v>0</v>
      </c>
      <c r="J6">
        <f>'Monthly Data'!O6</f>
        <v>429</v>
      </c>
      <c r="L6" s="6">
        <f t="shared" si="2"/>
        <v>-5731272.9579267604</v>
      </c>
      <c r="M6" s="6">
        <f t="shared" ca="1" si="5"/>
        <v>562724.03031783493</v>
      </c>
      <c r="N6" s="6">
        <f t="shared" ca="1" si="6"/>
        <v>996896.21018604806</v>
      </c>
      <c r="O6" s="6">
        <f t="shared" si="7"/>
        <v>16137916.33960807</v>
      </c>
      <c r="P6" s="6">
        <f t="shared" si="8"/>
        <v>0</v>
      </c>
      <c r="Q6" s="6">
        <f t="shared" si="3"/>
        <v>7001451.449335929</v>
      </c>
      <c r="R6" s="6">
        <f t="shared" si="9"/>
        <v>0</v>
      </c>
      <c r="S6" s="6">
        <f t="shared" ca="1" si="4"/>
        <v>18967715.071521118</v>
      </c>
      <c r="V6" t="s">
        <v>85</v>
      </c>
      <c r="W6" t="s">
        <v>86</v>
      </c>
      <c r="X6" t="s">
        <v>87</v>
      </c>
      <c r="Y6" t="s">
        <v>88</v>
      </c>
    </row>
    <row r="7" spans="1:25" x14ac:dyDescent="0.25">
      <c r="A7" s="21">
        <f>'Monthly Data'!A7</f>
        <v>41061</v>
      </c>
      <c r="B7">
        <f t="shared" si="0"/>
        <v>6</v>
      </c>
      <c r="C7">
        <f t="shared" si="1"/>
        <v>2012</v>
      </c>
      <c r="D7" s="6">
        <f>'Monthly Data'!M7</f>
        <v>19373443.969514765</v>
      </c>
      <c r="E7" s="92">
        <f ca="1">Weather!BO66</f>
        <v>5.15</v>
      </c>
      <c r="F7" s="92">
        <f ca="1">Weather!BB66</f>
        <v>101.92</v>
      </c>
      <c r="G7">
        <f>'Monthly Data'!CE7</f>
        <v>30</v>
      </c>
      <c r="H7">
        <f>'Monthly Data'!CC7</f>
        <v>0</v>
      </c>
      <c r="I7">
        <f>'Monthly Data'!CI7</f>
        <v>0</v>
      </c>
      <c r="J7">
        <f>'Monthly Data'!O7</f>
        <v>430</v>
      </c>
      <c r="L7" s="6">
        <f t="shared" si="2"/>
        <v>-5731272.9579267604</v>
      </c>
      <c r="M7" s="6">
        <f t="shared" ca="1" si="5"/>
        <v>37544.09581729304</v>
      </c>
      <c r="N7" s="6">
        <f t="shared" ca="1" si="6"/>
        <v>2436538.6508911755</v>
      </c>
      <c r="O7" s="6">
        <f t="shared" si="7"/>
        <v>15617338.393169099</v>
      </c>
      <c r="P7" s="6">
        <f t="shared" si="8"/>
        <v>0</v>
      </c>
      <c r="Q7" s="6">
        <f t="shared" si="3"/>
        <v>7017771.8489847314</v>
      </c>
      <c r="R7" s="6">
        <f t="shared" si="9"/>
        <v>0</v>
      </c>
      <c r="S7" s="6">
        <f t="shared" ca="1" si="4"/>
        <v>19377920.030935541</v>
      </c>
      <c r="U7" t="s">
        <v>81</v>
      </c>
      <c r="V7">
        <v>-5731272.9579267604</v>
      </c>
      <c r="W7">
        <v>2265251.6743324799</v>
      </c>
      <c r="X7">
        <v>-2.5300822080246999</v>
      </c>
      <c r="Y7">
        <v>1.27807479759353E-2</v>
      </c>
    </row>
    <row r="8" spans="1:25" x14ac:dyDescent="0.25">
      <c r="A8" s="21">
        <f>'Monthly Data'!A8</f>
        <v>41091</v>
      </c>
      <c r="B8">
        <f t="shared" si="0"/>
        <v>7</v>
      </c>
      <c r="C8">
        <f t="shared" si="1"/>
        <v>2012</v>
      </c>
      <c r="D8" s="6">
        <f>'Monthly Data'!M8</f>
        <v>23546466.734313264</v>
      </c>
      <c r="E8" s="92">
        <f ca="1">Weather!BO67</f>
        <v>0</v>
      </c>
      <c r="F8" s="92">
        <f ca="1">Weather!BB67</f>
        <v>175.67000000000002</v>
      </c>
      <c r="G8">
        <f>'Monthly Data'!CE8</f>
        <v>31</v>
      </c>
      <c r="H8">
        <f>'Monthly Data'!CC8</f>
        <v>0</v>
      </c>
      <c r="I8">
        <f>'Monthly Data'!CI8</f>
        <v>0</v>
      </c>
      <c r="J8">
        <f>'Monthly Data'!O8</f>
        <v>431</v>
      </c>
      <c r="L8" s="6">
        <f t="shared" si="2"/>
        <v>-5731272.9579267604</v>
      </c>
      <c r="M8" s="6">
        <f t="shared" ca="1" si="5"/>
        <v>0</v>
      </c>
      <c r="N8" s="6">
        <f t="shared" ca="1" si="6"/>
        <v>4199634.466268179</v>
      </c>
      <c r="O8" s="6">
        <f t="shared" si="7"/>
        <v>16137916.33960807</v>
      </c>
      <c r="P8" s="6">
        <f t="shared" si="8"/>
        <v>0</v>
      </c>
      <c r="Q8" s="6">
        <f t="shared" si="3"/>
        <v>7034092.2486335328</v>
      </c>
      <c r="R8" s="6">
        <f t="shared" si="9"/>
        <v>0</v>
      </c>
      <c r="S8" s="6">
        <f t="shared" ca="1" si="4"/>
        <v>21640370.09658302</v>
      </c>
      <c r="U8" t="s">
        <v>174</v>
      </c>
      <c r="V8">
        <v>7290.1156926782596</v>
      </c>
      <c r="W8">
        <v>454.859275912253</v>
      </c>
      <c r="X8">
        <v>16.027189240138998</v>
      </c>
      <c r="Y8" s="22">
        <v>7.1790406786078299E-31</v>
      </c>
    </row>
    <row r="9" spans="1:25" x14ac:dyDescent="0.25">
      <c r="A9" s="21">
        <f>'Monthly Data'!A9</f>
        <v>41122</v>
      </c>
      <c r="B9">
        <f t="shared" si="0"/>
        <v>8</v>
      </c>
      <c r="C9">
        <f t="shared" si="1"/>
        <v>2012</v>
      </c>
      <c r="D9" s="6">
        <f>'Monthly Data'!M9</f>
        <v>21799469.352462463</v>
      </c>
      <c r="E9" s="92">
        <f ca="1">Weather!BO68</f>
        <v>8.0000000000000071E-2</v>
      </c>
      <c r="F9" s="92">
        <f ca="1">Weather!BB68</f>
        <v>153.44999999999999</v>
      </c>
      <c r="G9">
        <f>'Monthly Data'!CE9</f>
        <v>31</v>
      </c>
      <c r="H9">
        <f>'Monthly Data'!CC9</f>
        <v>0</v>
      </c>
      <c r="I9">
        <f>'Monthly Data'!CI9</f>
        <v>0</v>
      </c>
      <c r="J9">
        <f>'Monthly Data'!O9</f>
        <v>429</v>
      </c>
      <c r="L9" s="6">
        <f t="shared" si="2"/>
        <v>-5731272.9579267604</v>
      </c>
      <c r="M9" s="6">
        <f t="shared" ca="1" si="5"/>
        <v>583.20925541426129</v>
      </c>
      <c r="N9" s="6">
        <f t="shared" ca="1" si="6"/>
        <v>3668434.6151810321</v>
      </c>
      <c r="O9" s="6">
        <f t="shared" si="7"/>
        <v>16137916.33960807</v>
      </c>
      <c r="P9" s="6">
        <f t="shared" si="8"/>
        <v>0</v>
      </c>
      <c r="Q9" s="6">
        <f t="shared" si="3"/>
        <v>7001451.449335929</v>
      </c>
      <c r="R9" s="6">
        <f t="shared" si="9"/>
        <v>0</v>
      </c>
      <c r="S9" s="6">
        <f t="shared" ca="1" si="4"/>
        <v>21077112.655453682</v>
      </c>
      <c r="U9" t="s">
        <v>173</v>
      </c>
      <c r="V9">
        <v>23906.383937315299</v>
      </c>
      <c r="W9">
        <v>1391.3655439129</v>
      </c>
      <c r="X9">
        <v>17.181957711906598</v>
      </c>
      <c r="Y9" s="22">
        <v>2.6718098820911699E-33</v>
      </c>
    </row>
    <row r="10" spans="1:25" x14ac:dyDescent="0.25">
      <c r="A10" s="21">
        <f>'Monthly Data'!A10</f>
        <v>41153</v>
      </c>
      <c r="B10">
        <f t="shared" si="0"/>
        <v>9</v>
      </c>
      <c r="C10">
        <f t="shared" si="1"/>
        <v>2012</v>
      </c>
      <c r="D10" s="6">
        <f>'Monthly Data'!M10</f>
        <v>18204589.530658066</v>
      </c>
      <c r="E10" s="92">
        <f ca="1">Weather!BO69</f>
        <v>13.169999999999998</v>
      </c>
      <c r="F10" s="92">
        <f ca="1">Weather!BB69</f>
        <v>73.38</v>
      </c>
      <c r="G10">
        <f>'Monthly Data'!CE10</f>
        <v>30</v>
      </c>
      <c r="H10">
        <f>'Monthly Data'!CC10</f>
        <v>1</v>
      </c>
      <c r="I10">
        <f>'Monthly Data'!CI10</f>
        <v>0</v>
      </c>
      <c r="J10">
        <f>'Monthly Data'!O10</f>
        <v>425</v>
      </c>
      <c r="L10" s="6">
        <f t="shared" si="2"/>
        <v>-5731272.9579267604</v>
      </c>
      <c r="M10" s="6">
        <f t="shared" ca="1" si="5"/>
        <v>96010.82367257266</v>
      </c>
      <c r="N10" s="6">
        <f t="shared" ca="1" si="6"/>
        <v>1754250.4533201966</v>
      </c>
      <c r="O10" s="6">
        <f t="shared" si="7"/>
        <v>15617338.393169099</v>
      </c>
      <c r="P10" s="6">
        <f t="shared" si="8"/>
        <v>472832.474396859</v>
      </c>
      <c r="Q10" s="6">
        <f t="shared" si="3"/>
        <v>6936169.8507407224</v>
      </c>
      <c r="R10" s="6">
        <f t="shared" si="9"/>
        <v>0</v>
      </c>
      <c r="S10" s="6">
        <f t="shared" ca="1" si="4"/>
        <v>19145329.03737269</v>
      </c>
      <c r="U10" t="s">
        <v>89</v>
      </c>
      <c r="V10">
        <v>520577.94643896999</v>
      </c>
      <c r="W10">
        <v>63778.199110227797</v>
      </c>
      <c r="X10">
        <v>8.1623180601141705</v>
      </c>
      <c r="Y10" s="22">
        <v>5.1409319339982604E-13</v>
      </c>
    </row>
    <row r="11" spans="1:25" x14ac:dyDescent="0.25">
      <c r="A11" s="21">
        <f>'Monthly Data'!A11</f>
        <v>41183</v>
      </c>
      <c r="B11">
        <f t="shared" si="0"/>
        <v>10</v>
      </c>
      <c r="C11">
        <f t="shared" si="1"/>
        <v>2012</v>
      </c>
      <c r="D11" s="6">
        <f>'Monthly Data'!M11</f>
        <v>18651082.538031064</v>
      </c>
      <c r="E11" s="92">
        <f ca="1">Weather!BO70</f>
        <v>110.45</v>
      </c>
      <c r="F11" s="92">
        <f ca="1">Weather!BB70</f>
        <v>15.610000000000003</v>
      </c>
      <c r="G11">
        <f>'Monthly Data'!CE11</f>
        <v>31</v>
      </c>
      <c r="H11">
        <f>'Monthly Data'!CC11</f>
        <v>1</v>
      </c>
      <c r="I11">
        <f>'Monthly Data'!CI11</f>
        <v>0</v>
      </c>
      <c r="J11">
        <f>'Monthly Data'!O11</f>
        <v>430</v>
      </c>
      <c r="L11" s="6">
        <f t="shared" si="2"/>
        <v>-5731272.9579267604</v>
      </c>
      <c r="M11" s="6">
        <f t="shared" ca="1" si="5"/>
        <v>805193.27825631376</v>
      </c>
      <c r="N11" s="6">
        <f t="shared" ca="1" si="6"/>
        <v>373178.65326149191</v>
      </c>
      <c r="O11" s="6">
        <f t="shared" si="7"/>
        <v>16137916.33960807</v>
      </c>
      <c r="P11" s="6">
        <f t="shared" si="8"/>
        <v>472832.474396859</v>
      </c>
      <c r="Q11" s="6">
        <f t="shared" si="3"/>
        <v>7017771.8489847314</v>
      </c>
      <c r="R11" s="6">
        <f t="shared" si="9"/>
        <v>0</v>
      </c>
      <c r="S11" s="6">
        <f t="shared" ca="1" si="4"/>
        <v>19075619.636580706</v>
      </c>
      <c r="U11" t="s">
        <v>62</v>
      </c>
      <c r="V11">
        <v>472832.474396859</v>
      </c>
      <c r="W11">
        <v>174571.78683204699</v>
      </c>
      <c r="X11">
        <v>2.7085274372070498</v>
      </c>
      <c r="Y11">
        <v>7.8097097459844198E-3</v>
      </c>
    </row>
    <row r="12" spans="1:25" x14ac:dyDescent="0.25">
      <c r="A12" s="21">
        <f>'Monthly Data'!A12</f>
        <v>41214</v>
      </c>
      <c r="B12">
        <f t="shared" si="0"/>
        <v>11</v>
      </c>
      <c r="C12">
        <f t="shared" si="1"/>
        <v>2012</v>
      </c>
      <c r="D12" s="6">
        <f>'Monthly Data'!M12</f>
        <v>18582249.065724567</v>
      </c>
      <c r="E12" s="92">
        <f ca="1">Weather!BO71</f>
        <v>302.64</v>
      </c>
      <c r="F12" s="92">
        <f ca="1">Weather!BB71</f>
        <v>0.47000000000000031</v>
      </c>
      <c r="G12">
        <f>'Monthly Data'!CE12</f>
        <v>30</v>
      </c>
      <c r="H12">
        <f>'Monthly Data'!CC12</f>
        <v>0</v>
      </c>
      <c r="I12">
        <f>'Monthly Data'!CI12</f>
        <v>0</v>
      </c>
      <c r="J12">
        <f>'Monthly Data'!O12</f>
        <v>430</v>
      </c>
      <c r="L12" s="6">
        <f t="shared" si="2"/>
        <v>-5731272.9579267604</v>
      </c>
      <c r="M12" s="6">
        <f t="shared" ca="1" si="5"/>
        <v>2206280.6132321483</v>
      </c>
      <c r="N12" s="6">
        <f t="shared" ca="1" si="6"/>
        <v>11236.000450538198</v>
      </c>
      <c r="O12" s="6">
        <f t="shared" si="7"/>
        <v>15617338.393169099</v>
      </c>
      <c r="P12" s="6">
        <f t="shared" si="8"/>
        <v>0</v>
      </c>
      <c r="Q12" s="6">
        <f t="shared" si="3"/>
        <v>7017771.8489847314</v>
      </c>
      <c r="R12" s="6">
        <f t="shared" si="9"/>
        <v>0</v>
      </c>
      <c r="S12" s="6">
        <f t="shared" ca="1" si="4"/>
        <v>19121353.897909757</v>
      </c>
      <c r="U12" t="s">
        <v>7</v>
      </c>
      <c r="V12">
        <v>16320.3996488017</v>
      </c>
      <c r="W12">
        <v>2766.1432066462899</v>
      </c>
      <c r="X12">
        <v>5.9000559369407304</v>
      </c>
      <c r="Y12" s="22">
        <v>3.8679958735650503E-8</v>
      </c>
    </row>
    <row r="13" spans="1:25" x14ac:dyDescent="0.25">
      <c r="A13" s="21">
        <f>'Monthly Data'!A13</f>
        <v>41244</v>
      </c>
      <c r="B13">
        <f t="shared" si="0"/>
        <v>12</v>
      </c>
      <c r="C13">
        <f t="shared" si="1"/>
        <v>2012</v>
      </c>
      <c r="D13" s="6">
        <f>'Monthly Data'!M13</f>
        <v>20507929.249744967</v>
      </c>
      <c r="E13" s="92">
        <f ca="1">Weather!BO72</f>
        <v>435.27</v>
      </c>
      <c r="F13" s="92">
        <f ca="1">Weather!BB72</f>
        <v>0</v>
      </c>
      <c r="G13">
        <f>'Monthly Data'!CE13</f>
        <v>31</v>
      </c>
      <c r="H13">
        <f>'Monthly Data'!CC13</f>
        <v>0</v>
      </c>
      <c r="I13">
        <f>'Monthly Data'!CI13</f>
        <v>0</v>
      </c>
      <c r="J13">
        <f>'Monthly Data'!O13</f>
        <v>429</v>
      </c>
      <c r="L13" s="6">
        <f t="shared" si="2"/>
        <v>-5731272.9579267604</v>
      </c>
      <c r="M13" s="6">
        <f t="shared" ca="1" si="5"/>
        <v>3173168.6575520658</v>
      </c>
      <c r="N13" s="6">
        <f t="shared" ca="1" si="6"/>
        <v>0</v>
      </c>
      <c r="O13" s="6">
        <f t="shared" si="7"/>
        <v>16137916.33960807</v>
      </c>
      <c r="P13" s="6">
        <f t="shared" si="8"/>
        <v>0</v>
      </c>
      <c r="Q13" s="6">
        <f t="shared" si="3"/>
        <v>7001451.449335929</v>
      </c>
      <c r="R13" s="6">
        <f t="shared" si="9"/>
        <v>0</v>
      </c>
      <c r="S13" s="6">
        <f t="shared" ca="1" si="4"/>
        <v>20581263.488569304</v>
      </c>
      <c r="U13" t="s">
        <v>279</v>
      </c>
      <c r="V13">
        <v>-1403212.1220141801</v>
      </c>
      <c r="W13">
        <v>429582.54144727101</v>
      </c>
      <c r="X13" s="22">
        <v>-3.2664551899309799</v>
      </c>
      <c r="Y13">
        <v>1.4422724289040001E-3</v>
      </c>
    </row>
    <row r="14" spans="1:25" x14ac:dyDescent="0.25">
      <c r="A14" s="21">
        <f>'Monthly Data'!A14</f>
        <v>41275</v>
      </c>
      <c r="B14">
        <f t="shared" si="0"/>
        <v>1</v>
      </c>
      <c r="C14">
        <f t="shared" si="1"/>
        <v>2013</v>
      </c>
      <c r="D14" s="6">
        <f>'Monthly Data'!M14</f>
        <v>22570966.488478884</v>
      </c>
      <c r="E14" s="7">
        <f ca="1">E2</f>
        <v>548.74</v>
      </c>
      <c r="F14" s="7">
        <f ca="1">F2</f>
        <v>0</v>
      </c>
      <c r="G14">
        <f>'Monthly Data'!CE14</f>
        <v>31</v>
      </c>
      <c r="H14">
        <f>'Monthly Data'!CC14</f>
        <v>0</v>
      </c>
      <c r="I14">
        <f>'Monthly Data'!CI14</f>
        <v>0</v>
      </c>
      <c r="J14">
        <f>'Monthly Data'!O14</f>
        <v>432</v>
      </c>
      <c r="L14" s="6">
        <f t="shared" si="2"/>
        <v>-5731272.9579267604</v>
      </c>
      <c r="M14" s="6">
        <f t="shared" ca="1" si="5"/>
        <v>4000378.0852002683</v>
      </c>
      <c r="N14" s="6">
        <f t="shared" ca="1" si="6"/>
        <v>0</v>
      </c>
      <c r="O14" s="6">
        <f t="shared" si="7"/>
        <v>16137916.33960807</v>
      </c>
      <c r="P14" s="6">
        <f t="shared" si="8"/>
        <v>0</v>
      </c>
      <c r="Q14" s="6">
        <f t="shared" si="3"/>
        <v>7050412.6482823342</v>
      </c>
      <c r="R14" s="6">
        <f t="shared" si="9"/>
        <v>0</v>
      </c>
      <c r="S14" s="6">
        <f t="shared" ca="1" si="4"/>
        <v>21457434.115163911</v>
      </c>
    </row>
    <row r="15" spans="1:25" x14ac:dyDescent="0.25">
      <c r="A15" s="21">
        <f>'Monthly Data'!A15</f>
        <v>41306</v>
      </c>
      <c r="B15">
        <f t="shared" si="0"/>
        <v>2</v>
      </c>
      <c r="C15">
        <f t="shared" si="1"/>
        <v>2013</v>
      </c>
      <c r="D15" s="6">
        <f>'Monthly Data'!M15</f>
        <v>18427870.391018081</v>
      </c>
      <c r="E15" s="7">
        <f t="shared" ref="E15:F15" ca="1" si="10">E3</f>
        <v>507.57</v>
      </c>
      <c r="F15" s="7">
        <f t="shared" ca="1" si="10"/>
        <v>0</v>
      </c>
      <c r="G15">
        <f>'Monthly Data'!CE15</f>
        <v>28</v>
      </c>
      <c r="H15">
        <f>'Monthly Data'!CC15</f>
        <v>0</v>
      </c>
      <c r="I15">
        <f>'Monthly Data'!CI15</f>
        <v>0</v>
      </c>
      <c r="J15">
        <f>'Monthly Data'!O15</f>
        <v>441</v>
      </c>
      <c r="L15" s="6">
        <f t="shared" si="2"/>
        <v>-5731272.9579267604</v>
      </c>
      <c r="M15" s="6">
        <f t="shared" ca="1" si="5"/>
        <v>3700244.022132704</v>
      </c>
      <c r="N15" s="6">
        <f t="shared" ca="1" si="6"/>
        <v>0</v>
      </c>
      <c r="O15" s="6">
        <f t="shared" si="7"/>
        <v>14576182.500291159</v>
      </c>
      <c r="P15" s="6">
        <f t="shared" si="8"/>
        <v>0</v>
      </c>
      <c r="Q15" s="6">
        <f t="shared" si="3"/>
        <v>7197296.2451215498</v>
      </c>
      <c r="R15" s="6">
        <f t="shared" si="9"/>
        <v>0</v>
      </c>
      <c r="S15" s="6">
        <f t="shared" ca="1" si="4"/>
        <v>19742449.809618652</v>
      </c>
      <c r="U15" t="s">
        <v>185</v>
      </c>
    </row>
    <row r="16" spans="1:25" x14ac:dyDescent="0.25">
      <c r="A16" s="21">
        <f>'Monthly Data'!A16</f>
        <v>41334</v>
      </c>
      <c r="B16">
        <f t="shared" si="0"/>
        <v>3</v>
      </c>
      <c r="C16">
        <f t="shared" si="1"/>
        <v>2013</v>
      </c>
      <c r="D16" s="6">
        <f>'Monthly Data'!M16</f>
        <v>20309732.813167583</v>
      </c>
      <c r="E16" s="7">
        <f t="shared" ref="E16:F16" ca="1" si="11">E4</f>
        <v>395.70999999999992</v>
      </c>
      <c r="F16" s="7">
        <f t="shared" ca="1" si="11"/>
        <v>1.3500000000000003</v>
      </c>
      <c r="G16">
        <f>'Monthly Data'!CE16</f>
        <v>31</v>
      </c>
      <c r="H16">
        <f>'Monthly Data'!CC16</f>
        <v>0</v>
      </c>
      <c r="I16">
        <f>'Monthly Data'!CI16</f>
        <v>0</v>
      </c>
      <c r="J16">
        <f>'Monthly Data'!O16</f>
        <v>440</v>
      </c>
      <c r="L16" s="6">
        <f t="shared" si="2"/>
        <v>-5731272.9579267604</v>
      </c>
      <c r="M16" s="6">
        <f t="shared" ca="1" si="5"/>
        <v>2884771.6807497134</v>
      </c>
      <c r="N16" s="6">
        <f t="shared" ca="1" si="6"/>
        <v>32273.618315375661</v>
      </c>
      <c r="O16" s="6">
        <f t="shared" si="7"/>
        <v>16137916.33960807</v>
      </c>
      <c r="P16" s="6">
        <f t="shared" si="8"/>
        <v>0</v>
      </c>
      <c r="Q16" s="6">
        <f t="shared" si="3"/>
        <v>7180975.8454727484</v>
      </c>
      <c r="R16" s="6">
        <f t="shared" si="9"/>
        <v>0</v>
      </c>
      <c r="S16" s="6">
        <f t="shared" ca="1" si="4"/>
        <v>20504664.526219148</v>
      </c>
      <c r="U16" t="s">
        <v>90</v>
      </c>
      <c r="V16">
        <v>19253610.5050551</v>
      </c>
      <c r="W16" t="s">
        <v>91</v>
      </c>
      <c r="X16" s="22">
        <v>1396286.9860513699</v>
      </c>
    </row>
    <row r="17" spans="1:24" x14ac:dyDescent="0.25">
      <c r="A17" s="21">
        <f>'Monthly Data'!A17</f>
        <v>41365</v>
      </c>
      <c r="B17">
        <f t="shared" si="0"/>
        <v>4</v>
      </c>
      <c r="C17">
        <f t="shared" si="1"/>
        <v>2013</v>
      </c>
      <c r="D17" s="6">
        <f>'Monthly Data'!M17</f>
        <v>19279995.631747585</v>
      </c>
      <c r="E17" s="7">
        <f t="shared" ref="E17:F17" ca="1" si="12">E5</f>
        <v>227.7</v>
      </c>
      <c r="F17" s="7">
        <f t="shared" ca="1" si="12"/>
        <v>1.2400000000000002</v>
      </c>
      <c r="G17">
        <f>'Monthly Data'!CE17</f>
        <v>30</v>
      </c>
      <c r="H17">
        <f>'Monthly Data'!CC17</f>
        <v>0</v>
      </c>
      <c r="I17">
        <f>'Monthly Data'!CI17</f>
        <v>0</v>
      </c>
      <c r="J17">
        <f>'Monthly Data'!O17</f>
        <v>441</v>
      </c>
      <c r="L17" s="6">
        <f t="shared" si="2"/>
        <v>-5731272.9579267604</v>
      </c>
      <c r="M17" s="6">
        <f t="shared" ca="1" si="5"/>
        <v>1659959.3432228395</v>
      </c>
      <c r="N17" s="6">
        <f t="shared" ca="1" si="6"/>
        <v>29643.916082270975</v>
      </c>
      <c r="O17" s="6">
        <f t="shared" si="7"/>
        <v>15617338.393169099</v>
      </c>
      <c r="P17" s="6">
        <f t="shared" si="8"/>
        <v>0</v>
      </c>
      <c r="Q17" s="6">
        <f t="shared" si="3"/>
        <v>7197296.2451215498</v>
      </c>
      <c r="R17" s="6">
        <f t="shared" si="9"/>
        <v>0</v>
      </c>
      <c r="S17" s="6">
        <f t="shared" ca="1" si="4"/>
        <v>18772964.939668998</v>
      </c>
      <c r="U17" t="s">
        <v>92</v>
      </c>
      <c r="V17">
        <v>38912301010304</v>
      </c>
      <c r="W17" t="s">
        <v>93</v>
      </c>
      <c r="X17" s="22">
        <v>586819.091465918</v>
      </c>
    </row>
    <row r="18" spans="1:24" x14ac:dyDescent="0.25">
      <c r="A18" s="21">
        <f>'Monthly Data'!A18</f>
        <v>41395</v>
      </c>
      <c r="B18">
        <f t="shared" si="0"/>
        <v>5</v>
      </c>
      <c r="C18">
        <f t="shared" si="1"/>
        <v>2013</v>
      </c>
      <c r="D18" s="6">
        <f>'Monthly Data'!M18</f>
        <v>19142465.341716386</v>
      </c>
      <c r="E18" s="7">
        <f t="shared" ref="E18:F18" ca="1" si="13">E6</f>
        <v>77.190000000000012</v>
      </c>
      <c r="F18" s="7">
        <f t="shared" ca="1" si="13"/>
        <v>41.7</v>
      </c>
      <c r="G18">
        <f>'Monthly Data'!CE18</f>
        <v>31</v>
      </c>
      <c r="H18">
        <f>'Monthly Data'!CC18</f>
        <v>0</v>
      </c>
      <c r="I18">
        <f>'Monthly Data'!CI18</f>
        <v>0</v>
      </c>
      <c r="J18">
        <f>'Monthly Data'!O18</f>
        <v>440</v>
      </c>
      <c r="L18" s="6">
        <f t="shared" si="2"/>
        <v>-5731272.9579267604</v>
      </c>
      <c r="M18" s="6">
        <f t="shared" ca="1" si="5"/>
        <v>562724.03031783493</v>
      </c>
      <c r="N18" s="6">
        <f t="shared" ca="1" si="6"/>
        <v>996896.21018604806</v>
      </c>
      <c r="O18" s="6">
        <f t="shared" si="7"/>
        <v>16137916.33960807</v>
      </c>
      <c r="P18" s="6">
        <f t="shared" si="8"/>
        <v>0</v>
      </c>
      <c r="Q18" s="6">
        <f t="shared" si="3"/>
        <v>7180975.8454727484</v>
      </c>
      <c r="R18" s="6">
        <f t="shared" si="9"/>
        <v>0</v>
      </c>
      <c r="S18" s="6">
        <f t="shared" ca="1" si="4"/>
        <v>19147239.467657939</v>
      </c>
      <c r="U18" t="s">
        <v>94</v>
      </c>
      <c r="V18">
        <v>0.83237553995533098</v>
      </c>
      <c r="W18" t="s">
        <v>95</v>
      </c>
      <c r="X18" s="22">
        <v>0.82347512614764995</v>
      </c>
    </row>
    <row r="19" spans="1:24" x14ac:dyDescent="0.25">
      <c r="A19" s="21">
        <f>'Monthly Data'!A19</f>
        <v>41426</v>
      </c>
      <c r="B19">
        <f t="shared" si="0"/>
        <v>6</v>
      </c>
      <c r="C19">
        <f t="shared" si="1"/>
        <v>2013</v>
      </c>
      <c r="D19" s="6">
        <f>'Monthly Data'!M19</f>
        <v>18620348.991157588</v>
      </c>
      <c r="E19" s="7">
        <f t="shared" ref="E19:F19" ca="1" si="14">E7</f>
        <v>5.15</v>
      </c>
      <c r="F19" s="7">
        <f t="shared" ca="1" si="14"/>
        <v>101.92</v>
      </c>
      <c r="G19">
        <f>'Monthly Data'!CE19</f>
        <v>30</v>
      </c>
      <c r="H19">
        <f>'Monthly Data'!CC19</f>
        <v>0</v>
      </c>
      <c r="I19">
        <f>'Monthly Data'!CI19</f>
        <v>0</v>
      </c>
      <c r="J19">
        <f>'Monthly Data'!O19</f>
        <v>440</v>
      </c>
      <c r="L19" s="6">
        <f t="shared" si="2"/>
        <v>-5731272.9579267604</v>
      </c>
      <c r="M19" s="6">
        <f t="shared" ca="1" si="5"/>
        <v>37544.09581729304</v>
      </c>
      <c r="N19" s="6">
        <f t="shared" ca="1" si="6"/>
        <v>2436538.6508911755</v>
      </c>
      <c r="O19" s="6">
        <f t="shared" si="7"/>
        <v>15617338.393169099</v>
      </c>
      <c r="P19" s="6">
        <f t="shared" si="8"/>
        <v>0</v>
      </c>
      <c r="Q19" s="6">
        <f t="shared" si="3"/>
        <v>7180975.8454727484</v>
      </c>
      <c r="R19" s="6">
        <f t="shared" si="9"/>
        <v>0</v>
      </c>
      <c r="S19" s="6">
        <f t="shared" ca="1" si="4"/>
        <v>19541124.027423557</v>
      </c>
      <c r="U19" t="s">
        <v>99</v>
      </c>
      <c r="V19">
        <v>94.202746430399202</v>
      </c>
      <c r="W19" t="s">
        <v>96</v>
      </c>
      <c r="X19" s="22">
        <v>1.2506260539488801E-41</v>
      </c>
    </row>
    <row r="20" spans="1:24" x14ac:dyDescent="0.25">
      <c r="A20" s="21">
        <f>'Monthly Data'!A20</f>
        <v>41456</v>
      </c>
      <c r="B20">
        <f t="shared" si="0"/>
        <v>7</v>
      </c>
      <c r="C20">
        <f t="shared" si="1"/>
        <v>2013</v>
      </c>
      <c r="D20" s="6">
        <f>'Monthly Data'!M20</f>
        <v>22469373.486924581</v>
      </c>
      <c r="E20" s="7">
        <f t="shared" ref="E20:F20" ca="1" si="15">E8</f>
        <v>0</v>
      </c>
      <c r="F20" s="7">
        <f t="shared" ca="1" si="15"/>
        <v>175.67000000000002</v>
      </c>
      <c r="G20">
        <f>'Monthly Data'!CE20</f>
        <v>31</v>
      </c>
      <c r="H20">
        <f>'Monthly Data'!CC20</f>
        <v>0</v>
      </c>
      <c r="I20">
        <f>'Monthly Data'!CI20</f>
        <v>0</v>
      </c>
      <c r="J20">
        <f>'Monthly Data'!O20</f>
        <v>430</v>
      </c>
      <c r="L20" s="6">
        <f t="shared" si="2"/>
        <v>-5731272.9579267604</v>
      </c>
      <c r="M20" s="6">
        <f t="shared" ca="1" si="5"/>
        <v>0</v>
      </c>
      <c r="N20" s="6">
        <f t="shared" ca="1" si="6"/>
        <v>4199634.466268179</v>
      </c>
      <c r="O20" s="6">
        <f t="shared" si="7"/>
        <v>16137916.33960807</v>
      </c>
      <c r="P20" s="6">
        <f t="shared" si="8"/>
        <v>0</v>
      </c>
      <c r="Q20" s="6">
        <f t="shared" si="3"/>
        <v>7017771.8489847314</v>
      </c>
      <c r="R20" s="6">
        <f t="shared" si="9"/>
        <v>0</v>
      </c>
      <c r="S20" s="6">
        <f t="shared" ca="1" si="4"/>
        <v>21624049.696934219</v>
      </c>
      <c r="U20" t="s">
        <v>97</v>
      </c>
      <c r="V20">
        <v>7.1608617310992004E-3</v>
      </c>
      <c r="W20" t="s">
        <v>98</v>
      </c>
      <c r="X20">
        <v>1.9688594725226001</v>
      </c>
    </row>
    <row r="21" spans="1:24" x14ac:dyDescent="0.25">
      <c r="A21" s="21">
        <f>'Monthly Data'!A21</f>
        <v>41487</v>
      </c>
      <c r="B21">
        <f t="shared" si="0"/>
        <v>8</v>
      </c>
      <c r="C21">
        <f t="shared" si="1"/>
        <v>2013</v>
      </c>
      <c r="D21" s="6">
        <f>'Monthly Data'!M21</f>
        <v>20756513.85047508</v>
      </c>
      <c r="E21" s="7">
        <f t="shared" ref="E21:F21" ca="1" si="16">E9</f>
        <v>8.0000000000000071E-2</v>
      </c>
      <c r="F21" s="7">
        <f t="shared" ca="1" si="16"/>
        <v>153.44999999999999</v>
      </c>
      <c r="G21">
        <f>'Monthly Data'!CE21</f>
        <v>31</v>
      </c>
      <c r="H21">
        <f>'Monthly Data'!CC21</f>
        <v>0</v>
      </c>
      <c r="I21">
        <f>'Monthly Data'!CI21</f>
        <v>0</v>
      </c>
      <c r="J21">
        <f>'Monthly Data'!O21</f>
        <v>429</v>
      </c>
      <c r="L21" s="6">
        <f t="shared" si="2"/>
        <v>-5731272.9579267604</v>
      </c>
      <c r="M21" s="6">
        <f t="shared" ca="1" si="5"/>
        <v>583.20925541426129</v>
      </c>
      <c r="N21" s="6">
        <f t="shared" ca="1" si="6"/>
        <v>3668434.6151810321</v>
      </c>
      <c r="O21" s="6">
        <f t="shared" si="7"/>
        <v>16137916.33960807</v>
      </c>
      <c r="P21" s="6">
        <f t="shared" si="8"/>
        <v>0</v>
      </c>
      <c r="Q21" s="6">
        <f t="shared" si="3"/>
        <v>7001451.449335929</v>
      </c>
      <c r="R21" s="6">
        <f t="shared" si="9"/>
        <v>0</v>
      </c>
      <c r="S21" s="6">
        <f t="shared" ca="1" si="4"/>
        <v>21077112.655453682</v>
      </c>
    </row>
    <row r="22" spans="1:24" x14ac:dyDescent="0.25">
      <c r="A22" s="21">
        <f>'Monthly Data'!A22</f>
        <v>41518</v>
      </c>
      <c r="B22">
        <f t="shared" si="0"/>
        <v>9</v>
      </c>
      <c r="C22">
        <f t="shared" si="1"/>
        <v>2013</v>
      </c>
      <c r="D22" s="6">
        <f>'Monthly Data'!M22</f>
        <v>18496598.202596284</v>
      </c>
      <c r="E22" s="7">
        <f t="shared" ref="E22:F22" ca="1" si="17">E10</f>
        <v>13.169999999999998</v>
      </c>
      <c r="F22" s="7">
        <f t="shared" ca="1" si="17"/>
        <v>73.38</v>
      </c>
      <c r="G22">
        <f>'Monthly Data'!CE22</f>
        <v>30</v>
      </c>
      <c r="H22">
        <f>'Monthly Data'!CC22</f>
        <v>1</v>
      </c>
      <c r="I22">
        <f>'Monthly Data'!CI22</f>
        <v>0</v>
      </c>
      <c r="J22">
        <f>'Monthly Data'!O22</f>
        <v>440</v>
      </c>
      <c r="L22" s="6">
        <f t="shared" si="2"/>
        <v>-5731272.9579267604</v>
      </c>
      <c r="M22" s="6">
        <f t="shared" ca="1" si="5"/>
        <v>96010.82367257266</v>
      </c>
      <c r="N22" s="6">
        <f t="shared" ca="1" si="6"/>
        <v>1754250.4533201966</v>
      </c>
      <c r="O22" s="6">
        <f t="shared" si="7"/>
        <v>15617338.393169099</v>
      </c>
      <c r="P22" s="6">
        <f t="shared" si="8"/>
        <v>472832.474396859</v>
      </c>
      <c r="Q22" s="6">
        <f t="shared" si="3"/>
        <v>7180975.8454727484</v>
      </c>
      <c r="R22" s="6">
        <f t="shared" si="9"/>
        <v>0</v>
      </c>
      <c r="S22" s="6">
        <f t="shared" ca="1" si="4"/>
        <v>19390135.032104716</v>
      </c>
    </row>
    <row r="23" spans="1:24" x14ac:dyDescent="0.25">
      <c r="A23" s="21">
        <f>'Monthly Data'!A23</f>
        <v>41548</v>
      </c>
      <c r="B23">
        <f t="shared" si="0"/>
        <v>10</v>
      </c>
      <c r="C23">
        <f t="shared" si="1"/>
        <v>2013</v>
      </c>
      <c r="D23" s="6">
        <f>'Monthly Data'!M23</f>
        <v>20150009.283521384</v>
      </c>
      <c r="E23" s="7">
        <f t="shared" ref="E23:F23" ca="1" si="18">E11</f>
        <v>110.45</v>
      </c>
      <c r="F23" s="7">
        <f t="shared" ca="1" si="18"/>
        <v>15.610000000000003</v>
      </c>
      <c r="G23">
        <f>'Monthly Data'!CE23</f>
        <v>31</v>
      </c>
      <c r="H23">
        <f>'Monthly Data'!CC23</f>
        <v>1</v>
      </c>
      <c r="I23">
        <f>'Monthly Data'!CI23</f>
        <v>0</v>
      </c>
      <c r="J23">
        <f>'Monthly Data'!O23</f>
        <v>433</v>
      </c>
      <c r="L23" s="6">
        <f t="shared" si="2"/>
        <v>-5731272.9579267604</v>
      </c>
      <c r="M23" s="6">
        <f t="shared" ca="1" si="5"/>
        <v>805193.27825631376</v>
      </c>
      <c r="N23" s="6">
        <f t="shared" ca="1" si="6"/>
        <v>373178.65326149191</v>
      </c>
      <c r="O23" s="6">
        <f t="shared" si="7"/>
        <v>16137916.33960807</v>
      </c>
      <c r="P23" s="6">
        <f t="shared" si="8"/>
        <v>472832.474396859</v>
      </c>
      <c r="Q23" s="6">
        <f t="shared" si="3"/>
        <v>7066733.0479311366</v>
      </c>
      <c r="R23" s="6">
        <f t="shared" si="9"/>
        <v>0</v>
      </c>
      <c r="S23" s="6">
        <f t="shared" ca="1" si="4"/>
        <v>19124580.835527107</v>
      </c>
    </row>
    <row r="24" spans="1:24" x14ac:dyDescent="0.25">
      <c r="A24" s="21">
        <f>'Monthly Data'!A24</f>
        <v>41579</v>
      </c>
      <c r="B24">
        <f t="shared" si="0"/>
        <v>11</v>
      </c>
      <c r="C24">
        <f t="shared" si="1"/>
        <v>2013</v>
      </c>
      <c r="D24" s="6">
        <f>'Monthly Data'!M24</f>
        <v>18707953.880260784</v>
      </c>
      <c r="E24" s="7">
        <f t="shared" ref="E24:F24" ca="1" si="19">E12</f>
        <v>302.64</v>
      </c>
      <c r="F24" s="7">
        <f t="shared" ca="1" si="19"/>
        <v>0.47000000000000031</v>
      </c>
      <c r="G24">
        <f>'Monthly Data'!CE24</f>
        <v>30</v>
      </c>
      <c r="H24">
        <f>'Monthly Data'!CC24</f>
        <v>0</v>
      </c>
      <c r="I24">
        <f>'Monthly Data'!CI24</f>
        <v>0</v>
      </c>
      <c r="J24">
        <f>'Monthly Data'!O24</f>
        <v>405</v>
      </c>
      <c r="L24" s="6">
        <f t="shared" si="2"/>
        <v>-5731272.9579267604</v>
      </c>
      <c r="M24" s="6">
        <f t="shared" ca="1" si="5"/>
        <v>2206280.6132321483</v>
      </c>
      <c r="N24" s="6">
        <f t="shared" ca="1" si="6"/>
        <v>11236.000450538198</v>
      </c>
      <c r="O24" s="6">
        <f t="shared" si="7"/>
        <v>15617338.393169099</v>
      </c>
      <c r="P24" s="6">
        <f t="shared" si="8"/>
        <v>0</v>
      </c>
      <c r="Q24" s="6">
        <f t="shared" si="3"/>
        <v>6609761.8577646883</v>
      </c>
      <c r="R24" s="6">
        <f t="shared" si="9"/>
        <v>0</v>
      </c>
      <c r="S24" s="6">
        <f t="shared" ca="1" si="4"/>
        <v>18713343.906689715</v>
      </c>
    </row>
    <row r="25" spans="1:24" x14ac:dyDescent="0.25">
      <c r="A25" s="21">
        <f>'Monthly Data'!A25</f>
        <v>41609</v>
      </c>
      <c r="B25">
        <f t="shared" si="0"/>
        <v>12</v>
      </c>
      <c r="C25">
        <f t="shared" si="1"/>
        <v>2013</v>
      </c>
      <c r="D25" s="6">
        <f>'Monthly Data'!M25</f>
        <v>21198459.033898782</v>
      </c>
      <c r="E25" s="7">
        <f t="shared" ref="E25:F25" ca="1" si="20">E13</f>
        <v>435.27</v>
      </c>
      <c r="F25" s="7">
        <f t="shared" ca="1" si="20"/>
        <v>0</v>
      </c>
      <c r="G25">
        <f>'Monthly Data'!CE25</f>
        <v>31</v>
      </c>
      <c r="H25">
        <f>'Monthly Data'!CC25</f>
        <v>0</v>
      </c>
      <c r="I25">
        <f>'Monthly Data'!CI25</f>
        <v>0</v>
      </c>
      <c r="J25">
        <f>'Monthly Data'!O25</f>
        <v>399</v>
      </c>
      <c r="L25" s="6">
        <f t="shared" si="2"/>
        <v>-5731272.9579267604</v>
      </c>
      <c r="M25" s="6">
        <f t="shared" ca="1" si="5"/>
        <v>3173168.6575520658</v>
      </c>
      <c r="N25" s="6">
        <f t="shared" ca="1" si="6"/>
        <v>0</v>
      </c>
      <c r="O25" s="6">
        <f t="shared" si="7"/>
        <v>16137916.33960807</v>
      </c>
      <c r="P25" s="6">
        <f t="shared" si="8"/>
        <v>0</v>
      </c>
      <c r="Q25" s="6">
        <f t="shared" si="3"/>
        <v>6511839.4598718779</v>
      </c>
      <c r="R25" s="6">
        <f t="shared" si="9"/>
        <v>0</v>
      </c>
      <c r="S25" s="6">
        <f t="shared" ca="1" si="4"/>
        <v>20091651.499105252</v>
      </c>
    </row>
    <row r="26" spans="1:24" x14ac:dyDescent="0.25">
      <c r="A26" s="21">
        <f>'Monthly Data'!A26</f>
        <v>41640</v>
      </c>
      <c r="B26">
        <f t="shared" si="0"/>
        <v>1</v>
      </c>
      <c r="C26">
        <f t="shared" si="1"/>
        <v>2014</v>
      </c>
      <c r="D26" s="6">
        <f>'Monthly Data'!M26</f>
        <v>21399314.102067377</v>
      </c>
      <c r="E26" s="7">
        <f t="shared" ref="E26:F29" ca="1" si="21">E14</f>
        <v>548.74</v>
      </c>
      <c r="F26" s="7">
        <f t="shared" ca="1" si="21"/>
        <v>0</v>
      </c>
      <c r="G26">
        <f>'Monthly Data'!CE26</f>
        <v>31</v>
      </c>
      <c r="H26">
        <f>'Monthly Data'!CC26</f>
        <v>0</v>
      </c>
      <c r="I26">
        <f>'Monthly Data'!CI26</f>
        <v>0</v>
      </c>
      <c r="J26">
        <f>'Monthly Data'!O26</f>
        <v>405</v>
      </c>
      <c r="L26" s="6">
        <f t="shared" si="2"/>
        <v>-5731272.9579267604</v>
      </c>
      <c r="M26" s="6">
        <f t="shared" ca="1" si="5"/>
        <v>4000378.0852002683</v>
      </c>
      <c r="N26" s="6">
        <f t="shared" ca="1" si="6"/>
        <v>0</v>
      </c>
      <c r="O26" s="6">
        <f t="shared" si="7"/>
        <v>16137916.33960807</v>
      </c>
      <c r="P26" s="6">
        <f t="shared" si="8"/>
        <v>0</v>
      </c>
      <c r="Q26" s="6">
        <f t="shared" si="3"/>
        <v>6609761.8577646883</v>
      </c>
      <c r="R26" s="6">
        <f t="shared" si="9"/>
        <v>0</v>
      </c>
      <c r="S26" s="6">
        <f t="shared" ca="1" si="4"/>
        <v>21016783.324646264</v>
      </c>
    </row>
    <row r="27" spans="1:24" x14ac:dyDescent="0.25">
      <c r="A27" s="21">
        <f>'Monthly Data'!A27</f>
        <v>41671</v>
      </c>
      <c r="B27">
        <f t="shared" si="0"/>
        <v>2</v>
      </c>
      <c r="C27">
        <f t="shared" si="1"/>
        <v>2014</v>
      </c>
      <c r="D27" s="6">
        <f>'Monthly Data'!M27</f>
        <v>19895037.241073877</v>
      </c>
      <c r="E27" s="7">
        <f t="shared" ca="1" si="21"/>
        <v>507.57</v>
      </c>
      <c r="F27" s="7">
        <f t="shared" ca="1" si="21"/>
        <v>0</v>
      </c>
      <c r="G27">
        <f>'Monthly Data'!CE27</f>
        <v>28</v>
      </c>
      <c r="H27">
        <f>'Monthly Data'!CC27</f>
        <v>0</v>
      </c>
      <c r="I27">
        <f>'Monthly Data'!CI27</f>
        <v>0</v>
      </c>
      <c r="J27">
        <f>'Monthly Data'!O27</f>
        <v>405</v>
      </c>
      <c r="L27" s="6">
        <f t="shared" si="2"/>
        <v>-5731272.9579267604</v>
      </c>
      <c r="M27" s="6">
        <f t="shared" ca="1" si="5"/>
        <v>3700244.022132704</v>
      </c>
      <c r="N27" s="6">
        <f t="shared" ca="1" si="6"/>
        <v>0</v>
      </c>
      <c r="O27" s="6">
        <f t="shared" si="7"/>
        <v>14576182.500291159</v>
      </c>
      <c r="P27" s="6">
        <f t="shared" si="8"/>
        <v>0</v>
      </c>
      <c r="Q27" s="6">
        <f t="shared" si="3"/>
        <v>6609761.8577646883</v>
      </c>
      <c r="R27" s="6">
        <f t="shared" si="9"/>
        <v>0</v>
      </c>
      <c r="S27" s="6">
        <f t="shared" ca="1" si="4"/>
        <v>19154915.422261789</v>
      </c>
    </row>
    <row r="28" spans="1:24" x14ac:dyDescent="0.25">
      <c r="A28" s="21">
        <f>'Monthly Data'!A28</f>
        <v>41699</v>
      </c>
      <c r="B28">
        <f t="shared" si="0"/>
        <v>3</v>
      </c>
      <c r="C28">
        <f t="shared" si="1"/>
        <v>2014</v>
      </c>
      <c r="D28" s="6">
        <f>'Monthly Data'!M28</f>
        <v>21807154.624765079</v>
      </c>
      <c r="E28" s="7">
        <f t="shared" ca="1" si="21"/>
        <v>395.70999999999992</v>
      </c>
      <c r="F28" s="7">
        <f t="shared" ca="1" si="21"/>
        <v>1.3500000000000003</v>
      </c>
      <c r="G28">
        <f>'Monthly Data'!CE28</f>
        <v>31</v>
      </c>
      <c r="H28">
        <f>'Monthly Data'!CC28</f>
        <v>0</v>
      </c>
      <c r="I28">
        <f>'Monthly Data'!CI28</f>
        <v>0</v>
      </c>
      <c r="J28">
        <f>'Monthly Data'!O28</f>
        <v>406</v>
      </c>
      <c r="L28" s="6">
        <f t="shared" si="2"/>
        <v>-5731272.9579267604</v>
      </c>
      <c r="M28" s="6">
        <f t="shared" ca="1" si="5"/>
        <v>2884771.6807497134</v>
      </c>
      <c r="N28" s="6">
        <f t="shared" ca="1" si="6"/>
        <v>32273.618315375661</v>
      </c>
      <c r="O28" s="6">
        <f t="shared" si="7"/>
        <v>16137916.33960807</v>
      </c>
      <c r="P28" s="6">
        <f t="shared" si="8"/>
        <v>0</v>
      </c>
      <c r="Q28" s="6">
        <f t="shared" si="3"/>
        <v>6626082.2574134907</v>
      </c>
      <c r="R28" s="6">
        <f t="shared" si="9"/>
        <v>0</v>
      </c>
      <c r="S28" s="6">
        <f t="shared" ca="1" si="4"/>
        <v>19949770.93815989</v>
      </c>
    </row>
    <row r="29" spans="1:24" x14ac:dyDescent="0.25">
      <c r="A29" s="21">
        <f>'Monthly Data'!A29</f>
        <v>41730</v>
      </c>
      <c r="B29">
        <f t="shared" si="0"/>
        <v>4</v>
      </c>
      <c r="C29">
        <f t="shared" si="1"/>
        <v>2014</v>
      </c>
      <c r="D29" s="6">
        <f>'Monthly Data'!M29</f>
        <v>18246560.024656776</v>
      </c>
      <c r="E29" s="7">
        <f t="shared" ca="1" si="21"/>
        <v>227.7</v>
      </c>
      <c r="F29" s="7">
        <f t="shared" ca="1" si="21"/>
        <v>1.2400000000000002</v>
      </c>
      <c r="G29">
        <f>'Monthly Data'!CE29</f>
        <v>30</v>
      </c>
      <c r="H29">
        <f>'Monthly Data'!CC29</f>
        <v>0</v>
      </c>
      <c r="I29">
        <f>'Monthly Data'!CI29</f>
        <v>0</v>
      </c>
      <c r="J29">
        <f>'Monthly Data'!O29</f>
        <v>402</v>
      </c>
      <c r="L29" s="6">
        <f t="shared" si="2"/>
        <v>-5731272.9579267604</v>
      </c>
      <c r="M29" s="6">
        <f t="shared" ca="1" si="5"/>
        <v>1659959.3432228395</v>
      </c>
      <c r="N29" s="6">
        <f t="shared" ca="1" si="6"/>
        <v>29643.916082270975</v>
      </c>
      <c r="O29" s="6">
        <f t="shared" si="7"/>
        <v>15617338.393169099</v>
      </c>
      <c r="P29" s="6">
        <f t="shared" si="8"/>
        <v>0</v>
      </c>
      <c r="Q29" s="6">
        <f t="shared" si="3"/>
        <v>6560800.6588182831</v>
      </c>
      <c r="R29" s="6">
        <f t="shared" si="9"/>
        <v>0</v>
      </c>
      <c r="S29" s="6">
        <f t="shared" ca="1" si="4"/>
        <v>18136469.353365734</v>
      </c>
    </row>
    <row r="30" spans="1:24" x14ac:dyDescent="0.25">
      <c r="A30" s="21">
        <f>'Monthly Data'!A30</f>
        <v>41760</v>
      </c>
      <c r="B30">
        <f t="shared" si="0"/>
        <v>5</v>
      </c>
      <c r="C30">
        <f t="shared" si="1"/>
        <v>2014</v>
      </c>
      <c r="D30" s="6">
        <f>'Monthly Data'!M30</f>
        <v>17252199.708553478</v>
      </c>
      <c r="E30" s="7">
        <f t="shared" ref="E30:F49" ca="1" si="22">E18</f>
        <v>77.190000000000012</v>
      </c>
      <c r="F30" s="7">
        <f t="shared" ca="1" si="22"/>
        <v>41.7</v>
      </c>
      <c r="G30">
        <f>'Monthly Data'!CE30</f>
        <v>31</v>
      </c>
      <c r="H30">
        <f>'Monthly Data'!CC30</f>
        <v>0</v>
      </c>
      <c r="I30">
        <f>'Monthly Data'!CI30</f>
        <v>0</v>
      </c>
      <c r="J30">
        <f>'Monthly Data'!O30</f>
        <v>393</v>
      </c>
      <c r="L30" s="6">
        <f t="shared" si="2"/>
        <v>-5731272.9579267604</v>
      </c>
      <c r="M30" s="6">
        <f t="shared" ca="1" si="5"/>
        <v>562724.03031783493</v>
      </c>
      <c r="N30" s="6">
        <f t="shared" ca="1" si="6"/>
        <v>996896.21018604806</v>
      </c>
      <c r="O30" s="6">
        <f t="shared" si="7"/>
        <v>16137916.33960807</v>
      </c>
      <c r="P30" s="6">
        <f t="shared" si="8"/>
        <v>0</v>
      </c>
      <c r="Q30" s="6">
        <f t="shared" si="3"/>
        <v>6413917.0619790684</v>
      </c>
      <c r="R30" s="6">
        <f t="shared" si="9"/>
        <v>0</v>
      </c>
      <c r="S30" s="6">
        <f t="shared" ca="1" si="4"/>
        <v>18380180.68416426</v>
      </c>
    </row>
    <row r="31" spans="1:24" x14ac:dyDescent="0.25">
      <c r="A31" s="21">
        <f>'Monthly Data'!A31</f>
        <v>41791</v>
      </c>
      <c r="B31">
        <f t="shared" si="0"/>
        <v>6</v>
      </c>
      <c r="C31">
        <f t="shared" si="1"/>
        <v>2014</v>
      </c>
      <c r="D31" s="6">
        <f>'Monthly Data'!M31</f>
        <v>18652963.971479878</v>
      </c>
      <c r="E31" s="7">
        <f t="shared" ca="1" si="22"/>
        <v>5.15</v>
      </c>
      <c r="F31" s="7">
        <f t="shared" ca="1" si="22"/>
        <v>101.92</v>
      </c>
      <c r="G31">
        <f>'Monthly Data'!CE31</f>
        <v>30</v>
      </c>
      <c r="H31">
        <f>'Monthly Data'!CC31</f>
        <v>0</v>
      </c>
      <c r="I31">
        <f>'Monthly Data'!CI31</f>
        <v>0</v>
      </c>
      <c r="J31">
        <f>'Monthly Data'!O31</f>
        <v>393</v>
      </c>
      <c r="L31" s="6">
        <f t="shared" si="2"/>
        <v>-5731272.9579267604</v>
      </c>
      <c r="M31" s="6">
        <f t="shared" ca="1" si="5"/>
        <v>37544.09581729304</v>
      </c>
      <c r="N31" s="6">
        <f t="shared" ca="1" si="6"/>
        <v>2436538.6508911755</v>
      </c>
      <c r="O31" s="6">
        <f t="shared" si="7"/>
        <v>15617338.393169099</v>
      </c>
      <c r="P31" s="6">
        <f t="shared" si="8"/>
        <v>0</v>
      </c>
      <c r="Q31" s="6">
        <f t="shared" si="3"/>
        <v>6413917.0619790684</v>
      </c>
      <c r="R31" s="6">
        <f t="shared" si="9"/>
        <v>0</v>
      </c>
      <c r="S31" s="6">
        <f t="shared" ca="1" si="4"/>
        <v>18774065.243929878</v>
      </c>
    </row>
    <row r="32" spans="1:24" x14ac:dyDescent="0.25">
      <c r="A32" s="21">
        <f>'Monthly Data'!A32</f>
        <v>41821</v>
      </c>
      <c r="B32">
        <f t="shared" si="0"/>
        <v>7</v>
      </c>
      <c r="C32">
        <f t="shared" si="1"/>
        <v>2014</v>
      </c>
      <c r="D32" s="6">
        <f>'Monthly Data'!M32</f>
        <v>20437880.751591679</v>
      </c>
      <c r="E32" s="7">
        <f t="shared" ca="1" si="22"/>
        <v>0</v>
      </c>
      <c r="F32" s="7">
        <f t="shared" ca="1" si="22"/>
        <v>175.67000000000002</v>
      </c>
      <c r="G32">
        <f>'Monthly Data'!CE32</f>
        <v>31</v>
      </c>
      <c r="H32">
        <f>'Monthly Data'!CC32</f>
        <v>0</v>
      </c>
      <c r="I32">
        <f>'Monthly Data'!CI32</f>
        <v>0</v>
      </c>
      <c r="J32">
        <f>'Monthly Data'!O32</f>
        <v>395</v>
      </c>
      <c r="L32" s="6">
        <f t="shared" si="2"/>
        <v>-5731272.9579267604</v>
      </c>
      <c r="M32" s="6">
        <f t="shared" ca="1" si="5"/>
        <v>0</v>
      </c>
      <c r="N32" s="6">
        <f t="shared" ca="1" si="6"/>
        <v>4199634.466268179</v>
      </c>
      <c r="O32" s="6">
        <f t="shared" si="7"/>
        <v>16137916.33960807</v>
      </c>
      <c r="P32" s="6">
        <f t="shared" si="8"/>
        <v>0</v>
      </c>
      <c r="Q32" s="6">
        <f t="shared" si="3"/>
        <v>6446557.8612766713</v>
      </c>
      <c r="R32" s="6">
        <f t="shared" si="9"/>
        <v>0</v>
      </c>
      <c r="S32" s="6">
        <f t="shared" ca="1" si="4"/>
        <v>21052835.709226161</v>
      </c>
    </row>
    <row r="33" spans="1:19" x14ac:dyDescent="0.25">
      <c r="A33" s="21">
        <f>'Monthly Data'!A33</f>
        <v>41852</v>
      </c>
      <c r="B33">
        <f t="shared" si="0"/>
        <v>8</v>
      </c>
      <c r="C33">
        <f t="shared" si="1"/>
        <v>2014</v>
      </c>
      <c r="D33" s="6">
        <f>'Monthly Data'!M33</f>
        <v>19466788.962457281</v>
      </c>
      <c r="E33" s="7">
        <f t="shared" ca="1" si="22"/>
        <v>8.0000000000000071E-2</v>
      </c>
      <c r="F33" s="7">
        <f t="shared" ca="1" si="22"/>
        <v>153.44999999999999</v>
      </c>
      <c r="G33">
        <f>'Monthly Data'!CE33</f>
        <v>31</v>
      </c>
      <c r="H33">
        <f>'Monthly Data'!CC33</f>
        <v>0</v>
      </c>
      <c r="I33">
        <f>'Monthly Data'!CI33</f>
        <v>0</v>
      </c>
      <c r="J33">
        <f>'Monthly Data'!O33</f>
        <v>396</v>
      </c>
      <c r="L33" s="6">
        <f t="shared" si="2"/>
        <v>-5731272.9579267604</v>
      </c>
      <c r="M33" s="6">
        <f t="shared" ca="1" si="5"/>
        <v>583.20925541426129</v>
      </c>
      <c r="N33" s="6">
        <f t="shared" ca="1" si="6"/>
        <v>3668434.6151810321</v>
      </c>
      <c r="O33" s="6">
        <f t="shared" si="7"/>
        <v>16137916.33960807</v>
      </c>
      <c r="P33" s="6">
        <f t="shared" si="8"/>
        <v>0</v>
      </c>
      <c r="Q33" s="6">
        <f t="shared" si="3"/>
        <v>6462878.2609254736</v>
      </c>
      <c r="R33" s="6">
        <f t="shared" si="9"/>
        <v>0</v>
      </c>
      <c r="S33" s="6">
        <f t="shared" ca="1" si="4"/>
        <v>20538539.467043228</v>
      </c>
    </row>
    <row r="34" spans="1:19" x14ac:dyDescent="0.25">
      <c r="A34" s="21">
        <f>'Monthly Data'!A34</f>
        <v>41883</v>
      </c>
      <c r="B34">
        <f t="shared" si="0"/>
        <v>9</v>
      </c>
      <c r="C34">
        <f t="shared" si="1"/>
        <v>2014</v>
      </c>
      <c r="D34" s="6">
        <f>'Monthly Data'!M34</f>
        <v>18315528.931178078</v>
      </c>
      <c r="E34" s="7">
        <f t="shared" ca="1" si="22"/>
        <v>13.169999999999998</v>
      </c>
      <c r="F34" s="7">
        <f t="shared" ca="1" si="22"/>
        <v>73.38</v>
      </c>
      <c r="G34">
        <f>'Monthly Data'!CE34</f>
        <v>30</v>
      </c>
      <c r="H34">
        <f>'Monthly Data'!CC34</f>
        <v>1</v>
      </c>
      <c r="I34">
        <f>'Monthly Data'!CI34</f>
        <v>0</v>
      </c>
      <c r="J34">
        <f>'Monthly Data'!O34</f>
        <v>392</v>
      </c>
      <c r="L34" s="6">
        <f t="shared" ref="L34:L65" si="23">$V$7</f>
        <v>-5731272.9579267604</v>
      </c>
      <c r="M34" s="6">
        <f t="shared" ca="1" si="5"/>
        <v>96010.82367257266</v>
      </c>
      <c r="N34" s="6">
        <f t="shared" ca="1" si="6"/>
        <v>1754250.4533201966</v>
      </c>
      <c r="O34" s="6">
        <f t="shared" si="7"/>
        <v>15617338.393169099</v>
      </c>
      <c r="P34" s="6">
        <f t="shared" si="8"/>
        <v>472832.474396859</v>
      </c>
      <c r="Q34" s="6">
        <f t="shared" ref="Q34:Q65" si="24">J34*$V$12</f>
        <v>6397596.6623302661</v>
      </c>
      <c r="R34" s="6">
        <f t="shared" si="9"/>
        <v>0</v>
      </c>
      <c r="S34" s="6">
        <f t="shared" ref="S34:S65" ca="1" si="25">SUM(L34:R34)</f>
        <v>18606755.848962232</v>
      </c>
    </row>
    <row r="35" spans="1:19" x14ac:dyDescent="0.25">
      <c r="A35" s="21">
        <f>'Monthly Data'!A35</f>
        <v>41913</v>
      </c>
      <c r="B35">
        <f t="shared" si="0"/>
        <v>10</v>
      </c>
      <c r="C35">
        <f t="shared" si="1"/>
        <v>2014</v>
      </c>
      <c r="D35" s="6">
        <f>'Monthly Data'!M35</f>
        <v>18639625.448093776</v>
      </c>
      <c r="E35" s="7">
        <f t="shared" ca="1" si="22"/>
        <v>110.45</v>
      </c>
      <c r="F35" s="7">
        <f t="shared" ca="1" si="22"/>
        <v>15.610000000000003</v>
      </c>
      <c r="G35">
        <f>'Monthly Data'!CE35</f>
        <v>31</v>
      </c>
      <c r="H35">
        <f>'Monthly Data'!CC35</f>
        <v>1</v>
      </c>
      <c r="I35">
        <f>'Monthly Data'!CI35</f>
        <v>0</v>
      </c>
      <c r="J35">
        <f>'Monthly Data'!O35</f>
        <v>386</v>
      </c>
      <c r="L35" s="6">
        <f t="shared" si="23"/>
        <v>-5731272.9579267604</v>
      </c>
      <c r="M35" s="6">
        <f t="shared" ca="1" si="5"/>
        <v>805193.27825631376</v>
      </c>
      <c r="N35" s="6">
        <f t="shared" ca="1" si="6"/>
        <v>373178.65326149191</v>
      </c>
      <c r="O35" s="6">
        <f t="shared" si="7"/>
        <v>16137916.33960807</v>
      </c>
      <c r="P35" s="6">
        <f t="shared" si="8"/>
        <v>472832.474396859</v>
      </c>
      <c r="Q35" s="6">
        <f t="shared" si="24"/>
        <v>6299674.2644374566</v>
      </c>
      <c r="R35" s="6">
        <f t="shared" si="9"/>
        <v>0</v>
      </c>
      <c r="S35" s="6">
        <f t="shared" ca="1" si="25"/>
        <v>18357522.052033428</v>
      </c>
    </row>
    <row r="36" spans="1:19" x14ac:dyDescent="0.25">
      <c r="A36" s="21">
        <f>'Monthly Data'!A36</f>
        <v>41944</v>
      </c>
      <c r="B36">
        <f t="shared" si="0"/>
        <v>11</v>
      </c>
      <c r="C36">
        <f t="shared" si="1"/>
        <v>2014</v>
      </c>
      <c r="D36" s="6">
        <f>'Monthly Data'!M36</f>
        <v>18739976.629389778</v>
      </c>
      <c r="E36" s="7">
        <f t="shared" ca="1" si="22"/>
        <v>302.64</v>
      </c>
      <c r="F36" s="7">
        <f t="shared" ca="1" si="22"/>
        <v>0.47000000000000031</v>
      </c>
      <c r="G36">
        <f>'Monthly Data'!CE36</f>
        <v>30</v>
      </c>
      <c r="H36">
        <f>'Monthly Data'!CC36</f>
        <v>0</v>
      </c>
      <c r="I36">
        <f>'Monthly Data'!CI36</f>
        <v>0</v>
      </c>
      <c r="J36">
        <f>'Monthly Data'!O36</f>
        <v>384</v>
      </c>
      <c r="L36" s="6">
        <f t="shared" si="23"/>
        <v>-5731272.9579267604</v>
      </c>
      <c r="M36" s="6">
        <f t="shared" ca="1" si="5"/>
        <v>2206280.6132321483</v>
      </c>
      <c r="N36" s="6">
        <f t="shared" ca="1" si="6"/>
        <v>11236.000450538198</v>
      </c>
      <c r="O36" s="6">
        <f t="shared" si="7"/>
        <v>15617338.393169099</v>
      </c>
      <c r="P36" s="6">
        <f t="shared" si="8"/>
        <v>0</v>
      </c>
      <c r="Q36" s="6">
        <f t="shared" si="24"/>
        <v>6267033.4651398528</v>
      </c>
      <c r="R36" s="6">
        <f t="shared" si="9"/>
        <v>0</v>
      </c>
      <c r="S36" s="6">
        <f t="shared" ca="1" si="25"/>
        <v>18370615.514064878</v>
      </c>
    </row>
    <row r="37" spans="1:19" x14ac:dyDescent="0.25">
      <c r="A37" s="21">
        <f>'Monthly Data'!A37</f>
        <v>41974</v>
      </c>
      <c r="B37">
        <f t="shared" si="0"/>
        <v>12</v>
      </c>
      <c r="C37">
        <f t="shared" si="1"/>
        <v>2014</v>
      </c>
      <c r="D37" s="6">
        <f>'Monthly Data'!M37</f>
        <v>19939138.603936777</v>
      </c>
      <c r="E37" s="7">
        <f t="shared" ca="1" si="22"/>
        <v>435.27</v>
      </c>
      <c r="F37" s="7">
        <f t="shared" ca="1" si="22"/>
        <v>0</v>
      </c>
      <c r="G37">
        <f>'Monthly Data'!CE37</f>
        <v>31</v>
      </c>
      <c r="H37">
        <f>'Monthly Data'!CC37</f>
        <v>0</v>
      </c>
      <c r="I37">
        <f>'Monthly Data'!CI37</f>
        <v>0</v>
      </c>
      <c r="J37">
        <f>'Monthly Data'!O37</f>
        <v>385</v>
      </c>
      <c r="L37" s="6">
        <f t="shared" si="23"/>
        <v>-5731272.9579267604</v>
      </c>
      <c r="M37" s="6">
        <f t="shared" ca="1" si="5"/>
        <v>3173168.6575520658</v>
      </c>
      <c r="N37" s="6">
        <f t="shared" ca="1" si="6"/>
        <v>0</v>
      </c>
      <c r="O37" s="6">
        <f t="shared" si="7"/>
        <v>16137916.33960807</v>
      </c>
      <c r="P37" s="6">
        <f t="shared" si="8"/>
        <v>0</v>
      </c>
      <c r="Q37" s="6">
        <f t="shared" si="24"/>
        <v>6283353.8647886543</v>
      </c>
      <c r="R37" s="6">
        <f t="shared" si="9"/>
        <v>0</v>
      </c>
      <c r="S37" s="6">
        <f t="shared" ca="1" si="25"/>
        <v>19863165.904022031</v>
      </c>
    </row>
    <row r="38" spans="1:19" x14ac:dyDescent="0.25">
      <c r="A38" s="21">
        <f>'Monthly Data'!A38</f>
        <v>42005</v>
      </c>
      <c r="B38">
        <f t="shared" si="0"/>
        <v>1</v>
      </c>
      <c r="C38">
        <f t="shared" si="1"/>
        <v>2015</v>
      </c>
      <c r="D38" s="6">
        <f>'Monthly Data'!M38</f>
        <v>22100366.841291271</v>
      </c>
      <c r="E38" s="7">
        <f t="shared" ca="1" si="22"/>
        <v>548.74</v>
      </c>
      <c r="F38" s="7">
        <f t="shared" ca="1" si="22"/>
        <v>0</v>
      </c>
      <c r="G38">
        <f>'Monthly Data'!CE38</f>
        <v>31</v>
      </c>
      <c r="H38">
        <f>'Monthly Data'!CC38</f>
        <v>0</v>
      </c>
      <c r="I38">
        <f>'Monthly Data'!CI38</f>
        <v>0</v>
      </c>
      <c r="J38">
        <f>'Monthly Data'!O38</f>
        <v>391</v>
      </c>
      <c r="L38" s="6">
        <f t="shared" si="23"/>
        <v>-5731272.9579267604</v>
      </c>
      <c r="M38" s="6">
        <f t="shared" ca="1" si="5"/>
        <v>4000378.0852002683</v>
      </c>
      <c r="N38" s="6">
        <f t="shared" ca="1" si="6"/>
        <v>0</v>
      </c>
      <c r="O38" s="6">
        <f t="shared" si="7"/>
        <v>16137916.33960807</v>
      </c>
      <c r="P38" s="6">
        <f t="shared" si="8"/>
        <v>0</v>
      </c>
      <c r="Q38" s="6">
        <f t="shared" si="24"/>
        <v>6381276.2626814647</v>
      </c>
      <c r="R38" s="6">
        <f t="shared" si="9"/>
        <v>0</v>
      </c>
      <c r="S38" s="6">
        <f t="shared" ca="1" si="25"/>
        <v>20788297.729563043</v>
      </c>
    </row>
    <row r="39" spans="1:19" x14ac:dyDescent="0.25">
      <c r="A39" s="21">
        <f>'Monthly Data'!A39</f>
        <v>42036</v>
      </c>
      <c r="B39">
        <f t="shared" si="0"/>
        <v>2</v>
      </c>
      <c r="C39">
        <f t="shared" si="1"/>
        <v>2015</v>
      </c>
      <c r="D39" s="6">
        <f>'Monthly Data'!M39</f>
        <v>20762337.842729874</v>
      </c>
      <c r="E39" s="7">
        <f t="shared" ca="1" si="22"/>
        <v>507.57</v>
      </c>
      <c r="F39" s="7">
        <f t="shared" ca="1" si="22"/>
        <v>0</v>
      </c>
      <c r="G39">
        <f>'Monthly Data'!CE39</f>
        <v>28</v>
      </c>
      <c r="H39">
        <f>'Monthly Data'!CC39</f>
        <v>0</v>
      </c>
      <c r="I39">
        <f>'Monthly Data'!CI39</f>
        <v>0</v>
      </c>
      <c r="J39">
        <f>'Monthly Data'!O39</f>
        <v>392</v>
      </c>
      <c r="L39" s="6">
        <f t="shared" si="23"/>
        <v>-5731272.9579267604</v>
      </c>
      <c r="M39" s="6">
        <f t="shared" ca="1" si="5"/>
        <v>3700244.022132704</v>
      </c>
      <c r="N39" s="6">
        <f t="shared" ca="1" si="6"/>
        <v>0</v>
      </c>
      <c r="O39" s="6">
        <f t="shared" si="7"/>
        <v>14576182.500291159</v>
      </c>
      <c r="P39" s="6">
        <f t="shared" si="8"/>
        <v>0</v>
      </c>
      <c r="Q39" s="6">
        <f t="shared" si="24"/>
        <v>6397596.6623302661</v>
      </c>
      <c r="R39" s="6">
        <f t="shared" si="9"/>
        <v>0</v>
      </c>
      <c r="S39" s="6">
        <f t="shared" ca="1" si="25"/>
        <v>18942750.226827368</v>
      </c>
    </row>
    <row r="40" spans="1:19" x14ac:dyDescent="0.25">
      <c r="A40" s="21">
        <f>'Monthly Data'!A40</f>
        <v>42064</v>
      </c>
      <c r="B40">
        <f t="shared" si="0"/>
        <v>3</v>
      </c>
      <c r="C40">
        <f t="shared" si="1"/>
        <v>2015</v>
      </c>
      <c r="D40" s="6">
        <f>'Monthly Data'!M40</f>
        <v>20061469.364567973</v>
      </c>
      <c r="E40" s="7">
        <f t="shared" ca="1" si="22"/>
        <v>395.70999999999992</v>
      </c>
      <c r="F40" s="7">
        <f t="shared" ca="1" si="22"/>
        <v>1.3500000000000003</v>
      </c>
      <c r="G40">
        <f>'Monthly Data'!CE40</f>
        <v>31</v>
      </c>
      <c r="H40">
        <f>'Monthly Data'!CC40</f>
        <v>0</v>
      </c>
      <c r="I40">
        <f>'Monthly Data'!CI40</f>
        <v>0</v>
      </c>
      <c r="J40">
        <f>'Monthly Data'!O40</f>
        <v>388</v>
      </c>
      <c r="L40" s="6">
        <f t="shared" si="23"/>
        <v>-5731272.9579267604</v>
      </c>
      <c r="M40" s="6">
        <f t="shared" ca="1" si="5"/>
        <v>2884771.6807497134</v>
      </c>
      <c r="N40" s="6">
        <f t="shared" ca="1" si="6"/>
        <v>32273.618315375661</v>
      </c>
      <c r="O40" s="6">
        <f t="shared" si="7"/>
        <v>16137916.33960807</v>
      </c>
      <c r="P40" s="6">
        <f t="shared" si="8"/>
        <v>0</v>
      </c>
      <c r="Q40" s="6">
        <f t="shared" si="24"/>
        <v>6332315.0637350595</v>
      </c>
      <c r="R40" s="6">
        <f t="shared" si="9"/>
        <v>0</v>
      </c>
      <c r="S40" s="6">
        <f t="shared" ca="1" si="25"/>
        <v>19656003.744481459</v>
      </c>
    </row>
    <row r="41" spans="1:19" x14ac:dyDescent="0.25">
      <c r="A41" s="21">
        <f>'Monthly Data'!A41</f>
        <v>42095</v>
      </c>
      <c r="B41">
        <f t="shared" si="0"/>
        <v>4</v>
      </c>
      <c r="C41">
        <f t="shared" si="1"/>
        <v>2015</v>
      </c>
      <c r="D41" s="6">
        <f>'Monthly Data'!M41</f>
        <v>17733635.082263172</v>
      </c>
      <c r="E41" s="7">
        <f t="shared" ca="1" si="22"/>
        <v>227.7</v>
      </c>
      <c r="F41" s="7">
        <f t="shared" ca="1" si="22"/>
        <v>1.2400000000000002</v>
      </c>
      <c r="G41">
        <f>'Monthly Data'!CE41</f>
        <v>30</v>
      </c>
      <c r="H41">
        <f>'Monthly Data'!CC41</f>
        <v>0</v>
      </c>
      <c r="I41">
        <f>'Monthly Data'!CI41</f>
        <v>0</v>
      </c>
      <c r="J41">
        <f>'Monthly Data'!O41</f>
        <v>383</v>
      </c>
      <c r="L41" s="6">
        <f t="shared" si="23"/>
        <v>-5731272.9579267604</v>
      </c>
      <c r="M41" s="6">
        <f t="shared" ca="1" si="5"/>
        <v>1659959.3432228395</v>
      </c>
      <c r="N41" s="6">
        <f t="shared" ca="1" si="6"/>
        <v>29643.916082270975</v>
      </c>
      <c r="O41" s="6">
        <f t="shared" si="7"/>
        <v>15617338.393169099</v>
      </c>
      <c r="P41" s="6">
        <f t="shared" si="8"/>
        <v>0</v>
      </c>
      <c r="Q41" s="6">
        <f t="shared" si="24"/>
        <v>6250713.0654910514</v>
      </c>
      <c r="R41" s="6">
        <f t="shared" si="9"/>
        <v>0</v>
      </c>
      <c r="S41" s="6">
        <f t="shared" ca="1" si="25"/>
        <v>17826381.760038503</v>
      </c>
    </row>
    <row r="42" spans="1:19" x14ac:dyDescent="0.25">
      <c r="A42" s="21">
        <f>'Monthly Data'!A42</f>
        <v>42125</v>
      </c>
      <c r="B42">
        <f t="shared" si="0"/>
        <v>5</v>
      </c>
      <c r="C42">
        <f t="shared" si="1"/>
        <v>2015</v>
      </c>
      <c r="D42" s="6">
        <f>'Monthly Data'!M42</f>
        <v>17699206.830426574</v>
      </c>
      <c r="E42" s="7">
        <f t="shared" ca="1" si="22"/>
        <v>77.190000000000012</v>
      </c>
      <c r="F42" s="7">
        <f t="shared" ca="1" si="22"/>
        <v>41.7</v>
      </c>
      <c r="G42">
        <f>'Monthly Data'!CE42</f>
        <v>31</v>
      </c>
      <c r="H42">
        <f>'Monthly Data'!CC42</f>
        <v>0</v>
      </c>
      <c r="I42">
        <f>'Monthly Data'!CI42</f>
        <v>0</v>
      </c>
      <c r="J42">
        <f>'Monthly Data'!O42</f>
        <v>372</v>
      </c>
      <c r="L42" s="6">
        <f t="shared" si="23"/>
        <v>-5731272.9579267604</v>
      </c>
      <c r="M42" s="6">
        <f t="shared" ca="1" si="5"/>
        <v>562724.03031783493</v>
      </c>
      <c r="N42" s="6">
        <f t="shared" ca="1" si="6"/>
        <v>996896.21018604806</v>
      </c>
      <c r="O42" s="6">
        <f t="shared" si="7"/>
        <v>16137916.33960807</v>
      </c>
      <c r="P42" s="6">
        <f t="shared" si="8"/>
        <v>0</v>
      </c>
      <c r="Q42" s="6">
        <f t="shared" si="24"/>
        <v>6071188.669354232</v>
      </c>
      <c r="R42" s="6">
        <f t="shared" si="9"/>
        <v>0</v>
      </c>
      <c r="S42" s="6">
        <f t="shared" ca="1" si="25"/>
        <v>18037452.291539423</v>
      </c>
    </row>
    <row r="43" spans="1:19" x14ac:dyDescent="0.25">
      <c r="A43" s="21">
        <f>'Monthly Data'!A43</f>
        <v>42156</v>
      </c>
      <c r="B43">
        <f t="shared" si="0"/>
        <v>6</v>
      </c>
      <c r="C43">
        <f t="shared" si="1"/>
        <v>2015</v>
      </c>
      <c r="D43" s="6">
        <f>'Monthly Data'!M43</f>
        <v>17929492.361075774</v>
      </c>
      <c r="E43" s="7">
        <f t="shared" ca="1" si="22"/>
        <v>5.15</v>
      </c>
      <c r="F43" s="7">
        <f t="shared" ca="1" si="22"/>
        <v>101.92</v>
      </c>
      <c r="G43">
        <f>'Monthly Data'!CE43</f>
        <v>30</v>
      </c>
      <c r="H43">
        <f>'Monthly Data'!CC43</f>
        <v>0</v>
      </c>
      <c r="I43">
        <f>'Monthly Data'!CI43</f>
        <v>0</v>
      </c>
      <c r="J43">
        <f>'Monthly Data'!O43</f>
        <v>373</v>
      </c>
      <c r="L43" s="6">
        <f t="shared" si="23"/>
        <v>-5731272.9579267604</v>
      </c>
      <c r="M43" s="6">
        <f t="shared" ca="1" si="5"/>
        <v>37544.09581729304</v>
      </c>
      <c r="N43" s="6">
        <f t="shared" ca="1" si="6"/>
        <v>2436538.6508911755</v>
      </c>
      <c r="O43" s="6">
        <f t="shared" si="7"/>
        <v>15617338.393169099</v>
      </c>
      <c r="P43" s="6">
        <f t="shared" si="8"/>
        <v>0</v>
      </c>
      <c r="Q43" s="6">
        <f t="shared" si="24"/>
        <v>6087509.0690030344</v>
      </c>
      <c r="R43" s="6">
        <f t="shared" si="9"/>
        <v>0</v>
      </c>
      <c r="S43" s="6">
        <f t="shared" ca="1" si="25"/>
        <v>18447657.250953842</v>
      </c>
    </row>
    <row r="44" spans="1:19" x14ac:dyDescent="0.25">
      <c r="A44" s="21">
        <f>'Monthly Data'!A44</f>
        <v>42186</v>
      </c>
      <c r="B44">
        <f t="shared" si="0"/>
        <v>7</v>
      </c>
      <c r="C44">
        <f t="shared" si="1"/>
        <v>2015</v>
      </c>
      <c r="D44" s="6">
        <f>'Monthly Data'!M44</f>
        <v>20517250.000154775</v>
      </c>
      <c r="E44" s="7">
        <f t="shared" ca="1" si="22"/>
        <v>0</v>
      </c>
      <c r="F44" s="7">
        <f t="shared" ca="1" si="22"/>
        <v>175.67000000000002</v>
      </c>
      <c r="G44">
        <f>'Monthly Data'!CE44</f>
        <v>31</v>
      </c>
      <c r="H44">
        <f>'Monthly Data'!CC44</f>
        <v>0</v>
      </c>
      <c r="I44">
        <f>'Monthly Data'!CI44</f>
        <v>0</v>
      </c>
      <c r="J44">
        <f>'Monthly Data'!O44</f>
        <v>374</v>
      </c>
      <c r="L44" s="6">
        <f t="shared" si="23"/>
        <v>-5731272.9579267604</v>
      </c>
      <c r="M44" s="6">
        <f t="shared" ca="1" si="5"/>
        <v>0</v>
      </c>
      <c r="N44" s="6">
        <f t="shared" ca="1" si="6"/>
        <v>4199634.466268179</v>
      </c>
      <c r="O44" s="6">
        <f t="shared" si="7"/>
        <v>16137916.33960807</v>
      </c>
      <c r="P44" s="6">
        <f t="shared" si="8"/>
        <v>0</v>
      </c>
      <c r="Q44" s="6">
        <f t="shared" si="24"/>
        <v>6103829.4686518358</v>
      </c>
      <c r="R44" s="6">
        <f t="shared" si="9"/>
        <v>0</v>
      </c>
      <c r="S44" s="6">
        <f t="shared" ca="1" si="25"/>
        <v>20710107.316601325</v>
      </c>
    </row>
    <row r="45" spans="1:19" x14ac:dyDescent="0.25">
      <c r="A45" s="21">
        <f>'Monthly Data'!A45</f>
        <v>42217</v>
      </c>
      <c r="B45">
        <f t="shared" si="0"/>
        <v>8</v>
      </c>
      <c r="C45">
        <f t="shared" si="1"/>
        <v>2015</v>
      </c>
      <c r="D45" s="6">
        <f>'Monthly Data'!M45</f>
        <v>19663552.316919275</v>
      </c>
      <c r="E45" s="7">
        <f t="shared" ca="1" si="22"/>
        <v>8.0000000000000071E-2</v>
      </c>
      <c r="F45" s="7">
        <f t="shared" ca="1" si="22"/>
        <v>153.44999999999999</v>
      </c>
      <c r="G45">
        <f>'Monthly Data'!CE45</f>
        <v>31</v>
      </c>
      <c r="H45">
        <f>'Monthly Data'!CC45</f>
        <v>0</v>
      </c>
      <c r="I45">
        <f>'Monthly Data'!CI45</f>
        <v>0</v>
      </c>
      <c r="J45">
        <f>'Monthly Data'!O45</f>
        <v>375</v>
      </c>
      <c r="L45" s="6">
        <f t="shared" si="23"/>
        <v>-5731272.9579267604</v>
      </c>
      <c r="M45" s="6">
        <f t="shared" ca="1" si="5"/>
        <v>583.20925541426129</v>
      </c>
      <c r="N45" s="6">
        <f t="shared" ca="1" si="6"/>
        <v>3668434.6151810321</v>
      </c>
      <c r="O45" s="6">
        <f t="shared" si="7"/>
        <v>16137916.33960807</v>
      </c>
      <c r="P45" s="6">
        <f t="shared" si="8"/>
        <v>0</v>
      </c>
      <c r="Q45" s="6">
        <f t="shared" si="24"/>
        <v>6120149.8683006372</v>
      </c>
      <c r="R45" s="6">
        <f t="shared" si="9"/>
        <v>0</v>
      </c>
      <c r="S45" s="6">
        <f t="shared" ca="1" si="25"/>
        <v>20195811.074418392</v>
      </c>
    </row>
    <row r="46" spans="1:19" x14ac:dyDescent="0.25">
      <c r="A46" s="21">
        <f>'Monthly Data'!A46</f>
        <v>42248</v>
      </c>
      <c r="B46">
        <f t="shared" si="0"/>
        <v>9</v>
      </c>
      <c r="C46">
        <f t="shared" si="1"/>
        <v>2015</v>
      </c>
      <c r="D46" s="6">
        <f>'Monthly Data'!M46</f>
        <v>19115247.525304172</v>
      </c>
      <c r="E46" s="7">
        <f t="shared" ca="1" si="22"/>
        <v>13.169999999999998</v>
      </c>
      <c r="F46" s="7">
        <f t="shared" ca="1" si="22"/>
        <v>73.38</v>
      </c>
      <c r="G46">
        <f>'Monthly Data'!CE46</f>
        <v>30</v>
      </c>
      <c r="H46">
        <f>'Monthly Data'!CC46</f>
        <v>1</v>
      </c>
      <c r="I46">
        <f>'Monthly Data'!CI46</f>
        <v>0</v>
      </c>
      <c r="J46">
        <f>'Monthly Data'!O46</f>
        <v>375</v>
      </c>
      <c r="L46" s="6">
        <f t="shared" si="23"/>
        <v>-5731272.9579267604</v>
      </c>
      <c r="M46" s="6">
        <f t="shared" ca="1" si="5"/>
        <v>96010.82367257266</v>
      </c>
      <c r="N46" s="6">
        <f t="shared" ca="1" si="6"/>
        <v>1754250.4533201966</v>
      </c>
      <c r="O46" s="6">
        <f t="shared" si="7"/>
        <v>15617338.393169099</v>
      </c>
      <c r="P46" s="6">
        <f t="shared" si="8"/>
        <v>472832.474396859</v>
      </c>
      <c r="Q46" s="6">
        <f t="shared" si="24"/>
        <v>6120149.8683006372</v>
      </c>
      <c r="R46" s="6">
        <f t="shared" si="9"/>
        <v>0</v>
      </c>
      <c r="S46" s="6">
        <f t="shared" ca="1" si="25"/>
        <v>18329309.054932602</v>
      </c>
    </row>
    <row r="47" spans="1:19" x14ac:dyDescent="0.25">
      <c r="A47" s="21">
        <f>'Monthly Data'!A47</f>
        <v>42278</v>
      </c>
      <c r="B47">
        <f t="shared" si="0"/>
        <v>10</v>
      </c>
      <c r="C47">
        <f t="shared" si="1"/>
        <v>2015</v>
      </c>
      <c r="D47" s="6">
        <f>'Monthly Data'!M47</f>
        <v>18081597.032005273</v>
      </c>
      <c r="E47" s="7">
        <f t="shared" ca="1" si="22"/>
        <v>110.45</v>
      </c>
      <c r="F47" s="7">
        <f t="shared" ca="1" si="22"/>
        <v>15.610000000000003</v>
      </c>
      <c r="G47">
        <f>'Monthly Data'!CE47</f>
        <v>31</v>
      </c>
      <c r="H47">
        <f>'Monthly Data'!CC47</f>
        <v>1</v>
      </c>
      <c r="I47">
        <f>'Monthly Data'!CI47</f>
        <v>0</v>
      </c>
      <c r="J47">
        <f>'Monthly Data'!O47</f>
        <v>376</v>
      </c>
      <c r="L47" s="6">
        <f t="shared" si="23"/>
        <v>-5731272.9579267604</v>
      </c>
      <c r="M47" s="6">
        <f t="shared" ca="1" si="5"/>
        <v>805193.27825631376</v>
      </c>
      <c r="N47" s="6">
        <f t="shared" ca="1" si="6"/>
        <v>373178.65326149191</v>
      </c>
      <c r="O47" s="6">
        <f t="shared" si="7"/>
        <v>16137916.33960807</v>
      </c>
      <c r="P47" s="6">
        <f t="shared" si="8"/>
        <v>472832.474396859</v>
      </c>
      <c r="Q47" s="6">
        <f t="shared" si="24"/>
        <v>6136470.2679494396</v>
      </c>
      <c r="R47" s="6">
        <f t="shared" si="9"/>
        <v>0</v>
      </c>
      <c r="S47" s="6">
        <f t="shared" ca="1" si="25"/>
        <v>18194318.055545412</v>
      </c>
    </row>
    <row r="48" spans="1:19" x14ac:dyDescent="0.25">
      <c r="A48" s="21">
        <f>'Monthly Data'!A48</f>
        <v>42309</v>
      </c>
      <c r="B48">
        <f t="shared" si="0"/>
        <v>11</v>
      </c>
      <c r="C48">
        <f t="shared" si="1"/>
        <v>2015</v>
      </c>
      <c r="D48" s="6">
        <f>'Monthly Data'!M48</f>
        <v>17018915.867409173</v>
      </c>
      <c r="E48" s="7">
        <f t="shared" ca="1" si="22"/>
        <v>302.64</v>
      </c>
      <c r="F48" s="7">
        <f t="shared" ca="1" si="22"/>
        <v>0.47000000000000031</v>
      </c>
      <c r="G48">
        <f>'Monthly Data'!CE48</f>
        <v>30</v>
      </c>
      <c r="H48">
        <f>'Monthly Data'!CC48</f>
        <v>0</v>
      </c>
      <c r="I48">
        <f>'Monthly Data'!CI48</f>
        <v>0</v>
      </c>
      <c r="J48">
        <f>'Monthly Data'!O48</f>
        <v>377</v>
      </c>
      <c r="L48" s="6">
        <f t="shared" si="23"/>
        <v>-5731272.9579267604</v>
      </c>
      <c r="M48" s="6">
        <f t="shared" ca="1" si="5"/>
        <v>2206280.6132321483</v>
      </c>
      <c r="N48" s="6">
        <f t="shared" ca="1" si="6"/>
        <v>11236.000450538198</v>
      </c>
      <c r="O48" s="6">
        <f t="shared" si="7"/>
        <v>15617338.393169099</v>
      </c>
      <c r="P48" s="6">
        <f t="shared" si="8"/>
        <v>0</v>
      </c>
      <c r="Q48" s="6">
        <f t="shared" si="24"/>
        <v>6152790.667598241</v>
      </c>
      <c r="R48" s="6">
        <f t="shared" si="9"/>
        <v>0</v>
      </c>
      <c r="S48" s="6">
        <f t="shared" ca="1" si="25"/>
        <v>18256372.716523267</v>
      </c>
    </row>
    <row r="49" spans="1:19" x14ac:dyDescent="0.25">
      <c r="A49" s="21">
        <f>'Monthly Data'!A49</f>
        <v>42339</v>
      </c>
      <c r="B49">
        <f t="shared" si="0"/>
        <v>12</v>
      </c>
      <c r="C49">
        <f t="shared" si="1"/>
        <v>2015</v>
      </c>
      <c r="D49" s="6">
        <f>'Monthly Data'!M49</f>
        <v>19189793.881493274</v>
      </c>
      <c r="E49" s="7">
        <f t="shared" ca="1" si="22"/>
        <v>435.27</v>
      </c>
      <c r="F49" s="7">
        <f t="shared" ca="1" si="22"/>
        <v>0</v>
      </c>
      <c r="G49">
        <f>'Monthly Data'!CE49</f>
        <v>31</v>
      </c>
      <c r="H49">
        <f>'Monthly Data'!CC49</f>
        <v>0</v>
      </c>
      <c r="I49">
        <f>'Monthly Data'!CI49</f>
        <v>0</v>
      </c>
      <c r="J49">
        <f>'Monthly Data'!O49</f>
        <v>371</v>
      </c>
      <c r="L49" s="6">
        <f t="shared" si="23"/>
        <v>-5731272.9579267604</v>
      </c>
      <c r="M49" s="6">
        <f t="shared" ca="1" si="5"/>
        <v>3173168.6575520658</v>
      </c>
      <c r="N49" s="6">
        <f t="shared" ca="1" si="6"/>
        <v>0</v>
      </c>
      <c r="O49" s="6">
        <f t="shared" si="7"/>
        <v>16137916.33960807</v>
      </c>
      <c r="P49" s="6">
        <f t="shared" si="8"/>
        <v>0</v>
      </c>
      <c r="Q49" s="6">
        <f t="shared" si="24"/>
        <v>6054868.2697054306</v>
      </c>
      <c r="R49" s="6">
        <f t="shared" si="9"/>
        <v>0</v>
      </c>
      <c r="S49" s="6">
        <f t="shared" ca="1" si="25"/>
        <v>19634680.308938805</v>
      </c>
    </row>
    <row r="50" spans="1:19" x14ac:dyDescent="0.25">
      <c r="A50" s="21">
        <f>'Monthly Data'!A50</f>
        <v>42370</v>
      </c>
      <c r="B50">
        <f t="shared" si="0"/>
        <v>1</v>
      </c>
      <c r="C50">
        <f t="shared" si="1"/>
        <v>2016</v>
      </c>
      <c r="D50" s="6">
        <f>'Monthly Data'!M50</f>
        <v>20957479.238009054</v>
      </c>
      <c r="E50" s="7">
        <f t="shared" ref="E50:F69" ca="1" si="26">E38</f>
        <v>548.74</v>
      </c>
      <c r="F50" s="7">
        <f t="shared" ca="1" si="26"/>
        <v>0</v>
      </c>
      <c r="G50">
        <f>'Monthly Data'!CE50</f>
        <v>31</v>
      </c>
      <c r="H50">
        <f>'Monthly Data'!CC50</f>
        <v>0</v>
      </c>
      <c r="I50">
        <f>'Monthly Data'!CI50</f>
        <v>0</v>
      </c>
      <c r="J50">
        <f>'Monthly Data'!O50</f>
        <v>378</v>
      </c>
      <c r="L50" s="6">
        <f t="shared" si="23"/>
        <v>-5731272.9579267604</v>
      </c>
      <c r="M50" s="6">
        <f t="shared" ca="1" si="5"/>
        <v>4000378.0852002683</v>
      </c>
      <c r="N50" s="6">
        <f t="shared" ca="1" si="6"/>
        <v>0</v>
      </c>
      <c r="O50" s="6">
        <f t="shared" si="7"/>
        <v>16137916.33960807</v>
      </c>
      <c r="P50" s="6">
        <f t="shared" si="8"/>
        <v>0</v>
      </c>
      <c r="Q50" s="6">
        <f t="shared" si="24"/>
        <v>6169111.0672470424</v>
      </c>
      <c r="R50" s="6">
        <f t="shared" si="9"/>
        <v>0</v>
      </c>
      <c r="S50" s="6">
        <f t="shared" ca="1" si="25"/>
        <v>20576132.534128621</v>
      </c>
    </row>
    <row r="51" spans="1:19" x14ac:dyDescent="0.25">
      <c r="A51" s="21">
        <f>'Monthly Data'!A51</f>
        <v>42401</v>
      </c>
      <c r="B51">
        <f t="shared" si="0"/>
        <v>2</v>
      </c>
      <c r="C51">
        <f t="shared" si="1"/>
        <v>2016</v>
      </c>
      <c r="D51" s="6">
        <f>'Monthly Data'!M51</f>
        <v>19374058.788966756</v>
      </c>
      <c r="E51" s="7">
        <f t="shared" ca="1" si="26"/>
        <v>507.57</v>
      </c>
      <c r="F51" s="7">
        <f t="shared" ca="1" si="26"/>
        <v>0</v>
      </c>
      <c r="G51">
        <f>'Monthly Data'!CE51</f>
        <v>29</v>
      </c>
      <c r="H51">
        <f>'Monthly Data'!CC51</f>
        <v>0</v>
      </c>
      <c r="I51">
        <f>'Monthly Data'!CI51</f>
        <v>0</v>
      </c>
      <c r="J51">
        <f>'Monthly Data'!O51</f>
        <v>384</v>
      </c>
      <c r="L51" s="6">
        <f t="shared" si="23"/>
        <v>-5731272.9579267604</v>
      </c>
      <c r="M51" s="6">
        <f t="shared" ca="1" si="5"/>
        <v>3700244.022132704</v>
      </c>
      <c r="N51" s="6">
        <f t="shared" ca="1" si="6"/>
        <v>0</v>
      </c>
      <c r="O51" s="6">
        <f t="shared" si="7"/>
        <v>15096760.446730129</v>
      </c>
      <c r="P51" s="6">
        <f t="shared" si="8"/>
        <v>0</v>
      </c>
      <c r="Q51" s="6">
        <f t="shared" si="24"/>
        <v>6267033.4651398528</v>
      </c>
      <c r="R51" s="6">
        <f t="shared" si="9"/>
        <v>0</v>
      </c>
      <c r="S51" s="6">
        <f t="shared" ca="1" si="25"/>
        <v>19332764.976075925</v>
      </c>
    </row>
    <row r="52" spans="1:19" x14ac:dyDescent="0.25">
      <c r="A52" s="21">
        <f>'Monthly Data'!A52</f>
        <v>42430</v>
      </c>
      <c r="B52">
        <f t="shared" si="0"/>
        <v>3</v>
      </c>
      <c r="C52">
        <f t="shared" si="1"/>
        <v>2016</v>
      </c>
      <c r="D52" s="6">
        <f>'Monthly Data'!M52</f>
        <v>19017595.958107051</v>
      </c>
      <c r="E52" s="7">
        <f t="shared" ca="1" si="26"/>
        <v>395.70999999999992</v>
      </c>
      <c r="F52" s="7">
        <f t="shared" ca="1" si="26"/>
        <v>1.3500000000000003</v>
      </c>
      <c r="G52">
        <f>'Monthly Data'!CE52</f>
        <v>31</v>
      </c>
      <c r="H52">
        <f>'Monthly Data'!CC52</f>
        <v>0</v>
      </c>
      <c r="I52">
        <f>'Monthly Data'!CI52</f>
        <v>0</v>
      </c>
      <c r="J52">
        <f>'Monthly Data'!O52</f>
        <v>382</v>
      </c>
      <c r="L52" s="6">
        <f t="shared" si="23"/>
        <v>-5731272.9579267604</v>
      </c>
      <c r="M52" s="6">
        <f t="shared" ca="1" si="5"/>
        <v>2884771.6807497134</v>
      </c>
      <c r="N52" s="6">
        <f t="shared" ca="1" si="6"/>
        <v>32273.618315375661</v>
      </c>
      <c r="O52" s="6">
        <f t="shared" si="7"/>
        <v>16137916.33960807</v>
      </c>
      <c r="P52" s="6">
        <f t="shared" si="8"/>
        <v>0</v>
      </c>
      <c r="Q52" s="6">
        <f t="shared" si="24"/>
        <v>6234392.6658422491</v>
      </c>
      <c r="R52" s="6">
        <f t="shared" si="9"/>
        <v>0</v>
      </c>
      <c r="S52" s="6">
        <f t="shared" ca="1" si="25"/>
        <v>19558081.346588649</v>
      </c>
    </row>
    <row r="53" spans="1:19" x14ac:dyDescent="0.25">
      <c r="A53" s="21">
        <f>'Monthly Data'!A53</f>
        <v>42461</v>
      </c>
      <c r="B53">
        <f t="shared" si="0"/>
        <v>4</v>
      </c>
      <c r="C53">
        <f t="shared" si="1"/>
        <v>2016</v>
      </c>
      <c r="D53" s="6">
        <f>'Monthly Data'!M53</f>
        <v>17874580.543612249</v>
      </c>
      <c r="E53" s="7">
        <f t="shared" ca="1" si="26"/>
        <v>227.7</v>
      </c>
      <c r="F53" s="7">
        <f t="shared" ca="1" si="26"/>
        <v>1.2400000000000002</v>
      </c>
      <c r="G53">
        <f>'Monthly Data'!CE53</f>
        <v>30</v>
      </c>
      <c r="H53">
        <f>'Monthly Data'!CC53</f>
        <v>0</v>
      </c>
      <c r="I53">
        <f>'Monthly Data'!CI53</f>
        <v>0</v>
      </c>
      <c r="J53">
        <f>'Monthly Data'!O53</f>
        <v>382</v>
      </c>
      <c r="L53" s="6">
        <f t="shared" si="23"/>
        <v>-5731272.9579267604</v>
      </c>
      <c r="M53" s="6">
        <f t="shared" ca="1" si="5"/>
        <v>1659959.3432228395</v>
      </c>
      <c r="N53" s="6">
        <f t="shared" ca="1" si="6"/>
        <v>29643.916082270975</v>
      </c>
      <c r="O53" s="6">
        <f t="shared" si="7"/>
        <v>15617338.393169099</v>
      </c>
      <c r="P53" s="6">
        <f t="shared" si="8"/>
        <v>0</v>
      </c>
      <c r="Q53" s="6">
        <f t="shared" si="24"/>
        <v>6234392.6658422491</v>
      </c>
      <c r="R53" s="6">
        <f t="shared" si="9"/>
        <v>0</v>
      </c>
      <c r="S53" s="6">
        <f t="shared" ca="1" si="25"/>
        <v>17810061.360389698</v>
      </c>
    </row>
    <row r="54" spans="1:19" x14ac:dyDescent="0.25">
      <c r="A54" s="21">
        <f>'Monthly Data'!A54</f>
        <v>42491</v>
      </c>
      <c r="B54">
        <f t="shared" si="0"/>
        <v>5</v>
      </c>
      <c r="C54">
        <f t="shared" si="1"/>
        <v>2016</v>
      </c>
      <c r="D54" s="6">
        <f>'Monthly Data'!M54</f>
        <v>18754499.003003452</v>
      </c>
      <c r="E54" s="7">
        <f t="shared" ca="1" si="26"/>
        <v>77.190000000000012</v>
      </c>
      <c r="F54" s="7">
        <f t="shared" ca="1" si="26"/>
        <v>41.7</v>
      </c>
      <c r="G54">
        <f>'Monthly Data'!CE54</f>
        <v>31</v>
      </c>
      <c r="H54">
        <f>'Monthly Data'!CC54</f>
        <v>0</v>
      </c>
      <c r="I54">
        <f>'Monthly Data'!CI54</f>
        <v>0</v>
      </c>
      <c r="J54">
        <f>'Monthly Data'!O54</f>
        <v>371</v>
      </c>
      <c r="L54" s="6">
        <f t="shared" si="23"/>
        <v>-5731272.9579267604</v>
      </c>
      <c r="M54" s="6">
        <f t="shared" ca="1" si="5"/>
        <v>562724.03031783493</v>
      </c>
      <c r="N54" s="6">
        <f t="shared" ca="1" si="6"/>
        <v>996896.21018604806</v>
      </c>
      <c r="O54" s="6">
        <f t="shared" si="7"/>
        <v>16137916.33960807</v>
      </c>
      <c r="P54" s="6">
        <f t="shared" si="8"/>
        <v>0</v>
      </c>
      <c r="Q54" s="6">
        <f t="shared" si="24"/>
        <v>6054868.2697054306</v>
      </c>
      <c r="R54" s="6">
        <f t="shared" si="9"/>
        <v>0</v>
      </c>
      <c r="S54" s="6">
        <f t="shared" ca="1" si="25"/>
        <v>18021131.891890623</v>
      </c>
    </row>
    <row r="55" spans="1:19" x14ac:dyDescent="0.25">
      <c r="A55" s="21">
        <f>'Monthly Data'!A55</f>
        <v>42522</v>
      </c>
      <c r="B55">
        <f t="shared" si="0"/>
        <v>6</v>
      </c>
      <c r="C55">
        <f t="shared" si="1"/>
        <v>2016</v>
      </c>
      <c r="D55" s="6">
        <f>'Monthly Data'!M55</f>
        <v>19120979.358376455</v>
      </c>
      <c r="E55" s="7">
        <f t="shared" ca="1" si="26"/>
        <v>5.15</v>
      </c>
      <c r="F55" s="7">
        <f t="shared" ca="1" si="26"/>
        <v>101.92</v>
      </c>
      <c r="G55">
        <f>'Monthly Data'!CE55</f>
        <v>30</v>
      </c>
      <c r="H55">
        <f>'Monthly Data'!CC55</f>
        <v>0</v>
      </c>
      <c r="I55">
        <f>'Monthly Data'!CI55</f>
        <v>0</v>
      </c>
      <c r="J55">
        <f>'Monthly Data'!O55</f>
        <v>370</v>
      </c>
      <c r="L55" s="6">
        <f t="shared" si="23"/>
        <v>-5731272.9579267604</v>
      </c>
      <c r="M55" s="6">
        <f t="shared" ca="1" si="5"/>
        <v>37544.09581729304</v>
      </c>
      <c r="N55" s="6">
        <f t="shared" ca="1" si="6"/>
        <v>2436538.6508911755</v>
      </c>
      <c r="O55" s="6">
        <f t="shared" si="7"/>
        <v>15617338.393169099</v>
      </c>
      <c r="P55" s="6">
        <f t="shared" si="8"/>
        <v>0</v>
      </c>
      <c r="Q55" s="6">
        <f t="shared" si="24"/>
        <v>6038547.8700566292</v>
      </c>
      <c r="R55" s="6">
        <f t="shared" si="9"/>
        <v>0</v>
      </c>
      <c r="S55" s="6">
        <f t="shared" ca="1" si="25"/>
        <v>18398696.052007437</v>
      </c>
    </row>
    <row r="56" spans="1:19" x14ac:dyDescent="0.25">
      <c r="A56" s="21">
        <f>'Monthly Data'!A56</f>
        <v>42552</v>
      </c>
      <c r="B56">
        <f t="shared" si="0"/>
        <v>7</v>
      </c>
      <c r="C56">
        <f t="shared" si="1"/>
        <v>2016</v>
      </c>
      <c r="D56" s="6">
        <f>'Monthly Data'!M56</f>
        <v>20798520.274222452</v>
      </c>
      <c r="E56" s="7">
        <f t="shared" ca="1" si="26"/>
        <v>0</v>
      </c>
      <c r="F56" s="7">
        <f t="shared" ca="1" si="26"/>
        <v>175.67000000000002</v>
      </c>
      <c r="G56">
        <f>'Monthly Data'!CE56</f>
        <v>31</v>
      </c>
      <c r="H56">
        <f>'Monthly Data'!CC56</f>
        <v>0</v>
      </c>
      <c r="I56">
        <f>'Monthly Data'!CI56</f>
        <v>0</v>
      </c>
      <c r="J56">
        <f>'Monthly Data'!O56</f>
        <v>371</v>
      </c>
      <c r="L56" s="6">
        <f t="shared" si="23"/>
        <v>-5731272.9579267604</v>
      </c>
      <c r="M56" s="6">
        <f t="shared" ca="1" si="5"/>
        <v>0</v>
      </c>
      <c r="N56" s="6">
        <f t="shared" ca="1" si="6"/>
        <v>4199634.466268179</v>
      </c>
      <c r="O56" s="6">
        <f t="shared" si="7"/>
        <v>16137916.33960807</v>
      </c>
      <c r="P56" s="6">
        <f t="shared" si="8"/>
        <v>0</v>
      </c>
      <c r="Q56" s="6">
        <f t="shared" si="24"/>
        <v>6054868.2697054306</v>
      </c>
      <c r="R56" s="6">
        <f t="shared" si="9"/>
        <v>0</v>
      </c>
      <c r="S56" s="6">
        <f t="shared" ca="1" si="25"/>
        <v>20661146.11765492</v>
      </c>
    </row>
    <row r="57" spans="1:19" x14ac:dyDescent="0.25">
      <c r="A57" s="21">
        <f>'Monthly Data'!A57</f>
        <v>42583</v>
      </c>
      <c r="B57">
        <f t="shared" si="0"/>
        <v>8</v>
      </c>
      <c r="C57">
        <f t="shared" si="1"/>
        <v>2016</v>
      </c>
      <c r="D57" s="6">
        <f>'Monthly Data'!M57</f>
        <v>22148529.054576453</v>
      </c>
      <c r="E57" s="7">
        <f t="shared" ca="1" si="26"/>
        <v>8.0000000000000071E-2</v>
      </c>
      <c r="F57" s="7">
        <f t="shared" ca="1" si="26"/>
        <v>153.44999999999999</v>
      </c>
      <c r="G57">
        <f>'Monthly Data'!CE57</f>
        <v>31</v>
      </c>
      <c r="H57">
        <f>'Monthly Data'!CC57</f>
        <v>0</v>
      </c>
      <c r="I57">
        <f>'Monthly Data'!CI57</f>
        <v>0</v>
      </c>
      <c r="J57">
        <f>'Monthly Data'!O57</f>
        <v>374</v>
      </c>
      <c r="L57" s="6">
        <f t="shared" si="23"/>
        <v>-5731272.9579267604</v>
      </c>
      <c r="M57" s="6">
        <f t="shared" ca="1" si="5"/>
        <v>583.20925541426129</v>
      </c>
      <c r="N57" s="6">
        <f t="shared" ca="1" si="6"/>
        <v>3668434.6151810321</v>
      </c>
      <c r="O57" s="6">
        <f t="shared" si="7"/>
        <v>16137916.33960807</v>
      </c>
      <c r="P57" s="6">
        <f t="shared" si="8"/>
        <v>0</v>
      </c>
      <c r="Q57" s="6">
        <f t="shared" si="24"/>
        <v>6103829.4686518358</v>
      </c>
      <c r="R57" s="6">
        <f t="shared" si="9"/>
        <v>0</v>
      </c>
      <c r="S57" s="6">
        <f t="shared" ca="1" si="25"/>
        <v>20179490.674769592</v>
      </c>
    </row>
    <row r="58" spans="1:19" x14ac:dyDescent="0.25">
      <c r="A58" s="21">
        <f>'Monthly Data'!A58</f>
        <v>42614</v>
      </c>
      <c r="B58">
        <f t="shared" si="0"/>
        <v>9</v>
      </c>
      <c r="C58">
        <f t="shared" si="1"/>
        <v>2016</v>
      </c>
      <c r="D58" s="6">
        <f>'Monthly Data'!M58</f>
        <v>19001402.484822255</v>
      </c>
      <c r="E58" s="7">
        <f t="shared" ca="1" si="26"/>
        <v>13.169999999999998</v>
      </c>
      <c r="F58" s="7">
        <f t="shared" ca="1" si="26"/>
        <v>73.38</v>
      </c>
      <c r="G58">
        <f>'Monthly Data'!CE58</f>
        <v>30</v>
      </c>
      <c r="H58">
        <f>'Monthly Data'!CC58</f>
        <v>1</v>
      </c>
      <c r="I58">
        <f>'Monthly Data'!CI58</f>
        <v>0</v>
      </c>
      <c r="J58">
        <f>'Monthly Data'!O58</f>
        <v>375</v>
      </c>
      <c r="L58" s="6">
        <f t="shared" si="23"/>
        <v>-5731272.9579267604</v>
      </c>
      <c r="M58" s="6">
        <f t="shared" ca="1" si="5"/>
        <v>96010.82367257266</v>
      </c>
      <c r="N58" s="6">
        <f t="shared" ca="1" si="6"/>
        <v>1754250.4533201966</v>
      </c>
      <c r="O58" s="6">
        <f t="shared" si="7"/>
        <v>15617338.393169099</v>
      </c>
      <c r="P58" s="6">
        <f t="shared" si="8"/>
        <v>472832.474396859</v>
      </c>
      <c r="Q58" s="6">
        <f t="shared" si="24"/>
        <v>6120149.8683006372</v>
      </c>
      <c r="R58" s="6">
        <f t="shared" si="9"/>
        <v>0</v>
      </c>
      <c r="S58" s="6">
        <f t="shared" ca="1" si="25"/>
        <v>18329309.054932602</v>
      </c>
    </row>
    <row r="59" spans="1:19" x14ac:dyDescent="0.25">
      <c r="A59" s="21">
        <f>'Monthly Data'!A59</f>
        <v>42644</v>
      </c>
      <c r="B59">
        <f t="shared" si="0"/>
        <v>10</v>
      </c>
      <c r="C59">
        <f t="shared" si="1"/>
        <v>2016</v>
      </c>
      <c r="D59" s="6">
        <f>'Monthly Data'!M59</f>
        <v>18384961.746146951</v>
      </c>
      <c r="E59" s="7">
        <f t="shared" ca="1" si="26"/>
        <v>110.45</v>
      </c>
      <c r="F59" s="7">
        <f t="shared" ca="1" si="26"/>
        <v>15.610000000000003</v>
      </c>
      <c r="G59">
        <f>'Monthly Data'!CE59</f>
        <v>31</v>
      </c>
      <c r="H59">
        <f>'Monthly Data'!CC59</f>
        <v>1</v>
      </c>
      <c r="I59">
        <f>'Monthly Data'!CI59</f>
        <v>0</v>
      </c>
      <c r="J59">
        <f>'Monthly Data'!O59</f>
        <v>371</v>
      </c>
      <c r="L59" s="6">
        <f t="shared" si="23"/>
        <v>-5731272.9579267604</v>
      </c>
      <c r="M59" s="6">
        <f t="shared" ca="1" si="5"/>
        <v>805193.27825631376</v>
      </c>
      <c r="N59" s="6">
        <f t="shared" ca="1" si="6"/>
        <v>373178.65326149191</v>
      </c>
      <c r="O59" s="6">
        <f t="shared" si="7"/>
        <v>16137916.33960807</v>
      </c>
      <c r="P59" s="6">
        <f t="shared" si="8"/>
        <v>472832.474396859</v>
      </c>
      <c r="Q59" s="6">
        <f t="shared" si="24"/>
        <v>6054868.2697054306</v>
      </c>
      <c r="R59" s="6">
        <f t="shared" si="9"/>
        <v>0</v>
      </c>
      <c r="S59" s="6">
        <f t="shared" ca="1" si="25"/>
        <v>18112716.057301402</v>
      </c>
    </row>
    <row r="60" spans="1:19" x14ac:dyDescent="0.25">
      <c r="A60" s="21">
        <f>'Monthly Data'!A60</f>
        <v>42675</v>
      </c>
      <c r="B60">
        <f t="shared" si="0"/>
        <v>11</v>
      </c>
      <c r="C60">
        <f t="shared" si="1"/>
        <v>2016</v>
      </c>
      <c r="D60" s="6">
        <f>'Monthly Data'!M60</f>
        <v>17668960.685319953</v>
      </c>
      <c r="E60" s="7">
        <f t="shared" ca="1" si="26"/>
        <v>302.64</v>
      </c>
      <c r="F60" s="7">
        <f t="shared" ca="1" si="26"/>
        <v>0.47000000000000031</v>
      </c>
      <c r="G60">
        <f>'Monthly Data'!CE60</f>
        <v>30</v>
      </c>
      <c r="H60">
        <f>'Monthly Data'!CC60</f>
        <v>0</v>
      </c>
      <c r="I60">
        <f>'Monthly Data'!CI60</f>
        <v>0</v>
      </c>
      <c r="J60">
        <f>'Monthly Data'!O60</f>
        <v>371</v>
      </c>
      <c r="L60" s="6">
        <f t="shared" si="23"/>
        <v>-5731272.9579267604</v>
      </c>
      <c r="M60" s="6">
        <f t="shared" ca="1" si="5"/>
        <v>2206280.6132321483</v>
      </c>
      <c r="N60" s="6">
        <f t="shared" ca="1" si="6"/>
        <v>11236.000450538198</v>
      </c>
      <c r="O60" s="6">
        <f t="shared" si="7"/>
        <v>15617338.393169099</v>
      </c>
      <c r="P60" s="6">
        <f t="shared" si="8"/>
        <v>0</v>
      </c>
      <c r="Q60" s="6">
        <f t="shared" si="24"/>
        <v>6054868.2697054306</v>
      </c>
      <c r="R60" s="6">
        <f t="shared" si="9"/>
        <v>0</v>
      </c>
      <c r="S60" s="6">
        <f t="shared" ca="1" si="25"/>
        <v>18158450.318630457</v>
      </c>
    </row>
    <row r="61" spans="1:19" x14ac:dyDescent="0.25">
      <c r="A61" s="21">
        <f>'Monthly Data'!A61</f>
        <v>42705</v>
      </c>
      <c r="B61">
        <f t="shared" si="0"/>
        <v>12</v>
      </c>
      <c r="C61">
        <f t="shared" si="1"/>
        <v>2016</v>
      </c>
      <c r="D61" s="6">
        <f>'Monthly Data'!M61</f>
        <v>19438703.083549853</v>
      </c>
      <c r="E61" s="7">
        <f t="shared" ca="1" si="26"/>
        <v>435.27</v>
      </c>
      <c r="F61" s="7">
        <f t="shared" ca="1" si="26"/>
        <v>0</v>
      </c>
      <c r="G61">
        <f>'Monthly Data'!CE61</f>
        <v>31</v>
      </c>
      <c r="H61">
        <f>'Monthly Data'!CC61</f>
        <v>0</v>
      </c>
      <c r="I61">
        <f>'Monthly Data'!CI61</f>
        <v>0</v>
      </c>
      <c r="J61">
        <f>'Monthly Data'!O61</f>
        <v>371</v>
      </c>
      <c r="L61" s="6">
        <f t="shared" si="23"/>
        <v>-5731272.9579267604</v>
      </c>
      <c r="M61" s="6">
        <f t="shared" ca="1" si="5"/>
        <v>3173168.6575520658</v>
      </c>
      <c r="N61" s="6">
        <f t="shared" ca="1" si="6"/>
        <v>0</v>
      </c>
      <c r="O61" s="6">
        <f t="shared" si="7"/>
        <v>16137916.33960807</v>
      </c>
      <c r="P61" s="6">
        <f t="shared" si="8"/>
        <v>0</v>
      </c>
      <c r="Q61" s="6">
        <f t="shared" si="24"/>
        <v>6054868.2697054306</v>
      </c>
      <c r="R61" s="6">
        <f t="shared" si="9"/>
        <v>0</v>
      </c>
      <c r="S61" s="6">
        <f t="shared" ca="1" si="25"/>
        <v>19634680.308938805</v>
      </c>
    </row>
    <row r="62" spans="1:19" x14ac:dyDescent="0.25">
      <c r="A62" s="21">
        <f>'Monthly Data'!A62</f>
        <v>42736</v>
      </c>
      <c r="B62">
        <f t="shared" si="0"/>
        <v>1</v>
      </c>
      <c r="C62">
        <f t="shared" si="1"/>
        <v>2017</v>
      </c>
      <c r="D62" s="6">
        <f>'Monthly Data'!M62</f>
        <v>20390318.956393179</v>
      </c>
      <c r="E62" s="7">
        <f t="shared" ca="1" si="26"/>
        <v>548.74</v>
      </c>
      <c r="F62" s="7">
        <f t="shared" ca="1" si="26"/>
        <v>0</v>
      </c>
      <c r="G62">
        <f>'Monthly Data'!CE62</f>
        <v>31</v>
      </c>
      <c r="H62">
        <f>'Monthly Data'!CC62</f>
        <v>0</v>
      </c>
      <c r="I62">
        <f>'Monthly Data'!CI62</f>
        <v>0</v>
      </c>
      <c r="J62">
        <f>'Monthly Data'!O62</f>
        <v>384</v>
      </c>
      <c r="L62" s="6">
        <f t="shared" si="23"/>
        <v>-5731272.9579267604</v>
      </c>
      <c r="M62" s="6">
        <f t="shared" ca="1" si="5"/>
        <v>4000378.0852002683</v>
      </c>
      <c r="N62" s="6">
        <f t="shared" ca="1" si="6"/>
        <v>0</v>
      </c>
      <c r="O62" s="6">
        <f t="shared" si="7"/>
        <v>16137916.33960807</v>
      </c>
      <c r="P62" s="6">
        <f t="shared" si="8"/>
        <v>0</v>
      </c>
      <c r="Q62" s="6">
        <f t="shared" si="24"/>
        <v>6267033.4651398528</v>
      </c>
      <c r="R62" s="6">
        <f t="shared" si="9"/>
        <v>0</v>
      </c>
      <c r="S62" s="6">
        <f t="shared" ca="1" si="25"/>
        <v>20674054.932021432</v>
      </c>
    </row>
    <row r="63" spans="1:19" x14ac:dyDescent="0.25">
      <c r="A63" s="21">
        <f>'Monthly Data'!A63</f>
        <v>42767</v>
      </c>
      <c r="B63">
        <f t="shared" si="0"/>
        <v>2</v>
      </c>
      <c r="C63">
        <f t="shared" si="1"/>
        <v>2017</v>
      </c>
      <c r="D63" s="6">
        <f>'Monthly Data'!M63</f>
        <v>18515382.018986292</v>
      </c>
      <c r="E63" s="7">
        <f t="shared" ca="1" si="26"/>
        <v>507.57</v>
      </c>
      <c r="F63" s="7">
        <f t="shared" ca="1" si="26"/>
        <v>0</v>
      </c>
      <c r="G63">
        <f>'Monthly Data'!CE63</f>
        <v>28</v>
      </c>
      <c r="H63">
        <f>'Monthly Data'!CC63</f>
        <v>0</v>
      </c>
      <c r="I63">
        <f>'Monthly Data'!CI63</f>
        <v>0</v>
      </c>
      <c r="J63">
        <f>'Monthly Data'!O63</f>
        <v>385</v>
      </c>
      <c r="L63" s="6">
        <f t="shared" si="23"/>
        <v>-5731272.9579267604</v>
      </c>
      <c r="M63" s="6">
        <f t="shared" ca="1" si="5"/>
        <v>3700244.022132704</v>
      </c>
      <c r="N63" s="6">
        <f t="shared" ca="1" si="6"/>
        <v>0</v>
      </c>
      <c r="O63" s="6">
        <f t="shared" si="7"/>
        <v>14576182.500291159</v>
      </c>
      <c r="P63" s="6">
        <f t="shared" si="8"/>
        <v>0</v>
      </c>
      <c r="Q63" s="6">
        <f t="shared" si="24"/>
        <v>6283353.8647886543</v>
      </c>
      <c r="R63" s="6">
        <f t="shared" si="9"/>
        <v>0</v>
      </c>
      <c r="S63" s="6">
        <f t="shared" ca="1" si="25"/>
        <v>18828507.429285757</v>
      </c>
    </row>
    <row r="64" spans="1:19" x14ac:dyDescent="0.25">
      <c r="A64" s="21">
        <f>'Monthly Data'!A64</f>
        <v>42795</v>
      </c>
      <c r="B64">
        <f t="shared" si="0"/>
        <v>3</v>
      </c>
      <c r="C64">
        <f t="shared" si="1"/>
        <v>2017</v>
      </c>
      <c r="D64" s="6">
        <f>'Monthly Data'!M64</f>
        <v>19443760.183415372</v>
      </c>
      <c r="E64" s="7">
        <f t="shared" ca="1" si="26"/>
        <v>395.70999999999992</v>
      </c>
      <c r="F64" s="7">
        <f t="shared" ca="1" si="26"/>
        <v>1.3500000000000003</v>
      </c>
      <c r="G64">
        <f>'Monthly Data'!CE64</f>
        <v>31</v>
      </c>
      <c r="H64">
        <f>'Monthly Data'!CC64</f>
        <v>0</v>
      </c>
      <c r="I64">
        <f>'Monthly Data'!CI64</f>
        <v>0</v>
      </c>
      <c r="J64">
        <f>'Monthly Data'!O64</f>
        <v>385</v>
      </c>
      <c r="L64" s="6">
        <f t="shared" si="23"/>
        <v>-5731272.9579267604</v>
      </c>
      <c r="M64" s="6">
        <f t="shared" ca="1" si="5"/>
        <v>2884771.6807497134</v>
      </c>
      <c r="N64" s="6">
        <f t="shared" ca="1" si="6"/>
        <v>32273.618315375661</v>
      </c>
      <c r="O64" s="6">
        <f t="shared" si="7"/>
        <v>16137916.33960807</v>
      </c>
      <c r="P64" s="6">
        <f t="shared" si="8"/>
        <v>0</v>
      </c>
      <c r="Q64" s="6">
        <f t="shared" si="24"/>
        <v>6283353.8647886543</v>
      </c>
      <c r="R64" s="6">
        <f t="shared" si="9"/>
        <v>0</v>
      </c>
      <c r="S64" s="6">
        <f t="shared" ca="1" si="25"/>
        <v>19607042.545535054</v>
      </c>
    </row>
    <row r="65" spans="1:19" x14ac:dyDescent="0.25">
      <c r="A65" s="21">
        <f>'Monthly Data'!A65</f>
        <v>42826</v>
      </c>
      <c r="B65">
        <f t="shared" si="0"/>
        <v>4</v>
      </c>
      <c r="C65">
        <f t="shared" si="1"/>
        <v>2017</v>
      </c>
      <c r="D65" s="6">
        <f>'Monthly Data'!M65</f>
        <v>17053380.325203348</v>
      </c>
      <c r="E65" s="7">
        <f t="shared" ca="1" si="26"/>
        <v>227.7</v>
      </c>
      <c r="F65" s="7">
        <f t="shared" ca="1" si="26"/>
        <v>1.2400000000000002</v>
      </c>
      <c r="G65">
        <f>'Monthly Data'!CE65</f>
        <v>30</v>
      </c>
      <c r="H65">
        <f>'Monthly Data'!CC65</f>
        <v>0</v>
      </c>
      <c r="I65">
        <f>'Monthly Data'!CI65</f>
        <v>0</v>
      </c>
      <c r="J65">
        <f>'Monthly Data'!O65</f>
        <v>384</v>
      </c>
      <c r="L65" s="6">
        <f t="shared" si="23"/>
        <v>-5731272.9579267604</v>
      </c>
      <c r="M65" s="6">
        <f t="shared" ca="1" si="5"/>
        <v>1659959.3432228395</v>
      </c>
      <c r="N65" s="6">
        <f t="shared" ca="1" si="6"/>
        <v>29643.916082270975</v>
      </c>
      <c r="O65" s="6">
        <f t="shared" si="7"/>
        <v>15617338.393169099</v>
      </c>
      <c r="P65" s="6">
        <f t="shared" si="8"/>
        <v>0</v>
      </c>
      <c r="Q65" s="6">
        <f t="shared" si="24"/>
        <v>6267033.4651398528</v>
      </c>
      <c r="R65" s="6">
        <f t="shared" si="9"/>
        <v>0</v>
      </c>
      <c r="S65" s="6">
        <f t="shared" ca="1" si="25"/>
        <v>17842702.159687303</v>
      </c>
    </row>
    <row r="66" spans="1:19" x14ac:dyDescent="0.25">
      <c r="A66" s="21">
        <f>'Monthly Data'!A66</f>
        <v>42856</v>
      </c>
      <c r="B66">
        <f t="shared" ref="B66:B95" si="27">MONTH(A66)</f>
        <v>5</v>
      </c>
      <c r="C66">
        <f t="shared" ref="C66:C95" si="28">YEAR(A66)</f>
        <v>2017</v>
      </c>
      <c r="D66" s="6">
        <f>'Monthly Data'!M66</f>
        <v>17288598.342432223</v>
      </c>
      <c r="E66" s="7">
        <f t="shared" ca="1" si="26"/>
        <v>77.190000000000012</v>
      </c>
      <c r="F66" s="7">
        <f t="shared" ca="1" si="26"/>
        <v>41.7</v>
      </c>
      <c r="G66">
        <f>'Monthly Data'!CE66</f>
        <v>31</v>
      </c>
      <c r="H66">
        <f>'Monthly Data'!CC66</f>
        <v>0</v>
      </c>
      <c r="I66">
        <f>'Monthly Data'!CI66</f>
        <v>0</v>
      </c>
      <c r="J66">
        <f>'Monthly Data'!O66</f>
        <v>383</v>
      </c>
      <c r="L66" s="6">
        <f t="shared" ref="L66:L97" si="29">$V$7</f>
        <v>-5731272.9579267604</v>
      </c>
      <c r="M66" s="6">
        <f t="shared" ca="1" si="5"/>
        <v>562724.03031783493</v>
      </c>
      <c r="N66" s="6">
        <f t="shared" ca="1" si="6"/>
        <v>996896.21018604806</v>
      </c>
      <c r="O66" s="6">
        <f t="shared" si="7"/>
        <v>16137916.33960807</v>
      </c>
      <c r="P66" s="6">
        <f t="shared" si="8"/>
        <v>0</v>
      </c>
      <c r="Q66" s="6">
        <f t="shared" ref="Q66:Q97" si="30">J66*$V$12</f>
        <v>6250713.0654910514</v>
      </c>
      <c r="R66" s="6">
        <f t="shared" si="9"/>
        <v>0</v>
      </c>
      <c r="S66" s="6">
        <f t="shared" ref="S66:S97" ca="1" si="31">SUM(L66:R66)</f>
        <v>18216976.687676243</v>
      </c>
    </row>
    <row r="67" spans="1:19" x14ac:dyDescent="0.25">
      <c r="A67" s="21">
        <f>'Monthly Data'!A67</f>
        <v>42887</v>
      </c>
      <c r="B67">
        <f t="shared" si="27"/>
        <v>6</v>
      </c>
      <c r="C67">
        <f t="shared" si="28"/>
        <v>2017</v>
      </c>
      <c r="D67" s="6">
        <f>'Monthly Data'!M67</f>
        <v>18708426.583182137</v>
      </c>
      <c r="E67" s="7">
        <f t="shared" ca="1" si="26"/>
        <v>5.15</v>
      </c>
      <c r="F67" s="7">
        <f t="shared" ca="1" si="26"/>
        <v>101.92</v>
      </c>
      <c r="G67">
        <f>'Monthly Data'!CE67</f>
        <v>30</v>
      </c>
      <c r="H67">
        <f>'Monthly Data'!CC67</f>
        <v>0</v>
      </c>
      <c r="I67">
        <f>'Monthly Data'!CI67</f>
        <v>0</v>
      </c>
      <c r="J67">
        <f>'Monthly Data'!O67</f>
        <v>382</v>
      </c>
      <c r="L67" s="6">
        <f t="shared" si="29"/>
        <v>-5731272.9579267604</v>
      </c>
      <c r="M67" s="6">
        <f t="shared" ref="M67:M130" ca="1" si="32">E67*$V$8</f>
        <v>37544.09581729304</v>
      </c>
      <c r="N67" s="6">
        <f t="shared" ref="N67:N130" ca="1" si="33">F67*$V$9</f>
        <v>2436538.6508911755</v>
      </c>
      <c r="O67" s="6">
        <f t="shared" ref="O67:O130" si="34">G67*$V$10</f>
        <v>15617338.393169099</v>
      </c>
      <c r="P67" s="6">
        <f t="shared" ref="P67:P130" si="35">H67*$V$11</f>
        <v>0</v>
      </c>
      <c r="Q67" s="6">
        <f t="shared" si="30"/>
        <v>6234392.6658422491</v>
      </c>
      <c r="R67" s="6">
        <f t="shared" ref="R67:R130" si="36">I67*$V$13</f>
        <v>0</v>
      </c>
      <c r="S67" s="6">
        <f t="shared" ca="1" si="31"/>
        <v>18594540.847793058</v>
      </c>
    </row>
    <row r="68" spans="1:19" x14ac:dyDescent="0.25">
      <c r="A68" s="21">
        <f>'Monthly Data'!A68</f>
        <v>42917</v>
      </c>
      <c r="B68">
        <f t="shared" si="27"/>
        <v>7</v>
      </c>
      <c r="C68">
        <f t="shared" si="28"/>
        <v>2017</v>
      </c>
      <c r="D68" s="6">
        <f>'Monthly Data'!M68</f>
        <v>20635533.997200768</v>
      </c>
      <c r="E68" s="7">
        <f t="shared" ca="1" si="26"/>
        <v>0</v>
      </c>
      <c r="F68" s="7">
        <f t="shared" ca="1" si="26"/>
        <v>175.67000000000002</v>
      </c>
      <c r="G68">
        <f>'Monthly Data'!CE68</f>
        <v>31</v>
      </c>
      <c r="H68">
        <f>'Monthly Data'!CC68</f>
        <v>0</v>
      </c>
      <c r="I68">
        <f>'Monthly Data'!CI68</f>
        <v>0</v>
      </c>
      <c r="J68">
        <f>'Monthly Data'!O68</f>
        <v>381</v>
      </c>
      <c r="L68" s="6">
        <f t="shared" si="29"/>
        <v>-5731272.9579267604</v>
      </c>
      <c r="M68" s="6">
        <f t="shared" ca="1" si="32"/>
        <v>0</v>
      </c>
      <c r="N68" s="6">
        <f t="shared" ca="1" si="33"/>
        <v>4199634.466268179</v>
      </c>
      <c r="O68" s="6">
        <f t="shared" si="34"/>
        <v>16137916.33960807</v>
      </c>
      <c r="P68" s="6">
        <f t="shared" si="35"/>
        <v>0</v>
      </c>
      <c r="Q68" s="6">
        <f t="shared" si="30"/>
        <v>6218072.2661934476</v>
      </c>
      <c r="R68" s="6">
        <f t="shared" si="36"/>
        <v>0</v>
      </c>
      <c r="S68" s="6">
        <f t="shared" ca="1" si="31"/>
        <v>20824350.114142936</v>
      </c>
    </row>
    <row r="69" spans="1:19" x14ac:dyDescent="0.25">
      <c r="A69" s="21">
        <f>'Monthly Data'!A69</f>
        <v>42948</v>
      </c>
      <c r="B69">
        <f t="shared" si="27"/>
        <v>8</v>
      </c>
      <c r="C69">
        <f t="shared" si="28"/>
        <v>2017</v>
      </c>
      <c r="D69" s="6">
        <f>'Monthly Data'!M69</f>
        <v>19456174.94180014</v>
      </c>
      <c r="E69" s="7">
        <f t="shared" ca="1" si="26"/>
        <v>8.0000000000000071E-2</v>
      </c>
      <c r="F69" s="7">
        <f t="shared" ca="1" si="26"/>
        <v>153.44999999999999</v>
      </c>
      <c r="G69">
        <f>'Monthly Data'!CE69</f>
        <v>31</v>
      </c>
      <c r="H69">
        <f>'Monthly Data'!CC69</f>
        <v>0</v>
      </c>
      <c r="I69">
        <f>'Monthly Data'!CI69</f>
        <v>0</v>
      </c>
      <c r="J69">
        <f>'Monthly Data'!O69</f>
        <v>381</v>
      </c>
      <c r="L69" s="6">
        <f t="shared" si="29"/>
        <v>-5731272.9579267604</v>
      </c>
      <c r="M69" s="6">
        <f t="shared" ca="1" si="32"/>
        <v>583.20925541426129</v>
      </c>
      <c r="N69" s="6">
        <f t="shared" ca="1" si="33"/>
        <v>3668434.6151810321</v>
      </c>
      <c r="O69" s="6">
        <f t="shared" si="34"/>
        <v>16137916.33960807</v>
      </c>
      <c r="P69" s="6">
        <f t="shared" si="35"/>
        <v>0</v>
      </c>
      <c r="Q69" s="6">
        <f t="shared" si="30"/>
        <v>6218072.2661934476</v>
      </c>
      <c r="R69" s="6">
        <f t="shared" si="36"/>
        <v>0</v>
      </c>
      <c r="S69" s="6">
        <f t="shared" ca="1" si="31"/>
        <v>20293733.472311202</v>
      </c>
    </row>
    <row r="70" spans="1:19" x14ac:dyDescent="0.25">
      <c r="A70" s="21">
        <f>'Monthly Data'!A70</f>
        <v>42979</v>
      </c>
      <c r="B70">
        <f t="shared" si="27"/>
        <v>9</v>
      </c>
      <c r="C70">
        <f t="shared" si="28"/>
        <v>2017</v>
      </c>
      <c r="D70" s="6">
        <f>'Monthly Data'!M70</f>
        <v>18284346.631729305</v>
      </c>
      <c r="E70" s="7">
        <f t="shared" ref="E70:F89" ca="1" si="37">E58</f>
        <v>13.169999999999998</v>
      </c>
      <c r="F70" s="7">
        <f t="shared" ca="1" si="37"/>
        <v>73.38</v>
      </c>
      <c r="G70">
        <f>'Monthly Data'!CE70</f>
        <v>30</v>
      </c>
      <c r="H70">
        <f>'Monthly Data'!CC70</f>
        <v>1</v>
      </c>
      <c r="I70">
        <f>'Monthly Data'!CI70</f>
        <v>0</v>
      </c>
      <c r="J70">
        <f>'Monthly Data'!O70</f>
        <v>384</v>
      </c>
      <c r="L70" s="6">
        <f t="shared" si="29"/>
        <v>-5731272.9579267604</v>
      </c>
      <c r="M70" s="6">
        <f t="shared" ca="1" si="32"/>
        <v>96010.82367257266</v>
      </c>
      <c r="N70" s="6">
        <f t="shared" ca="1" si="33"/>
        <v>1754250.4533201966</v>
      </c>
      <c r="O70" s="6">
        <f t="shared" si="34"/>
        <v>15617338.393169099</v>
      </c>
      <c r="P70" s="6">
        <f t="shared" si="35"/>
        <v>472832.474396859</v>
      </c>
      <c r="Q70" s="6">
        <f t="shared" si="30"/>
        <v>6267033.4651398528</v>
      </c>
      <c r="R70" s="6">
        <f t="shared" si="36"/>
        <v>0</v>
      </c>
      <c r="S70" s="6">
        <f t="shared" ca="1" si="31"/>
        <v>18476192.651771821</v>
      </c>
    </row>
    <row r="71" spans="1:19" x14ac:dyDescent="0.25">
      <c r="A71" s="21">
        <f>'Monthly Data'!A71</f>
        <v>43009</v>
      </c>
      <c r="B71">
        <f t="shared" si="27"/>
        <v>10</v>
      </c>
      <c r="C71">
        <f t="shared" si="28"/>
        <v>2017</v>
      </c>
      <c r="D71" s="6">
        <f>'Monthly Data'!M71</f>
        <v>17804591.922541138</v>
      </c>
      <c r="E71" s="7">
        <f t="shared" ca="1" si="37"/>
        <v>110.45</v>
      </c>
      <c r="F71" s="7">
        <f t="shared" ca="1" si="37"/>
        <v>15.610000000000003</v>
      </c>
      <c r="G71">
        <f>'Monthly Data'!CE71</f>
        <v>31</v>
      </c>
      <c r="H71">
        <f>'Monthly Data'!CC71</f>
        <v>1</v>
      </c>
      <c r="I71">
        <f>'Monthly Data'!CI71</f>
        <v>0</v>
      </c>
      <c r="J71">
        <f>'Monthly Data'!O71</f>
        <v>385</v>
      </c>
      <c r="L71" s="6">
        <f t="shared" si="29"/>
        <v>-5731272.9579267604</v>
      </c>
      <c r="M71" s="6">
        <f t="shared" ca="1" si="32"/>
        <v>805193.27825631376</v>
      </c>
      <c r="N71" s="6">
        <f t="shared" ca="1" si="33"/>
        <v>373178.65326149191</v>
      </c>
      <c r="O71" s="6">
        <f t="shared" si="34"/>
        <v>16137916.33960807</v>
      </c>
      <c r="P71" s="6">
        <f t="shared" si="35"/>
        <v>472832.474396859</v>
      </c>
      <c r="Q71" s="6">
        <f t="shared" si="30"/>
        <v>6283353.8647886543</v>
      </c>
      <c r="R71" s="6">
        <f t="shared" si="36"/>
        <v>0</v>
      </c>
      <c r="S71" s="6">
        <f t="shared" ca="1" si="31"/>
        <v>18341201.652384628</v>
      </c>
    </row>
    <row r="72" spans="1:19" x14ac:dyDescent="0.25">
      <c r="A72" s="21">
        <f>'Monthly Data'!A72</f>
        <v>43040</v>
      </c>
      <c r="B72">
        <f t="shared" si="27"/>
        <v>11</v>
      </c>
      <c r="C72">
        <f t="shared" si="28"/>
        <v>2017</v>
      </c>
      <c r="D72" s="6">
        <f>'Monthly Data'!M72</f>
        <v>18176355.363879759</v>
      </c>
      <c r="E72" s="7">
        <f t="shared" ca="1" si="37"/>
        <v>302.64</v>
      </c>
      <c r="F72" s="7">
        <f t="shared" ca="1" si="37"/>
        <v>0.47000000000000031</v>
      </c>
      <c r="G72">
        <f>'Monthly Data'!CE72</f>
        <v>30</v>
      </c>
      <c r="H72">
        <f>'Monthly Data'!CC72</f>
        <v>0</v>
      </c>
      <c r="I72">
        <f>'Monthly Data'!CI72</f>
        <v>0</v>
      </c>
      <c r="J72">
        <f>'Monthly Data'!O72</f>
        <v>386</v>
      </c>
      <c r="L72" s="6">
        <f t="shared" si="29"/>
        <v>-5731272.9579267604</v>
      </c>
      <c r="M72" s="6">
        <f t="shared" ca="1" si="32"/>
        <v>2206280.6132321483</v>
      </c>
      <c r="N72" s="6">
        <f t="shared" ca="1" si="33"/>
        <v>11236.000450538198</v>
      </c>
      <c r="O72" s="6">
        <f t="shared" si="34"/>
        <v>15617338.393169099</v>
      </c>
      <c r="P72" s="6">
        <f t="shared" si="35"/>
        <v>0</v>
      </c>
      <c r="Q72" s="6">
        <f t="shared" si="30"/>
        <v>6299674.2644374566</v>
      </c>
      <c r="R72" s="6">
        <f t="shared" si="36"/>
        <v>0</v>
      </c>
      <c r="S72" s="6">
        <f t="shared" ca="1" si="31"/>
        <v>18403256.313362483</v>
      </c>
    </row>
    <row r="73" spans="1:19" x14ac:dyDescent="0.25">
      <c r="A73" s="21">
        <f>'Monthly Data'!A73</f>
        <v>43070</v>
      </c>
      <c r="B73">
        <f t="shared" si="27"/>
        <v>12</v>
      </c>
      <c r="C73">
        <f t="shared" si="28"/>
        <v>2017</v>
      </c>
      <c r="D73" s="6">
        <f>'Monthly Data'!M73</f>
        <v>19020400.584920451</v>
      </c>
      <c r="E73" s="7">
        <f t="shared" ca="1" si="37"/>
        <v>435.27</v>
      </c>
      <c r="F73" s="7">
        <f t="shared" ca="1" si="37"/>
        <v>0</v>
      </c>
      <c r="G73">
        <f>'Monthly Data'!CE73</f>
        <v>31</v>
      </c>
      <c r="H73">
        <f>'Monthly Data'!CC73</f>
        <v>0</v>
      </c>
      <c r="I73">
        <f>'Monthly Data'!CI73</f>
        <v>0</v>
      </c>
      <c r="J73">
        <f>'Monthly Data'!O73</f>
        <v>390</v>
      </c>
      <c r="L73" s="6">
        <f t="shared" si="29"/>
        <v>-5731272.9579267604</v>
      </c>
      <c r="M73" s="6">
        <f t="shared" ca="1" si="32"/>
        <v>3173168.6575520658</v>
      </c>
      <c r="N73" s="6">
        <f t="shared" ca="1" si="33"/>
        <v>0</v>
      </c>
      <c r="O73" s="6">
        <f t="shared" si="34"/>
        <v>16137916.33960807</v>
      </c>
      <c r="P73" s="6">
        <f t="shared" si="35"/>
        <v>0</v>
      </c>
      <c r="Q73" s="6">
        <f t="shared" si="30"/>
        <v>6364955.8630326632</v>
      </c>
      <c r="R73" s="6">
        <f t="shared" si="36"/>
        <v>0</v>
      </c>
      <c r="S73" s="6">
        <f t="shared" ca="1" si="31"/>
        <v>19944767.90226604</v>
      </c>
    </row>
    <row r="74" spans="1:19" x14ac:dyDescent="0.25">
      <c r="A74" s="21">
        <f>'Monthly Data'!A74</f>
        <v>43101</v>
      </c>
      <c r="B74">
        <f t="shared" si="27"/>
        <v>1</v>
      </c>
      <c r="C74">
        <f t="shared" si="28"/>
        <v>2018</v>
      </c>
      <c r="D74" s="6">
        <f>'Monthly Data'!M74</f>
        <v>21194320.867027823</v>
      </c>
      <c r="E74" s="7">
        <f t="shared" ca="1" si="37"/>
        <v>548.74</v>
      </c>
      <c r="F74" s="7">
        <f t="shared" ca="1" si="37"/>
        <v>0</v>
      </c>
      <c r="G74">
        <f>'Monthly Data'!CE74</f>
        <v>31</v>
      </c>
      <c r="H74">
        <f>'Monthly Data'!CC74</f>
        <v>0</v>
      </c>
      <c r="I74">
        <f>'Monthly Data'!CI74</f>
        <v>0</v>
      </c>
      <c r="J74">
        <f>'Monthly Data'!O74</f>
        <v>391</v>
      </c>
      <c r="L74" s="6">
        <f t="shared" si="29"/>
        <v>-5731272.9579267604</v>
      </c>
      <c r="M74" s="6">
        <f t="shared" ca="1" si="32"/>
        <v>4000378.0852002683</v>
      </c>
      <c r="N74" s="6">
        <f t="shared" ca="1" si="33"/>
        <v>0</v>
      </c>
      <c r="O74" s="6">
        <f t="shared" si="34"/>
        <v>16137916.33960807</v>
      </c>
      <c r="P74" s="6">
        <f t="shared" si="35"/>
        <v>0</v>
      </c>
      <c r="Q74" s="6">
        <f t="shared" si="30"/>
        <v>6381276.2626814647</v>
      </c>
      <c r="R74" s="6">
        <f t="shared" si="36"/>
        <v>0</v>
      </c>
      <c r="S74" s="6">
        <f t="shared" ca="1" si="31"/>
        <v>20788297.729563043</v>
      </c>
    </row>
    <row r="75" spans="1:19" x14ac:dyDescent="0.25">
      <c r="A75" s="21">
        <f>'Monthly Data'!A75</f>
        <v>43132</v>
      </c>
      <c r="B75">
        <f t="shared" si="27"/>
        <v>2</v>
      </c>
      <c r="C75">
        <f t="shared" si="28"/>
        <v>2018</v>
      </c>
      <c r="D75" s="6">
        <f>'Monthly Data'!M75</f>
        <v>18845065.640074998</v>
      </c>
      <c r="E75" s="7">
        <f t="shared" ca="1" si="37"/>
        <v>507.57</v>
      </c>
      <c r="F75" s="7">
        <f t="shared" ca="1" si="37"/>
        <v>0</v>
      </c>
      <c r="G75">
        <f>'Monthly Data'!CE75</f>
        <v>28</v>
      </c>
      <c r="H75">
        <f>'Monthly Data'!CC75</f>
        <v>0</v>
      </c>
      <c r="I75">
        <f>'Monthly Data'!CI75</f>
        <v>0</v>
      </c>
      <c r="J75">
        <f>'Monthly Data'!O75</f>
        <v>391</v>
      </c>
      <c r="L75" s="6">
        <f t="shared" si="29"/>
        <v>-5731272.9579267604</v>
      </c>
      <c r="M75" s="6">
        <f t="shared" ca="1" si="32"/>
        <v>3700244.022132704</v>
      </c>
      <c r="N75" s="6">
        <f t="shared" ca="1" si="33"/>
        <v>0</v>
      </c>
      <c r="O75" s="6">
        <f t="shared" si="34"/>
        <v>14576182.500291159</v>
      </c>
      <c r="P75" s="6">
        <f t="shared" si="35"/>
        <v>0</v>
      </c>
      <c r="Q75" s="6">
        <f t="shared" si="30"/>
        <v>6381276.2626814647</v>
      </c>
      <c r="R75" s="6">
        <f t="shared" si="36"/>
        <v>0</v>
      </c>
      <c r="S75" s="6">
        <f t="shared" ca="1" si="31"/>
        <v>18926429.827178568</v>
      </c>
    </row>
    <row r="76" spans="1:19" x14ac:dyDescent="0.25">
      <c r="A76" s="21">
        <f>'Monthly Data'!A76</f>
        <v>43160</v>
      </c>
      <c r="B76">
        <f t="shared" si="27"/>
        <v>3</v>
      </c>
      <c r="C76">
        <f t="shared" si="28"/>
        <v>2018</v>
      </c>
      <c r="D76" s="6">
        <f>'Monthly Data'!M76</f>
        <v>19569207.106866159</v>
      </c>
      <c r="E76" s="7">
        <f t="shared" ca="1" si="37"/>
        <v>395.70999999999992</v>
      </c>
      <c r="F76" s="7">
        <f t="shared" ca="1" si="37"/>
        <v>1.3500000000000003</v>
      </c>
      <c r="G76">
        <f>'Monthly Data'!CE76</f>
        <v>31</v>
      </c>
      <c r="H76">
        <f>'Monthly Data'!CC76</f>
        <v>0</v>
      </c>
      <c r="I76">
        <f>'Monthly Data'!CI76</f>
        <v>0</v>
      </c>
      <c r="J76">
        <f>'Monthly Data'!O76</f>
        <v>390</v>
      </c>
      <c r="L76" s="6">
        <f t="shared" si="29"/>
        <v>-5731272.9579267604</v>
      </c>
      <c r="M76" s="6">
        <f t="shared" ca="1" si="32"/>
        <v>2884771.6807497134</v>
      </c>
      <c r="N76" s="6">
        <f t="shared" ca="1" si="33"/>
        <v>32273.618315375661</v>
      </c>
      <c r="O76" s="6">
        <f t="shared" si="34"/>
        <v>16137916.33960807</v>
      </c>
      <c r="P76" s="6">
        <f t="shared" si="35"/>
        <v>0</v>
      </c>
      <c r="Q76" s="6">
        <f t="shared" si="30"/>
        <v>6364955.8630326632</v>
      </c>
      <c r="R76" s="6">
        <f t="shared" si="36"/>
        <v>0</v>
      </c>
      <c r="S76" s="6">
        <f t="shared" ca="1" si="31"/>
        <v>19688644.54377906</v>
      </c>
    </row>
    <row r="77" spans="1:19" x14ac:dyDescent="0.25">
      <c r="A77" s="21">
        <f>'Monthly Data'!A77</f>
        <v>43191</v>
      </c>
      <c r="B77">
        <f t="shared" si="27"/>
        <v>4</v>
      </c>
      <c r="C77">
        <f t="shared" si="28"/>
        <v>2018</v>
      </c>
      <c r="D77" s="6">
        <f>'Monthly Data'!M77</f>
        <v>17990115.285712756</v>
      </c>
      <c r="E77" s="7">
        <f t="shared" ca="1" si="37"/>
        <v>227.7</v>
      </c>
      <c r="F77" s="7">
        <f t="shared" ca="1" si="37"/>
        <v>1.2400000000000002</v>
      </c>
      <c r="G77">
        <f>'Monthly Data'!CE77</f>
        <v>30</v>
      </c>
      <c r="H77">
        <f>'Monthly Data'!CC77</f>
        <v>0</v>
      </c>
      <c r="I77">
        <f>'Monthly Data'!CI77</f>
        <v>0</v>
      </c>
      <c r="J77">
        <f>'Monthly Data'!O77</f>
        <v>391</v>
      </c>
      <c r="L77" s="6">
        <f t="shared" si="29"/>
        <v>-5731272.9579267604</v>
      </c>
      <c r="M77" s="6">
        <f t="shared" ca="1" si="32"/>
        <v>1659959.3432228395</v>
      </c>
      <c r="N77" s="6">
        <f t="shared" ca="1" si="33"/>
        <v>29643.916082270975</v>
      </c>
      <c r="O77" s="6">
        <f t="shared" si="34"/>
        <v>15617338.393169099</v>
      </c>
      <c r="P77" s="6">
        <f t="shared" si="35"/>
        <v>0</v>
      </c>
      <c r="Q77" s="6">
        <f t="shared" si="30"/>
        <v>6381276.2626814647</v>
      </c>
      <c r="R77" s="6">
        <f t="shared" si="36"/>
        <v>0</v>
      </c>
      <c r="S77" s="6">
        <f t="shared" ca="1" si="31"/>
        <v>17956944.957228914</v>
      </c>
    </row>
    <row r="78" spans="1:19" x14ac:dyDescent="0.25">
      <c r="A78" s="21">
        <f>'Monthly Data'!A78</f>
        <v>43221</v>
      </c>
      <c r="B78">
        <f t="shared" si="27"/>
        <v>5</v>
      </c>
      <c r="C78">
        <f t="shared" si="28"/>
        <v>2018</v>
      </c>
      <c r="D78" s="6">
        <f>'Monthly Data'!M78</f>
        <v>18492462.127677396</v>
      </c>
      <c r="E78" s="7">
        <f t="shared" ca="1" si="37"/>
        <v>77.190000000000012</v>
      </c>
      <c r="F78" s="7">
        <f t="shared" ca="1" si="37"/>
        <v>41.7</v>
      </c>
      <c r="G78">
        <f>'Monthly Data'!CE78</f>
        <v>31</v>
      </c>
      <c r="H78">
        <f>'Monthly Data'!CC78</f>
        <v>0</v>
      </c>
      <c r="I78">
        <f>'Monthly Data'!CI78</f>
        <v>0</v>
      </c>
      <c r="J78">
        <f>'Monthly Data'!O78</f>
        <v>391</v>
      </c>
      <c r="L78" s="6">
        <f t="shared" si="29"/>
        <v>-5731272.9579267604</v>
      </c>
      <c r="M78" s="6">
        <f t="shared" ca="1" si="32"/>
        <v>562724.03031783493</v>
      </c>
      <c r="N78" s="6">
        <f t="shared" ca="1" si="33"/>
        <v>996896.21018604806</v>
      </c>
      <c r="O78" s="6">
        <f t="shared" si="34"/>
        <v>16137916.33960807</v>
      </c>
      <c r="P78" s="6">
        <f t="shared" si="35"/>
        <v>0</v>
      </c>
      <c r="Q78" s="6">
        <f t="shared" si="30"/>
        <v>6381276.2626814647</v>
      </c>
      <c r="R78" s="6">
        <f t="shared" si="36"/>
        <v>0</v>
      </c>
      <c r="S78" s="6">
        <f t="shared" ca="1" si="31"/>
        <v>18347539.884866655</v>
      </c>
    </row>
    <row r="79" spans="1:19" x14ac:dyDescent="0.25">
      <c r="A79" s="21">
        <f>'Monthly Data'!A79</f>
        <v>43252</v>
      </c>
      <c r="B79">
        <f t="shared" si="27"/>
        <v>6</v>
      </c>
      <c r="C79">
        <f t="shared" si="28"/>
        <v>2018</v>
      </c>
      <c r="D79" s="6">
        <f>'Monthly Data'!M79</f>
        <v>17858472.01427551</v>
      </c>
      <c r="E79" s="7">
        <f t="shared" ca="1" si="37"/>
        <v>5.15</v>
      </c>
      <c r="F79" s="7">
        <f t="shared" ca="1" si="37"/>
        <v>101.92</v>
      </c>
      <c r="G79">
        <f>'Monthly Data'!CE79</f>
        <v>30</v>
      </c>
      <c r="H79">
        <f>'Monthly Data'!CC79</f>
        <v>0</v>
      </c>
      <c r="I79">
        <f>'Monthly Data'!CI79</f>
        <v>0</v>
      </c>
      <c r="J79">
        <f>'Monthly Data'!O79</f>
        <v>391</v>
      </c>
      <c r="L79" s="6">
        <f t="shared" si="29"/>
        <v>-5731272.9579267604</v>
      </c>
      <c r="M79" s="6">
        <f t="shared" ca="1" si="32"/>
        <v>37544.09581729304</v>
      </c>
      <c r="N79" s="6">
        <f t="shared" ca="1" si="33"/>
        <v>2436538.6508911755</v>
      </c>
      <c r="O79" s="6">
        <f t="shared" si="34"/>
        <v>15617338.393169099</v>
      </c>
      <c r="P79" s="6">
        <f t="shared" si="35"/>
        <v>0</v>
      </c>
      <c r="Q79" s="6">
        <f t="shared" si="30"/>
        <v>6381276.2626814647</v>
      </c>
      <c r="R79" s="6">
        <f t="shared" si="36"/>
        <v>0</v>
      </c>
      <c r="S79" s="6">
        <f t="shared" ca="1" si="31"/>
        <v>18741424.444632273</v>
      </c>
    </row>
    <row r="80" spans="1:19" x14ac:dyDescent="0.25">
      <c r="A80" s="21">
        <f>'Monthly Data'!A80</f>
        <v>43282</v>
      </c>
      <c r="B80">
        <f t="shared" si="27"/>
        <v>7</v>
      </c>
      <c r="C80">
        <f t="shared" si="28"/>
        <v>2018</v>
      </c>
      <c r="D80" s="6">
        <f>'Monthly Data'!M80</f>
        <v>20673733.699923079</v>
      </c>
      <c r="E80" s="7">
        <f t="shared" ca="1" si="37"/>
        <v>0</v>
      </c>
      <c r="F80" s="7">
        <f t="shared" ca="1" si="37"/>
        <v>175.67000000000002</v>
      </c>
      <c r="G80">
        <f>'Monthly Data'!CE80</f>
        <v>31</v>
      </c>
      <c r="H80">
        <f>'Monthly Data'!CC80</f>
        <v>0</v>
      </c>
      <c r="I80">
        <f>'Monthly Data'!CI80</f>
        <v>0</v>
      </c>
      <c r="J80">
        <f>'Monthly Data'!O80</f>
        <v>391</v>
      </c>
      <c r="L80" s="6">
        <f t="shared" si="29"/>
        <v>-5731272.9579267604</v>
      </c>
      <c r="M80" s="6">
        <f t="shared" ca="1" si="32"/>
        <v>0</v>
      </c>
      <c r="N80" s="6">
        <f t="shared" ca="1" si="33"/>
        <v>4199634.466268179</v>
      </c>
      <c r="O80" s="6">
        <f t="shared" si="34"/>
        <v>16137916.33960807</v>
      </c>
      <c r="P80" s="6">
        <f t="shared" si="35"/>
        <v>0</v>
      </c>
      <c r="Q80" s="6">
        <f t="shared" si="30"/>
        <v>6381276.2626814647</v>
      </c>
      <c r="R80" s="6">
        <f t="shared" si="36"/>
        <v>0</v>
      </c>
      <c r="S80" s="6">
        <f t="shared" ca="1" si="31"/>
        <v>20987554.110630952</v>
      </c>
    </row>
    <row r="81" spans="1:19" x14ac:dyDescent="0.25">
      <c r="A81" s="21">
        <f>'Monthly Data'!A81</f>
        <v>43313</v>
      </c>
      <c r="B81">
        <f t="shared" si="27"/>
        <v>8</v>
      </c>
      <c r="C81">
        <f t="shared" si="28"/>
        <v>2018</v>
      </c>
      <c r="D81" s="6">
        <f>'Monthly Data'!M81</f>
        <v>21414904.16402334</v>
      </c>
      <c r="E81" s="7">
        <f t="shared" ca="1" si="37"/>
        <v>8.0000000000000071E-2</v>
      </c>
      <c r="F81" s="7">
        <f t="shared" ca="1" si="37"/>
        <v>153.44999999999999</v>
      </c>
      <c r="G81">
        <f>'Monthly Data'!CE81</f>
        <v>31</v>
      </c>
      <c r="H81">
        <f>'Monthly Data'!CC81</f>
        <v>0</v>
      </c>
      <c r="I81">
        <f>'Monthly Data'!CI81</f>
        <v>0</v>
      </c>
      <c r="J81">
        <f>'Monthly Data'!O81</f>
        <v>391</v>
      </c>
      <c r="L81" s="6">
        <f t="shared" si="29"/>
        <v>-5731272.9579267604</v>
      </c>
      <c r="M81" s="6">
        <f t="shared" ca="1" si="32"/>
        <v>583.20925541426129</v>
      </c>
      <c r="N81" s="6">
        <f t="shared" ca="1" si="33"/>
        <v>3668434.6151810321</v>
      </c>
      <c r="O81" s="6">
        <f t="shared" si="34"/>
        <v>16137916.33960807</v>
      </c>
      <c r="P81" s="6">
        <f t="shared" si="35"/>
        <v>0</v>
      </c>
      <c r="Q81" s="6">
        <f t="shared" si="30"/>
        <v>6381276.2626814647</v>
      </c>
      <c r="R81" s="6">
        <f t="shared" si="36"/>
        <v>0</v>
      </c>
      <c r="S81" s="6">
        <f t="shared" ca="1" si="31"/>
        <v>20456937.468799219</v>
      </c>
    </row>
    <row r="82" spans="1:19" x14ac:dyDescent="0.25">
      <c r="A82" s="21">
        <f>'Monthly Data'!A82</f>
        <v>43344</v>
      </c>
      <c r="B82">
        <f t="shared" si="27"/>
        <v>9</v>
      </c>
      <c r="C82">
        <f t="shared" si="28"/>
        <v>2018</v>
      </c>
      <c r="D82" s="6">
        <f>'Monthly Data'!M82</f>
        <v>19064488.083299685</v>
      </c>
      <c r="E82" s="7">
        <f t="shared" ca="1" si="37"/>
        <v>13.169999999999998</v>
      </c>
      <c r="F82" s="7">
        <f t="shared" ca="1" si="37"/>
        <v>73.38</v>
      </c>
      <c r="G82">
        <f>'Monthly Data'!CE82</f>
        <v>30</v>
      </c>
      <c r="H82">
        <f>'Monthly Data'!CC82</f>
        <v>1</v>
      </c>
      <c r="I82">
        <f>'Monthly Data'!CI82</f>
        <v>0</v>
      </c>
      <c r="J82">
        <f>'Monthly Data'!O82</f>
        <v>391</v>
      </c>
      <c r="L82" s="6">
        <f t="shared" si="29"/>
        <v>-5731272.9579267604</v>
      </c>
      <c r="M82" s="6">
        <f t="shared" ca="1" si="32"/>
        <v>96010.82367257266</v>
      </c>
      <c r="N82" s="6">
        <f t="shared" ca="1" si="33"/>
        <v>1754250.4533201966</v>
      </c>
      <c r="O82" s="6">
        <f t="shared" si="34"/>
        <v>15617338.393169099</v>
      </c>
      <c r="P82" s="6">
        <f t="shared" si="35"/>
        <v>472832.474396859</v>
      </c>
      <c r="Q82" s="6">
        <f t="shared" si="30"/>
        <v>6381276.2626814647</v>
      </c>
      <c r="R82" s="6">
        <f t="shared" si="36"/>
        <v>0</v>
      </c>
      <c r="S82" s="6">
        <f t="shared" ca="1" si="31"/>
        <v>18590435.449313432</v>
      </c>
    </row>
    <row r="83" spans="1:19" x14ac:dyDescent="0.25">
      <c r="A83" s="21">
        <f>'Monthly Data'!A83</f>
        <v>43374</v>
      </c>
      <c r="B83">
        <f t="shared" si="27"/>
        <v>10</v>
      </c>
      <c r="C83">
        <f t="shared" si="28"/>
        <v>2018</v>
      </c>
      <c r="D83" s="6">
        <f>'Monthly Data'!M83</f>
        <v>18344630.094538778</v>
      </c>
      <c r="E83" s="7">
        <f t="shared" ca="1" si="37"/>
        <v>110.45</v>
      </c>
      <c r="F83" s="7">
        <f t="shared" ca="1" si="37"/>
        <v>15.610000000000003</v>
      </c>
      <c r="G83">
        <f>'Monthly Data'!CE83</f>
        <v>31</v>
      </c>
      <c r="H83">
        <f>'Monthly Data'!CC83</f>
        <v>1</v>
      </c>
      <c r="I83">
        <f>'Monthly Data'!CI83</f>
        <v>0</v>
      </c>
      <c r="J83">
        <f>'Monthly Data'!O83</f>
        <v>393</v>
      </c>
      <c r="L83" s="6">
        <f t="shared" si="29"/>
        <v>-5731272.9579267604</v>
      </c>
      <c r="M83" s="6">
        <f t="shared" ca="1" si="32"/>
        <v>805193.27825631376</v>
      </c>
      <c r="N83" s="6">
        <f t="shared" ca="1" si="33"/>
        <v>373178.65326149191</v>
      </c>
      <c r="O83" s="6">
        <f t="shared" si="34"/>
        <v>16137916.33960807</v>
      </c>
      <c r="P83" s="6">
        <f t="shared" si="35"/>
        <v>472832.474396859</v>
      </c>
      <c r="Q83" s="6">
        <f t="shared" si="30"/>
        <v>6413917.0619790684</v>
      </c>
      <c r="R83" s="6">
        <f t="shared" si="36"/>
        <v>0</v>
      </c>
      <c r="S83" s="6">
        <f t="shared" ca="1" si="31"/>
        <v>18471764.849575043</v>
      </c>
    </row>
    <row r="84" spans="1:19" x14ac:dyDescent="0.25">
      <c r="A84" s="21">
        <f>'Monthly Data'!A84</f>
        <v>43405</v>
      </c>
      <c r="B84">
        <f t="shared" si="27"/>
        <v>11</v>
      </c>
      <c r="C84">
        <f t="shared" si="28"/>
        <v>2018</v>
      </c>
      <c r="D84" s="6">
        <f>'Monthly Data'!M84</f>
        <v>18939649.881034181</v>
      </c>
      <c r="E84" s="7">
        <f t="shared" ca="1" si="37"/>
        <v>302.64</v>
      </c>
      <c r="F84" s="7">
        <f t="shared" ca="1" si="37"/>
        <v>0.47000000000000031</v>
      </c>
      <c r="G84">
        <f>'Monthly Data'!CE84</f>
        <v>30</v>
      </c>
      <c r="H84">
        <f>'Monthly Data'!CC84</f>
        <v>0</v>
      </c>
      <c r="I84">
        <f>'Monthly Data'!CI84</f>
        <v>0</v>
      </c>
      <c r="J84">
        <f>'Monthly Data'!O84</f>
        <v>393</v>
      </c>
      <c r="L84" s="6">
        <f t="shared" si="29"/>
        <v>-5731272.9579267604</v>
      </c>
      <c r="M84" s="6">
        <f t="shared" ca="1" si="32"/>
        <v>2206280.6132321483</v>
      </c>
      <c r="N84" s="6">
        <f t="shared" ca="1" si="33"/>
        <v>11236.000450538198</v>
      </c>
      <c r="O84" s="6">
        <f t="shared" si="34"/>
        <v>15617338.393169099</v>
      </c>
      <c r="P84" s="6">
        <f t="shared" si="35"/>
        <v>0</v>
      </c>
      <c r="Q84" s="6">
        <f t="shared" si="30"/>
        <v>6413917.0619790684</v>
      </c>
      <c r="R84" s="6">
        <f t="shared" si="36"/>
        <v>0</v>
      </c>
      <c r="S84" s="6">
        <f t="shared" ca="1" si="31"/>
        <v>18517499.110904094</v>
      </c>
    </row>
    <row r="85" spans="1:19" x14ac:dyDescent="0.25">
      <c r="A85" s="21">
        <f>'Monthly Data'!A85</f>
        <v>43435</v>
      </c>
      <c r="B85">
        <f t="shared" si="27"/>
        <v>12</v>
      </c>
      <c r="C85">
        <f t="shared" si="28"/>
        <v>2018</v>
      </c>
      <c r="D85" s="6">
        <f>'Monthly Data'!M85</f>
        <v>18352622.802766167</v>
      </c>
      <c r="E85" s="7">
        <f t="shared" ca="1" si="37"/>
        <v>435.27</v>
      </c>
      <c r="F85" s="7">
        <f t="shared" ca="1" si="37"/>
        <v>0</v>
      </c>
      <c r="G85">
        <f>'Monthly Data'!CE85</f>
        <v>31</v>
      </c>
      <c r="H85">
        <f>'Monthly Data'!CC85</f>
        <v>0</v>
      </c>
      <c r="I85">
        <f>'Monthly Data'!CI85</f>
        <v>0</v>
      </c>
      <c r="J85">
        <f>'Monthly Data'!O85</f>
        <v>393</v>
      </c>
      <c r="L85" s="6">
        <f t="shared" si="29"/>
        <v>-5731272.9579267604</v>
      </c>
      <c r="M85" s="6">
        <f t="shared" ca="1" si="32"/>
        <v>3173168.6575520658</v>
      </c>
      <c r="N85" s="6">
        <f t="shared" ca="1" si="33"/>
        <v>0</v>
      </c>
      <c r="O85" s="6">
        <f t="shared" si="34"/>
        <v>16137916.33960807</v>
      </c>
      <c r="P85" s="6">
        <f t="shared" si="35"/>
        <v>0</v>
      </c>
      <c r="Q85" s="6">
        <f t="shared" si="30"/>
        <v>6413917.0619790684</v>
      </c>
      <c r="R85" s="6">
        <f t="shared" si="36"/>
        <v>0</v>
      </c>
      <c r="S85" s="6">
        <f t="shared" ca="1" si="31"/>
        <v>19993729.101212442</v>
      </c>
    </row>
    <row r="86" spans="1:19" x14ac:dyDescent="0.25">
      <c r="A86" s="21">
        <f>'Monthly Data'!A86</f>
        <v>43466</v>
      </c>
      <c r="B86">
        <f t="shared" si="27"/>
        <v>1</v>
      </c>
      <c r="C86">
        <f t="shared" si="28"/>
        <v>2019</v>
      </c>
      <c r="D86" s="6">
        <f>'Monthly Data'!M86</f>
        <v>21370367.231140867</v>
      </c>
      <c r="E86" s="7">
        <f t="shared" ca="1" si="37"/>
        <v>548.74</v>
      </c>
      <c r="F86" s="7">
        <f t="shared" ca="1" si="37"/>
        <v>0</v>
      </c>
      <c r="G86">
        <f>'Monthly Data'!CE86</f>
        <v>31</v>
      </c>
      <c r="H86">
        <f>'Monthly Data'!CC86</f>
        <v>0</v>
      </c>
      <c r="I86">
        <f>'Monthly Data'!CI86</f>
        <v>0</v>
      </c>
      <c r="J86">
        <f>'Monthly Data'!O86</f>
        <v>393</v>
      </c>
      <c r="L86" s="6">
        <f t="shared" si="29"/>
        <v>-5731272.9579267604</v>
      </c>
      <c r="M86" s="6">
        <f t="shared" ca="1" si="32"/>
        <v>4000378.0852002683</v>
      </c>
      <c r="N86" s="6">
        <f t="shared" ca="1" si="33"/>
        <v>0</v>
      </c>
      <c r="O86" s="6">
        <f t="shared" si="34"/>
        <v>16137916.33960807</v>
      </c>
      <c r="P86" s="6">
        <f t="shared" si="35"/>
        <v>0</v>
      </c>
      <c r="Q86" s="6">
        <f t="shared" si="30"/>
        <v>6413917.0619790684</v>
      </c>
      <c r="R86" s="6">
        <f t="shared" si="36"/>
        <v>0</v>
      </c>
      <c r="S86" s="6">
        <f t="shared" ca="1" si="31"/>
        <v>20820938.528860644</v>
      </c>
    </row>
    <row r="87" spans="1:19" x14ac:dyDescent="0.25">
      <c r="A87" s="21">
        <f>'Monthly Data'!A87</f>
        <v>43497</v>
      </c>
      <c r="B87">
        <f t="shared" si="27"/>
        <v>2</v>
      </c>
      <c r="C87">
        <f t="shared" si="28"/>
        <v>2019</v>
      </c>
      <c r="D87" s="6">
        <f>'Monthly Data'!M87</f>
        <v>19670911.751140866</v>
      </c>
      <c r="E87" s="7">
        <f t="shared" ca="1" si="37"/>
        <v>507.57</v>
      </c>
      <c r="F87" s="7">
        <f t="shared" ca="1" si="37"/>
        <v>0</v>
      </c>
      <c r="G87">
        <f>'Monthly Data'!CE87</f>
        <v>28</v>
      </c>
      <c r="H87">
        <f>'Monthly Data'!CC87</f>
        <v>0</v>
      </c>
      <c r="I87">
        <f>'Monthly Data'!CI87</f>
        <v>0</v>
      </c>
      <c r="J87">
        <f>'Monthly Data'!O87</f>
        <v>388</v>
      </c>
      <c r="L87" s="6">
        <f t="shared" si="29"/>
        <v>-5731272.9579267604</v>
      </c>
      <c r="M87" s="6">
        <f t="shared" ca="1" si="32"/>
        <v>3700244.022132704</v>
      </c>
      <c r="N87" s="6">
        <f t="shared" ca="1" si="33"/>
        <v>0</v>
      </c>
      <c r="O87" s="6">
        <f t="shared" si="34"/>
        <v>14576182.500291159</v>
      </c>
      <c r="P87" s="6">
        <f t="shared" si="35"/>
        <v>0</v>
      </c>
      <c r="Q87" s="6">
        <f t="shared" si="30"/>
        <v>6332315.0637350595</v>
      </c>
      <c r="R87" s="6">
        <f t="shared" si="36"/>
        <v>0</v>
      </c>
      <c r="S87" s="6">
        <f t="shared" ca="1" si="31"/>
        <v>18877468.628232162</v>
      </c>
    </row>
    <row r="88" spans="1:19" x14ac:dyDescent="0.25">
      <c r="A88" s="21">
        <f>'Monthly Data'!A88</f>
        <v>43525</v>
      </c>
      <c r="B88">
        <f t="shared" si="27"/>
        <v>3</v>
      </c>
      <c r="C88">
        <f t="shared" si="28"/>
        <v>2019</v>
      </c>
      <c r="D88" s="6">
        <f>'Monthly Data'!M88</f>
        <v>19675872.408440869</v>
      </c>
      <c r="E88" s="7">
        <f t="shared" ca="1" si="37"/>
        <v>395.70999999999992</v>
      </c>
      <c r="F88" s="7">
        <f t="shared" ca="1" si="37"/>
        <v>1.3500000000000003</v>
      </c>
      <c r="G88">
        <f>'Monthly Data'!CE88</f>
        <v>31</v>
      </c>
      <c r="H88">
        <f>'Monthly Data'!CC88</f>
        <v>0</v>
      </c>
      <c r="I88">
        <f>'Monthly Data'!CI88</f>
        <v>0</v>
      </c>
      <c r="J88">
        <f>'Monthly Data'!O88</f>
        <v>371</v>
      </c>
      <c r="L88" s="6">
        <f t="shared" si="29"/>
        <v>-5731272.9579267604</v>
      </c>
      <c r="M88" s="6">
        <f t="shared" ca="1" si="32"/>
        <v>2884771.6807497134</v>
      </c>
      <c r="N88" s="6">
        <f t="shared" ca="1" si="33"/>
        <v>32273.618315375661</v>
      </c>
      <c r="O88" s="6">
        <f t="shared" si="34"/>
        <v>16137916.33960807</v>
      </c>
      <c r="P88" s="6">
        <f t="shared" si="35"/>
        <v>0</v>
      </c>
      <c r="Q88" s="6">
        <f t="shared" si="30"/>
        <v>6054868.2697054306</v>
      </c>
      <c r="R88" s="6">
        <f t="shared" si="36"/>
        <v>0</v>
      </c>
      <c r="S88" s="6">
        <f t="shared" ca="1" si="31"/>
        <v>19378556.950451829</v>
      </c>
    </row>
    <row r="89" spans="1:19" x14ac:dyDescent="0.25">
      <c r="A89" s="21">
        <f>'Monthly Data'!A89</f>
        <v>43556</v>
      </c>
      <c r="B89">
        <f t="shared" si="27"/>
        <v>4</v>
      </c>
      <c r="C89">
        <f t="shared" si="28"/>
        <v>2019</v>
      </c>
      <c r="D89" s="6">
        <f>'Monthly Data'!M89</f>
        <v>17829818.615440868</v>
      </c>
      <c r="E89" s="7">
        <f t="shared" ca="1" si="37"/>
        <v>227.7</v>
      </c>
      <c r="F89" s="7">
        <f t="shared" ca="1" si="37"/>
        <v>1.2400000000000002</v>
      </c>
      <c r="G89">
        <f>'Monthly Data'!CE89</f>
        <v>30</v>
      </c>
      <c r="H89">
        <f>'Monthly Data'!CC89</f>
        <v>0</v>
      </c>
      <c r="I89">
        <f>'Monthly Data'!CI89</f>
        <v>0</v>
      </c>
      <c r="J89">
        <f>'Monthly Data'!O89</f>
        <v>370</v>
      </c>
      <c r="L89" s="6">
        <f t="shared" si="29"/>
        <v>-5731272.9579267604</v>
      </c>
      <c r="M89" s="6">
        <f t="shared" ca="1" si="32"/>
        <v>1659959.3432228395</v>
      </c>
      <c r="N89" s="6">
        <f t="shared" ca="1" si="33"/>
        <v>29643.916082270975</v>
      </c>
      <c r="O89" s="6">
        <f t="shared" si="34"/>
        <v>15617338.393169099</v>
      </c>
      <c r="P89" s="6">
        <f t="shared" si="35"/>
        <v>0</v>
      </c>
      <c r="Q89" s="6">
        <f t="shared" si="30"/>
        <v>6038547.8700566292</v>
      </c>
      <c r="R89" s="6">
        <f t="shared" si="36"/>
        <v>0</v>
      </c>
      <c r="S89" s="6">
        <f t="shared" ca="1" si="31"/>
        <v>17614216.564604081</v>
      </c>
    </row>
    <row r="90" spans="1:19" x14ac:dyDescent="0.25">
      <c r="A90" s="21">
        <f>'Monthly Data'!A90</f>
        <v>43586</v>
      </c>
      <c r="B90">
        <f t="shared" si="27"/>
        <v>5</v>
      </c>
      <c r="C90">
        <f t="shared" si="28"/>
        <v>2019</v>
      </c>
      <c r="D90" s="6">
        <f>'Monthly Data'!M90</f>
        <v>17870600.860240869</v>
      </c>
      <c r="E90" s="7">
        <f t="shared" ref="E90:F95" ca="1" si="38">E78</f>
        <v>77.190000000000012</v>
      </c>
      <c r="F90" s="7">
        <f t="shared" ca="1" si="38"/>
        <v>41.7</v>
      </c>
      <c r="G90">
        <f>'Monthly Data'!CE90</f>
        <v>31</v>
      </c>
      <c r="H90">
        <f>'Monthly Data'!CC90</f>
        <v>0</v>
      </c>
      <c r="I90">
        <f>'Monthly Data'!CI90</f>
        <v>0</v>
      </c>
      <c r="J90">
        <f>'Monthly Data'!O90</f>
        <v>368</v>
      </c>
      <c r="L90" s="6">
        <f t="shared" si="29"/>
        <v>-5731272.9579267604</v>
      </c>
      <c r="M90" s="6">
        <f t="shared" ca="1" si="32"/>
        <v>562724.03031783493</v>
      </c>
      <c r="N90" s="6">
        <f t="shared" ca="1" si="33"/>
        <v>996896.21018604806</v>
      </c>
      <c r="O90" s="6">
        <f t="shared" si="34"/>
        <v>16137916.33960807</v>
      </c>
      <c r="P90" s="6">
        <f t="shared" si="35"/>
        <v>0</v>
      </c>
      <c r="Q90" s="6">
        <f t="shared" si="30"/>
        <v>6005907.0707590254</v>
      </c>
      <c r="R90" s="6">
        <f t="shared" si="36"/>
        <v>0</v>
      </c>
      <c r="S90" s="6">
        <f t="shared" ca="1" si="31"/>
        <v>17972170.692944217</v>
      </c>
    </row>
    <row r="91" spans="1:19" x14ac:dyDescent="0.25">
      <c r="A91" s="21">
        <f>'Monthly Data'!A91</f>
        <v>43617</v>
      </c>
      <c r="B91">
        <f t="shared" si="27"/>
        <v>6</v>
      </c>
      <c r="C91">
        <f t="shared" si="28"/>
        <v>2019</v>
      </c>
      <c r="D91" s="6">
        <f>'Monthly Data'!M91</f>
        <v>17967129.095040869</v>
      </c>
      <c r="E91" s="7">
        <f t="shared" ca="1" si="38"/>
        <v>5.15</v>
      </c>
      <c r="F91" s="7">
        <f t="shared" ca="1" si="38"/>
        <v>101.92</v>
      </c>
      <c r="G91">
        <f>'Monthly Data'!CE91</f>
        <v>30</v>
      </c>
      <c r="H91">
        <f>'Monthly Data'!CC91</f>
        <v>0</v>
      </c>
      <c r="I91">
        <f>'Monthly Data'!CI91</f>
        <v>0</v>
      </c>
      <c r="J91">
        <f>'Monthly Data'!O91</f>
        <v>372</v>
      </c>
      <c r="L91" s="6">
        <f t="shared" si="29"/>
        <v>-5731272.9579267604</v>
      </c>
      <c r="M91" s="6">
        <f t="shared" ca="1" si="32"/>
        <v>37544.09581729304</v>
      </c>
      <c r="N91" s="6">
        <f t="shared" ca="1" si="33"/>
        <v>2436538.6508911755</v>
      </c>
      <c r="O91" s="6">
        <f t="shared" si="34"/>
        <v>15617338.393169099</v>
      </c>
      <c r="P91" s="6">
        <f t="shared" si="35"/>
        <v>0</v>
      </c>
      <c r="Q91" s="6">
        <f t="shared" si="30"/>
        <v>6071188.669354232</v>
      </c>
      <c r="R91" s="6">
        <f t="shared" si="36"/>
        <v>0</v>
      </c>
      <c r="S91" s="6">
        <f t="shared" ca="1" si="31"/>
        <v>18431336.851305038</v>
      </c>
    </row>
    <row r="92" spans="1:19" x14ac:dyDescent="0.25">
      <c r="A92" s="21">
        <f>'Monthly Data'!A92</f>
        <v>43647</v>
      </c>
      <c r="B92">
        <f t="shared" si="27"/>
        <v>7</v>
      </c>
      <c r="C92">
        <f t="shared" si="28"/>
        <v>2019</v>
      </c>
      <c r="D92" s="6">
        <f>'Monthly Data'!M92</f>
        <v>21353544.911940869</v>
      </c>
      <c r="E92" s="7">
        <f t="shared" ca="1" si="38"/>
        <v>0</v>
      </c>
      <c r="F92" s="7">
        <f t="shared" ca="1" si="38"/>
        <v>175.67000000000002</v>
      </c>
      <c r="G92">
        <f>'Monthly Data'!CE92</f>
        <v>31</v>
      </c>
      <c r="H92">
        <f>'Monthly Data'!CC92</f>
        <v>0</v>
      </c>
      <c r="I92">
        <f>'Monthly Data'!CI92</f>
        <v>0</v>
      </c>
      <c r="J92">
        <f>'Monthly Data'!O92</f>
        <v>372</v>
      </c>
      <c r="L92" s="6">
        <f t="shared" si="29"/>
        <v>-5731272.9579267604</v>
      </c>
      <c r="M92" s="6">
        <f t="shared" ca="1" si="32"/>
        <v>0</v>
      </c>
      <c r="N92" s="6">
        <f t="shared" ca="1" si="33"/>
        <v>4199634.466268179</v>
      </c>
      <c r="O92" s="6">
        <f t="shared" si="34"/>
        <v>16137916.33960807</v>
      </c>
      <c r="P92" s="6">
        <f t="shared" si="35"/>
        <v>0</v>
      </c>
      <c r="Q92" s="6">
        <f t="shared" si="30"/>
        <v>6071188.669354232</v>
      </c>
      <c r="R92" s="6">
        <f t="shared" si="36"/>
        <v>0</v>
      </c>
      <c r="S92" s="6">
        <f t="shared" ca="1" si="31"/>
        <v>20677466.51730372</v>
      </c>
    </row>
    <row r="93" spans="1:19" x14ac:dyDescent="0.25">
      <c r="A93" s="21">
        <f>'Monthly Data'!A93</f>
        <v>43678</v>
      </c>
      <c r="B93">
        <f t="shared" si="27"/>
        <v>8</v>
      </c>
      <c r="C93">
        <f t="shared" si="28"/>
        <v>2019</v>
      </c>
      <c r="D93" s="6">
        <f>'Monthly Data'!M93</f>
        <v>20674767.604940869</v>
      </c>
      <c r="E93" s="7">
        <f t="shared" ca="1" si="38"/>
        <v>8.0000000000000071E-2</v>
      </c>
      <c r="F93" s="7">
        <f t="shared" ca="1" si="38"/>
        <v>153.44999999999999</v>
      </c>
      <c r="G93">
        <f>'Monthly Data'!CE93</f>
        <v>31</v>
      </c>
      <c r="H93">
        <f>'Monthly Data'!CC93</f>
        <v>0</v>
      </c>
      <c r="I93">
        <f>'Monthly Data'!CI93</f>
        <v>0</v>
      </c>
      <c r="J93">
        <f>'Monthly Data'!O93</f>
        <v>374</v>
      </c>
      <c r="L93" s="6">
        <f t="shared" si="29"/>
        <v>-5731272.9579267604</v>
      </c>
      <c r="M93" s="6">
        <f t="shared" ca="1" si="32"/>
        <v>583.20925541426129</v>
      </c>
      <c r="N93" s="6">
        <f t="shared" ca="1" si="33"/>
        <v>3668434.6151810321</v>
      </c>
      <c r="O93" s="6">
        <f t="shared" si="34"/>
        <v>16137916.33960807</v>
      </c>
      <c r="P93" s="6">
        <f t="shared" si="35"/>
        <v>0</v>
      </c>
      <c r="Q93" s="6">
        <f t="shared" si="30"/>
        <v>6103829.4686518358</v>
      </c>
      <c r="R93" s="6">
        <f t="shared" si="36"/>
        <v>0</v>
      </c>
      <c r="S93" s="6">
        <f t="shared" ca="1" si="31"/>
        <v>20179490.674769592</v>
      </c>
    </row>
    <row r="94" spans="1:19" x14ac:dyDescent="0.25">
      <c r="A94" s="21">
        <f>'Monthly Data'!A94</f>
        <v>43709</v>
      </c>
      <c r="B94">
        <f t="shared" si="27"/>
        <v>9</v>
      </c>
      <c r="C94">
        <f t="shared" si="28"/>
        <v>2019</v>
      </c>
      <c r="D94" s="6">
        <f>'Monthly Data'!M94</f>
        <v>18925676.418040868</v>
      </c>
      <c r="E94" s="7">
        <f t="shared" ca="1" si="38"/>
        <v>13.169999999999998</v>
      </c>
      <c r="F94" s="7">
        <f t="shared" ca="1" si="38"/>
        <v>73.38</v>
      </c>
      <c r="G94">
        <f>'Monthly Data'!CE94</f>
        <v>30</v>
      </c>
      <c r="H94">
        <f>'Monthly Data'!CC94</f>
        <v>1</v>
      </c>
      <c r="I94">
        <f>'Monthly Data'!CI94</f>
        <v>0</v>
      </c>
      <c r="J94">
        <f>'Monthly Data'!O94</f>
        <v>374</v>
      </c>
      <c r="L94" s="6">
        <f t="shared" si="29"/>
        <v>-5731272.9579267604</v>
      </c>
      <c r="M94" s="6">
        <f t="shared" ca="1" si="32"/>
        <v>96010.82367257266</v>
      </c>
      <c r="N94" s="6">
        <f t="shared" ca="1" si="33"/>
        <v>1754250.4533201966</v>
      </c>
      <c r="O94" s="6">
        <f t="shared" si="34"/>
        <v>15617338.393169099</v>
      </c>
      <c r="P94" s="6">
        <f t="shared" si="35"/>
        <v>472832.474396859</v>
      </c>
      <c r="Q94" s="6">
        <f t="shared" si="30"/>
        <v>6103829.4686518358</v>
      </c>
      <c r="R94" s="6">
        <f t="shared" si="36"/>
        <v>0</v>
      </c>
      <c r="S94" s="6">
        <f t="shared" ca="1" si="31"/>
        <v>18312988.655283801</v>
      </c>
    </row>
    <row r="95" spans="1:19" x14ac:dyDescent="0.25">
      <c r="A95" s="21">
        <f>'Monthly Data'!A95</f>
        <v>43739</v>
      </c>
      <c r="B95">
        <f t="shared" si="27"/>
        <v>10</v>
      </c>
      <c r="C95">
        <f t="shared" si="28"/>
        <v>2019</v>
      </c>
      <c r="D95" s="6">
        <f>'Monthly Data'!M95</f>
        <v>18566230.77624087</v>
      </c>
      <c r="E95" s="7">
        <f t="shared" ca="1" si="38"/>
        <v>110.45</v>
      </c>
      <c r="F95" s="7">
        <f t="shared" ca="1" si="38"/>
        <v>15.610000000000003</v>
      </c>
      <c r="G95">
        <f>'Monthly Data'!CE95</f>
        <v>31</v>
      </c>
      <c r="H95">
        <f>'Monthly Data'!CC95</f>
        <v>1</v>
      </c>
      <c r="I95">
        <f>'Monthly Data'!CI95</f>
        <v>0</v>
      </c>
      <c r="J95">
        <f>'Monthly Data'!O95</f>
        <v>376</v>
      </c>
      <c r="L95" s="6">
        <f t="shared" si="29"/>
        <v>-5731272.9579267604</v>
      </c>
      <c r="M95" s="6">
        <f t="shared" ca="1" si="32"/>
        <v>805193.27825631376</v>
      </c>
      <c r="N95" s="6">
        <f t="shared" ca="1" si="33"/>
        <v>373178.65326149191</v>
      </c>
      <c r="O95" s="6">
        <f t="shared" si="34"/>
        <v>16137916.33960807</v>
      </c>
      <c r="P95" s="6">
        <f t="shared" si="35"/>
        <v>472832.474396859</v>
      </c>
      <c r="Q95" s="6">
        <f t="shared" si="30"/>
        <v>6136470.2679494396</v>
      </c>
      <c r="R95" s="6">
        <f t="shared" si="36"/>
        <v>0</v>
      </c>
      <c r="S95" s="6">
        <f t="shared" ca="1" si="31"/>
        <v>18194318.055545412</v>
      </c>
    </row>
    <row r="96" spans="1:19" x14ac:dyDescent="0.25">
      <c r="A96" s="21">
        <f>'Monthly Data'!A96</f>
        <v>43770</v>
      </c>
      <c r="B96">
        <f t="shared" ref="B96:B114" si="39">MONTH(A96)</f>
        <v>11</v>
      </c>
      <c r="C96">
        <f t="shared" ref="C96:C114" si="40">YEAR(A96)</f>
        <v>2019</v>
      </c>
      <c r="D96" s="6">
        <f>'Monthly Data'!M96</f>
        <v>19276799.685340866</v>
      </c>
      <c r="E96" s="7">
        <f t="shared" ref="E96:F96" ca="1" si="41">E84</f>
        <v>302.64</v>
      </c>
      <c r="F96" s="7">
        <f t="shared" ca="1" si="41"/>
        <v>0.47000000000000031</v>
      </c>
      <c r="G96">
        <f>'Monthly Data'!CE96</f>
        <v>30</v>
      </c>
      <c r="H96">
        <f>'Monthly Data'!CC96</f>
        <v>0</v>
      </c>
      <c r="I96">
        <f>'Monthly Data'!CI96</f>
        <v>0</v>
      </c>
      <c r="J96">
        <f>'Monthly Data'!O96</f>
        <v>373</v>
      </c>
      <c r="L96" s="6">
        <f t="shared" si="29"/>
        <v>-5731272.9579267604</v>
      </c>
      <c r="M96" s="6">
        <f t="shared" ca="1" si="32"/>
        <v>2206280.6132321483</v>
      </c>
      <c r="N96" s="6">
        <f t="shared" ca="1" si="33"/>
        <v>11236.000450538198</v>
      </c>
      <c r="O96" s="6">
        <f t="shared" si="34"/>
        <v>15617338.393169099</v>
      </c>
      <c r="P96" s="6">
        <f t="shared" si="35"/>
        <v>0</v>
      </c>
      <c r="Q96" s="6">
        <f t="shared" si="30"/>
        <v>6087509.0690030344</v>
      </c>
      <c r="R96" s="6">
        <f t="shared" si="36"/>
        <v>0</v>
      </c>
      <c r="S96" s="6">
        <f t="shared" ca="1" si="31"/>
        <v>18191091.117928058</v>
      </c>
    </row>
    <row r="97" spans="1:19" x14ac:dyDescent="0.25">
      <c r="A97" s="21">
        <f>'Monthly Data'!A97</f>
        <v>43800</v>
      </c>
      <c r="B97">
        <f t="shared" si="39"/>
        <v>12</v>
      </c>
      <c r="C97">
        <f t="shared" si="40"/>
        <v>2019</v>
      </c>
      <c r="D97" s="6">
        <f>'Monthly Data'!M97</f>
        <v>19734350.852940869</v>
      </c>
      <c r="E97" s="7">
        <f t="shared" ref="E97:F97" ca="1" si="42">E85</f>
        <v>435.27</v>
      </c>
      <c r="F97" s="7">
        <f t="shared" ca="1" si="42"/>
        <v>0</v>
      </c>
      <c r="G97">
        <f>'Monthly Data'!CE97</f>
        <v>31</v>
      </c>
      <c r="H97">
        <f>'Monthly Data'!CC97</f>
        <v>0</v>
      </c>
      <c r="I97">
        <f>'Monthly Data'!CI97</f>
        <v>0</v>
      </c>
      <c r="J97">
        <f>'Monthly Data'!O97</f>
        <v>371</v>
      </c>
      <c r="L97" s="6">
        <f t="shared" si="29"/>
        <v>-5731272.9579267604</v>
      </c>
      <c r="M97" s="6">
        <f t="shared" ca="1" si="32"/>
        <v>3173168.6575520658</v>
      </c>
      <c r="N97" s="6">
        <f t="shared" ca="1" si="33"/>
        <v>0</v>
      </c>
      <c r="O97" s="6">
        <f t="shared" si="34"/>
        <v>16137916.33960807</v>
      </c>
      <c r="P97" s="6">
        <f t="shared" si="35"/>
        <v>0</v>
      </c>
      <c r="Q97" s="6">
        <f t="shared" si="30"/>
        <v>6054868.2697054306</v>
      </c>
      <c r="R97" s="6">
        <f t="shared" si="36"/>
        <v>0</v>
      </c>
      <c r="S97" s="6">
        <f t="shared" ca="1" si="31"/>
        <v>19634680.308938805</v>
      </c>
    </row>
    <row r="98" spans="1:19" x14ac:dyDescent="0.25">
      <c r="A98" s="21">
        <f>'Monthly Data'!A98</f>
        <v>43831</v>
      </c>
      <c r="B98">
        <f t="shared" si="39"/>
        <v>1</v>
      </c>
      <c r="C98">
        <f t="shared" si="40"/>
        <v>2020</v>
      </c>
      <c r="D98" s="6">
        <f>'Monthly Data'!M98</f>
        <v>20986987.31437739</v>
      </c>
      <c r="E98" s="7">
        <f t="shared" ref="E98:F98" ca="1" si="43">E86</f>
        <v>548.74</v>
      </c>
      <c r="F98" s="7">
        <f t="shared" ca="1" si="43"/>
        <v>0</v>
      </c>
      <c r="G98">
        <f>'Monthly Data'!CE98</f>
        <v>31</v>
      </c>
      <c r="H98">
        <f>'Monthly Data'!CC98</f>
        <v>0</v>
      </c>
      <c r="I98">
        <f>'Monthly Data'!CI98</f>
        <v>0</v>
      </c>
      <c r="J98">
        <f>'Monthly Data'!O98</f>
        <v>373</v>
      </c>
      <c r="L98" s="6">
        <f t="shared" ref="L98:L129" si="44">$V$7</f>
        <v>-5731272.9579267604</v>
      </c>
      <c r="M98" s="6">
        <f t="shared" ca="1" si="32"/>
        <v>4000378.0852002683</v>
      </c>
      <c r="N98" s="6">
        <f t="shared" ca="1" si="33"/>
        <v>0</v>
      </c>
      <c r="O98" s="6">
        <f t="shared" si="34"/>
        <v>16137916.33960807</v>
      </c>
      <c r="P98" s="6">
        <f t="shared" si="35"/>
        <v>0</v>
      </c>
      <c r="Q98" s="6">
        <f t="shared" ref="Q98:Q129" si="45">J98*$V$12</f>
        <v>6087509.0690030344</v>
      </c>
      <c r="R98" s="6">
        <f t="shared" si="36"/>
        <v>0</v>
      </c>
      <c r="S98" s="6">
        <f t="shared" ref="S98:S129" ca="1" si="46">SUM(L98:R98)</f>
        <v>20494530.535884611</v>
      </c>
    </row>
    <row r="99" spans="1:19" x14ac:dyDescent="0.25">
      <c r="A99" s="21">
        <f>'Monthly Data'!A99</f>
        <v>43862</v>
      </c>
      <c r="B99">
        <f t="shared" si="39"/>
        <v>2</v>
      </c>
      <c r="C99">
        <f t="shared" si="40"/>
        <v>2020</v>
      </c>
      <c r="D99" s="6">
        <f>'Monthly Data'!M99</f>
        <v>20062358.051077388</v>
      </c>
      <c r="E99" s="7">
        <f t="shared" ref="E99:F99" ca="1" si="47">E87</f>
        <v>507.57</v>
      </c>
      <c r="F99" s="7">
        <f t="shared" ca="1" si="47"/>
        <v>0</v>
      </c>
      <c r="G99">
        <f>'Monthly Data'!CE99</f>
        <v>29</v>
      </c>
      <c r="H99">
        <f>'Monthly Data'!CC99</f>
        <v>0</v>
      </c>
      <c r="I99">
        <f>'Monthly Data'!CI99</f>
        <v>0</v>
      </c>
      <c r="J99">
        <f>'Monthly Data'!O99</f>
        <v>377</v>
      </c>
      <c r="L99" s="6">
        <f t="shared" si="44"/>
        <v>-5731272.9579267604</v>
      </c>
      <c r="M99" s="6">
        <f t="shared" ca="1" si="32"/>
        <v>3700244.022132704</v>
      </c>
      <c r="N99" s="6">
        <f t="shared" ca="1" si="33"/>
        <v>0</v>
      </c>
      <c r="O99" s="6">
        <f t="shared" si="34"/>
        <v>15096760.446730129</v>
      </c>
      <c r="P99" s="6">
        <f t="shared" si="35"/>
        <v>0</v>
      </c>
      <c r="Q99" s="6">
        <f t="shared" si="45"/>
        <v>6152790.667598241</v>
      </c>
      <c r="R99" s="6">
        <f t="shared" si="36"/>
        <v>0</v>
      </c>
      <c r="S99" s="6">
        <f t="shared" ca="1" si="46"/>
        <v>19218522.178534314</v>
      </c>
    </row>
    <row r="100" spans="1:19" x14ac:dyDescent="0.25">
      <c r="A100" s="21">
        <f>'Monthly Data'!A100</f>
        <v>43891</v>
      </c>
      <c r="B100">
        <f t="shared" si="39"/>
        <v>3</v>
      </c>
      <c r="C100">
        <f t="shared" si="40"/>
        <v>2020</v>
      </c>
      <c r="D100" s="6">
        <f>'Monthly Data'!M100</f>
        <v>19017197.936377387</v>
      </c>
      <c r="E100" s="7">
        <f t="shared" ref="E100:F100" ca="1" si="48">E88</f>
        <v>395.70999999999992</v>
      </c>
      <c r="F100" s="7">
        <f t="shared" ca="1" si="48"/>
        <v>1.3500000000000003</v>
      </c>
      <c r="G100">
        <f>'Monthly Data'!CE100</f>
        <v>31</v>
      </c>
      <c r="H100">
        <f>'Monthly Data'!CC100</f>
        <v>0</v>
      </c>
      <c r="I100">
        <f>'Monthly Data'!CI100</f>
        <v>0.5</v>
      </c>
      <c r="J100">
        <f>'Monthly Data'!O100</f>
        <v>378</v>
      </c>
      <c r="L100" s="6">
        <f t="shared" si="44"/>
        <v>-5731272.9579267604</v>
      </c>
      <c r="M100" s="6">
        <f t="shared" ca="1" si="32"/>
        <v>2884771.6807497134</v>
      </c>
      <c r="N100" s="6">
        <f t="shared" ca="1" si="33"/>
        <v>32273.618315375661</v>
      </c>
      <c r="O100" s="6">
        <f t="shared" si="34"/>
        <v>16137916.33960807</v>
      </c>
      <c r="P100" s="6">
        <f t="shared" si="35"/>
        <v>0</v>
      </c>
      <c r="Q100" s="6">
        <f t="shared" si="45"/>
        <v>6169111.0672470424</v>
      </c>
      <c r="R100" s="6">
        <f t="shared" si="36"/>
        <v>-701606.06100709003</v>
      </c>
      <c r="S100" s="6">
        <f t="shared" ca="1" si="46"/>
        <v>18791193.68698635</v>
      </c>
    </row>
    <row r="101" spans="1:19" x14ac:dyDescent="0.25">
      <c r="A101" s="21">
        <f>'Monthly Data'!A101</f>
        <v>43922</v>
      </c>
      <c r="B101">
        <f t="shared" si="39"/>
        <v>4</v>
      </c>
      <c r="C101">
        <f t="shared" si="40"/>
        <v>2020</v>
      </c>
      <c r="D101" s="6">
        <f>'Monthly Data'!M101</f>
        <v>16130810.383877387</v>
      </c>
      <c r="E101" s="7">
        <f t="shared" ref="E101:F101" ca="1" si="49">E89</f>
        <v>227.7</v>
      </c>
      <c r="F101" s="7">
        <f t="shared" ca="1" si="49"/>
        <v>1.2400000000000002</v>
      </c>
      <c r="G101">
        <f>'Monthly Data'!CE101</f>
        <v>30</v>
      </c>
      <c r="H101">
        <f>'Monthly Data'!CC101</f>
        <v>0</v>
      </c>
      <c r="I101">
        <f>'Monthly Data'!CI101</f>
        <v>1</v>
      </c>
      <c r="J101">
        <f>'Monthly Data'!O101</f>
        <v>367</v>
      </c>
      <c r="L101" s="6">
        <f t="shared" si="44"/>
        <v>-5731272.9579267604</v>
      </c>
      <c r="M101" s="6">
        <f t="shared" ca="1" si="32"/>
        <v>1659959.3432228395</v>
      </c>
      <c r="N101" s="6">
        <f t="shared" ca="1" si="33"/>
        <v>29643.916082270975</v>
      </c>
      <c r="O101" s="6">
        <f t="shared" si="34"/>
        <v>15617338.393169099</v>
      </c>
      <c r="P101" s="6">
        <f t="shared" si="35"/>
        <v>0</v>
      </c>
      <c r="Q101" s="6">
        <f t="shared" si="45"/>
        <v>5989586.671110224</v>
      </c>
      <c r="R101" s="6">
        <f t="shared" si="36"/>
        <v>-1403212.1220141801</v>
      </c>
      <c r="S101" s="6">
        <f t="shared" ca="1" si="46"/>
        <v>16162043.243643492</v>
      </c>
    </row>
    <row r="102" spans="1:19" x14ac:dyDescent="0.25">
      <c r="A102" s="21">
        <f>'Monthly Data'!A102</f>
        <v>43952</v>
      </c>
      <c r="B102">
        <f t="shared" si="39"/>
        <v>5</v>
      </c>
      <c r="C102">
        <f t="shared" si="40"/>
        <v>2020</v>
      </c>
      <c r="D102" s="6">
        <f>'Monthly Data'!M102</f>
        <v>16721495.034577386</v>
      </c>
      <c r="E102" s="7">
        <f t="shared" ref="E102:F102" ca="1" si="50">E90</f>
        <v>77.190000000000012</v>
      </c>
      <c r="F102" s="7">
        <f t="shared" ca="1" si="50"/>
        <v>41.7</v>
      </c>
      <c r="G102">
        <f>'Monthly Data'!CE102</f>
        <v>31</v>
      </c>
      <c r="H102">
        <f>'Monthly Data'!CC102</f>
        <v>0</v>
      </c>
      <c r="I102">
        <f>'Monthly Data'!CI102</f>
        <v>1</v>
      </c>
      <c r="J102">
        <f>'Monthly Data'!O102</f>
        <v>367</v>
      </c>
      <c r="L102" s="6">
        <f t="shared" si="44"/>
        <v>-5731272.9579267604</v>
      </c>
      <c r="M102" s="6">
        <f t="shared" ca="1" si="32"/>
        <v>562724.03031783493</v>
      </c>
      <c r="N102" s="6">
        <f t="shared" ca="1" si="33"/>
        <v>996896.21018604806</v>
      </c>
      <c r="O102" s="6">
        <f t="shared" si="34"/>
        <v>16137916.33960807</v>
      </c>
      <c r="P102" s="6">
        <f t="shared" si="35"/>
        <v>0</v>
      </c>
      <c r="Q102" s="6">
        <f t="shared" si="45"/>
        <v>5989586.671110224</v>
      </c>
      <c r="R102" s="6">
        <f t="shared" si="36"/>
        <v>-1403212.1220141801</v>
      </c>
      <c r="S102" s="6">
        <f t="shared" ca="1" si="46"/>
        <v>16552638.171281233</v>
      </c>
    </row>
    <row r="103" spans="1:19" x14ac:dyDescent="0.25">
      <c r="A103" s="21">
        <f>'Monthly Data'!A103</f>
        <v>43983</v>
      </c>
      <c r="B103">
        <f t="shared" si="39"/>
        <v>6</v>
      </c>
      <c r="C103">
        <f t="shared" si="40"/>
        <v>2020</v>
      </c>
      <c r="D103" s="6">
        <f>'Monthly Data'!M103</f>
        <v>18064310.144777387</v>
      </c>
      <c r="E103" s="7">
        <f t="shared" ref="E103:F103" ca="1" si="51">E91</f>
        <v>5.15</v>
      </c>
      <c r="F103" s="7">
        <f t="shared" ca="1" si="51"/>
        <v>101.92</v>
      </c>
      <c r="G103">
        <f>'Monthly Data'!CE103</f>
        <v>30</v>
      </c>
      <c r="H103">
        <f>'Monthly Data'!CC103</f>
        <v>0</v>
      </c>
      <c r="I103">
        <f>'Monthly Data'!CI103</f>
        <v>0.5</v>
      </c>
      <c r="J103">
        <f>'Monthly Data'!O103</f>
        <v>370</v>
      </c>
      <c r="L103" s="6">
        <f t="shared" si="44"/>
        <v>-5731272.9579267604</v>
      </c>
      <c r="M103" s="6">
        <f t="shared" ca="1" si="32"/>
        <v>37544.09581729304</v>
      </c>
      <c r="N103" s="6">
        <f t="shared" ca="1" si="33"/>
        <v>2436538.6508911755</v>
      </c>
      <c r="O103" s="6">
        <f t="shared" si="34"/>
        <v>15617338.393169099</v>
      </c>
      <c r="P103" s="6">
        <f t="shared" si="35"/>
        <v>0</v>
      </c>
      <c r="Q103" s="6">
        <f t="shared" si="45"/>
        <v>6038547.8700566292</v>
      </c>
      <c r="R103" s="6">
        <f t="shared" si="36"/>
        <v>-701606.06100709003</v>
      </c>
      <c r="S103" s="6">
        <f t="shared" ca="1" si="46"/>
        <v>17697089.991000347</v>
      </c>
    </row>
    <row r="104" spans="1:19" x14ac:dyDescent="0.25">
      <c r="A104" s="21">
        <f>'Monthly Data'!A104</f>
        <v>44013</v>
      </c>
      <c r="B104">
        <f t="shared" si="39"/>
        <v>7</v>
      </c>
      <c r="C104">
        <f t="shared" si="40"/>
        <v>2020</v>
      </c>
      <c r="D104" s="6">
        <f>'Monthly Data'!M104</f>
        <v>20762002.513077389</v>
      </c>
      <c r="E104" s="7">
        <f t="shared" ref="E104:F104" ca="1" si="52">E92</f>
        <v>0</v>
      </c>
      <c r="F104" s="7">
        <f t="shared" ca="1" si="52"/>
        <v>175.67000000000002</v>
      </c>
      <c r="G104">
        <f>'Monthly Data'!CE104</f>
        <v>31</v>
      </c>
      <c r="H104">
        <f>'Monthly Data'!CC104</f>
        <v>0</v>
      </c>
      <c r="I104">
        <f>'Monthly Data'!CI104</f>
        <v>0</v>
      </c>
      <c r="J104">
        <f>'Monthly Data'!O104</f>
        <v>372</v>
      </c>
      <c r="L104" s="6">
        <f t="shared" si="44"/>
        <v>-5731272.9579267604</v>
      </c>
      <c r="M104" s="6">
        <f t="shared" ca="1" si="32"/>
        <v>0</v>
      </c>
      <c r="N104" s="6">
        <f t="shared" ca="1" si="33"/>
        <v>4199634.466268179</v>
      </c>
      <c r="O104" s="6">
        <f t="shared" si="34"/>
        <v>16137916.33960807</v>
      </c>
      <c r="P104" s="6">
        <f t="shared" si="35"/>
        <v>0</v>
      </c>
      <c r="Q104" s="6">
        <f t="shared" si="45"/>
        <v>6071188.669354232</v>
      </c>
      <c r="R104" s="6">
        <f t="shared" si="36"/>
        <v>0</v>
      </c>
      <c r="S104" s="6">
        <f t="shared" ca="1" si="46"/>
        <v>20677466.51730372</v>
      </c>
    </row>
    <row r="105" spans="1:19" x14ac:dyDescent="0.25">
      <c r="A105" s="21">
        <f>'Monthly Data'!A105</f>
        <v>44044</v>
      </c>
      <c r="B105">
        <f t="shared" si="39"/>
        <v>8</v>
      </c>
      <c r="C105">
        <f t="shared" si="40"/>
        <v>2020</v>
      </c>
      <c r="D105" s="6">
        <f>'Monthly Data'!M105</f>
        <v>19796409.106077388</v>
      </c>
      <c r="E105" s="7">
        <f t="shared" ref="E105:F105" ca="1" si="53">E93</f>
        <v>8.0000000000000071E-2</v>
      </c>
      <c r="F105" s="7">
        <f t="shared" ca="1" si="53"/>
        <v>153.44999999999999</v>
      </c>
      <c r="G105">
        <f>'Monthly Data'!CE105</f>
        <v>31</v>
      </c>
      <c r="H105">
        <f>'Monthly Data'!CC105</f>
        <v>0</v>
      </c>
      <c r="I105">
        <f>'Monthly Data'!CI105</f>
        <v>0</v>
      </c>
      <c r="J105">
        <f>'Monthly Data'!O105</f>
        <v>370</v>
      </c>
      <c r="L105" s="6">
        <f t="shared" si="44"/>
        <v>-5731272.9579267604</v>
      </c>
      <c r="M105" s="6">
        <f t="shared" ca="1" si="32"/>
        <v>583.20925541426129</v>
      </c>
      <c r="N105" s="6">
        <f t="shared" ca="1" si="33"/>
        <v>3668434.6151810321</v>
      </c>
      <c r="O105" s="6">
        <f t="shared" si="34"/>
        <v>16137916.33960807</v>
      </c>
      <c r="P105" s="6">
        <f t="shared" si="35"/>
        <v>0</v>
      </c>
      <c r="Q105" s="6">
        <f t="shared" si="45"/>
        <v>6038547.8700566292</v>
      </c>
      <c r="R105" s="6">
        <f t="shared" si="36"/>
        <v>0</v>
      </c>
      <c r="S105" s="6">
        <f t="shared" ca="1" si="46"/>
        <v>20114209.076174386</v>
      </c>
    </row>
    <row r="106" spans="1:19" x14ac:dyDescent="0.25">
      <c r="A106" s="21">
        <f>'Monthly Data'!A106</f>
        <v>44075</v>
      </c>
      <c r="B106">
        <f t="shared" si="39"/>
        <v>9</v>
      </c>
      <c r="C106">
        <f t="shared" si="40"/>
        <v>2020</v>
      </c>
      <c r="D106" s="6">
        <f>'Monthly Data'!M106</f>
        <v>17704390.758377388</v>
      </c>
      <c r="E106" s="7">
        <f t="shared" ref="E106:F106" ca="1" si="54">E94</f>
        <v>13.169999999999998</v>
      </c>
      <c r="F106" s="7">
        <f t="shared" ca="1" si="54"/>
        <v>73.38</v>
      </c>
      <c r="G106">
        <f>'Monthly Data'!CE106</f>
        <v>30</v>
      </c>
      <c r="H106">
        <f>'Monthly Data'!CC106</f>
        <v>1</v>
      </c>
      <c r="I106">
        <f>'Monthly Data'!CI106</f>
        <v>0</v>
      </c>
      <c r="J106">
        <f>'Monthly Data'!O106</f>
        <v>369</v>
      </c>
      <c r="L106" s="6">
        <f t="shared" si="44"/>
        <v>-5731272.9579267604</v>
      </c>
      <c r="M106" s="6">
        <f t="shared" ca="1" si="32"/>
        <v>96010.82367257266</v>
      </c>
      <c r="N106" s="6">
        <f t="shared" ca="1" si="33"/>
        <v>1754250.4533201966</v>
      </c>
      <c r="O106" s="6">
        <f t="shared" si="34"/>
        <v>15617338.393169099</v>
      </c>
      <c r="P106" s="6">
        <f t="shared" si="35"/>
        <v>472832.474396859</v>
      </c>
      <c r="Q106" s="6">
        <f t="shared" si="45"/>
        <v>6022227.4704078278</v>
      </c>
      <c r="R106" s="6">
        <f t="shared" si="36"/>
        <v>0</v>
      </c>
      <c r="S106" s="6">
        <f t="shared" ca="1" si="46"/>
        <v>18231386.657039795</v>
      </c>
    </row>
    <row r="107" spans="1:19" x14ac:dyDescent="0.25">
      <c r="A107" s="21">
        <f>'Monthly Data'!A107</f>
        <v>44105</v>
      </c>
      <c r="B107">
        <f t="shared" si="39"/>
        <v>10</v>
      </c>
      <c r="C107">
        <f t="shared" si="40"/>
        <v>2020</v>
      </c>
      <c r="D107" s="6">
        <f>'Monthly Data'!M107</f>
        <v>17747385.23757739</v>
      </c>
      <c r="E107" s="7">
        <f t="shared" ref="E107:F107" ca="1" si="55">E95</f>
        <v>110.45</v>
      </c>
      <c r="F107" s="7">
        <f t="shared" ca="1" si="55"/>
        <v>15.610000000000003</v>
      </c>
      <c r="G107">
        <f>'Monthly Data'!CE107</f>
        <v>31</v>
      </c>
      <c r="H107">
        <f>'Monthly Data'!CC107</f>
        <v>1</v>
      </c>
      <c r="I107">
        <f>'Monthly Data'!CI107</f>
        <v>0</v>
      </c>
      <c r="J107">
        <f>'Monthly Data'!O107</f>
        <v>369</v>
      </c>
      <c r="L107" s="6">
        <f t="shared" si="44"/>
        <v>-5731272.9579267604</v>
      </c>
      <c r="M107" s="6">
        <f t="shared" ca="1" si="32"/>
        <v>805193.27825631376</v>
      </c>
      <c r="N107" s="6">
        <f t="shared" ca="1" si="33"/>
        <v>373178.65326149191</v>
      </c>
      <c r="O107" s="6">
        <f t="shared" si="34"/>
        <v>16137916.33960807</v>
      </c>
      <c r="P107" s="6">
        <f t="shared" si="35"/>
        <v>472832.474396859</v>
      </c>
      <c r="Q107" s="6">
        <f t="shared" si="45"/>
        <v>6022227.4704078278</v>
      </c>
      <c r="R107" s="6">
        <f t="shared" si="36"/>
        <v>0</v>
      </c>
      <c r="S107" s="6">
        <f t="shared" ca="1" si="46"/>
        <v>18080075.258003801</v>
      </c>
    </row>
    <row r="108" spans="1:19" x14ac:dyDescent="0.25">
      <c r="A108" s="21">
        <f>'Monthly Data'!A108</f>
        <v>44136</v>
      </c>
      <c r="B108">
        <f t="shared" si="39"/>
        <v>11</v>
      </c>
      <c r="C108">
        <f t="shared" si="40"/>
        <v>2020</v>
      </c>
      <c r="D108" s="6">
        <f>'Monthly Data'!M108</f>
        <v>17985267.21337739</v>
      </c>
      <c r="E108" s="7">
        <f t="shared" ref="E108:F108" ca="1" si="56">E96</f>
        <v>302.64</v>
      </c>
      <c r="F108" s="7">
        <f t="shared" ca="1" si="56"/>
        <v>0.47000000000000031</v>
      </c>
      <c r="G108">
        <f>'Monthly Data'!CE108</f>
        <v>30</v>
      </c>
      <c r="H108">
        <f>'Monthly Data'!CC108</f>
        <v>0</v>
      </c>
      <c r="I108">
        <f>'Monthly Data'!CI108</f>
        <v>0</v>
      </c>
      <c r="J108">
        <f>'Monthly Data'!O108</f>
        <v>369</v>
      </c>
      <c r="L108" s="6">
        <f t="shared" si="44"/>
        <v>-5731272.9579267604</v>
      </c>
      <c r="M108" s="6">
        <f t="shared" ca="1" si="32"/>
        <v>2206280.6132321483</v>
      </c>
      <c r="N108" s="6">
        <f t="shared" ca="1" si="33"/>
        <v>11236.000450538198</v>
      </c>
      <c r="O108" s="6">
        <f t="shared" si="34"/>
        <v>15617338.393169099</v>
      </c>
      <c r="P108" s="6">
        <f t="shared" si="35"/>
        <v>0</v>
      </c>
      <c r="Q108" s="6">
        <f t="shared" si="45"/>
        <v>6022227.4704078278</v>
      </c>
      <c r="R108" s="6">
        <f t="shared" si="36"/>
        <v>0</v>
      </c>
      <c r="S108" s="6">
        <f t="shared" ca="1" si="46"/>
        <v>18125809.519332852</v>
      </c>
    </row>
    <row r="109" spans="1:19" x14ac:dyDescent="0.25">
      <c r="A109" s="21">
        <f>'Monthly Data'!A109</f>
        <v>44166</v>
      </c>
      <c r="B109">
        <f t="shared" si="39"/>
        <v>12</v>
      </c>
      <c r="C109">
        <f t="shared" si="40"/>
        <v>2020</v>
      </c>
      <c r="D109" s="6">
        <f>'Monthly Data'!M109</f>
        <v>19195869.536577389</v>
      </c>
      <c r="E109" s="7">
        <f t="shared" ref="E109:F109" ca="1" si="57">E97</f>
        <v>435.27</v>
      </c>
      <c r="F109" s="7">
        <f t="shared" ca="1" si="57"/>
        <v>0</v>
      </c>
      <c r="G109">
        <f>'Monthly Data'!CE109</f>
        <v>31</v>
      </c>
      <c r="H109">
        <f>'Monthly Data'!CC109</f>
        <v>0</v>
      </c>
      <c r="I109">
        <f>'Monthly Data'!CI109</f>
        <v>0</v>
      </c>
      <c r="J109">
        <f>'Monthly Data'!O109</f>
        <v>370</v>
      </c>
      <c r="L109" s="6">
        <f t="shared" si="44"/>
        <v>-5731272.9579267604</v>
      </c>
      <c r="M109" s="6">
        <f t="shared" ca="1" si="32"/>
        <v>3173168.6575520658</v>
      </c>
      <c r="N109" s="6">
        <f t="shared" ca="1" si="33"/>
        <v>0</v>
      </c>
      <c r="O109" s="6">
        <f t="shared" si="34"/>
        <v>16137916.33960807</v>
      </c>
      <c r="P109" s="6">
        <f t="shared" si="35"/>
        <v>0</v>
      </c>
      <c r="Q109" s="6">
        <f t="shared" si="45"/>
        <v>6038547.8700566292</v>
      </c>
      <c r="R109" s="6">
        <f t="shared" si="36"/>
        <v>0</v>
      </c>
      <c r="S109" s="6">
        <f t="shared" ca="1" si="46"/>
        <v>19618359.909290005</v>
      </c>
    </row>
    <row r="110" spans="1:19" x14ac:dyDescent="0.25">
      <c r="A110" s="21">
        <f>'Monthly Data'!A110</f>
        <v>44197</v>
      </c>
      <c r="B110">
        <f t="shared" si="39"/>
        <v>1</v>
      </c>
      <c r="C110">
        <f t="shared" si="40"/>
        <v>2021</v>
      </c>
      <c r="D110" s="6">
        <f>'Monthly Data'!M110</f>
        <v>19330789.294614531</v>
      </c>
      <c r="E110" s="7">
        <f t="shared" ref="E110:F110" ca="1" si="58">E98</f>
        <v>548.74</v>
      </c>
      <c r="F110" s="7">
        <f t="shared" ca="1" si="58"/>
        <v>0</v>
      </c>
      <c r="G110">
        <f>'Monthly Data'!CE110</f>
        <v>31</v>
      </c>
      <c r="H110">
        <f>'Monthly Data'!CC110</f>
        <v>0</v>
      </c>
      <c r="I110">
        <f>'Monthly Data'!CI110</f>
        <v>0</v>
      </c>
      <c r="J110">
        <f>'Monthly Data'!O110</f>
        <v>369</v>
      </c>
      <c r="L110" s="6">
        <f t="shared" si="44"/>
        <v>-5731272.9579267604</v>
      </c>
      <c r="M110" s="6">
        <f t="shared" ca="1" si="32"/>
        <v>4000378.0852002683</v>
      </c>
      <c r="N110" s="6">
        <f t="shared" ca="1" si="33"/>
        <v>0</v>
      </c>
      <c r="O110" s="6">
        <f t="shared" si="34"/>
        <v>16137916.33960807</v>
      </c>
      <c r="P110" s="6">
        <f t="shared" si="35"/>
        <v>0</v>
      </c>
      <c r="Q110" s="6">
        <f t="shared" si="45"/>
        <v>6022227.4704078278</v>
      </c>
      <c r="R110" s="6">
        <f t="shared" si="36"/>
        <v>0</v>
      </c>
      <c r="S110" s="6">
        <f t="shared" ca="1" si="46"/>
        <v>20429248.937289406</v>
      </c>
    </row>
    <row r="111" spans="1:19" x14ac:dyDescent="0.25">
      <c r="A111" s="21">
        <f>'Monthly Data'!A111</f>
        <v>44228</v>
      </c>
      <c r="B111">
        <f t="shared" si="39"/>
        <v>2</v>
      </c>
      <c r="C111">
        <f t="shared" si="40"/>
        <v>2021</v>
      </c>
      <c r="D111" s="6">
        <f>'Monthly Data'!M111</f>
        <v>18702451.125314534</v>
      </c>
      <c r="E111" s="7">
        <f t="shared" ref="E111:F111" ca="1" si="59">E99</f>
        <v>507.57</v>
      </c>
      <c r="F111" s="7">
        <f t="shared" ca="1" si="59"/>
        <v>0</v>
      </c>
      <c r="G111">
        <f>'Monthly Data'!CE111</f>
        <v>28</v>
      </c>
      <c r="H111">
        <f>'Monthly Data'!CC111</f>
        <v>0</v>
      </c>
      <c r="I111">
        <f>'Monthly Data'!CI111</f>
        <v>0</v>
      </c>
      <c r="J111">
        <f>'Monthly Data'!O111</f>
        <v>369</v>
      </c>
      <c r="L111" s="6">
        <f t="shared" si="44"/>
        <v>-5731272.9579267604</v>
      </c>
      <c r="M111" s="6">
        <f t="shared" ca="1" si="32"/>
        <v>3700244.022132704</v>
      </c>
      <c r="N111" s="6">
        <f t="shared" ca="1" si="33"/>
        <v>0</v>
      </c>
      <c r="O111" s="6">
        <f t="shared" si="34"/>
        <v>14576182.500291159</v>
      </c>
      <c r="P111" s="6">
        <f t="shared" si="35"/>
        <v>0</v>
      </c>
      <c r="Q111" s="6">
        <f t="shared" si="45"/>
        <v>6022227.4704078278</v>
      </c>
      <c r="R111" s="6">
        <f t="shared" si="36"/>
        <v>0</v>
      </c>
      <c r="S111" s="6">
        <f t="shared" ca="1" si="46"/>
        <v>18567381.034904931</v>
      </c>
    </row>
    <row r="112" spans="1:19" x14ac:dyDescent="0.25">
      <c r="A112" s="21">
        <f>'Monthly Data'!A112</f>
        <v>44256</v>
      </c>
      <c r="B112">
        <f t="shared" si="39"/>
        <v>3</v>
      </c>
      <c r="C112">
        <f t="shared" si="40"/>
        <v>2021</v>
      </c>
      <c r="D112" s="6">
        <f>'Monthly Data'!M112</f>
        <v>18634581.27821454</v>
      </c>
      <c r="E112" s="7">
        <f t="shared" ref="E112:F112" ca="1" si="60">E100</f>
        <v>395.70999999999992</v>
      </c>
      <c r="F112" s="7">
        <f t="shared" ca="1" si="60"/>
        <v>1.3500000000000003</v>
      </c>
      <c r="G112">
        <f>'Monthly Data'!CE112</f>
        <v>31</v>
      </c>
      <c r="H112">
        <f>'Monthly Data'!CC112</f>
        <v>0</v>
      </c>
      <c r="I112">
        <f>'Monthly Data'!CI112</f>
        <v>0</v>
      </c>
      <c r="J112">
        <f>'Monthly Data'!O112</f>
        <v>370</v>
      </c>
      <c r="L112" s="6">
        <f t="shared" si="44"/>
        <v>-5731272.9579267604</v>
      </c>
      <c r="M112" s="6">
        <f t="shared" ca="1" si="32"/>
        <v>2884771.6807497134</v>
      </c>
      <c r="N112" s="6">
        <f t="shared" ca="1" si="33"/>
        <v>32273.618315375661</v>
      </c>
      <c r="O112" s="6">
        <f t="shared" si="34"/>
        <v>16137916.33960807</v>
      </c>
      <c r="P112" s="6">
        <f t="shared" si="35"/>
        <v>0</v>
      </c>
      <c r="Q112" s="6">
        <f t="shared" si="45"/>
        <v>6038547.8700566292</v>
      </c>
      <c r="R112" s="6">
        <f t="shared" si="36"/>
        <v>0</v>
      </c>
      <c r="S112" s="6">
        <f t="shared" ca="1" si="46"/>
        <v>19362236.550803028</v>
      </c>
    </row>
    <row r="113" spans="1:19" x14ac:dyDescent="0.25">
      <c r="A113" s="21">
        <f>'Monthly Data'!A113</f>
        <v>44287</v>
      </c>
      <c r="B113">
        <f t="shared" si="39"/>
        <v>4</v>
      </c>
      <c r="C113">
        <f t="shared" si="40"/>
        <v>2021</v>
      </c>
      <c r="D113" s="6">
        <f>'Monthly Data'!M113</f>
        <v>16592361.754214535</v>
      </c>
      <c r="E113" s="7">
        <f t="shared" ref="E113:F113" ca="1" si="61">E101</f>
        <v>227.7</v>
      </c>
      <c r="F113" s="7">
        <f t="shared" ca="1" si="61"/>
        <v>1.2400000000000002</v>
      </c>
      <c r="G113">
        <f>'Monthly Data'!CE113</f>
        <v>30</v>
      </c>
      <c r="H113">
        <f>'Monthly Data'!CC113</f>
        <v>0</v>
      </c>
      <c r="I113">
        <f>'Monthly Data'!CI113</f>
        <v>0</v>
      </c>
      <c r="J113">
        <f>'Monthly Data'!O113</f>
        <v>371</v>
      </c>
      <c r="L113" s="6">
        <f t="shared" si="44"/>
        <v>-5731272.9579267604</v>
      </c>
      <c r="M113" s="6">
        <f t="shared" ca="1" si="32"/>
        <v>1659959.3432228395</v>
      </c>
      <c r="N113" s="6">
        <f t="shared" ca="1" si="33"/>
        <v>29643.916082270975</v>
      </c>
      <c r="O113" s="6">
        <f t="shared" si="34"/>
        <v>15617338.393169099</v>
      </c>
      <c r="P113" s="6">
        <f t="shared" si="35"/>
        <v>0</v>
      </c>
      <c r="Q113" s="6">
        <f t="shared" si="45"/>
        <v>6054868.2697054306</v>
      </c>
      <c r="R113" s="6">
        <f t="shared" si="36"/>
        <v>0</v>
      </c>
      <c r="S113" s="6">
        <f t="shared" ca="1" si="46"/>
        <v>17630536.964252882</v>
      </c>
    </row>
    <row r="114" spans="1:19" x14ac:dyDescent="0.25">
      <c r="A114" s="21">
        <f>'Monthly Data'!A114</f>
        <v>44317</v>
      </c>
      <c r="B114">
        <f t="shared" si="39"/>
        <v>5</v>
      </c>
      <c r="C114">
        <f t="shared" si="40"/>
        <v>2021</v>
      </c>
      <c r="D114" s="6">
        <f>'Monthly Data'!M114</f>
        <v>17151193.112514537</v>
      </c>
      <c r="E114" s="7">
        <f t="shared" ref="E114:F114" ca="1" si="62">E102</f>
        <v>77.190000000000012</v>
      </c>
      <c r="F114" s="7">
        <f t="shared" ca="1" si="62"/>
        <v>41.7</v>
      </c>
      <c r="G114">
        <f>'Monthly Data'!CE114</f>
        <v>31</v>
      </c>
      <c r="H114">
        <f>'Monthly Data'!CC114</f>
        <v>0</v>
      </c>
      <c r="I114">
        <f>'Monthly Data'!CI114</f>
        <v>0</v>
      </c>
      <c r="J114">
        <f>'Monthly Data'!O114</f>
        <v>370</v>
      </c>
      <c r="L114" s="6">
        <f t="shared" si="44"/>
        <v>-5731272.9579267604</v>
      </c>
      <c r="M114" s="6">
        <f t="shared" ca="1" si="32"/>
        <v>562724.03031783493</v>
      </c>
      <c r="N114" s="6">
        <f t="shared" ca="1" si="33"/>
        <v>996896.21018604806</v>
      </c>
      <c r="O114" s="6">
        <f t="shared" si="34"/>
        <v>16137916.33960807</v>
      </c>
      <c r="P114" s="6">
        <f t="shared" si="35"/>
        <v>0</v>
      </c>
      <c r="Q114" s="6">
        <f t="shared" si="45"/>
        <v>6038547.8700566292</v>
      </c>
      <c r="R114" s="6">
        <f t="shared" si="36"/>
        <v>0</v>
      </c>
      <c r="S114" s="6">
        <f t="shared" ca="1" si="46"/>
        <v>18004811.492241822</v>
      </c>
    </row>
    <row r="115" spans="1:19" x14ac:dyDescent="0.25">
      <c r="A115" s="21">
        <f>'Monthly Data'!A115</f>
        <v>44348</v>
      </c>
      <c r="B115">
        <f t="shared" ref="B115:B121" si="63">MONTH(A115)</f>
        <v>6</v>
      </c>
      <c r="C115">
        <f t="shared" ref="C115:C121" si="64">YEAR(A115)</f>
        <v>2021</v>
      </c>
      <c r="D115" s="6">
        <f>'Monthly Data'!M115</f>
        <v>18782343.994714532</v>
      </c>
      <c r="E115" s="7">
        <f t="shared" ref="E115:F115" ca="1" si="65">E103</f>
        <v>5.15</v>
      </c>
      <c r="F115" s="7">
        <f t="shared" ca="1" si="65"/>
        <v>101.92</v>
      </c>
      <c r="G115">
        <f>'Monthly Data'!CE115</f>
        <v>30</v>
      </c>
      <c r="H115">
        <f>'Monthly Data'!CC115</f>
        <v>0</v>
      </c>
      <c r="I115">
        <f>'Monthly Data'!CI115</f>
        <v>0</v>
      </c>
      <c r="J115">
        <f>'Monthly Data'!O115</f>
        <v>374</v>
      </c>
      <c r="L115" s="6">
        <f t="shared" si="44"/>
        <v>-5731272.9579267604</v>
      </c>
      <c r="M115" s="6">
        <f t="shared" ca="1" si="32"/>
        <v>37544.09581729304</v>
      </c>
      <c r="N115" s="6">
        <f t="shared" ca="1" si="33"/>
        <v>2436538.6508911755</v>
      </c>
      <c r="O115" s="6">
        <f t="shared" si="34"/>
        <v>15617338.393169099</v>
      </c>
      <c r="P115" s="6">
        <f t="shared" si="35"/>
        <v>0</v>
      </c>
      <c r="Q115" s="6">
        <f t="shared" si="45"/>
        <v>6103829.4686518358</v>
      </c>
      <c r="R115" s="6">
        <f t="shared" si="36"/>
        <v>0</v>
      </c>
      <c r="S115" s="6">
        <f t="shared" ca="1" si="46"/>
        <v>18463977.650602642</v>
      </c>
    </row>
    <row r="116" spans="1:19" x14ac:dyDescent="0.25">
      <c r="A116" s="21">
        <f>'Monthly Data'!A116</f>
        <v>44378</v>
      </c>
      <c r="B116">
        <f t="shared" si="63"/>
        <v>7</v>
      </c>
      <c r="C116">
        <f t="shared" si="64"/>
        <v>2021</v>
      </c>
      <c r="D116" s="6">
        <f>'Monthly Data'!M116</f>
        <v>19834662.079914536</v>
      </c>
      <c r="E116" s="7">
        <f t="shared" ref="E116:F116" ca="1" si="66">E104</f>
        <v>0</v>
      </c>
      <c r="F116" s="7">
        <f t="shared" ca="1" si="66"/>
        <v>175.67000000000002</v>
      </c>
      <c r="G116">
        <f>'Monthly Data'!CE116</f>
        <v>31</v>
      </c>
      <c r="H116">
        <f>'Monthly Data'!CC116</f>
        <v>0</v>
      </c>
      <c r="I116">
        <f>'Monthly Data'!CI116</f>
        <v>0</v>
      </c>
      <c r="J116">
        <f>'Monthly Data'!O116</f>
        <v>375</v>
      </c>
      <c r="L116" s="6">
        <f t="shared" si="44"/>
        <v>-5731272.9579267604</v>
      </c>
      <c r="M116" s="6">
        <f t="shared" ca="1" si="32"/>
        <v>0</v>
      </c>
      <c r="N116" s="6">
        <f t="shared" ca="1" si="33"/>
        <v>4199634.466268179</v>
      </c>
      <c r="O116" s="6">
        <f t="shared" si="34"/>
        <v>16137916.33960807</v>
      </c>
      <c r="P116" s="6">
        <f t="shared" si="35"/>
        <v>0</v>
      </c>
      <c r="Q116" s="6">
        <f t="shared" si="45"/>
        <v>6120149.8683006372</v>
      </c>
      <c r="R116" s="6">
        <f t="shared" si="36"/>
        <v>0</v>
      </c>
      <c r="S116" s="6">
        <f t="shared" ca="1" si="46"/>
        <v>20726427.716250125</v>
      </c>
    </row>
    <row r="117" spans="1:19" x14ac:dyDescent="0.25">
      <c r="A117" s="21">
        <f>'Monthly Data'!A117</f>
        <v>44409</v>
      </c>
      <c r="B117">
        <f t="shared" si="63"/>
        <v>8</v>
      </c>
      <c r="C117">
        <f t="shared" si="64"/>
        <v>2021</v>
      </c>
      <c r="D117" s="6">
        <f>'Monthly Data'!M117</f>
        <v>20832863.783714537</v>
      </c>
      <c r="E117" s="7">
        <f t="shared" ref="E117:F117" ca="1" si="67">E105</f>
        <v>8.0000000000000071E-2</v>
      </c>
      <c r="F117" s="7">
        <f t="shared" ca="1" si="67"/>
        <v>153.44999999999999</v>
      </c>
      <c r="G117">
        <f>'Monthly Data'!CE117</f>
        <v>31</v>
      </c>
      <c r="H117">
        <f>'Monthly Data'!CC117</f>
        <v>0</v>
      </c>
      <c r="I117">
        <f>'Monthly Data'!CI117</f>
        <v>0</v>
      </c>
      <c r="J117">
        <f>'Monthly Data'!O117</f>
        <v>375</v>
      </c>
      <c r="L117" s="6">
        <f t="shared" si="44"/>
        <v>-5731272.9579267604</v>
      </c>
      <c r="M117" s="6">
        <f t="shared" ca="1" si="32"/>
        <v>583.20925541426129</v>
      </c>
      <c r="N117" s="6">
        <f t="shared" ca="1" si="33"/>
        <v>3668434.6151810321</v>
      </c>
      <c r="O117" s="6">
        <f t="shared" si="34"/>
        <v>16137916.33960807</v>
      </c>
      <c r="P117" s="6">
        <f t="shared" si="35"/>
        <v>0</v>
      </c>
      <c r="Q117" s="6">
        <f t="shared" si="45"/>
        <v>6120149.8683006372</v>
      </c>
      <c r="R117" s="6">
        <f t="shared" si="36"/>
        <v>0</v>
      </c>
      <c r="S117" s="6">
        <f t="shared" ca="1" si="46"/>
        <v>20195811.074418392</v>
      </c>
    </row>
    <row r="118" spans="1:19" x14ac:dyDescent="0.25">
      <c r="A118" s="21">
        <f>'Monthly Data'!A118</f>
        <v>44440</v>
      </c>
      <c r="B118">
        <f t="shared" si="63"/>
        <v>9</v>
      </c>
      <c r="C118">
        <f t="shared" si="64"/>
        <v>2021</v>
      </c>
      <c r="D118" s="6">
        <f>'Monthly Data'!M118</f>
        <v>18288598.54541453</v>
      </c>
      <c r="E118" s="7">
        <f t="shared" ref="E118:F118" ca="1" si="68">E106</f>
        <v>13.169999999999998</v>
      </c>
      <c r="F118" s="7">
        <f t="shared" ca="1" si="68"/>
        <v>73.38</v>
      </c>
      <c r="G118">
        <f>'Monthly Data'!CE118</f>
        <v>30</v>
      </c>
      <c r="H118">
        <f>'Monthly Data'!CC118</f>
        <v>1</v>
      </c>
      <c r="I118">
        <f>'Monthly Data'!CI118</f>
        <v>0</v>
      </c>
      <c r="J118">
        <f>'Monthly Data'!O118</f>
        <v>375</v>
      </c>
      <c r="L118" s="6">
        <f t="shared" si="44"/>
        <v>-5731272.9579267604</v>
      </c>
      <c r="M118" s="6">
        <f t="shared" ca="1" si="32"/>
        <v>96010.82367257266</v>
      </c>
      <c r="N118" s="6">
        <f t="shared" ca="1" si="33"/>
        <v>1754250.4533201966</v>
      </c>
      <c r="O118" s="6">
        <f t="shared" si="34"/>
        <v>15617338.393169099</v>
      </c>
      <c r="P118" s="6">
        <f t="shared" si="35"/>
        <v>472832.474396859</v>
      </c>
      <c r="Q118" s="6">
        <f t="shared" si="45"/>
        <v>6120149.8683006372</v>
      </c>
      <c r="R118" s="6">
        <f t="shared" si="36"/>
        <v>0</v>
      </c>
      <c r="S118" s="6">
        <f t="shared" ca="1" si="46"/>
        <v>18329309.054932602</v>
      </c>
    </row>
    <row r="119" spans="1:19" x14ac:dyDescent="0.25">
      <c r="A119" s="21">
        <f>'Monthly Data'!A119</f>
        <v>44470</v>
      </c>
      <c r="B119">
        <f t="shared" si="63"/>
        <v>10</v>
      </c>
      <c r="C119">
        <f t="shared" si="64"/>
        <v>2021</v>
      </c>
      <c r="D119" s="6">
        <f>'Monthly Data'!M119</f>
        <v>18228423.036014531</v>
      </c>
      <c r="E119" s="7">
        <f t="shared" ref="E119:F119" ca="1" si="69">E107</f>
        <v>110.45</v>
      </c>
      <c r="F119" s="7">
        <f t="shared" ca="1" si="69"/>
        <v>15.610000000000003</v>
      </c>
      <c r="G119">
        <f>'Monthly Data'!CE119</f>
        <v>31</v>
      </c>
      <c r="H119">
        <f>'Monthly Data'!CC119</f>
        <v>1</v>
      </c>
      <c r="I119">
        <f>'Monthly Data'!CI119</f>
        <v>0</v>
      </c>
      <c r="J119">
        <f>'Monthly Data'!O119</f>
        <v>375</v>
      </c>
      <c r="L119" s="6">
        <f t="shared" si="44"/>
        <v>-5731272.9579267604</v>
      </c>
      <c r="M119" s="6">
        <f t="shared" ca="1" si="32"/>
        <v>805193.27825631376</v>
      </c>
      <c r="N119" s="6">
        <f t="shared" ca="1" si="33"/>
        <v>373178.65326149191</v>
      </c>
      <c r="O119" s="6">
        <f t="shared" si="34"/>
        <v>16137916.33960807</v>
      </c>
      <c r="P119" s="6">
        <f t="shared" si="35"/>
        <v>472832.474396859</v>
      </c>
      <c r="Q119" s="6">
        <f t="shared" si="45"/>
        <v>6120149.8683006372</v>
      </c>
      <c r="R119" s="6">
        <f t="shared" si="36"/>
        <v>0</v>
      </c>
      <c r="S119" s="6">
        <f t="shared" ca="1" si="46"/>
        <v>18177997.655896612</v>
      </c>
    </row>
    <row r="120" spans="1:19" x14ac:dyDescent="0.25">
      <c r="A120" s="21">
        <f>'Monthly Data'!A120</f>
        <v>44501</v>
      </c>
      <c r="B120">
        <f t="shared" si="63"/>
        <v>11</v>
      </c>
      <c r="C120">
        <f t="shared" si="64"/>
        <v>2021</v>
      </c>
      <c r="D120" s="6">
        <f>'Monthly Data'!M120</f>
        <v>18215581.641114533</v>
      </c>
      <c r="E120" s="7">
        <f t="shared" ref="E120:F120" ca="1" si="70">E108</f>
        <v>302.64</v>
      </c>
      <c r="F120" s="7">
        <f t="shared" ca="1" si="70"/>
        <v>0.47000000000000031</v>
      </c>
      <c r="G120">
        <f>'Monthly Data'!CE120</f>
        <v>30</v>
      </c>
      <c r="H120">
        <f>'Monthly Data'!CC120</f>
        <v>0</v>
      </c>
      <c r="I120">
        <f>'Monthly Data'!CI120</f>
        <v>0</v>
      </c>
      <c r="J120">
        <f>'Monthly Data'!O120</f>
        <v>378</v>
      </c>
      <c r="L120" s="6">
        <f t="shared" si="44"/>
        <v>-5731272.9579267604</v>
      </c>
      <c r="M120" s="6">
        <f t="shared" ca="1" si="32"/>
        <v>2206280.6132321483</v>
      </c>
      <c r="N120" s="6">
        <f t="shared" ca="1" si="33"/>
        <v>11236.000450538198</v>
      </c>
      <c r="O120" s="6">
        <f t="shared" si="34"/>
        <v>15617338.393169099</v>
      </c>
      <c r="P120" s="6">
        <f t="shared" si="35"/>
        <v>0</v>
      </c>
      <c r="Q120" s="6">
        <f t="shared" si="45"/>
        <v>6169111.0672470424</v>
      </c>
      <c r="R120" s="6">
        <f t="shared" si="36"/>
        <v>0</v>
      </c>
      <c r="S120" s="6">
        <f t="shared" ca="1" si="46"/>
        <v>18272693.116172068</v>
      </c>
    </row>
    <row r="121" spans="1:19" x14ac:dyDescent="0.25">
      <c r="A121" s="21">
        <f>'Monthly Data'!A121</f>
        <v>44531</v>
      </c>
      <c r="B121">
        <f t="shared" si="63"/>
        <v>12</v>
      </c>
      <c r="C121">
        <f t="shared" si="64"/>
        <v>2021</v>
      </c>
      <c r="D121" s="6">
        <f>'Monthly Data'!M121</f>
        <v>18745196.445514537</v>
      </c>
      <c r="E121" s="7">
        <f t="shared" ref="E121:F121" ca="1" si="71">E109</f>
        <v>435.27</v>
      </c>
      <c r="F121" s="7">
        <f t="shared" ca="1" si="71"/>
        <v>0</v>
      </c>
      <c r="G121">
        <f>'Monthly Data'!CE121</f>
        <v>31</v>
      </c>
      <c r="H121">
        <f>'Monthly Data'!CC121</f>
        <v>0</v>
      </c>
      <c r="I121">
        <f>'Monthly Data'!CI121</f>
        <v>0</v>
      </c>
      <c r="J121">
        <f>'Monthly Data'!O121</f>
        <v>378</v>
      </c>
      <c r="K121" t="str">
        <f>'GS&lt;50 Normalized Monthly'!I121</f>
        <v>COVID</v>
      </c>
      <c r="L121" s="6">
        <f t="shared" si="44"/>
        <v>-5731272.9579267604</v>
      </c>
      <c r="M121" s="6">
        <f t="shared" ca="1" si="32"/>
        <v>3173168.6575520658</v>
      </c>
      <c r="N121" s="6">
        <f t="shared" ca="1" si="33"/>
        <v>0</v>
      </c>
      <c r="O121" s="6">
        <f t="shared" si="34"/>
        <v>16137916.33960807</v>
      </c>
      <c r="P121" s="6">
        <f t="shared" si="35"/>
        <v>0</v>
      </c>
      <c r="Q121" s="6">
        <f t="shared" si="45"/>
        <v>6169111.0672470424</v>
      </c>
      <c r="R121" s="6">
        <f t="shared" si="36"/>
        <v>0</v>
      </c>
      <c r="S121" s="6">
        <f t="shared" ca="1" si="46"/>
        <v>19748923.10648042</v>
      </c>
    </row>
    <row r="122" spans="1:19" x14ac:dyDescent="0.25">
      <c r="A122" s="21">
        <f t="shared" ref="A122:A145" si="72">A74+(365.25*4)</f>
        <v>44562</v>
      </c>
      <c r="B122">
        <f t="shared" ref="B122:B133" si="73">MONTH(A122)</f>
        <v>1</v>
      </c>
      <c r="C122">
        <f t="shared" ref="C122:C133" si="74">YEAR(A122)</f>
        <v>2022</v>
      </c>
      <c r="E122" s="14">
        <f t="shared" ref="E122:F129" ca="1" si="75">E110</f>
        <v>548.74</v>
      </c>
      <c r="F122" s="14">
        <f t="shared" ca="1" si="75"/>
        <v>0</v>
      </c>
      <c r="G122" s="11">
        <f t="shared" ref="G122:G145" si="76">G74</f>
        <v>31</v>
      </c>
      <c r="H122">
        <f>H110</f>
        <v>0</v>
      </c>
      <c r="I122">
        <f>'Monthly Data'!CI122</f>
        <v>0</v>
      </c>
      <c r="J122" s="69">
        <f>'Customer-Device Count'!K40</f>
        <v>362.07123656130921</v>
      </c>
      <c r="K122">
        <f>'GS&lt;50 Normalized Monthly'!I122</f>
        <v>0.5</v>
      </c>
      <c r="L122" s="6">
        <f t="shared" si="44"/>
        <v>-5731272.9579267604</v>
      </c>
      <c r="M122" s="6">
        <f t="shared" ca="1" si="32"/>
        <v>4000378.0852002683</v>
      </c>
      <c r="N122" s="6">
        <f t="shared" ca="1" si="33"/>
        <v>0</v>
      </c>
      <c r="O122" s="6">
        <f t="shared" si="34"/>
        <v>16137916.33960807</v>
      </c>
      <c r="P122" s="6">
        <f t="shared" si="35"/>
        <v>0</v>
      </c>
      <c r="Q122" s="6">
        <f t="shared" si="45"/>
        <v>5909147.2820163881</v>
      </c>
      <c r="R122" s="6">
        <f t="shared" si="36"/>
        <v>0</v>
      </c>
      <c r="S122" s="6">
        <f t="shared" ca="1" si="46"/>
        <v>20316168.748897966</v>
      </c>
    </row>
    <row r="123" spans="1:19" x14ac:dyDescent="0.25">
      <c r="A123" s="21">
        <f t="shared" si="72"/>
        <v>44593</v>
      </c>
      <c r="B123">
        <f t="shared" si="73"/>
        <v>2</v>
      </c>
      <c r="C123">
        <f t="shared" si="74"/>
        <v>2022</v>
      </c>
      <c r="E123" s="14">
        <f t="shared" ca="1" si="75"/>
        <v>507.57</v>
      </c>
      <c r="F123" s="14">
        <f t="shared" ca="1" si="75"/>
        <v>0</v>
      </c>
      <c r="G123" s="11">
        <f t="shared" si="76"/>
        <v>28</v>
      </c>
      <c r="H123">
        <f t="shared" ref="H123:H145" si="77">H111</f>
        <v>0</v>
      </c>
      <c r="I123">
        <f>'Monthly Data'!CI123</f>
        <v>0</v>
      </c>
      <c r="J123" s="69">
        <f>'Customer-Device Count'!K41</f>
        <v>361.60171538584763</v>
      </c>
      <c r="K123">
        <f>'GS&lt;50 Normalized Monthly'!I123</f>
        <v>0.5</v>
      </c>
      <c r="L123" s="6">
        <f t="shared" si="44"/>
        <v>-5731272.9579267604</v>
      </c>
      <c r="M123" s="6">
        <f t="shared" ca="1" si="32"/>
        <v>3700244.022132704</v>
      </c>
      <c r="N123" s="6">
        <f t="shared" ca="1" si="33"/>
        <v>0</v>
      </c>
      <c r="O123" s="6">
        <f t="shared" si="34"/>
        <v>14576182.500291159</v>
      </c>
      <c r="P123" s="6">
        <f t="shared" si="35"/>
        <v>0</v>
      </c>
      <c r="Q123" s="6">
        <f t="shared" si="45"/>
        <v>5901484.5087892795</v>
      </c>
      <c r="R123" s="6">
        <f t="shared" si="36"/>
        <v>0</v>
      </c>
      <c r="S123" s="6">
        <f t="shared" ca="1" si="46"/>
        <v>18446638.073286381</v>
      </c>
    </row>
    <row r="124" spans="1:19" x14ac:dyDescent="0.25">
      <c r="A124" s="21">
        <f t="shared" si="72"/>
        <v>44621</v>
      </c>
      <c r="B124">
        <f t="shared" si="73"/>
        <v>3</v>
      </c>
      <c r="C124">
        <f t="shared" si="74"/>
        <v>2022</v>
      </c>
      <c r="E124" s="14">
        <f t="shared" ca="1" si="75"/>
        <v>395.70999999999992</v>
      </c>
      <c r="F124" s="14">
        <f t="shared" ca="1" si="75"/>
        <v>1.3500000000000003</v>
      </c>
      <c r="G124" s="11">
        <f t="shared" si="76"/>
        <v>31</v>
      </c>
      <c r="H124">
        <f t="shared" si="77"/>
        <v>0</v>
      </c>
      <c r="I124">
        <f>'Monthly Data'!CI124</f>
        <v>0</v>
      </c>
      <c r="J124" s="69">
        <f>'Customer-Device Count'!K42</f>
        <v>361.13280306884246</v>
      </c>
      <c r="K124">
        <f>'GS&lt;50 Normalized Monthly'!I124</f>
        <v>0.5</v>
      </c>
      <c r="L124" s="6">
        <f t="shared" si="44"/>
        <v>-5731272.9579267604</v>
      </c>
      <c r="M124" s="6">
        <f t="shared" ca="1" si="32"/>
        <v>2884771.6807497134</v>
      </c>
      <c r="N124" s="6">
        <f t="shared" ca="1" si="33"/>
        <v>32273.618315375661</v>
      </c>
      <c r="O124" s="6">
        <f t="shared" si="34"/>
        <v>16137916.33960807</v>
      </c>
      <c r="P124" s="6">
        <f t="shared" si="35"/>
        <v>0</v>
      </c>
      <c r="Q124" s="6">
        <f t="shared" si="45"/>
        <v>5893831.6723755104</v>
      </c>
      <c r="R124" s="6">
        <f t="shared" si="36"/>
        <v>0</v>
      </c>
      <c r="S124" s="6">
        <f t="shared" ca="1" si="46"/>
        <v>19217520.35312191</v>
      </c>
    </row>
    <row r="125" spans="1:19" x14ac:dyDescent="0.25">
      <c r="A125" s="21">
        <f t="shared" si="72"/>
        <v>44652</v>
      </c>
      <c r="B125">
        <f t="shared" si="73"/>
        <v>4</v>
      </c>
      <c r="C125">
        <f t="shared" si="74"/>
        <v>2022</v>
      </c>
      <c r="E125" s="14">
        <f t="shared" ca="1" si="75"/>
        <v>227.7</v>
      </c>
      <c r="F125" s="14">
        <f t="shared" ca="1" si="75"/>
        <v>1.2400000000000002</v>
      </c>
      <c r="G125" s="11">
        <f t="shared" si="76"/>
        <v>30</v>
      </c>
      <c r="H125">
        <f t="shared" si="77"/>
        <v>0</v>
      </c>
      <c r="I125">
        <f>'Monthly Data'!CI125</f>
        <v>0</v>
      </c>
      <c r="J125" s="69">
        <f>'Customer-Device Count'!K43</f>
        <v>360.66449882074761</v>
      </c>
      <c r="K125">
        <f>'GS&lt;50 Normalized Monthly'!I125</f>
        <v>0.5</v>
      </c>
      <c r="L125" s="6">
        <f t="shared" si="44"/>
        <v>-5731272.9579267604</v>
      </c>
      <c r="M125" s="6">
        <f t="shared" ca="1" si="32"/>
        <v>1659959.3432228395</v>
      </c>
      <c r="N125" s="6">
        <f t="shared" ca="1" si="33"/>
        <v>29643.916082270975</v>
      </c>
      <c r="O125" s="6">
        <f t="shared" si="34"/>
        <v>15617338.393169099</v>
      </c>
      <c r="P125" s="6">
        <f t="shared" si="35"/>
        <v>0</v>
      </c>
      <c r="Q125" s="6">
        <f t="shared" si="45"/>
        <v>5886188.7598893708</v>
      </c>
      <c r="R125" s="6">
        <f t="shared" si="36"/>
        <v>0</v>
      </c>
      <c r="S125" s="6">
        <f t="shared" ca="1" si="46"/>
        <v>17461857.45443682</v>
      </c>
    </row>
    <row r="126" spans="1:19" x14ac:dyDescent="0.25">
      <c r="A126" s="21">
        <f t="shared" si="72"/>
        <v>44682</v>
      </c>
      <c r="B126">
        <f t="shared" si="73"/>
        <v>5</v>
      </c>
      <c r="C126">
        <f t="shared" si="74"/>
        <v>2022</v>
      </c>
      <c r="E126" s="14">
        <f t="shared" ca="1" si="75"/>
        <v>77.190000000000012</v>
      </c>
      <c r="F126" s="14">
        <f t="shared" ca="1" si="75"/>
        <v>41.7</v>
      </c>
      <c r="G126" s="11">
        <f t="shared" si="76"/>
        <v>31</v>
      </c>
      <c r="H126">
        <f t="shared" si="77"/>
        <v>0</v>
      </c>
      <c r="I126">
        <f>'Monthly Data'!CI126</f>
        <v>0</v>
      </c>
      <c r="J126" s="69">
        <f>'Customer-Device Count'!K44</f>
        <v>360.19680185304082</v>
      </c>
      <c r="K126">
        <f>'GS&lt;50 Normalized Monthly'!I126</f>
        <v>0.5</v>
      </c>
      <c r="L126" s="6">
        <f t="shared" si="44"/>
        <v>-5731272.9579267604</v>
      </c>
      <c r="M126" s="6">
        <f t="shared" ca="1" si="32"/>
        <v>562724.03031783493</v>
      </c>
      <c r="N126" s="6">
        <f t="shared" ca="1" si="33"/>
        <v>996896.21018604806</v>
      </c>
      <c r="O126" s="6">
        <f t="shared" si="34"/>
        <v>16137916.33960807</v>
      </c>
      <c r="P126" s="6">
        <f t="shared" si="35"/>
        <v>0</v>
      </c>
      <c r="Q126" s="6">
        <f t="shared" si="45"/>
        <v>5878555.7584618628</v>
      </c>
      <c r="R126" s="6">
        <f t="shared" si="36"/>
        <v>0</v>
      </c>
      <c r="S126" s="6">
        <f t="shared" ca="1" si="46"/>
        <v>17844819.380647056</v>
      </c>
    </row>
    <row r="127" spans="1:19" x14ac:dyDescent="0.25">
      <c r="A127" s="21">
        <f t="shared" si="72"/>
        <v>44713</v>
      </c>
      <c r="B127">
        <f t="shared" si="73"/>
        <v>6</v>
      </c>
      <c r="C127">
        <f t="shared" si="74"/>
        <v>2022</v>
      </c>
      <c r="E127" s="14">
        <f t="shared" ca="1" si="75"/>
        <v>5.15</v>
      </c>
      <c r="F127" s="14">
        <f t="shared" ca="1" si="75"/>
        <v>101.92</v>
      </c>
      <c r="G127" s="11">
        <f t="shared" si="76"/>
        <v>30</v>
      </c>
      <c r="H127">
        <f t="shared" si="77"/>
        <v>0</v>
      </c>
      <c r="I127">
        <f>'Monthly Data'!CI127</f>
        <v>0</v>
      </c>
      <c r="J127" s="69">
        <f>'Customer-Device Count'!K45</f>
        <v>359.72971137822231</v>
      </c>
      <c r="K127">
        <f>'GS&lt;50 Normalized Monthly'!I127</f>
        <v>0.5</v>
      </c>
      <c r="L127" s="6">
        <f t="shared" si="44"/>
        <v>-5731272.9579267604</v>
      </c>
      <c r="M127" s="6">
        <f t="shared" ca="1" si="32"/>
        <v>37544.09581729304</v>
      </c>
      <c r="N127" s="6">
        <f t="shared" ca="1" si="33"/>
        <v>2436538.6508911755</v>
      </c>
      <c r="O127" s="6">
        <f t="shared" si="34"/>
        <v>15617338.393169099</v>
      </c>
      <c r="P127" s="6">
        <f t="shared" si="35"/>
        <v>0</v>
      </c>
      <c r="Q127" s="6">
        <f t="shared" si="45"/>
        <v>5870932.6552406764</v>
      </c>
      <c r="R127" s="6">
        <f t="shared" si="36"/>
        <v>0</v>
      </c>
      <c r="S127" s="6">
        <f t="shared" ca="1" si="46"/>
        <v>18231080.837191485</v>
      </c>
    </row>
    <row r="128" spans="1:19" x14ac:dyDescent="0.25">
      <c r="A128" s="21">
        <f t="shared" si="72"/>
        <v>44743</v>
      </c>
      <c r="B128">
        <f t="shared" si="73"/>
        <v>7</v>
      </c>
      <c r="C128">
        <f t="shared" si="74"/>
        <v>2022</v>
      </c>
      <c r="E128" s="14">
        <f t="shared" ca="1" si="75"/>
        <v>0</v>
      </c>
      <c r="F128" s="14">
        <f t="shared" ca="1" si="75"/>
        <v>175.67000000000002</v>
      </c>
      <c r="G128" s="11">
        <f t="shared" si="76"/>
        <v>31</v>
      </c>
      <c r="H128">
        <f t="shared" si="77"/>
        <v>0</v>
      </c>
      <c r="I128">
        <f>'Monthly Data'!CI128</f>
        <v>0</v>
      </c>
      <c r="J128" s="69">
        <f>'Customer-Device Count'!K46</f>
        <v>359.26322660981361</v>
      </c>
      <c r="K128">
        <f>'GS&lt;50 Normalized Monthly'!I128</f>
        <v>0.5</v>
      </c>
      <c r="L128" s="6">
        <f t="shared" si="44"/>
        <v>-5731272.9579267604</v>
      </c>
      <c r="M128" s="6">
        <f t="shared" ca="1" si="32"/>
        <v>0</v>
      </c>
      <c r="N128" s="6">
        <f t="shared" ca="1" si="33"/>
        <v>4199634.466268179</v>
      </c>
      <c r="O128" s="6">
        <f t="shared" si="34"/>
        <v>16137916.33960807</v>
      </c>
      <c r="P128" s="6">
        <f t="shared" si="35"/>
        <v>0</v>
      </c>
      <c r="Q128" s="6">
        <f t="shared" si="45"/>
        <v>5863319.4373901673</v>
      </c>
      <c r="R128" s="6">
        <f t="shared" si="36"/>
        <v>0</v>
      </c>
      <c r="S128" s="6">
        <f t="shared" ca="1" si="46"/>
        <v>20469597.285339653</v>
      </c>
    </row>
    <row r="129" spans="1:19" x14ac:dyDescent="0.25">
      <c r="A129" s="21">
        <f t="shared" si="72"/>
        <v>44774</v>
      </c>
      <c r="B129">
        <f t="shared" si="73"/>
        <v>8</v>
      </c>
      <c r="C129">
        <f t="shared" si="74"/>
        <v>2022</v>
      </c>
      <c r="E129" s="14">
        <f t="shared" ca="1" si="75"/>
        <v>8.0000000000000071E-2</v>
      </c>
      <c r="F129" s="14">
        <f t="shared" ca="1" si="75"/>
        <v>153.44999999999999</v>
      </c>
      <c r="G129" s="11">
        <f t="shared" si="76"/>
        <v>31</v>
      </c>
      <c r="H129">
        <f t="shared" si="77"/>
        <v>0</v>
      </c>
      <c r="I129">
        <f>'Monthly Data'!CI129</f>
        <v>0</v>
      </c>
      <c r="J129" s="69">
        <f>'Customer-Device Count'!K47</f>
        <v>358.79734676235603</v>
      </c>
      <c r="K129">
        <f>'GS&lt;50 Normalized Monthly'!I129</f>
        <v>0.5</v>
      </c>
      <c r="L129" s="6">
        <f t="shared" si="44"/>
        <v>-5731272.9579267604</v>
      </c>
      <c r="M129" s="6">
        <f t="shared" ca="1" si="32"/>
        <v>583.20925541426129</v>
      </c>
      <c r="N129" s="6">
        <f t="shared" ca="1" si="33"/>
        <v>3668434.6151810321</v>
      </c>
      <c r="O129" s="6">
        <f t="shared" si="34"/>
        <v>16137916.33960807</v>
      </c>
      <c r="P129" s="6">
        <f t="shared" si="35"/>
        <v>0</v>
      </c>
      <c r="Q129" s="6">
        <f t="shared" si="45"/>
        <v>5855716.0920913368</v>
      </c>
      <c r="R129" s="6">
        <f t="shared" si="36"/>
        <v>0</v>
      </c>
      <c r="S129" s="6">
        <f t="shared" ca="1" si="46"/>
        <v>19931377.298209094</v>
      </c>
    </row>
    <row r="130" spans="1:19" x14ac:dyDescent="0.25">
      <c r="A130" s="21">
        <f t="shared" si="72"/>
        <v>44805</v>
      </c>
      <c r="B130">
        <f t="shared" si="73"/>
        <v>9</v>
      </c>
      <c r="C130">
        <f t="shared" si="74"/>
        <v>2022</v>
      </c>
      <c r="E130" s="14">
        <f t="shared" ref="E130:F133" ca="1" si="78">E118</f>
        <v>13.169999999999998</v>
      </c>
      <c r="F130" s="14">
        <f t="shared" ca="1" si="78"/>
        <v>73.38</v>
      </c>
      <c r="G130" s="11">
        <f t="shared" si="76"/>
        <v>30</v>
      </c>
      <c r="H130">
        <f t="shared" si="77"/>
        <v>1</v>
      </c>
      <c r="I130">
        <f>'Monthly Data'!CI130</f>
        <v>0</v>
      </c>
      <c r="J130" s="69">
        <f>'Customer-Device Count'!K48</f>
        <v>358.33207105140951</v>
      </c>
      <c r="K130">
        <f>'GS&lt;50 Normalized Monthly'!I130</f>
        <v>0.5</v>
      </c>
      <c r="L130" s="6">
        <f t="shared" ref="L130:L145" si="79">$V$7</f>
        <v>-5731272.9579267604</v>
      </c>
      <c r="M130" s="6">
        <f t="shared" ca="1" si="32"/>
        <v>96010.82367257266</v>
      </c>
      <c r="N130" s="6">
        <f t="shared" ca="1" si="33"/>
        <v>1754250.4533201966</v>
      </c>
      <c r="O130" s="6">
        <f t="shared" si="34"/>
        <v>15617338.393169099</v>
      </c>
      <c r="P130" s="6">
        <f t="shared" si="35"/>
        <v>472832.474396859</v>
      </c>
      <c r="Q130" s="6">
        <f t="shared" ref="Q130:Q145" si="80">J130*$V$12</f>
        <v>5848122.6065418096</v>
      </c>
      <c r="R130" s="6">
        <f t="shared" si="36"/>
        <v>0</v>
      </c>
      <c r="S130" s="6">
        <f t="shared" ref="S130:S145" ca="1" si="81">SUM(L130:R130)</f>
        <v>18057281.793173775</v>
      </c>
    </row>
    <row r="131" spans="1:19" x14ac:dyDescent="0.25">
      <c r="A131" s="21">
        <f t="shared" si="72"/>
        <v>44835</v>
      </c>
      <c r="B131">
        <f t="shared" si="73"/>
        <v>10</v>
      </c>
      <c r="C131">
        <f t="shared" si="74"/>
        <v>2022</v>
      </c>
      <c r="E131" s="14">
        <f t="shared" ca="1" si="78"/>
        <v>110.45</v>
      </c>
      <c r="F131" s="14">
        <f t="shared" ca="1" si="78"/>
        <v>15.610000000000003</v>
      </c>
      <c r="G131" s="11">
        <f t="shared" si="76"/>
        <v>31</v>
      </c>
      <c r="H131">
        <f t="shared" si="77"/>
        <v>1</v>
      </c>
      <c r="I131">
        <f>'Monthly Data'!CI131</f>
        <v>0</v>
      </c>
      <c r="J131" s="69">
        <f>'Customer-Device Count'!K49</f>
        <v>357.86739869355114</v>
      </c>
      <c r="K131">
        <f>'GS&lt;50 Normalized Monthly'!I131</f>
        <v>0.5</v>
      </c>
      <c r="L131" s="6">
        <f t="shared" si="79"/>
        <v>-5731272.9579267604</v>
      </c>
      <c r="M131" s="6">
        <f t="shared" ref="M131:M145" ca="1" si="82">E131*$V$8</f>
        <v>805193.27825631376</v>
      </c>
      <c r="N131" s="6">
        <f t="shared" ref="N131:N145" ca="1" si="83">F131*$V$9</f>
        <v>373178.65326149191</v>
      </c>
      <c r="O131" s="6">
        <f t="shared" ref="O131:O145" si="84">G131*$V$10</f>
        <v>16137916.33960807</v>
      </c>
      <c r="P131" s="6">
        <f t="shared" ref="P131:P145" si="85">H131*$V$11</f>
        <v>472832.474396859</v>
      </c>
      <c r="Q131" s="6">
        <f t="shared" si="80"/>
        <v>5840538.96795581</v>
      </c>
      <c r="R131" s="6">
        <f t="shared" ref="R131:R145" si="86">I131*$V$13</f>
        <v>0</v>
      </c>
      <c r="S131" s="6">
        <f t="shared" ca="1" si="81"/>
        <v>17898386.755551782</v>
      </c>
    </row>
    <row r="132" spans="1:19" x14ac:dyDescent="0.25">
      <c r="A132" s="21">
        <f t="shared" si="72"/>
        <v>44866</v>
      </c>
      <c r="B132">
        <f t="shared" si="73"/>
        <v>11</v>
      </c>
      <c r="C132">
        <f t="shared" si="74"/>
        <v>2022</v>
      </c>
      <c r="E132" s="14">
        <f t="shared" ca="1" si="78"/>
        <v>302.64</v>
      </c>
      <c r="F132" s="14">
        <f t="shared" ca="1" si="78"/>
        <v>0.47000000000000031</v>
      </c>
      <c r="G132" s="11">
        <f t="shared" si="76"/>
        <v>30</v>
      </c>
      <c r="H132">
        <f t="shared" si="77"/>
        <v>0</v>
      </c>
      <c r="I132">
        <f>'Monthly Data'!CI132</f>
        <v>0</v>
      </c>
      <c r="J132" s="69">
        <f>'Customer-Device Count'!K50</f>
        <v>357.40332890637399</v>
      </c>
      <c r="K132">
        <f>'GS&lt;50 Normalized Monthly'!I132</f>
        <v>0.5</v>
      </c>
      <c r="L132" s="6">
        <f t="shared" si="79"/>
        <v>-5731272.9579267604</v>
      </c>
      <c r="M132" s="6">
        <f t="shared" ca="1" si="82"/>
        <v>2206280.6132321483</v>
      </c>
      <c r="N132" s="6">
        <f t="shared" ca="1" si="83"/>
        <v>11236.000450538198</v>
      </c>
      <c r="O132" s="6">
        <f t="shared" si="84"/>
        <v>15617338.393169099</v>
      </c>
      <c r="P132" s="6">
        <f t="shared" si="85"/>
        <v>0</v>
      </c>
      <c r="Q132" s="6">
        <f t="shared" si="80"/>
        <v>5832965.1635641446</v>
      </c>
      <c r="R132" s="6">
        <f t="shared" si="86"/>
        <v>0</v>
      </c>
      <c r="S132" s="6">
        <f t="shared" ca="1" si="81"/>
        <v>17936547.212489169</v>
      </c>
    </row>
    <row r="133" spans="1:19" x14ac:dyDescent="0.25">
      <c r="A133" s="21">
        <f t="shared" si="72"/>
        <v>44896</v>
      </c>
      <c r="B133">
        <f t="shared" si="73"/>
        <v>12</v>
      </c>
      <c r="C133">
        <f t="shared" si="74"/>
        <v>2022</v>
      </c>
      <c r="E133" s="14">
        <f t="shared" ca="1" si="78"/>
        <v>435.27</v>
      </c>
      <c r="F133" s="14">
        <f t="shared" ca="1" si="78"/>
        <v>0</v>
      </c>
      <c r="G133" s="11">
        <f t="shared" si="76"/>
        <v>31</v>
      </c>
      <c r="H133">
        <f t="shared" si="77"/>
        <v>0</v>
      </c>
      <c r="I133">
        <f>'Monthly Data'!CI133</f>
        <v>0</v>
      </c>
      <c r="J133" s="69">
        <f>'Customer-Device Count'!K51</f>
        <v>356.93986090848574</v>
      </c>
      <c r="K133">
        <f>'GS&lt;50 Normalized Monthly'!I133</f>
        <v>0.5</v>
      </c>
      <c r="L133" s="6">
        <f t="shared" si="79"/>
        <v>-5731272.9579267604</v>
      </c>
      <c r="M133" s="6">
        <f t="shared" ca="1" si="82"/>
        <v>3173168.6575520658</v>
      </c>
      <c r="N133" s="6">
        <f t="shared" ca="1" si="83"/>
        <v>0</v>
      </c>
      <c r="O133" s="6">
        <f t="shared" si="84"/>
        <v>16137916.33960807</v>
      </c>
      <c r="P133" s="6">
        <f t="shared" si="85"/>
        <v>0</v>
      </c>
      <c r="Q133" s="6">
        <f t="shared" si="80"/>
        <v>5825401.1806141781</v>
      </c>
      <c r="R133" s="6">
        <f t="shared" si="86"/>
        <v>0</v>
      </c>
      <c r="S133" s="6">
        <f t="shared" ca="1" si="81"/>
        <v>19405213.219847552</v>
      </c>
    </row>
    <row r="134" spans="1:19" x14ac:dyDescent="0.25">
      <c r="A134" s="21">
        <f t="shared" si="72"/>
        <v>44927</v>
      </c>
      <c r="B134">
        <f t="shared" ref="B134:B145" si="87">MONTH(A134)</f>
        <v>1</v>
      </c>
      <c r="C134">
        <f t="shared" ref="C134:C145" si="88">YEAR(A134)</f>
        <v>2023</v>
      </c>
      <c r="E134" s="14">
        <f t="shared" ref="E134:F134" ca="1" si="89">E122</f>
        <v>548.74</v>
      </c>
      <c r="F134" s="14">
        <f t="shared" ca="1" si="89"/>
        <v>0</v>
      </c>
      <c r="G134" s="11">
        <f t="shared" si="76"/>
        <v>31</v>
      </c>
      <c r="H134">
        <f t="shared" si="77"/>
        <v>0</v>
      </c>
      <c r="I134">
        <f>'Monthly Data'!CI134</f>
        <v>0</v>
      </c>
      <c r="J134" s="69">
        <f>'Customer-Device Count'!K52</f>
        <v>356.43118391946405</v>
      </c>
      <c r="K134">
        <f>'GS&lt;50 Normalized Monthly'!I134</f>
        <v>0.25</v>
      </c>
      <c r="L134" s="6">
        <f t="shared" si="79"/>
        <v>-5731272.9579267604</v>
      </c>
      <c r="M134" s="6">
        <f t="shared" ca="1" si="82"/>
        <v>4000378.0852002683</v>
      </c>
      <c r="N134" s="6">
        <f t="shared" ca="1" si="83"/>
        <v>0</v>
      </c>
      <c r="O134" s="6">
        <f t="shared" si="84"/>
        <v>16137916.33960807</v>
      </c>
      <c r="P134" s="6">
        <f t="shared" si="85"/>
        <v>0</v>
      </c>
      <c r="Q134" s="6">
        <f t="shared" si="80"/>
        <v>5817099.3688611956</v>
      </c>
      <c r="R134" s="6">
        <f t="shared" si="86"/>
        <v>0</v>
      </c>
      <c r="S134" s="6">
        <f t="shared" ca="1" si="81"/>
        <v>20224120.835742772</v>
      </c>
    </row>
    <row r="135" spans="1:19" x14ac:dyDescent="0.25">
      <c r="A135" s="21">
        <f t="shared" si="72"/>
        <v>44958</v>
      </c>
      <c r="B135">
        <f t="shared" si="87"/>
        <v>2</v>
      </c>
      <c r="C135">
        <f t="shared" si="88"/>
        <v>2023</v>
      </c>
      <c r="E135" s="14">
        <f t="shared" ref="E135:F135" ca="1" si="90">E123</f>
        <v>507.57</v>
      </c>
      <c r="F135" s="14">
        <f t="shared" ca="1" si="90"/>
        <v>0</v>
      </c>
      <c r="G135" s="11">
        <f t="shared" si="76"/>
        <v>28</v>
      </c>
      <c r="H135">
        <f t="shared" si="77"/>
        <v>0</v>
      </c>
      <c r="I135">
        <f>'Monthly Data'!CI135</f>
        <v>0</v>
      </c>
      <c r="J135" s="69">
        <f>'Customer-Device Count'!K53</f>
        <v>355.96897656481633</v>
      </c>
      <c r="K135">
        <f>'GS&lt;50 Normalized Monthly'!I135</f>
        <v>0.25</v>
      </c>
      <c r="L135" s="6">
        <f t="shared" si="79"/>
        <v>-5731272.9579267604</v>
      </c>
      <c r="M135" s="6">
        <f t="shared" ca="1" si="82"/>
        <v>3700244.022132704</v>
      </c>
      <c r="N135" s="6">
        <f t="shared" ca="1" si="83"/>
        <v>0</v>
      </c>
      <c r="O135" s="6">
        <f t="shared" si="84"/>
        <v>14576182.500291159</v>
      </c>
      <c r="P135" s="6">
        <f t="shared" si="85"/>
        <v>0</v>
      </c>
      <c r="Q135" s="6">
        <f t="shared" si="80"/>
        <v>5809555.9601127291</v>
      </c>
      <c r="R135" s="6">
        <f t="shared" si="86"/>
        <v>0</v>
      </c>
      <c r="S135" s="6">
        <f t="shared" ca="1" si="81"/>
        <v>18354709.52460983</v>
      </c>
    </row>
    <row r="136" spans="1:19" x14ac:dyDescent="0.25">
      <c r="A136" s="21">
        <f t="shared" si="72"/>
        <v>44986</v>
      </c>
      <c r="B136">
        <f t="shared" si="87"/>
        <v>3</v>
      </c>
      <c r="C136">
        <f t="shared" si="88"/>
        <v>2023</v>
      </c>
      <c r="E136" s="14">
        <f t="shared" ref="E136:F136" ca="1" si="91">E124</f>
        <v>395.70999999999992</v>
      </c>
      <c r="F136" s="14">
        <f t="shared" ca="1" si="91"/>
        <v>1.3500000000000003</v>
      </c>
      <c r="G136" s="11">
        <f t="shared" si="76"/>
        <v>31</v>
      </c>
      <c r="H136">
        <f t="shared" si="77"/>
        <v>0</v>
      </c>
      <c r="I136">
        <f>'Monthly Data'!CI136</f>
        <v>0</v>
      </c>
      <c r="J136" s="69">
        <f>'Customer-Device Count'!K54</f>
        <v>355.50736858432083</v>
      </c>
      <c r="K136">
        <f>'GS&lt;50 Normalized Monthly'!I136</f>
        <v>0.25</v>
      </c>
      <c r="L136" s="6">
        <f t="shared" si="79"/>
        <v>-5731272.9579267604</v>
      </c>
      <c r="M136" s="6">
        <f t="shared" ca="1" si="82"/>
        <v>2884771.6807497134</v>
      </c>
      <c r="N136" s="6">
        <f t="shared" ca="1" si="83"/>
        <v>32273.618315375661</v>
      </c>
      <c r="O136" s="6">
        <f t="shared" si="84"/>
        <v>16137916.33960807</v>
      </c>
      <c r="P136" s="6">
        <f t="shared" si="85"/>
        <v>0</v>
      </c>
      <c r="Q136" s="6">
        <f t="shared" si="80"/>
        <v>5802022.3333899658</v>
      </c>
      <c r="R136" s="6">
        <f t="shared" si="86"/>
        <v>0</v>
      </c>
      <c r="S136" s="6">
        <f t="shared" ca="1" si="81"/>
        <v>19125711.014136367</v>
      </c>
    </row>
    <row r="137" spans="1:19" x14ac:dyDescent="0.25">
      <c r="A137" s="21">
        <f t="shared" si="72"/>
        <v>45017</v>
      </c>
      <c r="B137">
        <f t="shared" si="87"/>
        <v>4</v>
      </c>
      <c r="C137">
        <f t="shared" si="88"/>
        <v>2023</v>
      </c>
      <c r="E137" s="14">
        <f t="shared" ref="E137:F137" ca="1" si="92">E125</f>
        <v>227.7</v>
      </c>
      <c r="F137" s="14">
        <f t="shared" ca="1" si="92"/>
        <v>1.2400000000000002</v>
      </c>
      <c r="G137" s="11">
        <f t="shared" si="76"/>
        <v>30</v>
      </c>
      <c r="H137">
        <f t="shared" si="77"/>
        <v>0</v>
      </c>
      <c r="I137">
        <f>'Monthly Data'!CI137</f>
        <v>0</v>
      </c>
      <c r="J137" s="69">
        <f>'Customer-Device Count'!K55</f>
        <v>355.04635920073036</v>
      </c>
      <c r="K137">
        <f>'GS&lt;50 Normalized Monthly'!I137</f>
        <v>0.25</v>
      </c>
      <c r="L137" s="6">
        <f t="shared" si="79"/>
        <v>-5731272.9579267604</v>
      </c>
      <c r="M137" s="6">
        <f t="shared" ca="1" si="82"/>
        <v>1659959.3432228395</v>
      </c>
      <c r="N137" s="6">
        <f t="shared" ca="1" si="83"/>
        <v>29643.916082270975</v>
      </c>
      <c r="O137" s="6">
        <f t="shared" si="84"/>
        <v>15617338.393169099</v>
      </c>
      <c r="P137" s="6">
        <f t="shared" si="85"/>
        <v>0</v>
      </c>
      <c r="Q137" s="6">
        <f t="shared" si="80"/>
        <v>5794498.4760079226</v>
      </c>
      <c r="R137" s="6">
        <f t="shared" si="86"/>
        <v>0</v>
      </c>
      <c r="S137" s="6">
        <f t="shared" ca="1" si="81"/>
        <v>17370167.170555372</v>
      </c>
    </row>
    <row r="138" spans="1:19" x14ac:dyDescent="0.25">
      <c r="A138" s="21">
        <f t="shared" si="72"/>
        <v>45047</v>
      </c>
      <c r="B138">
        <f t="shared" si="87"/>
        <v>5</v>
      </c>
      <c r="C138">
        <f t="shared" si="88"/>
        <v>2023</v>
      </c>
      <c r="E138" s="14">
        <f t="shared" ref="E138:F138" ca="1" si="93">E126</f>
        <v>77.190000000000012</v>
      </c>
      <c r="F138" s="14">
        <f t="shared" ca="1" si="93"/>
        <v>41.7</v>
      </c>
      <c r="G138" s="11">
        <f t="shared" si="76"/>
        <v>31</v>
      </c>
      <c r="H138">
        <f t="shared" si="77"/>
        <v>0</v>
      </c>
      <c r="I138">
        <f>'Monthly Data'!CI138</f>
        <v>0</v>
      </c>
      <c r="J138" s="69">
        <f>'Customer-Device Count'!K56</f>
        <v>354.58594763780565</v>
      </c>
      <c r="K138">
        <f>'GS&lt;50 Normalized Monthly'!I138</f>
        <v>0.25</v>
      </c>
      <c r="L138" s="6">
        <f t="shared" si="79"/>
        <v>-5731272.9579267604</v>
      </c>
      <c r="M138" s="6">
        <f t="shared" ca="1" si="82"/>
        <v>562724.03031783493</v>
      </c>
      <c r="N138" s="6">
        <f t="shared" ca="1" si="83"/>
        <v>996896.21018604806</v>
      </c>
      <c r="O138" s="6">
        <f t="shared" si="84"/>
        <v>16137916.33960807</v>
      </c>
      <c r="P138" s="6">
        <f t="shared" si="85"/>
        <v>0</v>
      </c>
      <c r="Q138" s="6">
        <f t="shared" si="80"/>
        <v>5786984.3752980614</v>
      </c>
      <c r="R138" s="6">
        <f t="shared" si="86"/>
        <v>0</v>
      </c>
      <c r="S138" s="6">
        <f t="shared" ca="1" si="81"/>
        <v>17753247.997483253</v>
      </c>
    </row>
    <row r="139" spans="1:19" x14ac:dyDescent="0.25">
      <c r="A139" s="21">
        <f t="shared" si="72"/>
        <v>45078</v>
      </c>
      <c r="B139">
        <f t="shared" si="87"/>
        <v>6</v>
      </c>
      <c r="C139">
        <f t="shared" si="88"/>
        <v>2023</v>
      </c>
      <c r="E139" s="14">
        <f t="shared" ref="E139:F139" ca="1" si="94">E127</f>
        <v>5.15</v>
      </c>
      <c r="F139" s="14">
        <f t="shared" ca="1" si="94"/>
        <v>101.92</v>
      </c>
      <c r="G139" s="11">
        <f t="shared" si="76"/>
        <v>30</v>
      </c>
      <c r="H139">
        <f t="shared" si="77"/>
        <v>0</v>
      </c>
      <c r="I139">
        <f>'Monthly Data'!CI139</f>
        <v>0</v>
      </c>
      <c r="J139" s="69">
        <f>'Customer-Device Count'!K57</f>
        <v>354.12613312031397</v>
      </c>
      <c r="K139">
        <f>'GS&lt;50 Normalized Monthly'!I139</f>
        <v>0.25</v>
      </c>
      <c r="L139" s="6">
        <f t="shared" si="79"/>
        <v>-5731272.9579267604</v>
      </c>
      <c r="M139" s="6">
        <f t="shared" ca="1" si="82"/>
        <v>37544.09581729304</v>
      </c>
      <c r="N139" s="6">
        <f t="shared" ca="1" si="83"/>
        <v>2436538.6508911755</v>
      </c>
      <c r="O139" s="6">
        <f t="shared" si="84"/>
        <v>15617338.393169099</v>
      </c>
      <c r="P139" s="6">
        <f t="shared" si="85"/>
        <v>0</v>
      </c>
      <c r="Q139" s="6">
        <f t="shared" si="80"/>
        <v>5779480.0186082758</v>
      </c>
      <c r="R139" s="6">
        <f t="shared" si="86"/>
        <v>0</v>
      </c>
      <c r="S139" s="6">
        <f t="shared" ca="1" si="81"/>
        <v>18139628.200559083</v>
      </c>
    </row>
    <row r="140" spans="1:19" x14ac:dyDescent="0.25">
      <c r="A140" s="21">
        <f t="shared" si="72"/>
        <v>45108</v>
      </c>
      <c r="B140">
        <f t="shared" si="87"/>
        <v>7</v>
      </c>
      <c r="C140">
        <f t="shared" si="88"/>
        <v>2023</v>
      </c>
      <c r="E140" s="14">
        <f t="shared" ref="E140:F140" ca="1" si="95">E128</f>
        <v>0</v>
      </c>
      <c r="F140" s="14">
        <f t="shared" ca="1" si="95"/>
        <v>175.67000000000002</v>
      </c>
      <c r="G140" s="11">
        <f t="shared" si="76"/>
        <v>31</v>
      </c>
      <c r="H140">
        <f t="shared" si="77"/>
        <v>0</v>
      </c>
      <c r="I140">
        <f>'Monthly Data'!CI140</f>
        <v>0</v>
      </c>
      <c r="J140" s="69">
        <f>'Customer-Device Count'!K58</f>
        <v>353.6669148740279</v>
      </c>
      <c r="K140">
        <f>'GS&lt;50 Normalized Monthly'!I140</f>
        <v>0.25</v>
      </c>
      <c r="L140" s="6">
        <f t="shared" si="79"/>
        <v>-5731272.9579267604</v>
      </c>
      <c r="M140" s="6">
        <f t="shared" ca="1" si="82"/>
        <v>0</v>
      </c>
      <c r="N140" s="6">
        <f t="shared" ca="1" si="83"/>
        <v>4199634.466268179</v>
      </c>
      <c r="O140" s="6">
        <f t="shared" si="84"/>
        <v>16137916.33960807</v>
      </c>
      <c r="P140" s="6">
        <f t="shared" si="85"/>
        <v>0</v>
      </c>
      <c r="Q140" s="6">
        <f t="shared" si="80"/>
        <v>5771985.3933028653</v>
      </c>
      <c r="R140" s="6">
        <f t="shared" si="86"/>
        <v>0</v>
      </c>
      <c r="S140" s="6">
        <f t="shared" ca="1" si="81"/>
        <v>20378263.241252355</v>
      </c>
    </row>
    <row r="141" spans="1:19" x14ac:dyDescent="0.25">
      <c r="A141" s="21">
        <f t="shared" si="72"/>
        <v>45139</v>
      </c>
      <c r="B141">
        <f t="shared" si="87"/>
        <v>8</v>
      </c>
      <c r="C141">
        <f t="shared" si="88"/>
        <v>2023</v>
      </c>
      <c r="E141" s="14">
        <f t="shared" ref="E141:F141" ca="1" si="96">E129</f>
        <v>8.0000000000000071E-2</v>
      </c>
      <c r="F141" s="14">
        <f t="shared" ca="1" si="96"/>
        <v>153.44999999999999</v>
      </c>
      <c r="G141" s="11">
        <f t="shared" si="76"/>
        <v>31</v>
      </c>
      <c r="H141">
        <f t="shared" si="77"/>
        <v>0</v>
      </c>
      <c r="I141">
        <f>'Monthly Data'!CI141</f>
        <v>0</v>
      </c>
      <c r="J141" s="69">
        <f>'Customer-Device Count'!K59</f>
        <v>353.20829212572403</v>
      </c>
      <c r="K141">
        <f>'GS&lt;50 Normalized Monthly'!I141</f>
        <v>0.25</v>
      </c>
      <c r="L141" s="6">
        <f t="shared" si="79"/>
        <v>-5731272.9579267604</v>
      </c>
      <c r="M141" s="6">
        <f t="shared" ca="1" si="82"/>
        <v>583.20925541426129</v>
      </c>
      <c r="N141" s="6">
        <f t="shared" ca="1" si="83"/>
        <v>3668434.6151810321</v>
      </c>
      <c r="O141" s="6">
        <f t="shared" si="84"/>
        <v>16137916.33960807</v>
      </c>
      <c r="P141" s="6">
        <f t="shared" si="85"/>
        <v>0</v>
      </c>
      <c r="Q141" s="6">
        <f t="shared" si="80"/>
        <v>5764500.4867625143</v>
      </c>
      <c r="R141" s="6">
        <f t="shared" si="86"/>
        <v>0</v>
      </c>
      <c r="S141" s="6">
        <f t="shared" ca="1" si="81"/>
        <v>19840161.692880269</v>
      </c>
    </row>
    <row r="142" spans="1:19" x14ac:dyDescent="0.25">
      <c r="A142" s="21">
        <f t="shared" si="72"/>
        <v>45170</v>
      </c>
      <c r="B142">
        <f t="shared" si="87"/>
        <v>9</v>
      </c>
      <c r="C142">
        <f t="shared" si="88"/>
        <v>2023</v>
      </c>
      <c r="E142" s="14">
        <f t="shared" ref="E142:F142" ca="1" si="97">E130</f>
        <v>13.169999999999998</v>
      </c>
      <c r="F142" s="14">
        <f t="shared" ca="1" si="97"/>
        <v>73.38</v>
      </c>
      <c r="G142" s="11">
        <f t="shared" si="76"/>
        <v>30</v>
      </c>
      <c r="H142">
        <f t="shared" si="77"/>
        <v>1</v>
      </c>
      <c r="I142">
        <f>'Monthly Data'!CI142</f>
        <v>0</v>
      </c>
      <c r="J142" s="69">
        <f>'Customer-Device Count'!K60</f>
        <v>352.75026410318168</v>
      </c>
      <c r="K142">
        <f>'GS&lt;50 Normalized Monthly'!I142</f>
        <v>0.25</v>
      </c>
      <c r="L142" s="6">
        <f t="shared" si="79"/>
        <v>-5731272.9579267604</v>
      </c>
      <c r="M142" s="6">
        <f t="shared" ca="1" si="82"/>
        <v>96010.82367257266</v>
      </c>
      <c r="N142" s="6">
        <f t="shared" ca="1" si="83"/>
        <v>1754250.4533201966</v>
      </c>
      <c r="O142" s="6">
        <f t="shared" si="84"/>
        <v>15617338.393169099</v>
      </c>
      <c r="P142" s="6">
        <f t="shared" si="85"/>
        <v>472832.474396859</v>
      </c>
      <c r="Q142" s="6">
        <f t="shared" si="80"/>
        <v>5757025.2863842733</v>
      </c>
      <c r="R142" s="6">
        <f t="shared" si="86"/>
        <v>0</v>
      </c>
      <c r="S142" s="6">
        <f t="shared" ca="1" si="81"/>
        <v>17966184.47301624</v>
      </c>
    </row>
    <row r="143" spans="1:19" x14ac:dyDescent="0.25">
      <c r="A143" s="21">
        <f t="shared" si="72"/>
        <v>45200</v>
      </c>
      <c r="B143">
        <f t="shared" si="87"/>
        <v>10</v>
      </c>
      <c r="C143">
        <f t="shared" si="88"/>
        <v>2023</v>
      </c>
      <c r="E143" s="14">
        <f t="shared" ref="E143:F143" ca="1" si="98">E131</f>
        <v>110.45</v>
      </c>
      <c r="F143" s="14">
        <f t="shared" ca="1" si="98"/>
        <v>15.610000000000003</v>
      </c>
      <c r="G143" s="11">
        <f t="shared" si="76"/>
        <v>31</v>
      </c>
      <c r="H143">
        <f t="shared" si="77"/>
        <v>1</v>
      </c>
      <c r="I143">
        <f>'Monthly Data'!CI143</f>
        <v>0</v>
      </c>
      <c r="J143" s="69">
        <f>'Customer-Device Count'!K61</f>
        <v>352.29283003518145</v>
      </c>
      <c r="K143">
        <f>'GS&lt;50 Normalized Monthly'!I143</f>
        <v>0.25</v>
      </c>
      <c r="L143" s="6">
        <f t="shared" si="79"/>
        <v>-5731272.9579267604</v>
      </c>
      <c r="M143" s="6">
        <f t="shared" ca="1" si="82"/>
        <v>805193.27825631376</v>
      </c>
      <c r="N143" s="6">
        <f t="shared" ca="1" si="83"/>
        <v>373178.65326149191</v>
      </c>
      <c r="O143" s="6">
        <f t="shared" si="84"/>
        <v>16137916.33960807</v>
      </c>
      <c r="P143" s="6">
        <f t="shared" si="85"/>
        <v>472832.474396859</v>
      </c>
      <c r="Q143" s="6">
        <f t="shared" si="80"/>
        <v>5749559.7795815328</v>
      </c>
      <c r="R143" s="6">
        <f t="shared" si="86"/>
        <v>0</v>
      </c>
      <c r="S143" s="6">
        <f t="shared" ca="1" si="81"/>
        <v>17807407.567177504</v>
      </c>
    </row>
    <row r="144" spans="1:19" x14ac:dyDescent="0.25">
      <c r="A144" s="21">
        <f t="shared" si="72"/>
        <v>45231</v>
      </c>
      <c r="B144">
        <f t="shared" si="87"/>
        <v>11</v>
      </c>
      <c r="C144">
        <f t="shared" si="88"/>
        <v>2023</v>
      </c>
      <c r="E144" s="14">
        <f t="shared" ref="E144:F144" ca="1" si="99">E132</f>
        <v>302.64</v>
      </c>
      <c r="F144" s="14">
        <f t="shared" ca="1" si="99"/>
        <v>0.47000000000000031</v>
      </c>
      <c r="G144" s="11">
        <f t="shared" si="76"/>
        <v>30</v>
      </c>
      <c r="H144">
        <f t="shared" si="77"/>
        <v>0</v>
      </c>
      <c r="I144">
        <f>'Monthly Data'!CI144</f>
        <v>0</v>
      </c>
      <c r="J144" s="69">
        <f>'Customer-Device Count'!K62</f>
        <v>351.83598915150412</v>
      </c>
      <c r="K144">
        <f>'GS&lt;50 Normalized Monthly'!I144</f>
        <v>0.25</v>
      </c>
      <c r="L144" s="6">
        <f t="shared" si="79"/>
        <v>-5731272.9579267604</v>
      </c>
      <c r="M144" s="6">
        <f t="shared" ca="1" si="82"/>
        <v>2206280.6132321483</v>
      </c>
      <c r="N144" s="6">
        <f t="shared" ca="1" si="83"/>
        <v>11236.000450538198</v>
      </c>
      <c r="O144" s="6">
        <f t="shared" si="84"/>
        <v>15617338.393169099</v>
      </c>
      <c r="P144" s="6">
        <f t="shared" si="85"/>
        <v>0</v>
      </c>
      <c r="Q144" s="6">
        <f t="shared" si="80"/>
        <v>5742103.9537840066</v>
      </c>
      <c r="R144" s="6">
        <f t="shared" si="86"/>
        <v>0</v>
      </c>
      <c r="S144" s="6">
        <f t="shared" ca="1" si="81"/>
        <v>17845686.002709031</v>
      </c>
    </row>
    <row r="145" spans="1:19" x14ac:dyDescent="0.25">
      <c r="A145" s="21">
        <f t="shared" si="72"/>
        <v>45261</v>
      </c>
      <c r="B145">
        <f t="shared" si="87"/>
        <v>12</v>
      </c>
      <c r="C145">
        <f t="shared" si="88"/>
        <v>2023</v>
      </c>
      <c r="E145" s="14">
        <f t="shared" ref="E145:F145" ca="1" si="100">E133</f>
        <v>435.27</v>
      </c>
      <c r="F145" s="14">
        <f t="shared" ca="1" si="100"/>
        <v>0</v>
      </c>
      <c r="G145" s="11">
        <f t="shared" si="76"/>
        <v>31</v>
      </c>
      <c r="H145">
        <f t="shared" si="77"/>
        <v>0</v>
      </c>
      <c r="I145">
        <f>'Monthly Data'!CI145</f>
        <v>0</v>
      </c>
      <c r="J145" s="69">
        <f>'Customer-Device Count'!K63</f>
        <v>351.37974068292925</v>
      </c>
      <c r="K145">
        <f>'GS&lt;50 Normalized Monthly'!I145</f>
        <v>0.25</v>
      </c>
      <c r="L145" s="6">
        <f t="shared" si="79"/>
        <v>-5731272.9579267604</v>
      </c>
      <c r="M145" s="6">
        <f t="shared" ca="1" si="82"/>
        <v>3173168.6575520658</v>
      </c>
      <c r="N145" s="6">
        <f t="shared" ca="1" si="83"/>
        <v>0</v>
      </c>
      <c r="O145" s="6">
        <f t="shared" si="84"/>
        <v>16137916.33960807</v>
      </c>
      <c r="P145" s="6">
        <f t="shared" si="85"/>
        <v>0</v>
      </c>
      <c r="Q145" s="6">
        <f t="shared" si="80"/>
        <v>5734657.7964377115</v>
      </c>
      <c r="R145" s="6">
        <f t="shared" si="86"/>
        <v>0</v>
      </c>
      <c r="S145" s="6">
        <f t="shared" ca="1" si="81"/>
        <v>19314469.835671086</v>
      </c>
    </row>
    <row r="146" spans="1:19" x14ac:dyDescent="0.25">
      <c r="A146" s="21"/>
      <c r="E146" s="14"/>
      <c r="F146" s="14"/>
      <c r="G146" s="11"/>
      <c r="H146" s="11"/>
      <c r="I146" s="11"/>
      <c r="J146" s="69"/>
      <c r="L146" s="6"/>
      <c r="M146" s="6"/>
      <c r="N146" s="6"/>
      <c r="O146" s="6"/>
      <c r="P146" s="6"/>
      <c r="Q146" s="6"/>
      <c r="R146" s="6"/>
      <c r="S146" s="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AA149"/>
  <sheetViews>
    <sheetView topLeftCell="K1" workbookViewId="0">
      <selection activeCell="I12" sqref="I12"/>
    </sheetView>
  </sheetViews>
  <sheetFormatPr defaultRowHeight="15" x14ac:dyDescent="0.2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12" max="12" width="14" bestFit="1" customWidth="1"/>
    <col min="13" max="13" width="11.5703125" bestFit="1" customWidth="1"/>
    <col min="14" max="14" width="14.28515625" bestFit="1" customWidth="1"/>
    <col min="15" max="15" width="14" bestFit="1" customWidth="1"/>
    <col min="16" max="16" width="12.28515625" bestFit="1" customWidth="1"/>
    <col min="17" max="17" width="13.42578125" bestFit="1" customWidth="1"/>
    <col min="18" max="18" width="13.28515625" customWidth="1"/>
    <col min="19" max="19" width="14.28515625" bestFit="1" customWidth="1"/>
    <col min="21" max="21" width="11.28515625" bestFit="1" customWidth="1"/>
    <col min="23" max="23" width="12.42578125" customWidth="1"/>
    <col min="24" max="24" width="10.7109375" customWidth="1"/>
  </cols>
  <sheetData>
    <row r="1" spans="1:27" x14ac:dyDescent="0.25">
      <c r="A1" s="21" t="str">
        <f>'Monthly Data'!A1</f>
        <v>Date</v>
      </c>
      <c r="B1" t="s">
        <v>48</v>
      </c>
      <c r="C1" t="s">
        <v>49</v>
      </c>
      <c r="D1" t="str">
        <f>'Monthly Data'!R1</f>
        <v>IntkWh_NoCDM</v>
      </c>
      <c r="E1" t="s">
        <v>173</v>
      </c>
      <c r="F1" t="str">
        <f>'Monthly Data'!CE1</f>
        <v>Month Days</v>
      </c>
      <c r="G1" t="str">
        <f>'Monthly Data'!BM1</f>
        <v>Trend</v>
      </c>
      <c r="H1" t="str">
        <f>'Monthly Data'!CA1</f>
        <v>Dec</v>
      </c>
      <c r="I1" t="str">
        <f>'Monthly Data'!BH1</f>
        <v>Ag&amp;Min_GDP</v>
      </c>
      <c r="J1" t="str">
        <f>'Monthly Data'!CI1</f>
        <v>COVID2020</v>
      </c>
      <c r="L1" t="s">
        <v>81</v>
      </c>
      <c r="M1" t="str">
        <f t="shared" ref="M1:R1" si="0">E1</f>
        <v>CDD16</v>
      </c>
      <c r="N1" t="str">
        <f t="shared" si="0"/>
        <v>Month Days</v>
      </c>
      <c r="O1" t="str">
        <f t="shared" si="0"/>
        <v>Trend</v>
      </c>
      <c r="P1" t="str">
        <f t="shared" si="0"/>
        <v>Dec</v>
      </c>
      <c r="Q1" t="str">
        <f t="shared" si="0"/>
        <v>Ag&amp;Min_GDP</v>
      </c>
      <c r="R1" t="str">
        <f t="shared" si="0"/>
        <v>COVID2020</v>
      </c>
      <c r="S1" t="s">
        <v>82</v>
      </c>
      <c r="T1" t="s">
        <v>101</v>
      </c>
      <c r="U1" t="s">
        <v>83</v>
      </c>
    </row>
    <row r="2" spans="1:27" x14ac:dyDescent="0.25">
      <c r="A2" s="21">
        <f>'Monthly Data'!A2</f>
        <v>40909</v>
      </c>
      <c r="B2">
        <f t="shared" ref="B2:B44" si="1">MONTH(A2)</f>
        <v>1</v>
      </c>
      <c r="C2">
        <f t="shared" ref="C2:C44" si="2">YEAR(A2)</f>
        <v>2012</v>
      </c>
      <c r="D2">
        <f>'Monthly Data'!R2</f>
        <v>10184292.424999999</v>
      </c>
      <c r="E2" s="94">
        <f ca="1">Weather!BB61</f>
        <v>0</v>
      </c>
      <c r="F2">
        <f>'Monthly Data'!CE2</f>
        <v>31</v>
      </c>
      <c r="G2">
        <f>'Monthly Data'!BM2</f>
        <v>1</v>
      </c>
      <c r="H2">
        <f>'Monthly Data'!CA2</f>
        <v>0</v>
      </c>
      <c r="I2">
        <f>'Monthly Data'!BH2</f>
        <v>13931.1</v>
      </c>
      <c r="J2">
        <f>'Monthly Data'!CI2</f>
        <v>0</v>
      </c>
      <c r="L2" s="6">
        <f>$X$7</f>
        <v>-4971734.8050993802</v>
      </c>
      <c r="M2" s="6">
        <f ca="1">E2*$X$8</f>
        <v>0</v>
      </c>
      <c r="N2" s="6">
        <f>F2*$X$9</f>
        <v>10534908.85735389</v>
      </c>
      <c r="O2" s="6">
        <f>G2*$X$10</f>
        <v>-11162.2009611868</v>
      </c>
      <c r="P2" s="6">
        <f>H2*$X$11</f>
        <v>0</v>
      </c>
      <c r="Q2" s="6">
        <f>I2*$X$12</f>
        <v>5256019.7729390087</v>
      </c>
      <c r="R2" s="6">
        <f>J2*$X$13</f>
        <v>0</v>
      </c>
      <c r="S2" s="6">
        <f ca="1">SUM(L2:R2)</f>
        <v>10808031.624232333</v>
      </c>
      <c r="T2">
        <f t="shared" ref="T2:T9" ca="1" si="3">S2-D2</f>
        <v>623739.19923233427</v>
      </c>
      <c r="U2" s="15">
        <f t="shared" ref="U2:U9" ca="1" si="4">ABS(S2-D2)/D2</f>
        <v>6.12452169677693E-2</v>
      </c>
      <c r="W2" t="s">
        <v>365</v>
      </c>
    </row>
    <row r="3" spans="1:27" x14ac:dyDescent="0.25">
      <c r="A3" s="21">
        <f>'Monthly Data'!A3</f>
        <v>40940</v>
      </c>
      <c r="B3">
        <f t="shared" si="1"/>
        <v>2</v>
      </c>
      <c r="C3">
        <f t="shared" si="2"/>
        <v>2012</v>
      </c>
      <c r="D3">
        <f>'Monthly Data'!R3</f>
        <v>9898478.9196000006</v>
      </c>
      <c r="E3" s="94">
        <f ca="1">Weather!BB62</f>
        <v>0</v>
      </c>
      <c r="F3">
        <f>'Monthly Data'!CE3</f>
        <v>29</v>
      </c>
      <c r="G3">
        <f>'Monthly Data'!BM3</f>
        <v>2</v>
      </c>
      <c r="H3">
        <f>'Monthly Data'!CA3</f>
        <v>0</v>
      </c>
      <c r="I3">
        <f>'Monthly Data'!BH3</f>
        <v>13931.1</v>
      </c>
      <c r="J3">
        <f>'Monthly Data'!CI3</f>
        <v>0</v>
      </c>
      <c r="L3" s="6">
        <f t="shared" ref="L3:L66" si="5">$X$7</f>
        <v>-4971734.8050993802</v>
      </c>
      <c r="M3" s="6">
        <f t="shared" ref="M3:M66" ca="1" si="6">E3*$X$8</f>
        <v>0</v>
      </c>
      <c r="N3" s="6">
        <f t="shared" ref="N3:N66" si="7">F3*$X$9</f>
        <v>9855237.3181697689</v>
      </c>
      <c r="O3" s="6">
        <f t="shared" ref="O3:O66" si="8">G3*$X$10</f>
        <v>-22324.4019223736</v>
      </c>
      <c r="P3" s="6">
        <f t="shared" ref="P3:P66" si="9">H3*$X$11</f>
        <v>0</v>
      </c>
      <c r="Q3" s="6">
        <f t="shared" ref="Q3:Q66" si="10">I3*$X$12</f>
        <v>5256019.7729390087</v>
      </c>
      <c r="R3" s="6">
        <f t="shared" ref="R3:R66" si="11">J3*$X$13</f>
        <v>0</v>
      </c>
      <c r="S3" s="6">
        <f t="shared" ref="S3:S66" ca="1" si="12">SUM(L3:R3)</f>
        <v>10117197.884087022</v>
      </c>
      <c r="T3">
        <f t="shared" ca="1" si="3"/>
        <v>218718.96448702179</v>
      </c>
      <c r="U3" s="15">
        <f t="shared" ca="1" si="4"/>
        <v>2.2096219657945209E-2</v>
      </c>
      <c r="W3" t="s">
        <v>102</v>
      </c>
    </row>
    <row r="4" spans="1:27" x14ac:dyDescent="0.25">
      <c r="A4" s="21">
        <f>'Monthly Data'!A4</f>
        <v>40969</v>
      </c>
      <c r="B4">
        <f t="shared" si="1"/>
        <v>3</v>
      </c>
      <c r="C4">
        <f t="shared" si="2"/>
        <v>2012</v>
      </c>
      <c r="D4">
        <f>'Monthly Data'!R4</f>
        <v>10528549.533600001</v>
      </c>
      <c r="E4" s="94">
        <f ca="1">Weather!BB63</f>
        <v>1.3500000000000003</v>
      </c>
      <c r="F4">
        <f>'Monthly Data'!CE4</f>
        <v>31</v>
      </c>
      <c r="G4">
        <f>'Monthly Data'!BM4</f>
        <v>3</v>
      </c>
      <c r="H4">
        <f>'Monthly Data'!CA4</f>
        <v>0</v>
      </c>
      <c r="I4">
        <f>'Monthly Data'!BH4</f>
        <v>13931.1</v>
      </c>
      <c r="J4">
        <f>'Monthly Data'!CI4</f>
        <v>0</v>
      </c>
      <c r="L4" s="6">
        <f t="shared" si="5"/>
        <v>-4971734.8050993802</v>
      </c>
      <c r="M4" s="6">
        <f t="shared" ca="1" si="6"/>
        <v>4564.1136405753059</v>
      </c>
      <c r="N4" s="6">
        <f t="shared" si="7"/>
        <v>10534908.85735389</v>
      </c>
      <c r="O4" s="6">
        <f t="shared" si="8"/>
        <v>-33486.602883560401</v>
      </c>
      <c r="P4" s="6">
        <f t="shared" si="9"/>
        <v>0</v>
      </c>
      <c r="Q4" s="6">
        <f t="shared" si="10"/>
        <v>5256019.7729390087</v>
      </c>
      <c r="R4" s="6">
        <f t="shared" si="11"/>
        <v>0</v>
      </c>
      <c r="S4" s="6">
        <f t="shared" ca="1" si="12"/>
        <v>10790271.335950535</v>
      </c>
      <c r="T4">
        <f t="shared" ca="1" si="3"/>
        <v>261721.80235053413</v>
      </c>
      <c r="U4" s="15">
        <f t="shared" ca="1" si="4"/>
        <v>2.4858296151364E-2</v>
      </c>
      <c r="W4" t="s">
        <v>366</v>
      </c>
    </row>
    <row r="5" spans="1:27" x14ac:dyDescent="0.25">
      <c r="A5" s="21">
        <f>'Monthly Data'!A5</f>
        <v>41000</v>
      </c>
      <c r="B5">
        <f t="shared" si="1"/>
        <v>4</v>
      </c>
      <c r="C5">
        <f t="shared" si="2"/>
        <v>2012</v>
      </c>
      <c r="D5">
        <f>'Monthly Data'!R5</f>
        <v>9746760.0995999984</v>
      </c>
      <c r="E5" s="94">
        <f ca="1">Weather!BB64</f>
        <v>1.2400000000000002</v>
      </c>
      <c r="F5">
        <f>'Monthly Data'!CE5</f>
        <v>30</v>
      </c>
      <c r="G5">
        <f>'Monthly Data'!BM5</f>
        <v>4</v>
      </c>
      <c r="H5">
        <f>'Monthly Data'!CA5</f>
        <v>0</v>
      </c>
      <c r="I5">
        <f>'Monthly Data'!BH5</f>
        <v>13931.1</v>
      </c>
      <c r="J5">
        <f>'Monthly Data'!CI5</f>
        <v>0</v>
      </c>
      <c r="L5" s="6">
        <f t="shared" si="5"/>
        <v>-4971734.8050993802</v>
      </c>
      <c r="M5" s="6">
        <f t="shared" ca="1" si="6"/>
        <v>4192.2228994913912</v>
      </c>
      <c r="N5" s="6">
        <f t="shared" si="7"/>
        <v>10195073.087761831</v>
      </c>
      <c r="O5" s="6">
        <f t="shared" si="8"/>
        <v>-44648.803844747199</v>
      </c>
      <c r="P5" s="6">
        <f t="shared" si="9"/>
        <v>0</v>
      </c>
      <c r="Q5" s="6">
        <f t="shared" si="10"/>
        <v>5256019.7729390087</v>
      </c>
      <c r="R5" s="6">
        <f t="shared" si="11"/>
        <v>0</v>
      </c>
      <c r="S5" s="6">
        <f t="shared" ca="1" si="12"/>
        <v>10438901.474656202</v>
      </c>
      <c r="T5">
        <f t="shared" ca="1" si="3"/>
        <v>692141.37505620345</v>
      </c>
      <c r="U5" s="15">
        <f t="shared" ca="1" si="4"/>
        <v>7.1012456240162156E-2</v>
      </c>
    </row>
    <row r="6" spans="1:27" x14ac:dyDescent="0.25">
      <c r="A6" s="21">
        <f>'Monthly Data'!A6</f>
        <v>41030</v>
      </c>
      <c r="B6">
        <f t="shared" si="1"/>
        <v>5</v>
      </c>
      <c r="C6">
        <f t="shared" si="2"/>
        <v>2012</v>
      </c>
      <c r="D6">
        <f>'Monthly Data'!R6</f>
        <v>10887684.005600002</v>
      </c>
      <c r="E6" s="94">
        <f ca="1">Weather!BB65</f>
        <v>41.7</v>
      </c>
      <c r="F6">
        <f>'Monthly Data'!CE6</f>
        <v>31</v>
      </c>
      <c r="G6">
        <f>'Monthly Data'!BM6</f>
        <v>5</v>
      </c>
      <c r="H6">
        <f>'Monthly Data'!CA6</f>
        <v>0</v>
      </c>
      <c r="I6">
        <f>'Monthly Data'!BH6</f>
        <v>13931.1</v>
      </c>
      <c r="J6">
        <f>'Monthly Data'!CI6</f>
        <v>0</v>
      </c>
      <c r="L6" s="6">
        <f t="shared" si="5"/>
        <v>-4971734.8050993802</v>
      </c>
      <c r="M6" s="6">
        <f t="shared" ca="1" si="6"/>
        <v>140980.39911999274</v>
      </c>
      <c r="N6" s="6">
        <f t="shared" si="7"/>
        <v>10534908.85735389</v>
      </c>
      <c r="O6" s="6">
        <f t="shared" si="8"/>
        <v>-55811.004805933997</v>
      </c>
      <c r="P6" s="6">
        <f t="shared" si="9"/>
        <v>0</v>
      </c>
      <c r="Q6" s="6">
        <f t="shared" si="10"/>
        <v>5256019.7729390087</v>
      </c>
      <c r="R6" s="6">
        <f t="shared" si="11"/>
        <v>0</v>
      </c>
      <c r="S6" s="6">
        <f t="shared" ca="1" si="12"/>
        <v>10904363.219507579</v>
      </c>
      <c r="T6">
        <f t="shared" ca="1" si="3"/>
        <v>16679.213907577097</v>
      </c>
      <c r="U6" s="15">
        <f t="shared" ca="1" si="4"/>
        <v>1.5319340549375113E-3</v>
      </c>
      <c r="X6" t="s">
        <v>85</v>
      </c>
      <c r="Y6" t="s">
        <v>86</v>
      </c>
      <c r="Z6" t="s">
        <v>87</v>
      </c>
      <c r="AA6" t="s">
        <v>88</v>
      </c>
    </row>
    <row r="7" spans="1:27" x14ac:dyDescent="0.25">
      <c r="A7" s="21">
        <f>'Monthly Data'!A7</f>
        <v>41061</v>
      </c>
      <c r="B7">
        <f t="shared" si="1"/>
        <v>6</v>
      </c>
      <c r="C7">
        <f t="shared" si="2"/>
        <v>2012</v>
      </c>
      <c r="D7">
        <f>'Monthly Data'!R7</f>
        <v>10627934.568399996</v>
      </c>
      <c r="E7" s="94">
        <f ca="1">Weather!BB66</f>
        <v>101.92</v>
      </c>
      <c r="F7">
        <f>'Monthly Data'!CE7</f>
        <v>30</v>
      </c>
      <c r="G7">
        <f>'Monthly Data'!BM7</f>
        <v>6</v>
      </c>
      <c r="H7">
        <f>'Monthly Data'!CA7</f>
        <v>0</v>
      </c>
      <c r="I7">
        <f>'Monthly Data'!BH7</f>
        <v>13931.1</v>
      </c>
      <c r="J7">
        <f>'Monthly Data'!CI7</f>
        <v>0</v>
      </c>
      <c r="L7" s="6">
        <f t="shared" si="5"/>
        <v>-4971734.8050993802</v>
      </c>
      <c r="M7" s="6">
        <f t="shared" ca="1" si="6"/>
        <v>344573.67573884077</v>
      </c>
      <c r="N7" s="6">
        <f t="shared" si="7"/>
        <v>10195073.087761831</v>
      </c>
      <c r="O7" s="6">
        <f t="shared" si="8"/>
        <v>-66973.205767120802</v>
      </c>
      <c r="P7" s="6">
        <f t="shared" si="9"/>
        <v>0</v>
      </c>
      <c r="Q7" s="6">
        <f t="shared" si="10"/>
        <v>5256019.7729390087</v>
      </c>
      <c r="R7" s="6">
        <f t="shared" si="11"/>
        <v>0</v>
      </c>
      <c r="S7" s="6">
        <f t="shared" ca="1" si="12"/>
        <v>10756958.525573179</v>
      </c>
      <c r="T7">
        <f t="shared" ca="1" si="3"/>
        <v>129023.95717318356</v>
      </c>
      <c r="U7" s="15">
        <f t="shared" ca="1" si="4"/>
        <v>1.2140078238419918E-2</v>
      </c>
      <c r="W7" t="s">
        <v>81</v>
      </c>
      <c r="X7">
        <v>-4971734.8050993802</v>
      </c>
      <c r="Y7">
        <v>3255332.3469614699</v>
      </c>
      <c r="Z7">
        <v>-1.52725874817052</v>
      </c>
      <c r="AA7">
        <v>0.12949098805828199</v>
      </c>
    </row>
    <row r="8" spans="1:27" x14ac:dyDescent="0.25">
      <c r="A8" s="21">
        <f>'Monthly Data'!A8</f>
        <v>41091</v>
      </c>
      <c r="B8">
        <f t="shared" si="1"/>
        <v>7</v>
      </c>
      <c r="C8">
        <f t="shared" si="2"/>
        <v>2012</v>
      </c>
      <c r="D8">
        <f>'Monthly Data'!R8</f>
        <v>11037123.910399999</v>
      </c>
      <c r="E8" s="94">
        <f ca="1">Weather!BB67</f>
        <v>175.67000000000002</v>
      </c>
      <c r="F8">
        <f>'Monthly Data'!CE8</f>
        <v>31</v>
      </c>
      <c r="G8">
        <f>'Monthly Data'!BM8</f>
        <v>7</v>
      </c>
      <c r="H8">
        <f>'Monthly Data'!CA8</f>
        <v>0</v>
      </c>
      <c r="I8">
        <f>'Monthly Data'!BH8</f>
        <v>13931.1</v>
      </c>
      <c r="J8">
        <f>'Monthly Data'!CI8</f>
        <v>0</v>
      </c>
      <c r="L8" s="6">
        <f t="shared" si="5"/>
        <v>-4971734.8050993802</v>
      </c>
      <c r="M8" s="6">
        <f t="shared" ca="1" si="6"/>
        <v>593909.51351101021</v>
      </c>
      <c r="N8" s="6">
        <f t="shared" si="7"/>
        <v>10534908.85735389</v>
      </c>
      <c r="O8" s="6">
        <f t="shared" si="8"/>
        <v>-78135.4067283076</v>
      </c>
      <c r="P8" s="6">
        <f t="shared" si="9"/>
        <v>0</v>
      </c>
      <c r="Q8" s="6">
        <f t="shared" si="10"/>
        <v>5256019.7729390087</v>
      </c>
      <c r="R8" s="6">
        <f t="shared" si="11"/>
        <v>0</v>
      </c>
      <c r="S8" s="6">
        <f t="shared" ca="1" si="12"/>
        <v>11334967.931976222</v>
      </c>
      <c r="T8">
        <f t="shared" ca="1" si="3"/>
        <v>297844.02157622203</v>
      </c>
      <c r="U8" s="15">
        <f t="shared" ca="1" si="4"/>
        <v>2.6985655320546979E-2</v>
      </c>
      <c r="W8" t="s">
        <v>173</v>
      </c>
      <c r="X8">
        <v>3380.8249189446701</v>
      </c>
      <c r="Y8">
        <v>760.37459865796302</v>
      </c>
      <c r="Z8" s="22">
        <v>4.4462623092771896</v>
      </c>
      <c r="AA8" s="22">
        <v>2.05346261992847E-5</v>
      </c>
    </row>
    <row r="9" spans="1:27" x14ac:dyDescent="0.25">
      <c r="A9" s="21">
        <f>'Monthly Data'!A9</f>
        <v>41122</v>
      </c>
      <c r="B9">
        <f t="shared" si="1"/>
        <v>8</v>
      </c>
      <c r="C9">
        <f t="shared" si="2"/>
        <v>2012</v>
      </c>
      <c r="D9">
        <f>'Monthly Data'!R9</f>
        <v>11333527.0392</v>
      </c>
      <c r="E9" s="94">
        <f ca="1">Weather!BB68</f>
        <v>153.44999999999999</v>
      </c>
      <c r="F9">
        <f>'Monthly Data'!CE9</f>
        <v>31</v>
      </c>
      <c r="G9">
        <f>'Monthly Data'!BM9</f>
        <v>8</v>
      </c>
      <c r="H9">
        <f>'Monthly Data'!CA9</f>
        <v>0</v>
      </c>
      <c r="I9">
        <f>'Monthly Data'!BH9</f>
        <v>13931.1</v>
      </c>
      <c r="J9">
        <f>'Monthly Data'!CI9</f>
        <v>0</v>
      </c>
      <c r="L9" s="6">
        <f t="shared" si="5"/>
        <v>-4971734.8050993802</v>
      </c>
      <c r="M9" s="6">
        <f t="shared" ca="1" si="6"/>
        <v>518787.5838120596</v>
      </c>
      <c r="N9" s="6">
        <f t="shared" si="7"/>
        <v>10534908.85735389</v>
      </c>
      <c r="O9" s="6">
        <f t="shared" si="8"/>
        <v>-89297.607689494398</v>
      </c>
      <c r="P9" s="6">
        <f t="shared" si="9"/>
        <v>0</v>
      </c>
      <c r="Q9" s="6">
        <f t="shared" si="10"/>
        <v>5256019.7729390087</v>
      </c>
      <c r="R9" s="6">
        <f t="shared" si="11"/>
        <v>0</v>
      </c>
      <c r="S9" s="6">
        <f t="shared" ca="1" si="12"/>
        <v>11248683.801316084</v>
      </c>
      <c r="T9">
        <f t="shared" ca="1" si="3"/>
        <v>-84843.237883916125</v>
      </c>
      <c r="U9" s="15">
        <f t="shared" ca="1" si="4"/>
        <v>7.4860400994733014E-3</v>
      </c>
      <c r="W9" t="s">
        <v>89</v>
      </c>
      <c r="X9">
        <v>339835.769592061</v>
      </c>
      <c r="Y9">
        <v>39232.476190301997</v>
      </c>
      <c r="Z9" s="22">
        <v>8.6621035068917092</v>
      </c>
      <c r="AA9" s="22">
        <v>3.7432559961704E-14</v>
      </c>
    </row>
    <row r="10" spans="1:27" x14ac:dyDescent="0.25">
      <c r="A10" s="21">
        <f>'Monthly Data'!A10</f>
        <v>41153</v>
      </c>
      <c r="B10">
        <f t="shared" si="1"/>
        <v>9</v>
      </c>
      <c r="C10">
        <f t="shared" si="2"/>
        <v>2012</v>
      </c>
      <c r="D10">
        <f>'Monthly Data'!R10</f>
        <v>10531471.440000001</v>
      </c>
      <c r="E10" s="94">
        <f ca="1">Weather!BB69</f>
        <v>73.38</v>
      </c>
      <c r="F10">
        <f>'Monthly Data'!CE10</f>
        <v>30</v>
      </c>
      <c r="G10">
        <f>'Monthly Data'!BM10</f>
        <v>9</v>
      </c>
      <c r="H10">
        <f>'Monthly Data'!CA10</f>
        <v>0</v>
      </c>
      <c r="I10">
        <f>'Monthly Data'!BH10</f>
        <v>13931.1</v>
      </c>
      <c r="J10">
        <f>'Monthly Data'!CI10</f>
        <v>0</v>
      </c>
      <c r="L10" s="6">
        <f t="shared" si="5"/>
        <v>-4971734.8050993802</v>
      </c>
      <c r="M10" s="6">
        <f t="shared" ca="1" si="6"/>
        <v>248084.93255215988</v>
      </c>
      <c r="N10" s="6">
        <f t="shared" si="7"/>
        <v>10195073.087761831</v>
      </c>
      <c r="O10" s="6">
        <f t="shared" si="8"/>
        <v>-100459.8086506812</v>
      </c>
      <c r="P10" s="6">
        <f t="shared" si="9"/>
        <v>0</v>
      </c>
      <c r="Q10" s="6">
        <f t="shared" si="10"/>
        <v>5256019.7729390087</v>
      </c>
      <c r="R10" s="6">
        <f t="shared" si="11"/>
        <v>0</v>
      </c>
      <c r="S10" s="6">
        <f t="shared" ca="1" si="12"/>
        <v>10626983.179502938</v>
      </c>
      <c r="T10">
        <f t="shared" ref="T10:T41" ca="1" si="13">S10-D10</f>
        <v>95511.739502936602</v>
      </c>
      <c r="U10" s="15">
        <f t="shared" ref="U10:U41" ca="1" si="14">ABS(S10-D10)/D10</f>
        <v>9.0691732914139293E-3</v>
      </c>
      <c r="W10" t="s">
        <v>57</v>
      </c>
      <c r="X10">
        <v>-11162.2009611868</v>
      </c>
      <c r="Y10">
        <v>3280.2783260994102</v>
      </c>
      <c r="Z10" s="22">
        <v>-3.4028213009777901</v>
      </c>
      <c r="AA10" s="22">
        <v>9.2334042383552899E-4</v>
      </c>
    </row>
    <row r="11" spans="1:27" x14ac:dyDescent="0.25">
      <c r="A11" s="21">
        <f>'Monthly Data'!A11</f>
        <v>41183</v>
      </c>
      <c r="B11">
        <f t="shared" si="1"/>
        <v>10</v>
      </c>
      <c r="C11">
        <f t="shared" si="2"/>
        <v>2012</v>
      </c>
      <c r="D11">
        <f>'Monthly Data'!R11</f>
        <v>11053422.9202</v>
      </c>
      <c r="E11" s="94">
        <f ca="1">Weather!BB70</f>
        <v>15.610000000000003</v>
      </c>
      <c r="F11">
        <f>'Monthly Data'!CE11</f>
        <v>31</v>
      </c>
      <c r="G11">
        <f>'Monthly Data'!BM11</f>
        <v>10</v>
      </c>
      <c r="H11">
        <f>'Monthly Data'!CA11</f>
        <v>0</v>
      </c>
      <c r="I11">
        <f>'Monthly Data'!BH11</f>
        <v>13931.1</v>
      </c>
      <c r="J11">
        <f>'Monthly Data'!CI11</f>
        <v>0</v>
      </c>
      <c r="L11" s="6">
        <f t="shared" si="5"/>
        <v>-4971734.8050993802</v>
      </c>
      <c r="M11" s="6">
        <f t="shared" ca="1" si="6"/>
        <v>52774.676984726313</v>
      </c>
      <c r="N11" s="6">
        <f t="shared" si="7"/>
        <v>10534908.85735389</v>
      </c>
      <c r="O11" s="6">
        <f t="shared" si="8"/>
        <v>-111622.00961186799</v>
      </c>
      <c r="P11" s="6">
        <f t="shared" si="9"/>
        <v>0</v>
      </c>
      <c r="Q11" s="6">
        <f t="shared" si="10"/>
        <v>5256019.7729390087</v>
      </c>
      <c r="R11" s="6">
        <f t="shared" si="11"/>
        <v>0</v>
      </c>
      <c r="S11" s="6">
        <f t="shared" ca="1" si="12"/>
        <v>10760346.492566377</v>
      </c>
      <c r="T11">
        <f t="shared" ca="1" si="13"/>
        <v>-293076.42763362266</v>
      </c>
      <c r="U11" s="15">
        <f t="shared" ca="1" si="14"/>
        <v>2.6514540314749827E-2</v>
      </c>
      <c r="W11" t="s">
        <v>39</v>
      </c>
      <c r="X11">
        <v>-589806.87061005097</v>
      </c>
      <c r="Y11">
        <v>129261.81167622301</v>
      </c>
      <c r="Z11" s="22">
        <v>-4.5628856888328899</v>
      </c>
      <c r="AA11" s="22">
        <v>1.2895321554398899E-5</v>
      </c>
    </row>
    <row r="12" spans="1:27" x14ac:dyDescent="0.25">
      <c r="A12" s="21">
        <f>'Monthly Data'!A12</f>
        <v>41214</v>
      </c>
      <c r="B12">
        <f t="shared" si="1"/>
        <v>11</v>
      </c>
      <c r="C12">
        <f t="shared" si="2"/>
        <v>2012</v>
      </c>
      <c r="D12">
        <f>'Monthly Data'!R12</f>
        <v>11096947.746599998</v>
      </c>
      <c r="E12" s="94">
        <f ca="1">Weather!BB71</f>
        <v>0.47000000000000031</v>
      </c>
      <c r="F12">
        <f>'Monthly Data'!CE12</f>
        <v>30</v>
      </c>
      <c r="G12">
        <f>'Monthly Data'!BM12</f>
        <v>11</v>
      </c>
      <c r="H12">
        <f>'Monthly Data'!CA12</f>
        <v>0</v>
      </c>
      <c r="I12">
        <f>'Monthly Data'!BH12</f>
        <v>13931.1</v>
      </c>
      <c r="J12">
        <f>'Monthly Data'!CI12</f>
        <v>0</v>
      </c>
      <c r="L12" s="6">
        <f t="shared" si="5"/>
        <v>-4971734.8050993802</v>
      </c>
      <c r="M12" s="6">
        <f t="shared" ca="1" si="6"/>
        <v>1588.9877119039959</v>
      </c>
      <c r="N12" s="6">
        <f t="shared" si="7"/>
        <v>10195073.087761831</v>
      </c>
      <c r="O12" s="6">
        <f t="shared" si="8"/>
        <v>-122784.21057305479</v>
      </c>
      <c r="P12" s="6">
        <f t="shared" si="9"/>
        <v>0</v>
      </c>
      <c r="Q12" s="6">
        <f t="shared" si="10"/>
        <v>5256019.7729390087</v>
      </c>
      <c r="R12" s="6">
        <f t="shared" si="11"/>
        <v>0</v>
      </c>
      <c r="S12" s="6">
        <f t="shared" ca="1" si="12"/>
        <v>10358162.832740307</v>
      </c>
      <c r="T12">
        <f t="shared" ca="1" si="13"/>
        <v>-738784.91385969147</v>
      </c>
      <c r="U12" s="15">
        <f t="shared" ca="1" si="14"/>
        <v>6.6575506231977014E-2</v>
      </c>
      <c r="W12" t="s">
        <v>218</v>
      </c>
      <c r="X12">
        <v>377.28677368901299</v>
      </c>
      <c r="Y12">
        <v>211.64903787022999</v>
      </c>
      <c r="Z12" s="22">
        <v>1.7826056640065699</v>
      </c>
      <c r="AA12">
        <v>7.7335846762401697E-2</v>
      </c>
    </row>
    <row r="13" spans="1:27" x14ac:dyDescent="0.25">
      <c r="A13" s="21">
        <f>'Monthly Data'!A13</f>
        <v>41244</v>
      </c>
      <c r="B13">
        <f t="shared" si="1"/>
        <v>12</v>
      </c>
      <c r="C13">
        <f t="shared" si="2"/>
        <v>2012</v>
      </c>
      <c r="D13">
        <f>'Monthly Data'!R13</f>
        <v>9973850.2603999972</v>
      </c>
      <c r="E13" s="94">
        <f ca="1">Weather!BB72</f>
        <v>0</v>
      </c>
      <c r="F13">
        <f>'Monthly Data'!CE13</f>
        <v>31</v>
      </c>
      <c r="G13">
        <f>'Monthly Data'!BM13</f>
        <v>12</v>
      </c>
      <c r="H13">
        <f>'Monthly Data'!CA13</f>
        <v>1</v>
      </c>
      <c r="I13">
        <f>'Monthly Data'!BH13</f>
        <v>13931.1</v>
      </c>
      <c r="J13">
        <f>'Monthly Data'!CI13</f>
        <v>0</v>
      </c>
      <c r="L13" s="6">
        <f t="shared" si="5"/>
        <v>-4971734.8050993802</v>
      </c>
      <c r="M13" s="6">
        <f t="shared" ca="1" si="6"/>
        <v>0</v>
      </c>
      <c r="N13" s="6">
        <f t="shared" si="7"/>
        <v>10534908.85735389</v>
      </c>
      <c r="O13" s="6">
        <f t="shared" si="8"/>
        <v>-133946.4115342416</v>
      </c>
      <c r="P13" s="6">
        <f t="shared" si="9"/>
        <v>-589806.87061005097</v>
      </c>
      <c r="Q13" s="6">
        <f t="shared" si="10"/>
        <v>5256019.7729390087</v>
      </c>
      <c r="R13" s="6">
        <f t="shared" si="11"/>
        <v>0</v>
      </c>
      <c r="S13" s="6">
        <f t="shared" ca="1" si="12"/>
        <v>10095440.543049227</v>
      </c>
      <c r="T13">
        <f t="shared" ca="1" si="13"/>
        <v>121590.28264923021</v>
      </c>
      <c r="U13" s="15">
        <f t="shared" ca="1" si="14"/>
        <v>1.2190907169720622E-2</v>
      </c>
      <c r="W13" t="s">
        <v>279</v>
      </c>
      <c r="X13">
        <v>-2572166.2604581299</v>
      </c>
      <c r="Y13">
        <v>360760.27659802599</v>
      </c>
      <c r="Z13">
        <v>-7.1298488977602696</v>
      </c>
      <c r="AA13" s="22">
        <v>1.01280413125384E-10</v>
      </c>
    </row>
    <row r="14" spans="1:27" x14ac:dyDescent="0.25">
      <c r="A14" s="21">
        <f>'Monthly Data'!A14</f>
        <v>41275</v>
      </c>
      <c r="B14">
        <f t="shared" si="1"/>
        <v>1</v>
      </c>
      <c r="C14">
        <f t="shared" si="2"/>
        <v>2013</v>
      </c>
      <c r="D14">
        <f>'Monthly Data'!R14</f>
        <v>11036859.707929952</v>
      </c>
      <c r="E14" s="7">
        <f ca="1">E2</f>
        <v>0</v>
      </c>
      <c r="F14">
        <f>'Monthly Data'!CE14</f>
        <v>31</v>
      </c>
      <c r="G14">
        <f>'Monthly Data'!BM14</f>
        <v>13</v>
      </c>
      <c r="H14">
        <f>'Monthly Data'!CA14</f>
        <v>0</v>
      </c>
      <c r="I14">
        <f>'Monthly Data'!BH14</f>
        <v>15119.8</v>
      </c>
      <c r="J14">
        <f>'Monthly Data'!CI14</f>
        <v>0</v>
      </c>
      <c r="L14" s="6">
        <f t="shared" si="5"/>
        <v>-4971734.8050993802</v>
      </c>
      <c r="M14" s="6">
        <f t="shared" ca="1" si="6"/>
        <v>0</v>
      </c>
      <c r="N14" s="6">
        <f t="shared" si="7"/>
        <v>10534908.85735389</v>
      </c>
      <c r="O14" s="6">
        <f t="shared" si="8"/>
        <v>-145108.61249542839</v>
      </c>
      <c r="P14" s="6">
        <f t="shared" si="9"/>
        <v>0</v>
      </c>
      <c r="Q14" s="6">
        <f t="shared" si="10"/>
        <v>5704500.5608231379</v>
      </c>
      <c r="R14" s="6">
        <f t="shared" si="11"/>
        <v>0</v>
      </c>
      <c r="S14" s="6">
        <f t="shared" ca="1" si="12"/>
        <v>11122566.00058222</v>
      </c>
      <c r="T14">
        <f t="shared" ca="1" si="13"/>
        <v>85706.292652267963</v>
      </c>
      <c r="U14" s="15">
        <f t="shared" ca="1" si="14"/>
        <v>7.765460005864552E-3</v>
      </c>
    </row>
    <row r="15" spans="1:27" x14ac:dyDescent="0.25">
      <c r="A15" s="21">
        <f>'Monthly Data'!A15</f>
        <v>41306</v>
      </c>
      <c r="B15">
        <f t="shared" si="1"/>
        <v>2</v>
      </c>
      <c r="C15">
        <f t="shared" si="2"/>
        <v>2013</v>
      </c>
      <c r="D15">
        <f>'Monthly Data'!R15</f>
        <v>9768255.9657299556</v>
      </c>
      <c r="E15" s="7">
        <f t="shared" ref="E15:E78" ca="1" si="15">E3</f>
        <v>0</v>
      </c>
      <c r="F15">
        <f>'Monthly Data'!CE15</f>
        <v>28</v>
      </c>
      <c r="G15">
        <f>'Monthly Data'!BM15</f>
        <v>14</v>
      </c>
      <c r="H15">
        <f>'Monthly Data'!CA15</f>
        <v>0</v>
      </c>
      <c r="I15">
        <f>'Monthly Data'!BH15</f>
        <v>15119.8</v>
      </c>
      <c r="J15">
        <f>'Monthly Data'!CI15</f>
        <v>0</v>
      </c>
      <c r="L15" s="6">
        <f t="shared" si="5"/>
        <v>-4971734.8050993802</v>
      </c>
      <c r="M15" s="6">
        <f t="shared" ca="1" si="6"/>
        <v>0</v>
      </c>
      <c r="N15" s="6">
        <f t="shared" si="7"/>
        <v>9515401.5485777073</v>
      </c>
      <c r="O15" s="6">
        <f t="shared" si="8"/>
        <v>-156270.8134566152</v>
      </c>
      <c r="P15" s="6">
        <f t="shared" si="9"/>
        <v>0</v>
      </c>
      <c r="Q15" s="6">
        <f t="shared" si="10"/>
        <v>5704500.5608231379</v>
      </c>
      <c r="R15" s="6">
        <f t="shared" si="11"/>
        <v>0</v>
      </c>
      <c r="S15" s="6">
        <f t="shared" ca="1" si="12"/>
        <v>10091896.490844849</v>
      </c>
      <c r="T15">
        <f t="shared" ca="1" si="13"/>
        <v>323640.52511489391</v>
      </c>
      <c r="U15" s="15">
        <f t="shared" ca="1" si="14"/>
        <v>3.3131863686857138E-2</v>
      </c>
      <c r="W15" t="s">
        <v>185</v>
      </c>
    </row>
    <row r="16" spans="1:27" x14ac:dyDescent="0.25">
      <c r="A16" s="21">
        <f>'Monthly Data'!A16</f>
        <v>41334</v>
      </c>
      <c r="B16">
        <f t="shared" si="1"/>
        <v>3</v>
      </c>
      <c r="C16">
        <f t="shared" si="2"/>
        <v>2013</v>
      </c>
      <c r="D16">
        <f>'Monthly Data'!R16</f>
        <v>10702986.562729957</v>
      </c>
      <c r="E16" s="7">
        <f t="shared" ca="1" si="15"/>
        <v>1.3500000000000003</v>
      </c>
      <c r="F16">
        <f>'Monthly Data'!CE16</f>
        <v>31</v>
      </c>
      <c r="G16">
        <f>'Monthly Data'!BM16</f>
        <v>15</v>
      </c>
      <c r="H16">
        <f>'Monthly Data'!CA16</f>
        <v>0</v>
      </c>
      <c r="I16">
        <f>'Monthly Data'!BH16</f>
        <v>15119.8</v>
      </c>
      <c r="J16">
        <f>'Monthly Data'!CI16</f>
        <v>0</v>
      </c>
      <c r="L16" s="6">
        <f t="shared" si="5"/>
        <v>-4971734.8050993802</v>
      </c>
      <c r="M16" s="6">
        <f t="shared" ca="1" si="6"/>
        <v>4564.1136405753059</v>
      </c>
      <c r="N16" s="6">
        <f t="shared" si="7"/>
        <v>10534908.85735389</v>
      </c>
      <c r="O16" s="6">
        <f t="shared" si="8"/>
        <v>-167433.01441780198</v>
      </c>
      <c r="P16" s="6">
        <f t="shared" si="9"/>
        <v>0</v>
      </c>
      <c r="Q16" s="6">
        <f t="shared" si="10"/>
        <v>5704500.5608231379</v>
      </c>
      <c r="R16" s="6">
        <f t="shared" si="11"/>
        <v>0</v>
      </c>
      <c r="S16" s="6">
        <f t="shared" ca="1" si="12"/>
        <v>11104805.712300422</v>
      </c>
      <c r="T16">
        <f t="shared" ca="1" si="13"/>
        <v>401819.14957046509</v>
      </c>
      <c r="U16" s="15">
        <f t="shared" ca="1" si="14"/>
        <v>3.7542712701301863E-2</v>
      </c>
      <c r="W16" t="s">
        <v>90</v>
      </c>
      <c r="X16">
        <v>10448924.715781299</v>
      </c>
      <c r="Y16" t="s">
        <v>91</v>
      </c>
      <c r="Z16">
        <v>767371.56700785295</v>
      </c>
    </row>
    <row r="17" spans="1:26" x14ac:dyDescent="0.25">
      <c r="A17" s="21">
        <f>'Monthly Data'!A17</f>
        <v>41365</v>
      </c>
      <c r="B17">
        <f t="shared" si="1"/>
        <v>4</v>
      </c>
      <c r="C17">
        <f t="shared" si="2"/>
        <v>2013</v>
      </c>
      <c r="D17">
        <f>'Monthly Data'!R17</f>
        <v>10643895.195729958</v>
      </c>
      <c r="E17" s="7">
        <f t="shared" ca="1" si="15"/>
        <v>1.2400000000000002</v>
      </c>
      <c r="F17">
        <f>'Monthly Data'!CE17</f>
        <v>30</v>
      </c>
      <c r="G17">
        <f>'Monthly Data'!BM17</f>
        <v>16</v>
      </c>
      <c r="H17">
        <f>'Monthly Data'!CA17</f>
        <v>0</v>
      </c>
      <c r="I17">
        <f>'Monthly Data'!BH17</f>
        <v>15119.8</v>
      </c>
      <c r="J17">
        <f>'Monthly Data'!CI17</f>
        <v>0</v>
      </c>
      <c r="L17" s="6">
        <f t="shared" si="5"/>
        <v>-4971734.8050993802</v>
      </c>
      <c r="M17" s="6">
        <f t="shared" ca="1" si="6"/>
        <v>4192.2228994913912</v>
      </c>
      <c r="N17" s="6">
        <f t="shared" si="7"/>
        <v>10195073.087761831</v>
      </c>
      <c r="O17" s="6">
        <f t="shared" si="8"/>
        <v>-178595.2153789888</v>
      </c>
      <c r="P17" s="6">
        <f t="shared" si="9"/>
        <v>0</v>
      </c>
      <c r="Q17" s="6">
        <f t="shared" si="10"/>
        <v>5704500.5608231379</v>
      </c>
      <c r="R17" s="6">
        <f t="shared" si="11"/>
        <v>0</v>
      </c>
      <c r="S17" s="6">
        <f t="shared" ca="1" si="12"/>
        <v>10753435.851006091</v>
      </c>
      <c r="T17">
        <f t="shared" ca="1" si="13"/>
        <v>109540.65527613275</v>
      </c>
      <c r="U17" s="15">
        <f t="shared" ca="1" si="14"/>
        <v>1.0291406788755068E-2</v>
      </c>
      <c r="W17" t="s">
        <v>92</v>
      </c>
      <c r="X17">
        <v>18770606853974</v>
      </c>
      <c r="Y17" t="s">
        <v>93</v>
      </c>
      <c r="Z17">
        <v>407567.86561187101</v>
      </c>
    </row>
    <row r="18" spans="1:26" x14ac:dyDescent="0.25">
      <c r="A18" s="21">
        <f>'Monthly Data'!A18</f>
        <v>41395</v>
      </c>
      <c r="B18">
        <f t="shared" si="1"/>
        <v>5</v>
      </c>
      <c r="C18">
        <f t="shared" si="2"/>
        <v>2013</v>
      </c>
      <c r="D18">
        <f>'Monthly Data'!R18</f>
        <v>11573780.229129955</v>
      </c>
      <c r="E18" s="7">
        <f t="shared" ca="1" si="15"/>
        <v>41.7</v>
      </c>
      <c r="F18">
        <f>'Monthly Data'!CE18</f>
        <v>31</v>
      </c>
      <c r="G18">
        <f>'Monthly Data'!BM18</f>
        <v>17</v>
      </c>
      <c r="H18">
        <f>'Monthly Data'!CA18</f>
        <v>0</v>
      </c>
      <c r="I18">
        <f>'Monthly Data'!BH18</f>
        <v>15119.8</v>
      </c>
      <c r="J18">
        <f>'Monthly Data'!CI18</f>
        <v>0</v>
      </c>
      <c r="L18" s="6">
        <f t="shared" si="5"/>
        <v>-4971734.8050993802</v>
      </c>
      <c r="M18" s="6">
        <f t="shared" ca="1" si="6"/>
        <v>140980.39911999274</v>
      </c>
      <c r="N18" s="6">
        <f t="shared" si="7"/>
        <v>10534908.85735389</v>
      </c>
      <c r="O18" s="6">
        <f t="shared" si="8"/>
        <v>-189757.41634017561</v>
      </c>
      <c r="P18" s="6">
        <f t="shared" si="9"/>
        <v>0</v>
      </c>
      <c r="Q18" s="6">
        <f t="shared" si="10"/>
        <v>5704500.5608231379</v>
      </c>
      <c r="R18" s="6">
        <f t="shared" si="11"/>
        <v>0</v>
      </c>
      <c r="S18" s="6">
        <f t="shared" ca="1" si="12"/>
        <v>11218897.595857464</v>
      </c>
      <c r="T18">
        <f t="shared" ca="1" si="13"/>
        <v>-354882.6332724914</v>
      </c>
      <c r="U18" s="15">
        <f t="shared" ca="1" si="14"/>
        <v>3.066263798402618E-2</v>
      </c>
      <c r="W18" t="s">
        <v>94</v>
      </c>
      <c r="X18">
        <v>0.73216811730725295</v>
      </c>
      <c r="Y18" t="s">
        <v>95</v>
      </c>
      <c r="Z18">
        <v>0.71794695539436404</v>
      </c>
    </row>
    <row r="19" spans="1:26" x14ac:dyDescent="0.25">
      <c r="A19" s="21">
        <f>'Monthly Data'!A19</f>
        <v>41426</v>
      </c>
      <c r="B19">
        <f t="shared" si="1"/>
        <v>6</v>
      </c>
      <c r="C19">
        <f t="shared" si="2"/>
        <v>2013</v>
      </c>
      <c r="D19">
        <f>'Monthly Data'!R19</f>
        <v>11274330.137329953</v>
      </c>
      <c r="E19" s="7">
        <f t="shared" ca="1" si="15"/>
        <v>101.92</v>
      </c>
      <c r="F19">
        <f>'Monthly Data'!CE19</f>
        <v>30</v>
      </c>
      <c r="G19">
        <f>'Monthly Data'!BM19</f>
        <v>18</v>
      </c>
      <c r="H19">
        <f>'Monthly Data'!CA19</f>
        <v>0</v>
      </c>
      <c r="I19">
        <f>'Monthly Data'!BH19</f>
        <v>15119.8</v>
      </c>
      <c r="J19">
        <f>'Monthly Data'!CI19</f>
        <v>0</v>
      </c>
      <c r="L19" s="6">
        <f t="shared" si="5"/>
        <v>-4971734.8050993802</v>
      </c>
      <c r="M19" s="6">
        <f t="shared" ca="1" si="6"/>
        <v>344573.67573884077</v>
      </c>
      <c r="N19" s="6">
        <f t="shared" si="7"/>
        <v>10195073.087761831</v>
      </c>
      <c r="O19" s="6">
        <f t="shared" si="8"/>
        <v>-200919.61730136239</v>
      </c>
      <c r="P19" s="6">
        <f t="shared" si="9"/>
        <v>0</v>
      </c>
      <c r="Q19" s="6">
        <f t="shared" si="10"/>
        <v>5704500.5608231379</v>
      </c>
      <c r="R19" s="6">
        <f t="shared" si="11"/>
        <v>0</v>
      </c>
      <c r="S19" s="6">
        <f t="shared" ca="1" si="12"/>
        <v>11071492.901923066</v>
      </c>
      <c r="T19">
        <f t="shared" ca="1" si="13"/>
        <v>-202837.23540688679</v>
      </c>
      <c r="U19" s="15">
        <f t="shared" ca="1" si="14"/>
        <v>1.7991067578842761E-2</v>
      </c>
      <c r="W19" t="s">
        <v>99</v>
      </c>
      <c r="X19">
        <v>43.037752907236097</v>
      </c>
      <c r="Y19" s="22" t="s">
        <v>96</v>
      </c>
      <c r="Z19" s="22">
        <v>5.3883489112980197E-27</v>
      </c>
    </row>
    <row r="20" spans="1:26" x14ac:dyDescent="0.25">
      <c r="A20" s="21">
        <f>'Monthly Data'!A20</f>
        <v>41456</v>
      </c>
      <c r="B20">
        <f t="shared" si="1"/>
        <v>7</v>
      </c>
      <c r="C20">
        <f t="shared" si="2"/>
        <v>2013</v>
      </c>
      <c r="D20">
        <f>'Monthly Data'!R20</f>
        <v>11333434.480129957</v>
      </c>
      <c r="E20" s="7">
        <f t="shared" ca="1" si="15"/>
        <v>175.67000000000002</v>
      </c>
      <c r="F20">
        <f>'Monthly Data'!CE20</f>
        <v>31</v>
      </c>
      <c r="G20">
        <f>'Monthly Data'!BM20</f>
        <v>19</v>
      </c>
      <c r="H20">
        <f>'Monthly Data'!CA20</f>
        <v>0</v>
      </c>
      <c r="I20">
        <f>'Monthly Data'!BH20</f>
        <v>15119.8</v>
      </c>
      <c r="J20">
        <f>'Monthly Data'!CI20</f>
        <v>0</v>
      </c>
      <c r="L20" s="6">
        <f t="shared" si="5"/>
        <v>-4971734.8050993802</v>
      </c>
      <c r="M20" s="6">
        <f t="shared" ca="1" si="6"/>
        <v>593909.51351101021</v>
      </c>
      <c r="N20" s="6">
        <f t="shared" si="7"/>
        <v>10534908.85735389</v>
      </c>
      <c r="O20" s="6">
        <f t="shared" si="8"/>
        <v>-212081.8182625492</v>
      </c>
      <c r="P20" s="6">
        <f t="shared" si="9"/>
        <v>0</v>
      </c>
      <c r="Q20" s="6">
        <f t="shared" si="10"/>
        <v>5704500.5608231379</v>
      </c>
      <c r="R20" s="6">
        <f t="shared" si="11"/>
        <v>0</v>
      </c>
      <c r="S20" s="6">
        <f t="shared" ca="1" si="12"/>
        <v>11649502.30832611</v>
      </c>
      <c r="T20">
        <f t="shared" ca="1" si="13"/>
        <v>316067.82819615304</v>
      </c>
      <c r="U20" s="15">
        <f t="shared" ca="1" si="14"/>
        <v>2.7888088888702763E-2</v>
      </c>
      <c r="W20" t="s">
        <v>97</v>
      </c>
      <c r="X20">
        <v>-2.9812222823019301E-2</v>
      </c>
      <c r="Y20" t="s">
        <v>98</v>
      </c>
      <c r="Z20">
        <v>2.0303350863713998</v>
      </c>
    </row>
    <row r="21" spans="1:26" x14ac:dyDescent="0.25">
      <c r="A21" s="21">
        <f>'Monthly Data'!A21</f>
        <v>41487</v>
      </c>
      <c r="B21">
        <f t="shared" si="1"/>
        <v>8</v>
      </c>
      <c r="C21">
        <f t="shared" si="2"/>
        <v>2013</v>
      </c>
      <c r="D21">
        <f>'Monthly Data'!R21</f>
        <v>11733251.872329956</v>
      </c>
      <c r="E21" s="7">
        <f t="shared" ca="1" si="15"/>
        <v>153.44999999999999</v>
      </c>
      <c r="F21">
        <f>'Monthly Data'!CE21</f>
        <v>31</v>
      </c>
      <c r="G21">
        <f>'Monthly Data'!BM21</f>
        <v>20</v>
      </c>
      <c r="H21">
        <f>'Monthly Data'!CA21</f>
        <v>0</v>
      </c>
      <c r="I21">
        <f>'Monthly Data'!BH21</f>
        <v>15119.8</v>
      </c>
      <c r="J21">
        <f>'Monthly Data'!CI21</f>
        <v>0</v>
      </c>
      <c r="L21" s="6">
        <f t="shared" si="5"/>
        <v>-4971734.8050993802</v>
      </c>
      <c r="M21" s="6">
        <f t="shared" ca="1" si="6"/>
        <v>518787.5838120596</v>
      </c>
      <c r="N21" s="6">
        <f t="shared" si="7"/>
        <v>10534908.85735389</v>
      </c>
      <c r="O21" s="6">
        <f t="shared" si="8"/>
        <v>-223244.01922373599</v>
      </c>
      <c r="P21" s="6">
        <f t="shared" si="9"/>
        <v>0</v>
      </c>
      <c r="Q21" s="6">
        <f t="shared" si="10"/>
        <v>5704500.5608231379</v>
      </c>
      <c r="R21" s="6">
        <f t="shared" si="11"/>
        <v>0</v>
      </c>
      <c r="S21" s="6">
        <f t="shared" ca="1" si="12"/>
        <v>11563218.177665971</v>
      </c>
      <c r="T21">
        <f t="shared" ca="1" si="13"/>
        <v>-170033.6946639847</v>
      </c>
      <c r="U21" s="15">
        <f t="shared" ca="1" si="14"/>
        <v>1.4491608678832519E-2</v>
      </c>
    </row>
    <row r="22" spans="1:26" x14ac:dyDescent="0.25">
      <c r="A22" s="21">
        <f>'Monthly Data'!A22</f>
        <v>41518</v>
      </c>
      <c r="B22">
        <f t="shared" si="1"/>
        <v>9</v>
      </c>
      <c r="C22">
        <f t="shared" si="2"/>
        <v>2013</v>
      </c>
      <c r="D22">
        <f>'Monthly Data'!R22</f>
        <v>11218445.909329953</v>
      </c>
      <c r="E22" s="7">
        <f t="shared" ca="1" si="15"/>
        <v>73.38</v>
      </c>
      <c r="F22">
        <f>'Monthly Data'!CE22</f>
        <v>30</v>
      </c>
      <c r="G22">
        <f>'Monthly Data'!BM22</f>
        <v>21</v>
      </c>
      <c r="H22">
        <f>'Monthly Data'!CA22</f>
        <v>0</v>
      </c>
      <c r="I22">
        <f>'Monthly Data'!BH22</f>
        <v>15119.8</v>
      </c>
      <c r="J22">
        <f>'Monthly Data'!CI22</f>
        <v>0</v>
      </c>
      <c r="L22" s="6">
        <f t="shared" si="5"/>
        <v>-4971734.8050993802</v>
      </c>
      <c r="M22" s="6">
        <f t="shared" ca="1" si="6"/>
        <v>248084.93255215988</v>
      </c>
      <c r="N22" s="6">
        <f t="shared" si="7"/>
        <v>10195073.087761831</v>
      </c>
      <c r="O22" s="6">
        <f t="shared" si="8"/>
        <v>-234406.2201849228</v>
      </c>
      <c r="P22" s="6">
        <f t="shared" si="9"/>
        <v>0</v>
      </c>
      <c r="Q22" s="6">
        <f t="shared" si="10"/>
        <v>5704500.5608231379</v>
      </c>
      <c r="R22" s="6">
        <f t="shared" si="11"/>
        <v>0</v>
      </c>
      <c r="S22" s="6">
        <f t="shared" ca="1" si="12"/>
        <v>10941517.555852825</v>
      </c>
      <c r="T22">
        <f t="shared" ca="1" si="13"/>
        <v>-276928.35347712785</v>
      </c>
      <c r="U22" s="15">
        <f t="shared" ca="1" si="14"/>
        <v>2.4685090583430734E-2</v>
      </c>
    </row>
    <row r="23" spans="1:26" x14ac:dyDescent="0.25">
      <c r="A23" s="21">
        <f>'Monthly Data'!A23</f>
        <v>41548</v>
      </c>
      <c r="B23">
        <f t="shared" si="1"/>
        <v>10</v>
      </c>
      <c r="C23">
        <f t="shared" si="2"/>
        <v>2013</v>
      </c>
      <c r="D23">
        <f>'Monthly Data'!R23</f>
        <v>11555222.675729956</v>
      </c>
      <c r="E23" s="7">
        <f t="shared" ca="1" si="15"/>
        <v>15.610000000000003</v>
      </c>
      <c r="F23">
        <f>'Monthly Data'!CE23</f>
        <v>31</v>
      </c>
      <c r="G23">
        <f>'Monthly Data'!BM23</f>
        <v>22</v>
      </c>
      <c r="H23">
        <f>'Monthly Data'!CA23</f>
        <v>0</v>
      </c>
      <c r="I23">
        <f>'Monthly Data'!BH23</f>
        <v>15119.8</v>
      </c>
      <c r="J23">
        <f>'Monthly Data'!CI23</f>
        <v>0</v>
      </c>
      <c r="L23" s="6">
        <f t="shared" si="5"/>
        <v>-4971734.8050993802</v>
      </c>
      <c r="M23" s="6">
        <f t="shared" ca="1" si="6"/>
        <v>52774.676984726313</v>
      </c>
      <c r="N23" s="6">
        <f t="shared" si="7"/>
        <v>10534908.85735389</v>
      </c>
      <c r="O23" s="6">
        <f t="shared" si="8"/>
        <v>-245568.42114610958</v>
      </c>
      <c r="P23" s="6">
        <f t="shared" si="9"/>
        <v>0</v>
      </c>
      <c r="Q23" s="6">
        <f t="shared" si="10"/>
        <v>5704500.5608231379</v>
      </c>
      <c r="R23" s="6">
        <f t="shared" si="11"/>
        <v>0</v>
      </c>
      <c r="S23" s="6">
        <f t="shared" ca="1" si="12"/>
        <v>11074880.868916266</v>
      </c>
      <c r="T23">
        <f t="shared" ca="1" si="13"/>
        <v>-480341.80681369081</v>
      </c>
      <c r="U23" s="15">
        <f t="shared" ca="1" si="14"/>
        <v>4.1569238455488877E-2</v>
      </c>
    </row>
    <row r="24" spans="1:26" x14ac:dyDescent="0.25">
      <c r="A24" s="21">
        <f>'Monthly Data'!A24</f>
        <v>41579</v>
      </c>
      <c r="B24">
        <f t="shared" si="1"/>
        <v>11</v>
      </c>
      <c r="C24">
        <f t="shared" si="2"/>
        <v>2013</v>
      </c>
      <c r="D24">
        <f>'Monthly Data'!R24</f>
        <v>10889996.847529959</v>
      </c>
      <c r="E24" s="7">
        <f t="shared" ca="1" si="15"/>
        <v>0.47000000000000031</v>
      </c>
      <c r="F24">
        <f>'Monthly Data'!CE24</f>
        <v>30</v>
      </c>
      <c r="G24">
        <f>'Monthly Data'!BM24</f>
        <v>23</v>
      </c>
      <c r="H24">
        <f>'Monthly Data'!CA24</f>
        <v>0</v>
      </c>
      <c r="I24">
        <f>'Monthly Data'!BH24</f>
        <v>15119.8</v>
      </c>
      <c r="J24">
        <f>'Monthly Data'!CI24</f>
        <v>0</v>
      </c>
      <c r="L24" s="6">
        <f t="shared" si="5"/>
        <v>-4971734.8050993802</v>
      </c>
      <c r="M24" s="6">
        <f t="shared" ca="1" si="6"/>
        <v>1588.9877119039959</v>
      </c>
      <c r="N24" s="6">
        <f t="shared" si="7"/>
        <v>10195073.087761831</v>
      </c>
      <c r="O24" s="6">
        <f t="shared" si="8"/>
        <v>-256730.6221072964</v>
      </c>
      <c r="P24" s="6">
        <f t="shared" si="9"/>
        <v>0</v>
      </c>
      <c r="Q24" s="6">
        <f t="shared" si="10"/>
        <v>5704500.5608231379</v>
      </c>
      <c r="R24" s="6">
        <f t="shared" si="11"/>
        <v>0</v>
      </c>
      <c r="S24" s="6">
        <f t="shared" ca="1" si="12"/>
        <v>10672697.209090196</v>
      </c>
      <c r="T24">
        <f t="shared" ca="1" si="13"/>
        <v>-217299.63843976334</v>
      </c>
      <c r="U24" s="15">
        <f t="shared" ca="1" si="14"/>
        <v>1.9954058892960164E-2</v>
      </c>
    </row>
    <row r="25" spans="1:26" x14ac:dyDescent="0.25">
      <c r="A25" s="21">
        <f>'Monthly Data'!A25</f>
        <v>41609</v>
      </c>
      <c r="B25">
        <f t="shared" si="1"/>
        <v>12</v>
      </c>
      <c r="C25">
        <f t="shared" si="2"/>
        <v>2013</v>
      </c>
      <c r="D25">
        <f>'Monthly Data'!R25</f>
        <v>10628811.120929956</v>
      </c>
      <c r="E25" s="7">
        <f t="shared" ca="1" si="15"/>
        <v>0</v>
      </c>
      <c r="F25">
        <f>'Monthly Data'!CE25</f>
        <v>31</v>
      </c>
      <c r="G25">
        <f>'Monthly Data'!BM25</f>
        <v>24</v>
      </c>
      <c r="H25">
        <f>'Monthly Data'!CA25</f>
        <v>1</v>
      </c>
      <c r="I25">
        <f>'Monthly Data'!BH25</f>
        <v>15119.8</v>
      </c>
      <c r="J25">
        <f>'Monthly Data'!CI25</f>
        <v>0</v>
      </c>
      <c r="L25" s="6">
        <f t="shared" si="5"/>
        <v>-4971734.8050993802</v>
      </c>
      <c r="M25" s="6">
        <f t="shared" ca="1" si="6"/>
        <v>0</v>
      </c>
      <c r="N25" s="6">
        <f t="shared" si="7"/>
        <v>10534908.85735389</v>
      </c>
      <c r="O25" s="6">
        <f t="shared" si="8"/>
        <v>-267892.82306848321</v>
      </c>
      <c r="P25" s="6">
        <f t="shared" si="9"/>
        <v>-589806.87061005097</v>
      </c>
      <c r="Q25" s="6">
        <f t="shared" si="10"/>
        <v>5704500.5608231379</v>
      </c>
      <c r="R25" s="6">
        <f t="shared" si="11"/>
        <v>0</v>
      </c>
      <c r="S25" s="6">
        <f t="shared" ca="1" si="12"/>
        <v>10409974.919399114</v>
      </c>
      <c r="T25">
        <f t="shared" ca="1" si="13"/>
        <v>-218836.20153084211</v>
      </c>
      <c r="U25" s="15">
        <f t="shared" ca="1" si="14"/>
        <v>2.0588963247255003E-2</v>
      </c>
    </row>
    <row r="26" spans="1:26" x14ac:dyDescent="0.25">
      <c r="A26" s="21">
        <f>'Monthly Data'!A26</f>
        <v>41640</v>
      </c>
      <c r="B26">
        <f t="shared" si="1"/>
        <v>1</v>
      </c>
      <c r="C26">
        <f t="shared" si="2"/>
        <v>2014</v>
      </c>
      <c r="D26">
        <f>'Monthly Data'!R26</f>
        <v>11182242.747134289</v>
      </c>
      <c r="E26" s="7">
        <f t="shared" ca="1" si="15"/>
        <v>0</v>
      </c>
      <c r="F26">
        <f>'Monthly Data'!CE26</f>
        <v>31</v>
      </c>
      <c r="G26">
        <f>'Monthly Data'!BM26</f>
        <v>25</v>
      </c>
      <c r="H26">
        <f>'Monthly Data'!CA26</f>
        <v>0</v>
      </c>
      <c r="I26">
        <f>'Monthly Data'!BH26</f>
        <v>14728.6</v>
      </c>
      <c r="J26">
        <f>'Monthly Data'!CI26</f>
        <v>0</v>
      </c>
      <c r="L26" s="6">
        <f t="shared" si="5"/>
        <v>-4971734.8050993802</v>
      </c>
      <c r="M26" s="6">
        <f t="shared" ca="1" si="6"/>
        <v>0</v>
      </c>
      <c r="N26" s="6">
        <f t="shared" si="7"/>
        <v>10534908.85735389</v>
      </c>
      <c r="O26" s="6">
        <f t="shared" si="8"/>
        <v>-279055.02402966999</v>
      </c>
      <c r="P26" s="6">
        <f t="shared" si="9"/>
        <v>0</v>
      </c>
      <c r="Q26" s="6">
        <f t="shared" si="10"/>
        <v>5556905.9749559965</v>
      </c>
      <c r="R26" s="6">
        <f t="shared" si="11"/>
        <v>0</v>
      </c>
      <c r="S26" s="6">
        <f t="shared" ca="1" si="12"/>
        <v>10841025.003180835</v>
      </c>
      <c r="T26">
        <f t="shared" ca="1" si="13"/>
        <v>-341217.74395345338</v>
      </c>
      <c r="U26" s="15">
        <f t="shared" ca="1" si="14"/>
        <v>3.0514249392493146E-2</v>
      </c>
    </row>
    <row r="27" spans="1:26" x14ac:dyDescent="0.25">
      <c r="A27" s="21">
        <f>'Monthly Data'!A27</f>
        <v>41671</v>
      </c>
      <c r="B27">
        <f t="shared" si="1"/>
        <v>2</v>
      </c>
      <c r="C27">
        <f t="shared" si="2"/>
        <v>2014</v>
      </c>
      <c r="D27">
        <f>'Monthly Data'!R27</f>
        <v>9859147.4817342851</v>
      </c>
      <c r="E27" s="7">
        <f t="shared" ca="1" si="15"/>
        <v>0</v>
      </c>
      <c r="F27">
        <f>'Monthly Data'!CE27</f>
        <v>28</v>
      </c>
      <c r="G27">
        <f>'Monthly Data'!BM27</f>
        <v>26</v>
      </c>
      <c r="H27">
        <f>'Monthly Data'!CA27</f>
        <v>0</v>
      </c>
      <c r="I27">
        <f>'Monthly Data'!BH27</f>
        <v>14728.6</v>
      </c>
      <c r="J27">
        <f>'Monthly Data'!CI27</f>
        <v>0</v>
      </c>
      <c r="L27" s="6">
        <f t="shared" si="5"/>
        <v>-4971734.8050993802</v>
      </c>
      <c r="M27" s="6">
        <f t="shared" ca="1" si="6"/>
        <v>0</v>
      </c>
      <c r="N27" s="6">
        <f t="shared" si="7"/>
        <v>9515401.5485777073</v>
      </c>
      <c r="O27" s="6">
        <f t="shared" si="8"/>
        <v>-290217.22499085678</v>
      </c>
      <c r="P27" s="6">
        <f t="shared" si="9"/>
        <v>0</v>
      </c>
      <c r="Q27" s="6">
        <f t="shared" si="10"/>
        <v>5556905.9749559965</v>
      </c>
      <c r="R27" s="6">
        <f t="shared" si="11"/>
        <v>0</v>
      </c>
      <c r="S27" s="6">
        <f t="shared" ca="1" si="12"/>
        <v>9810355.4934434667</v>
      </c>
      <c r="T27">
        <f t="shared" ca="1" si="13"/>
        <v>-48791.988290818408</v>
      </c>
      <c r="U27" s="15">
        <f t="shared" ca="1" si="14"/>
        <v>4.9489054080196796E-3</v>
      </c>
    </row>
    <row r="28" spans="1:26" x14ac:dyDescent="0.25">
      <c r="A28" s="21">
        <f>'Monthly Data'!A28</f>
        <v>41699</v>
      </c>
      <c r="B28">
        <f t="shared" si="1"/>
        <v>3</v>
      </c>
      <c r="C28">
        <f t="shared" si="2"/>
        <v>2014</v>
      </c>
      <c r="D28">
        <f>'Monthly Data'!R28</f>
        <v>11209096.000734286</v>
      </c>
      <c r="E28" s="7">
        <f t="shared" ca="1" si="15"/>
        <v>1.3500000000000003</v>
      </c>
      <c r="F28">
        <f>'Monthly Data'!CE28</f>
        <v>31</v>
      </c>
      <c r="G28">
        <f>'Monthly Data'!BM28</f>
        <v>27</v>
      </c>
      <c r="H28">
        <f>'Monthly Data'!CA28</f>
        <v>0</v>
      </c>
      <c r="I28">
        <f>'Monthly Data'!BH28</f>
        <v>14728.6</v>
      </c>
      <c r="J28">
        <f>'Monthly Data'!CI28</f>
        <v>0</v>
      </c>
      <c r="L28" s="6">
        <f t="shared" si="5"/>
        <v>-4971734.8050993802</v>
      </c>
      <c r="M28" s="6">
        <f t="shared" ca="1" si="6"/>
        <v>4564.1136405753059</v>
      </c>
      <c r="N28" s="6">
        <f t="shared" si="7"/>
        <v>10534908.85735389</v>
      </c>
      <c r="O28" s="6">
        <f t="shared" si="8"/>
        <v>-301379.42595204362</v>
      </c>
      <c r="P28" s="6">
        <f t="shared" si="9"/>
        <v>0</v>
      </c>
      <c r="Q28" s="6">
        <f t="shared" si="10"/>
        <v>5556905.9749559965</v>
      </c>
      <c r="R28" s="6">
        <f t="shared" si="11"/>
        <v>0</v>
      </c>
      <c r="S28" s="6">
        <f t="shared" ca="1" si="12"/>
        <v>10823264.714899039</v>
      </c>
      <c r="T28">
        <f t="shared" ca="1" si="13"/>
        <v>-385831.28583524749</v>
      </c>
      <c r="U28" s="15">
        <f t="shared" ca="1" si="14"/>
        <v>3.44212669612226E-2</v>
      </c>
    </row>
    <row r="29" spans="1:26" x14ac:dyDescent="0.25">
      <c r="A29" s="21">
        <f>'Monthly Data'!A29</f>
        <v>41730</v>
      </c>
      <c r="B29">
        <f t="shared" si="1"/>
        <v>4</v>
      </c>
      <c r="C29">
        <f t="shared" si="2"/>
        <v>2014</v>
      </c>
      <c r="D29">
        <f>'Monthly Data'!R29</f>
        <v>11171928.788934285</v>
      </c>
      <c r="E29" s="7">
        <f t="shared" ca="1" si="15"/>
        <v>1.2400000000000002</v>
      </c>
      <c r="F29">
        <f>'Monthly Data'!CE29</f>
        <v>30</v>
      </c>
      <c r="G29">
        <f>'Monthly Data'!BM29</f>
        <v>28</v>
      </c>
      <c r="H29">
        <f>'Monthly Data'!CA29</f>
        <v>0</v>
      </c>
      <c r="I29">
        <f>'Monthly Data'!BH29</f>
        <v>14728.6</v>
      </c>
      <c r="J29">
        <f>'Monthly Data'!CI29</f>
        <v>0</v>
      </c>
      <c r="L29" s="6">
        <f t="shared" si="5"/>
        <v>-4971734.8050993802</v>
      </c>
      <c r="M29" s="6">
        <f t="shared" ca="1" si="6"/>
        <v>4192.2228994913912</v>
      </c>
      <c r="N29" s="6">
        <f t="shared" si="7"/>
        <v>10195073.087761831</v>
      </c>
      <c r="O29" s="6">
        <f t="shared" si="8"/>
        <v>-312541.6269132304</v>
      </c>
      <c r="P29" s="6">
        <f t="shared" si="9"/>
        <v>0</v>
      </c>
      <c r="Q29" s="6">
        <f t="shared" si="10"/>
        <v>5556905.9749559965</v>
      </c>
      <c r="R29" s="6">
        <f t="shared" si="11"/>
        <v>0</v>
      </c>
      <c r="S29" s="6">
        <f t="shared" ca="1" si="12"/>
        <v>10471894.853604708</v>
      </c>
      <c r="T29">
        <f t="shared" ca="1" si="13"/>
        <v>-700033.93532957695</v>
      </c>
      <c r="U29" s="15">
        <f t="shared" ca="1" si="14"/>
        <v>6.266007853746397E-2</v>
      </c>
    </row>
    <row r="30" spans="1:26" x14ac:dyDescent="0.25">
      <c r="A30" s="21">
        <f>'Monthly Data'!A30</f>
        <v>41760</v>
      </c>
      <c r="B30">
        <f t="shared" si="1"/>
        <v>5</v>
      </c>
      <c r="C30">
        <f t="shared" si="2"/>
        <v>2014</v>
      </c>
      <c r="D30">
        <f>'Monthly Data'!R30</f>
        <v>11807106.216334285</v>
      </c>
      <c r="E30" s="7">
        <f t="shared" ca="1" si="15"/>
        <v>41.7</v>
      </c>
      <c r="F30">
        <f>'Monthly Data'!CE30</f>
        <v>31</v>
      </c>
      <c r="G30">
        <f>'Monthly Data'!BM30</f>
        <v>29</v>
      </c>
      <c r="H30">
        <f>'Monthly Data'!CA30</f>
        <v>0</v>
      </c>
      <c r="I30">
        <f>'Monthly Data'!BH30</f>
        <v>14728.6</v>
      </c>
      <c r="J30">
        <f>'Monthly Data'!CI30</f>
        <v>0</v>
      </c>
      <c r="L30" s="6">
        <f t="shared" si="5"/>
        <v>-4971734.8050993802</v>
      </c>
      <c r="M30" s="6">
        <f t="shared" ca="1" si="6"/>
        <v>140980.39911999274</v>
      </c>
      <c r="N30" s="6">
        <f t="shared" si="7"/>
        <v>10534908.85735389</v>
      </c>
      <c r="O30" s="6">
        <f t="shared" si="8"/>
        <v>-323703.82787441718</v>
      </c>
      <c r="P30" s="6">
        <f t="shared" si="9"/>
        <v>0</v>
      </c>
      <c r="Q30" s="6">
        <f t="shared" si="10"/>
        <v>5556905.9749559965</v>
      </c>
      <c r="R30" s="6">
        <f t="shared" si="11"/>
        <v>0</v>
      </c>
      <c r="S30" s="6">
        <f t="shared" ca="1" si="12"/>
        <v>10937356.598456081</v>
      </c>
      <c r="T30">
        <f t="shared" ca="1" si="13"/>
        <v>-869749.61787820421</v>
      </c>
      <c r="U30" s="15">
        <f t="shared" ca="1" si="14"/>
        <v>7.3663233136241971E-2</v>
      </c>
    </row>
    <row r="31" spans="1:26" x14ac:dyDescent="0.25">
      <c r="A31" s="21">
        <f>'Monthly Data'!A31</f>
        <v>41791</v>
      </c>
      <c r="B31">
        <f t="shared" si="1"/>
        <v>6</v>
      </c>
      <c r="C31">
        <f t="shared" si="2"/>
        <v>2014</v>
      </c>
      <c r="D31">
        <f>'Monthly Data'!R31</f>
        <v>11080295.911534289</v>
      </c>
      <c r="E31" s="7">
        <f t="shared" ca="1" si="15"/>
        <v>101.92</v>
      </c>
      <c r="F31">
        <f>'Monthly Data'!CE31</f>
        <v>30</v>
      </c>
      <c r="G31">
        <f>'Monthly Data'!BM31</f>
        <v>30</v>
      </c>
      <c r="H31">
        <f>'Monthly Data'!CA31</f>
        <v>0</v>
      </c>
      <c r="I31">
        <f>'Monthly Data'!BH31</f>
        <v>14728.6</v>
      </c>
      <c r="J31">
        <f>'Monthly Data'!CI31</f>
        <v>0</v>
      </c>
      <c r="L31" s="6">
        <f t="shared" si="5"/>
        <v>-4971734.8050993802</v>
      </c>
      <c r="M31" s="6">
        <f t="shared" ca="1" si="6"/>
        <v>344573.67573884077</v>
      </c>
      <c r="N31" s="6">
        <f t="shared" si="7"/>
        <v>10195073.087761831</v>
      </c>
      <c r="O31" s="6">
        <f t="shared" si="8"/>
        <v>-334866.02883560397</v>
      </c>
      <c r="P31" s="6">
        <f t="shared" si="9"/>
        <v>0</v>
      </c>
      <c r="Q31" s="6">
        <f t="shared" si="10"/>
        <v>5556905.9749559965</v>
      </c>
      <c r="R31" s="6">
        <f t="shared" si="11"/>
        <v>0</v>
      </c>
      <c r="S31" s="6">
        <f t="shared" ca="1" si="12"/>
        <v>10789951.904521683</v>
      </c>
      <c r="T31">
        <f t="shared" ca="1" si="13"/>
        <v>-290344.00701260567</v>
      </c>
      <c r="U31" s="15">
        <f t="shared" ca="1" si="14"/>
        <v>2.6203632947236127E-2</v>
      </c>
    </row>
    <row r="32" spans="1:26" x14ac:dyDescent="0.25">
      <c r="A32" s="21">
        <f>'Monthly Data'!A32</f>
        <v>41821</v>
      </c>
      <c r="B32">
        <f t="shared" si="1"/>
        <v>7</v>
      </c>
      <c r="C32">
        <f t="shared" si="2"/>
        <v>2014</v>
      </c>
      <c r="D32">
        <f>'Monthly Data'!R32</f>
        <v>11727924.419334285</v>
      </c>
      <c r="E32" s="7">
        <f t="shared" ca="1" si="15"/>
        <v>175.67000000000002</v>
      </c>
      <c r="F32">
        <f>'Monthly Data'!CE32</f>
        <v>31</v>
      </c>
      <c r="G32">
        <f>'Monthly Data'!BM32</f>
        <v>31</v>
      </c>
      <c r="H32">
        <f>'Monthly Data'!CA32</f>
        <v>0</v>
      </c>
      <c r="I32">
        <f>'Monthly Data'!BH32</f>
        <v>14728.6</v>
      </c>
      <c r="J32">
        <f>'Monthly Data'!CI32</f>
        <v>0</v>
      </c>
      <c r="L32" s="6">
        <f t="shared" si="5"/>
        <v>-4971734.8050993802</v>
      </c>
      <c r="M32" s="6">
        <f t="shared" ca="1" si="6"/>
        <v>593909.51351101021</v>
      </c>
      <c r="N32" s="6">
        <f t="shared" si="7"/>
        <v>10534908.85735389</v>
      </c>
      <c r="O32" s="6">
        <f t="shared" si="8"/>
        <v>-346028.22979679081</v>
      </c>
      <c r="P32" s="6">
        <f t="shared" si="9"/>
        <v>0</v>
      </c>
      <c r="Q32" s="6">
        <f t="shared" si="10"/>
        <v>5556905.9749559965</v>
      </c>
      <c r="R32" s="6">
        <f t="shared" si="11"/>
        <v>0</v>
      </c>
      <c r="S32" s="6">
        <f t="shared" ca="1" si="12"/>
        <v>11367961.310924727</v>
      </c>
      <c r="T32">
        <f t="shared" ca="1" si="13"/>
        <v>-359963.10840955749</v>
      </c>
      <c r="U32" s="15">
        <f t="shared" ca="1" si="14"/>
        <v>3.0692823004225173E-2</v>
      </c>
    </row>
    <row r="33" spans="1:21" x14ac:dyDescent="0.25">
      <c r="A33" s="21">
        <f>'Monthly Data'!A33</f>
        <v>41852</v>
      </c>
      <c r="B33">
        <f t="shared" si="1"/>
        <v>8</v>
      </c>
      <c r="C33">
        <f t="shared" si="2"/>
        <v>2014</v>
      </c>
      <c r="D33">
        <f>'Monthly Data'!R33</f>
        <v>12013776.030734288</v>
      </c>
      <c r="E33" s="7">
        <f t="shared" ca="1" si="15"/>
        <v>153.44999999999999</v>
      </c>
      <c r="F33">
        <f>'Monthly Data'!CE33</f>
        <v>31</v>
      </c>
      <c r="G33">
        <f>'Monthly Data'!BM33</f>
        <v>32</v>
      </c>
      <c r="H33">
        <f>'Monthly Data'!CA33</f>
        <v>0</v>
      </c>
      <c r="I33">
        <f>'Monthly Data'!BH33</f>
        <v>14728.6</v>
      </c>
      <c r="J33">
        <f>'Monthly Data'!CI33</f>
        <v>0</v>
      </c>
      <c r="L33" s="6">
        <f t="shared" si="5"/>
        <v>-4971734.8050993802</v>
      </c>
      <c r="M33" s="6">
        <f t="shared" ca="1" si="6"/>
        <v>518787.5838120596</v>
      </c>
      <c r="N33" s="6">
        <f t="shared" si="7"/>
        <v>10534908.85735389</v>
      </c>
      <c r="O33" s="6">
        <f t="shared" si="8"/>
        <v>-357190.43075797759</v>
      </c>
      <c r="P33" s="6">
        <f t="shared" si="9"/>
        <v>0</v>
      </c>
      <c r="Q33" s="6">
        <f t="shared" si="10"/>
        <v>5556905.9749559965</v>
      </c>
      <c r="R33" s="6">
        <f t="shared" si="11"/>
        <v>0</v>
      </c>
      <c r="S33" s="6">
        <f t="shared" ca="1" si="12"/>
        <v>11281677.180264588</v>
      </c>
      <c r="T33">
        <f t="shared" ca="1" si="13"/>
        <v>-732098.85046969913</v>
      </c>
      <c r="U33" s="15">
        <f t="shared" ca="1" si="14"/>
        <v>6.0938280237354557E-2</v>
      </c>
    </row>
    <row r="34" spans="1:21" x14ac:dyDescent="0.25">
      <c r="A34" s="21">
        <f>'Monthly Data'!A34</f>
        <v>41883</v>
      </c>
      <c r="B34">
        <f t="shared" si="1"/>
        <v>9</v>
      </c>
      <c r="C34">
        <f t="shared" si="2"/>
        <v>2014</v>
      </c>
      <c r="D34">
        <f>'Monthly Data'!R34</f>
        <v>10309364.006934287</v>
      </c>
      <c r="E34" s="7">
        <f t="shared" ca="1" si="15"/>
        <v>73.38</v>
      </c>
      <c r="F34">
        <f>'Monthly Data'!CE34</f>
        <v>30</v>
      </c>
      <c r="G34">
        <f>'Monthly Data'!BM34</f>
        <v>33</v>
      </c>
      <c r="H34">
        <f>'Monthly Data'!CA34</f>
        <v>0</v>
      </c>
      <c r="I34">
        <f>'Monthly Data'!BH34</f>
        <v>14728.6</v>
      </c>
      <c r="J34">
        <f>'Monthly Data'!CI34</f>
        <v>0</v>
      </c>
      <c r="L34" s="6">
        <f t="shared" si="5"/>
        <v>-4971734.8050993802</v>
      </c>
      <c r="M34" s="6">
        <f t="shared" ca="1" si="6"/>
        <v>248084.93255215988</v>
      </c>
      <c r="N34" s="6">
        <f t="shared" si="7"/>
        <v>10195073.087761831</v>
      </c>
      <c r="O34" s="6">
        <f t="shared" si="8"/>
        <v>-368352.63171916438</v>
      </c>
      <c r="P34" s="6">
        <f t="shared" si="9"/>
        <v>0</v>
      </c>
      <c r="Q34" s="6">
        <f t="shared" si="10"/>
        <v>5556905.9749559965</v>
      </c>
      <c r="R34" s="6">
        <f t="shared" si="11"/>
        <v>0</v>
      </c>
      <c r="S34" s="6">
        <f t="shared" ca="1" si="12"/>
        <v>10659976.558451442</v>
      </c>
      <c r="T34">
        <f t="shared" ca="1" si="13"/>
        <v>350612.55151715502</v>
      </c>
      <c r="U34" s="15">
        <f t="shared" ca="1" si="14"/>
        <v>3.4009134926395644E-2</v>
      </c>
    </row>
    <row r="35" spans="1:21" x14ac:dyDescent="0.25">
      <c r="A35" s="21">
        <f>'Monthly Data'!A35</f>
        <v>41913</v>
      </c>
      <c r="B35">
        <f t="shared" si="1"/>
        <v>10</v>
      </c>
      <c r="C35">
        <f t="shared" si="2"/>
        <v>2014</v>
      </c>
      <c r="D35">
        <f>'Monthly Data'!R35</f>
        <v>10614506.981734289</v>
      </c>
      <c r="E35" s="7">
        <f t="shared" ca="1" si="15"/>
        <v>15.610000000000003</v>
      </c>
      <c r="F35">
        <f>'Monthly Data'!CE35</f>
        <v>31</v>
      </c>
      <c r="G35">
        <f>'Monthly Data'!BM35</f>
        <v>34</v>
      </c>
      <c r="H35">
        <f>'Monthly Data'!CA35</f>
        <v>0</v>
      </c>
      <c r="I35">
        <f>'Monthly Data'!BH35</f>
        <v>14728.6</v>
      </c>
      <c r="J35">
        <f>'Monthly Data'!CI35</f>
        <v>0</v>
      </c>
      <c r="L35" s="6">
        <f t="shared" si="5"/>
        <v>-4971734.8050993802</v>
      </c>
      <c r="M35" s="6">
        <f t="shared" ca="1" si="6"/>
        <v>52774.676984726313</v>
      </c>
      <c r="N35" s="6">
        <f t="shared" si="7"/>
        <v>10534908.85735389</v>
      </c>
      <c r="O35" s="6">
        <f t="shared" si="8"/>
        <v>-379514.83268035122</v>
      </c>
      <c r="P35" s="6">
        <f t="shared" si="9"/>
        <v>0</v>
      </c>
      <c r="Q35" s="6">
        <f t="shared" si="10"/>
        <v>5556905.9749559965</v>
      </c>
      <c r="R35" s="6">
        <f t="shared" si="11"/>
        <v>0</v>
      </c>
      <c r="S35" s="6">
        <f t="shared" ca="1" si="12"/>
        <v>10793339.871514883</v>
      </c>
      <c r="T35">
        <f t="shared" ca="1" si="13"/>
        <v>178832.88978059404</v>
      </c>
      <c r="U35" s="15">
        <f t="shared" ca="1" si="14"/>
        <v>1.6847969490088818E-2</v>
      </c>
    </row>
    <row r="36" spans="1:21" x14ac:dyDescent="0.25">
      <c r="A36" s="21">
        <f>'Monthly Data'!A36</f>
        <v>41944</v>
      </c>
      <c r="B36">
        <f t="shared" si="1"/>
        <v>11</v>
      </c>
      <c r="C36">
        <f t="shared" si="2"/>
        <v>2014</v>
      </c>
      <c r="D36">
        <f>'Monthly Data'!R36</f>
        <v>9875018.7159342859</v>
      </c>
      <c r="E36" s="7">
        <f t="shared" ca="1" si="15"/>
        <v>0.47000000000000031</v>
      </c>
      <c r="F36">
        <f>'Monthly Data'!CE36</f>
        <v>30</v>
      </c>
      <c r="G36">
        <f>'Monthly Data'!BM36</f>
        <v>35</v>
      </c>
      <c r="H36">
        <f>'Monthly Data'!CA36</f>
        <v>0</v>
      </c>
      <c r="I36">
        <f>'Monthly Data'!BH36</f>
        <v>14728.6</v>
      </c>
      <c r="J36">
        <f>'Monthly Data'!CI36</f>
        <v>0</v>
      </c>
      <c r="L36" s="6">
        <f t="shared" si="5"/>
        <v>-4971734.8050993802</v>
      </c>
      <c r="M36" s="6">
        <f t="shared" ca="1" si="6"/>
        <v>1588.9877119039959</v>
      </c>
      <c r="N36" s="6">
        <f t="shared" si="7"/>
        <v>10195073.087761831</v>
      </c>
      <c r="O36" s="6">
        <f t="shared" si="8"/>
        <v>-390677.033641538</v>
      </c>
      <c r="P36" s="6">
        <f t="shared" si="9"/>
        <v>0</v>
      </c>
      <c r="Q36" s="6">
        <f t="shared" si="10"/>
        <v>5556905.9749559965</v>
      </c>
      <c r="R36" s="6">
        <f t="shared" si="11"/>
        <v>0</v>
      </c>
      <c r="S36" s="6">
        <f t="shared" ca="1" si="12"/>
        <v>10391156.211688813</v>
      </c>
      <c r="T36">
        <f t="shared" ca="1" si="13"/>
        <v>516137.49575452693</v>
      </c>
      <c r="U36" s="15">
        <f t="shared" ca="1" si="14"/>
        <v>5.2266989116860084E-2</v>
      </c>
    </row>
    <row r="37" spans="1:21" x14ac:dyDescent="0.25">
      <c r="A37" s="21">
        <f>'Monthly Data'!A37</f>
        <v>41974</v>
      </c>
      <c r="B37">
        <f t="shared" si="1"/>
        <v>12</v>
      </c>
      <c r="C37">
        <f t="shared" si="2"/>
        <v>2014</v>
      </c>
      <c r="D37">
        <f>'Monthly Data'!R37</f>
        <v>10271290.394334288</v>
      </c>
      <c r="E37" s="7">
        <f t="shared" ca="1" si="15"/>
        <v>0</v>
      </c>
      <c r="F37">
        <f>'Monthly Data'!CE37</f>
        <v>31</v>
      </c>
      <c r="G37">
        <f>'Monthly Data'!BM37</f>
        <v>36</v>
      </c>
      <c r="H37">
        <f>'Monthly Data'!CA37</f>
        <v>1</v>
      </c>
      <c r="I37">
        <f>'Monthly Data'!BH37</f>
        <v>14728.6</v>
      </c>
      <c r="J37">
        <f>'Monthly Data'!CI37</f>
        <v>0</v>
      </c>
      <c r="L37" s="6">
        <f t="shared" si="5"/>
        <v>-4971734.8050993802</v>
      </c>
      <c r="M37" s="6">
        <f t="shared" ca="1" si="6"/>
        <v>0</v>
      </c>
      <c r="N37" s="6">
        <f t="shared" si="7"/>
        <v>10534908.85735389</v>
      </c>
      <c r="O37" s="6">
        <f t="shared" si="8"/>
        <v>-401839.23460272478</v>
      </c>
      <c r="P37" s="6">
        <f t="shared" si="9"/>
        <v>-589806.87061005097</v>
      </c>
      <c r="Q37" s="6">
        <f t="shared" si="10"/>
        <v>5556905.9749559965</v>
      </c>
      <c r="R37" s="6">
        <f t="shared" si="11"/>
        <v>0</v>
      </c>
      <c r="S37" s="6">
        <f t="shared" ca="1" si="12"/>
        <v>10128433.92199773</v>
      </c>
      <c r="T37">
        <f t="shared" ca="1" si="13"/>
        <v>-142856.47233655863</v>
      </c>
      <c r="U37" s="15">
        <f t="shared" ca="1" si="14"/>
        <v>1.3908327664005994E-2</v>
      </c>
    </row>
    <row r="38" spans="1:21" x14ac:dyDescent="0.25">
      <c r="A38" s="21">
        <f>'Monthly Data'!A38</f>
        <v>42005</v>
      </c>
      <c r="B38">
        <f t="shared" si="1"/>
        <v>1</v>
      </c>
      <c r="C38">
        <f t="shared" si="2"/>
        <v>2015</v>
      </c>
      <c r="D38">
        <f>'Monthly Data'!R38</f>
        <v>10704488.336249653</v>
      </c>
      <c r="E38" s="7">
        <f t="shared" ca="1" si="15"/>
        <v>0</v>
      </c>
      <c r="F38">
        <f>'Monthly Data'!CE38</f>
        <v>31</v>
      </c>
      <c r="G38">
        <f>'Monthly Data'!BM38</f>
        <v>37</v>
      </c>
      <c r="H38">
        <f>'Monthly Data'!CA38</f>
        <v>0</v>
      </c>
      <c r="I38">
        <f>'Monthly Data'!BH38</f>
        <v>14817.1</v>
      </c>
      <c r="J38">
        <f>'Monthly Data'!CI38</f>
        <v>0</v>
      </c>
      <c r="L38" s="6">
        <f t="shared" si="5"/>
        <v>-4971734.8050993802</v>
      </c>
      <c r="M38" s="6">
        <f t="shared" ca="1" si="6"/>
        <v>0</v>
      </c>
      <c r="N38" s="6">
        <f t="shared" si="7"/>
        <v>10534908.85735389</v>
      </c>
      <c r="O38" s="6">
        <f t="shared" si="8"/>
        <v>-413001.43556391157</v>
      </c>
      <c r="P38" s="6">
        <f t="shared" si="9"/>
        <v>0</v>
      </c>
      <c r="Q38" s="6">
        <f t="shared" si="10"/>
        <v>5590295.8544274746</v>
      </c>
      <c r="R38" s="6">
        <f t="shared" si="11"/>
        <v>0</v>
      </c>
      <c r="S38" s="6">
        <f t="shared" ca="1" si="12"/>
        <v>10740468.471118074</v>
      </c>
      <c r="T38">
        <f t="shared" ca="1" si="13"/>
        <v>35980.13486842066</v>
      </c>
      <c r="U38" s="15">
        <f t="shared" ca="1" si="14"/>
        <v>3.3612194939367274E-3</v>
      </c>
    </row>
    <row r="39" spans="1:21" x14ac:dyDescent="0.25">
      <c r="A39" s="21">
        <f>'Monthly Data'!A39</f>
        <v>42036</v>
      </c>
      <c r="B39">
        <f t="shared" si="1"/>
        <v>2</v>
      </c>
      <c r="C39">
        <f t="shared" si="2"/>
        <v>2015</v>
      </c>
      <c r="D39">
        <f>'Monthly Data'!R39</f>
        <v>9935370.3074496537</v>
      </c>
      <c r="E39" s="7">
        <f t="shared" ca="1" si="15"/>
        <v>0</v>
      </c>
      <c r="F39">
        <f>'Monthly Data'!CE39</f>
        <v>28</v>
      </c>
      <c r="G39">
        <f>'Monthly Data'!BM39</f>
        <v>38</v>
      </c>
      <c r="H39">
        <f>'Monthly Data'!CA39</f>
        <v>0</v>
      </c>
      <c r="I39">
        <f>'Monthly Data'!BH39</f>
        <v>14817.1</v>
      </c>
      <c r="J39">
        <f>'Monthly Data'!CI39</f>
        <v>0</v>
      </c>
      <c r="L39" s="6">
        <f t="shared" si="5"/>
        <v>-4971734.8050993802</v>
      </c>
      <c r="M39" s="6">
        <f t="shared" ca="1" si="6"/>
        <v>0</v>
      </c>
      <c r="N39" s="6">
        <f t="shared" si="7"/>
        <v>9515401.5485777073</v>
      </c>
      <c r="O39" s="6">
        <f t="shared" si="8"/>
        <v>-424163.63652509841</v>
      </c>
      <c r="P39" s="6">
        <f t="shared" si="9"/>
        <v>0</v>
      </c>
      <c r="Q39" s="6">
        <f t="shared" si="10"/>
        <v>5590295.8544274746</v>
      </c>
      <c r="R39" s="6">
        <f t="shared" si="11"/>
        <v>0</v>
      </c>
      <c r="S39" s="6">
        <f t="shared" ca="1" si="12"/>
        <v>9709798.9613807034</v>
      </c>
      <c r="T39">
        <f t="shared" ca="1" si="13"/>
        <v>-225571.34606895037</v>
      </c>
      <c r="U39" s="15">
        <f t="shared" ca="1" si="14"/>
        <v>2.2703869014304823E-2</v>
      </c>
    </row>
    <row r="40" spans="1:21" x14ac:dyDescent="0.25">
      <c r="A40" s="21">
        <f>'Monthly Data'!A40</f>
        <v>42064</v>
      </c>
      <c r="B40">
        <f t="shared" si="1"/>
        <v>3</v>
      </c>
      <c r="C40">
        <f t="shared" si="2"/>
        <v>2015</v>
      </c>
      <c r="D40">
        <f>'Monthly Data'!R40</f>
        <v>10565220.994649656</v>
      </c>
      <c r="E40" s="7">
        <f t="shared" ca="1" si="15"/>
        <v>1.3500000000000003</v>
      </c>
      <c r="F40">
        <f>'Monthly Data'!CE40</f>
        <v>31</v>
      </c>
      <c r="G40">
        <f>'Monthly Data'!BM40</f>
        <v>39</v>
      </c>
      <c r="H40">
        <f>'Monthly Data'!CA40</f>
        <v>0</v>
      </c>
      <c r="I40">
        <f>'Monthly Data'!BH40</f>
        <v>14817.1</v>
      </c>
      <c r="J40">
        <f>'Monthly Data'!CI40</f>
        <v>0</v>
      </c>
      <c r="L40" s="6">
        <f t="shared" si="5"/>
        <v>-4971734.8050993802</v>
      </c>
      <c r="M40" s="6">
        <f t="shared" ca="1" si="6"/>
        <v>4564.1136405753059</v>
      </c>
      <c r="N40" s="6">
        <f t="shared" si="7"/>
        <v>10534908.85735389</v>
      </c>
      <c r="O40" s="6">
        <f t="shared" si="8"/>
        <v>-435325.83748628519</v>
      </c>
      <c r="P40" s="6">
        <f t="shared" si="9"/>
        <v>0</v>
      </c>
      <c r="Q40" s="6">
        <f t="shared" si="10"/>
        <v>5590295.8544274746</v>
      </c>
      <c r="R40" s="6">
        <f t="shared" si="11"/>
        <v>0</v>
      </c>
      <c r="S40" s="6">
        <f t="shared" ca="1" si="12"/>
        <v>10722708.182836276</v>
      </c>
      <c r="T40">
        <f t="shared" ca="1" si="13"/>
        <v>157487.18818661943</v>
      </c>
      <c r="U40" s="15">
        <f t="shared" ca="1" si="14"/>
        <v>1.4906189682768838E-2</v>
      </c>
    </row>
    <row r="41" spans="1:21" x14ac:dyDescent="0.25">
      <c r="A41" s="21">
        <f>'Monthly Data'!A41</f>
        <v>42095</v>
      </c>
      <c r="B41">
        <f t="shared" si="1"/>
        <v>4</v>
      </c>
      <c r="C41">
        <f t="shared" si="2"/>
        <v>2015</v>
      </c>
      <c r="D41">
        <f>'Monthly Data'!R41</f>
        <v>10250840.340449654</v>
      </c>
      <c r="E41" s="7">
        <f t="shared" ca="1" si="15"/>
        <v>1.2400000000000002</v>
      </c>
      <c r="F41">
        <f>'Monthly Data'!CE41</f>
        <v>30</v>
      </c>
      <c r="G41">
        <f>'Monthly Data'!BM41</f>
        <v>40</v>
      </c>
      <c r="H41">
        <f>'Monthly Data'!CA41</f>
        <v>0</v>
      </c>
      <c r="I41">
        <f>'Monthly Data'!BH41</f>
        <v>14817.1</v>
      </c>
      <c r="J41">
        <f>'Monthly Data'!CI41</f>
        <v>0</v>
      </c>
      <c r="L41" s="6">
        <f t="shared" si="5"/>
        <v>-4971734.8050993802</v>
      </c>
      <c r="M41" s="6">
        <f t="shared" ca="1" si="6"/>
        <v>4192.2228994913912</v>
      </c>
      <c r="N41" s="6">
        <f t="shared" si="7"/>
        <v>10195073.087761831</v>
      </c>
      <c r="O41" s="6">
        <f t="shared" si="8"/>
        <v>-446488.03844747198</v>
      </c>
      <c r="P41" s="6">
        <f t="shared" si="9"/>
        <v>0</v>
      </c>
      <c r="Q41" s="6">
        <f t="shared" si="10"/>
        <v>5590295.8544274746</v>
      </c>
      <c r="R41" s="6">
        <f t="shared" si="11"/>
        <v>0</v>
      </c>
      <c r="S41" s="6">
        <f t="shared" ca="1" si="12"/>
        <v>10371338.321541943</v>
      </c>
      <c r="T41">
        <f t="shared" ca="1" si="13"/>
        <v>120497.98109228909</v>
      </c>
      <c r="U41" s="15">
        <f t="shared" ca="1" si="14"/>
        <v>1.1754936872522145E-2</v>
      </c>
    </row>
    <row r="42" spans="1:21" x14ac:dyDescent="0.25">
      <c r="A42" s="21">
        <f>'Monthly Data'!A42</f>
        <v>42125</v>
      </c>
      <c r="B42">
        <f t="shared" si="1"/>
        <v>5</v>
      </c>
      <c r="C42">
        <f t="shared" si="2"/>
        <v>2015</v>
      </c>
      <c r="D42">
        <f>'Monthly Data'!R42</f>
        <v>11333284.586049655</v>
      </c>
      <c r="E42" s="7">
        <f t="shared" ca="1" si="15"/>
        <v>41.7</v>
      </c>
      <c r="F42">
        <f>'Monthly Data'!CE42</f>
        <v>31</v>
      </c>
      <c r="G42">
        <f>'Monthly Data'!BM42</f>
        <v>41</v>
      </c>
      <c r="H42">
        <f>'Monthly Data'!CA42</f>
        <v>0</v>
      </c>
      <c r="I42">
        <f>'Monthly Data'!BH42</f>
        <v>14817.1</v>
      </c>
      <c r="J42">
        <f>'Monthly Data'!CI42</f>
        <v>0</v>
      </c>
      <c r="L42" s="6">
        <f t="shared" si="5"/>
        <v>-4971734.8050993802</v>
      </c>
      <c r="M42" s="6">
        <f t="shared" ca="1" si="6"/>
        <v>140980.39911999274</v>
      </c>
      <c r="N42" s="6">
        <f t="shared" si="7"/>
        <v>10534908.85735389</v>
      </c>
      <c r="O42" s="6">
        <f t="shared" si="8"/>
        <v>-457650.23940865882</v>
      </c>
      <c r="P42" s="6">
        <f t="shared" si="9"/>
        <v>0</v>
      </c>
      <c r="Q42" s="6">
        <f t="shared" si="10"/>
        <v>5590295.8544274746</v>
      </c>
      <c r="R42" s="6">
        <f t="shared" si="11"/>
        <v>0</v>
      </c>
      <c r="S42" s="6">
        <f t="shared" ca="1" si="12"/>
        <v>10836800.06639332</v>
      </c>
      <c r="T42">
        <f t="shared" ref="T42:T73" ca="1" si="16">S42-D42</f>
        <v>-496484.51965633593</v>
      </c>
      <c r="U42" s="15">
        <f t="shared" ref="U42:U73" ca="1" si="17">ABS(S42-D42)/D42</f>
        <v>4.3807646043536902E-2</v>
      </c>
    </row>
    <row r="43" spans="1:21" x14ac:dyDescent="0.25">
      <c r="A43" s="21">
        <f>'Monthly Data'!A43</f>
        <v>42156</v>
      </c>
      <c r="B43">
        <f t="shared" si="1"/>
        <v>6</v>
      </c>
      <c r="C43">
        <f t="shared" si="2"/>
        <v>2015</v>
      </c>
      <c r="D43">
        <f>'Monthly Data'!R43</f>
        <v>10406367.349849654</v>
      </c>
      <c r="E43" s="7">
        <f t="shared" ca="1" si="15"/>
        <v>101.92</v>
      </c>
      <c r="F43">
        <f>'Monthly Data'!CE43</f>
        <v>30</v>
      </c>
      <c r="G43">
        <f>'Monthly Data'!BM43</f>
        <v>42</v>
      </c>
      <c r="H43">
        <f>'Monthly Data'!CA43</f>
        <v>0</v>
      </c>
      <c r="I43">
        <f>'Monthly Data'!BH43</f>
        <v>14817.1</v>
      </c>
      <c r="J43">
        <f>'Monthly Data'!CI43</f>
        <v>0</v>
      </c>
      <c r="L43" s="6">
        <f t="shared" si="5"/>
        <v>-4971734.8050993802</v>
      </c>
      <c r="M43" s="6">
        <f t="shared" ca="1" si="6"/>
        <v>344573.67573884077</v>
      </c>
      <c r="N43" s="6">
        <f t="shared" si="7"/>
        <v>10195073.087761831</v>
      </c>
      <c r="O43" s="6">
        <f t="shared" si="8"/>
        <v>-468812.4403698456</v>
      </c>
      <c r="P43" s="6">
        <f t="shared" si="9"/>
        <v>0</v>
      </c>
      <c r="Q43" s="6">
        <f t="shared" si="10"/>
        <v>5590295.8544274746</v>
      </c>
      <c r="R43" s="6">
        <f t="shared" si="11"/>
        <v>0</v>
      </c>
      <c r="S43" s="6">
        <f t="shared" ca="1" si="12"/>
        <v>10689395.37245892</v>
      </c>
      <c r="T43">
        <f t="shared" ca="1" si="16"/>
        <v>283028.02260926552</v>
      </c>
      <c r="U43" s="15">
        <f t="shared" ca="1" si="17"/>
        <v>2.7197581355164688E-2</v>
      </c>
    </row>
    <row r="44" spans="1:21" x14ac:dyDescent="0.25">
      <c r="A44" s="21">
        <f>'Monthly Data'!A44</f>
        <v>42186</v>
      </c>
      <c r="B44">
        <f t="shared" si="1"/>
        <v>7</v>
      </c>
      <c r="C44">
        <f t="shared" si="2"/>
        <v>2015</v>
      </c>
      <c r="D44">
        <f>'Monthly Data'!R44</f>
        <v>10670953.665449653</v>
      </c>
      <c r="E44" s="7">
        <f t="shared" ca="1" si="15"/>
        <v>175.67000000000002</v>
      </c>
      <c r="F44">
        <f>'Monthly Data'!CE44</f>
        <v>31</v>
      </c>
      <c r="G44">
        <f>'Monthly Data'!BM44</f>
        <v>43</v>
      </c>
      <c r="H44">
        <f>'Monthly Data'!CA44</f>
        <v>0</v>
      </c>
      <c r="I44">
        <f>'Monthly Data'!BH44</f>
        <v>14817.1</v>
      </c>
      <c r="J44">
        <f>'Monthly Data'!CI44</f>
        <v>0</v>
      </c>
      <c r="L44" s="6">
        <f t="shared" si="5"/>
        <v>-4971734.8050993802</v>
      </c>
      <c r="M44" s="6">
        <f t="shared" ca="1" si="6"/>
        <v>593909.51351101021</v>
      </c>
      <c r="N44" s="6">
        <f t="shared" si="7"/>
        <v>10534908.85735389</v>
      </c>
      <c r="O44" s="6">
        <f t="shared" si="8"/>
        <v>-479974.64133103238</v>
      </c>
      <c r="P44" s="6">
        <f t="shared" si="9"/>
        <v>0</v>
      </c>
      <c r="Q44" s="6">
        <f t="shared" si="10"/>
        <v>5590295.8544274746</v>
      </c>
      <c r="R44" s="6">
        <f t="shared" si="11"/>
        <v>0</v>
      </c>
      <c r="S44" s="6">
        <f t="shared" ca="1" si="12"/>
        <v>11267404.778861962</v>
      </c>
      <c r="T44">
        <f t="shared" ca="1" si="16"/>
        <v>596451.11341230944</v>
      </c>
      <c r="U44" s="15">
        <f t="shared" ca="1" si="17"/>
        <v>5.5894827408303267E-2</v>
      </c>
    </row>
    <row r="45" spans="1:21" x14ac:dyDescent="0.25">
      <c r="A45" s="21">
        <f>'Monthly Data'!A45</f>
        <v>42217</v>
      </c>
      <c r="B45">
        <f t="shared" ref="B45:B97" si="18">MONTH(A45)</f>
        <v>8</v>
      </c>
      <c r="C45">
        <f t="shared" ref="C45:C97" si="19">YEAR(A45)</f>
        <v>2015</v>
      </c>
      <c r="D45">
        <f>'Monthly Data'!R45</f>
        <v>11178235.555449653</v>
      </c>
      <c r="E45" s="7">
        <f t="shared" ca="1" si="15"/>
        <v>153.44999999999999</v>
      </c>
      <c r="F45">
        <f>'Monthly Data'!CE45</f>
        <v>31</v>
      </c>
      <c r="G45">
        <f>'Monthly Data'!BM45</f>
        <v>44</v>
      </c>
      <c r="H45">
        <f>'Monthly Data'!CA45</f>
        <v>0</v>
      </c>
      <c r="I45">
        <f>'Monthly Data'!BH45</f>
        <v>14817.1</v>
      </c>
      <c r="J45">
        <f>'Monthly Data'!CI45</f>
        <v>0</v>
      </c>
      <c r="L45" s="6">
        <f t="shared" si="5"/>
        <v>-4971734.8050993802</v>
      </c>
      <c r="M45" s="6">
        <f t="shared" ca="1" si="6"/>
        <v>518787.5838120596</v>
      </c>
      <c r="N45" s="6">
        <f t="shared" si="7"/>
        <v>10534908.85735389</v>
      </c>
      <c r="O45" s="6">
        <f t="shared" si="8"/>
        <v>-491136.84229221917</v>
      </c>
      <c r="P45" s="6">
        <f t="shared" si="9"/>
        <v>0</v>
      </c>
      <c r="Q45" s="6">
        <f t="shared" si="10"/>
        <v>5590295.8544274746</v>
      </c>
      <c r="R45" s="6">
        <f t="shared" si="11"/>
        <v>0</v>
      </c>
      <c r="S45" s="6">
        <f t="shared" ca="1" si="12"/>
        <v>11181120.648201825</v>
      </c>
      <c r="T45">
        <f t="shared" ca="1" si="16"/>
        <v>2885.0927521716803</v>
      </c>
      <c r="U45" s="15">
        <f t="shared" ca="1" si="17"/>
        <v>2.580991192984057E-4</v>
      </c>
    </row>
    <row r="46" spans="1:21" x14ac:dyDescent="0.25">
      <c r="A46" s="21">
        <f>'Monthly Data'!A46</f>
        <v>42248</v>
      </c>
      <c r="B46">
        <f t="shared" si="18"/>
        <v>9</v>
      </c>
      <c r="C46">
        <f t="shared" si="19"/>
        <v>2015</v>
      </c>
      <c r="D46">
        <f>'Monthly Data'!R46</f>
        <v>11305349.079249656</v>
      </c>
      <c r="E46" s="7">
        <f t="shared" ca="1" si="15"/>
        <v>73.38</v>
      </c>
      <c r="F46">
        <f>'Monthly Data'!CE46</f>
        <v>30</v>
      </c>
      <c r="G46">
        <f>'Monthly Data'!BM46</f>
        <v>45</v>
      </c>
      <c r="H46">
        <f>'Monthly Data'!CA46</f>
        <v>0</v>
      </c>
      <c r="I46">
        <f>'Monthly Data'!BH46</f>
        <v>14817.1</v>
      </c>
      <c r="J46">
        <f>'Monthly Data'!CI46</f>
        <v>0</v>
      </c>
      <c r="L46" s="6">
        <f t="shared" si="5"/>
        <v>-4971734.8050993802</v>
      </c>
      <c r="M46" s="6">
        <f t="shared" ca="1" si="6"/>
        <v>248084.93255215988</v>
      </c>
      <c r="N46" s="6">
        <f t="shared" si="7"/>
        <v>10195073.087761831</v>
      </c>
      <c r="O46" s="6">
        <f t="shared" si="8"/>
        <v>-502299.04325340601</v>
      </c>
      <c r="P46" s="6">
        <f t="shared" si="9"/>
        <v>0</v>
      </c>
      <c r="Q46" s="6">
        <f t="shared" si="10"/>
        <v>5590295.8544274746</v>
      </c>
      <c r="R46" s="6">
        <f t="shared" si="11"/>
        <v>0</v>
      </c>
      <c r="S46" s="6">
        <f t="shared" ca="1" si="12"/>
        <v>10559420.026388679</v>
      </c>
      <c r="T46">
        <f t="shared" ca="1" si="16"/>
        <v>-745929.05286097713</v>
      </c>
      <c r="U46" s="15">
        <f t="shared" ca="1" si="17"/>
        <v>6.5980187575993443E-2</v>
      </c>
    </row>
    <row r="47" spans="1:21" x14ac:dyDescent="0.25">
      <c r="A47" s="21">
        <f>'Monthly Data'!A47</f>
        <v>42278</v>
      </c>
      <c r="B47">
        <f t="shared" si="18"/>
        <v>10</v>
      </c>
      <c r="C47">
        <f t="shared" si="19"/>
        <v>2015</v>
      </c>
      <c r="D47">
        <f>'Monthly Data'!R47</f>
        <v>10944408.211449653</v>
      </c>
      <c r="E47" s="7">
        <f t="shared" ca="1" si="15"/>
        <v>15.610000000000003</v>
      </c>
      <c r="F47">
        <f>'Monthly Data'!CE47</f>
        <v>31</v>
      </c>
      <c r="G47">
        <f>'Monthly Data'!BM47</f>
        <v>46</v>
      </c>
      <c r="H47">
        <f>'Monthly Data'!CA47</f>
        <v>0</v>
      </c>
      <c r="I47">
        <f>'Monthly Data'!BH47</f>
        <v>14817.1</v>
      </c>
      <c r="J47">
        <f>'Monthly Data'!CI47</f>
        <v>0</v>
      </c>
      <c r="L47" s="6">
        <f t="shared" si="5"/>
        <v>-4971734.8050993802</v>
      </c>
      <c r="M47" s="6">
        <f t="shared" ca="1" si="6"/>
        <v>52774.676984726313</v>
      </c>
      <c r="N47" s="6">
        <f t="shared" si="7"/>
        <v>10534908.85735389</v>
      </c>
      <c r="O47" s="6">
        <f t="shared" si="8"/>
        <v>-513461.24421459279</v>
      </c>
      <c r="P47" s="6">
        <f t="shared" si="9"/>
        <v>0</v>
      </c>
      <c r="Q47" s="6">
        <f t="shared" si="10"/>
        <v>5590295.8544274746</v>
      </c>
      <c r="R47" s="6">
        <f t="shared" si="11"/>
        <v>0</v>
      </c>
      <c r="S47" s="6">
        <f t="shared" ca="1" si="12"/>
        <v>10692783.339452118</v>
      </c>
      <c r="T47">
        <f t="shared" ca="1" si="16"/>
        <v>-251624.87199753523</v>
      </c>
      <c r="U47" s="15">
        <f t="shared" ca="1" si="17"/>
        <v>2.2991181170882696E-2</v>
      </c>
    </row>
    <row r="48" spans="1:21" x14ac:dyDescent="0.25">
      <c r="A48" s="21">
        <f>'Monthly Data'!A48</f>
        <v>42309</v>
      </c>
      <c r="B48">
        <f t="shared" si="18"/>
        <v>11</v>
      </c>
      <c r="C48">
        <f t="shared" si="19"/>
        <v>2015</v>
      </c>
      <c r="D48">
        <f>'Monthly Data'!R48</f>
        <v>11056701.236649655</v>
      </c>
      <c r="E48" s="7">
        <f t="shared" ca="1" si="15"/>
        <v>0.47000000000000031</v>
      </c>
      <c r="F48">
        <f>'Monthly Data'!CE48</f>
        <v>30</v>
      </c>
      <c r="G48">
        <f>'Monthly Data'!BM48</f>
        <v>47</v>
      </c>
      <c r="H48">
        <f>'Monthly Data'!CA48</f>
        <v>0</v>
      </c>
      <c r="I48">
        <f>'Monthly Data'!BH48</f>
        <v>14817.1</v>
      </c>
      <c r="J48">
        <f>'Monthly Data'!CI48</f>
        <v>0</v>
      </c>
      <c r="L48" s="6">
        <f t="shared" si="5"/>
        <v>-4971734.8050993802</v>
      </c>
      <c r="M48" s="6">
        <f t="shared" ca="1" si="6"/>
        <v>1588.9877119039959</v>
      </c>
      <c r="N48" s="6">
        <f t="shared" si="7"/>
        <v>10195073.087761831</v>
      </c>
      <c r="O48" s="6">
        <f t="shared" si="8"/>
        <v>-524623.44517577963</v>
      </c>
      <c r="P48" s="6">
        <f t="shared" si="9"/>
        <v>0</v>
      </c>
      <c r="Q48" s="6">
        <f t="shared" si="10"/>
        <v>5590295.8544274746</v>
      </c>
      <c r="R48" s="6">
        <f t="shared" si="11"/>
        <v>0</v>
      </c>
      <c r="S48" s="6">
        <f t="shared" ca="1" si="12"/>
        <v>10290599.679626048</v>
      </c>
      <c r="T48">
        <f t="shared" ca="1" si="16"/>
        <v>-766101.55702360719</v>
      </c>
      <c r="U48" s="15">
        <f t="shared" ca="1" si="17"/>
        <v>6.9288437900827948E-2</v>
      </c>
    </row>
    <row r="49" spans="1:21" x14ac:dyDescent="0.25">
      <c r="A49" s="21">
        <f>'Monthly Data'!A49</f>
        <v>42339</v>
      </c>
      <c r="B49">
        <f t="shared" si="18"/>
        <v>12</v>
      </c>
      <c r="C49">
        <f t="shared" si="19"/>
        <v>2015</v>
      </c>
      <c r="D49">
        <f>'Monthly Data'!R49</f>
        <v>10387348.912449656</v>
      </c>
      <c r="E49" s="7">
        <f t="shared" ca="1" si="15"/>
        <v>0</v>
      </c>
      <c r="F49">
        <f>'Monthly Data'!CE49</f>
        <v>31</v>
      </c>
      <c r="G49">
        <f>'Monthly Data'!BM49</f>
        <v>48</v>
      </c>
      <c r="H49">
        <f>'Monthly Data'!CA49</f>
        <v>1</v>
      </c>
      <c r="I49">
        <f>'Monthly Data'!BH49</f>
        <v>14817.1</v>
      </c>
      <c r="J49">
        <f>'Monthly Data'!CI49</f>
        <v>0</v>
      </c>
      <c r="L49" s="6">
        <f t="shared" si="5"/>
        <v>-4971734.8050993802</v>
      </c>
      <c r="M49" s="6">
        <f t="shared" ca="1" si="6"/>
        <v>0</v>
      </c>
      <c r="N49" s="6">
        <f t="shared" si="7"/>
        <v>10534908.85735389</v>
      </c>
      <c r="O49" s="6">
        <f t="shared" si="8"/>
        <v>-535785.64613696642</v>
      </c>
      <c r="P49" s="6">
        <f t="shared" si="9"/>
        <v>-589806.87061005097</v>
      </c>
      <c r="Q49" s="6">
        <f t="shared" si="10"/>
        <v>5590295.8544274746</v>
      </c>
      <c r="R49" s="6">
        <f t="shared" si="11"/>
        <v>0</v>
      </c>
      <c r="S49" s="6">
        <f t="shared" ca="1" si="12"/>
        <v>10027877.389934968</v>
      </c>
      <c r="T49">
        <f t="shared" ca="1" si="16"/>
        <v>-359471.52251468785</v>
      </c>
      <c r="U49" s="15">
        <f t="shared" ca="1" si="17"/>
        <v>3.4606666777491871E-2</v>
      </c>
    </row>
    <row r="50" spans="1:21" x14ac:dyDescent="0.25">
      <c r="A50" s="21">
        <f>'Monthly Data'!A50</f>
        <v>42370</v>
      </c>
      <c r="B50">
        <f t="shared" si="18"/>
        <v>1</v>
      </c>
      <c r="C50">
        <f t="shared" si="19"/>
        <v>2016</v>
      </c>
      <c r="D50">
        <f>'Monthly Data'!R50</f>
        <v>10925191.476554967</v>
      </c>
      <c r="E50" s="7">
        <f t="shared" ca="1" si="15"/>
        <v>0</v>
      </c>
      <c r="F50">
        <f>'Monthly Data'!CE50</f>
        <v>31</v>
      </c>
      <c r="G50">
        <f>'Monthly Data'!BM50</f>
        <v>49</v>
      </c>
      <c r="H50">
        <f>'Monthly Data'!CA50</f>
        <v>0</v>
      </c>
      <c r="I50">
        <f>'Monthly Data'!BH50</f>
        <v>15017.1</v>
      </c>
      <c r="J50">
        <f>'Monthly Data'!CI50</f>
        <v>0</v>
      </c>
      <c r="L50" s="6">
        <f t="shared" si="5"/>
        <v>-4971734.8050993802</v>
      </c>
      <c r="M50" s="6">
        <f t="shared" ca="1" si="6"/>
        <v>0</v>
      </c>
      <c r="N50" s="6">
        <f t="shared" si="7"/>
        <v>10534908.85735389</v>
      </c>
      <c r="O50" s="6">
        <f t="shared" si="8"/>
        <v>-546947.8470981532</v>
      </c>
      <c r="P50" s="6">
        <f t="shared" si="9"/>
        <v>0</v>
      </c>
      <c r="Q50" s="6">
        <f t="shared" si="10"/>
        <v>5665753.209165277</v>
      </c>
      <c r="R50" s="6">
        <f t="shared" si="11"/>
        <v>0</v>
      </c>
      <c r="S50" s="6">
        <f t="shared" ca="1" si="12"/>
        <v>10681979.414321635</v>
      </c>
      <c r="T50">
        <f t="shared" ca="1" si="16"/>
        <v>-243212.06223333254</v>
      </c>
      <c r="U50" s="15">
        <f t="shared" ca="1" si="17"/>
        <v>2.2261583493090816E-2</v>
      </c>
    </row>
    <row r="51" spans="1:21" x14ac:dyDescent="0.25">
      <c r="A51" s="21">
        <f>'Monthly Data'!A51</f>
        <v>42401</v>
      </c>
      <c r="B51">
        <f t="shared" si="18"/>
        <v>2</v>
      </c>
      <c r="C51">
        <f t="shared" si="19"/>
        <v>2016</v>
      </c>
      <c r="D51">
        <f>'Monthly Data'!R51</f>
        <v>10205595.834754968</v>
      </c>
      <c r="E51" s="7">
        <f t="shared" ca="1" si="15"/>
        <v>0</v>
      </c>
      <c r="F51">
        <f>'Monthly Data'!CE51</f>
        <v>29</v>
      </c>
      <c r="G51">
        <f>'Monthly Data'!BM51</f>
        <v>50</v>
      </c>
      <c r="H51">
        <f>'Monthly Data'!CA51</f>
        <v>0</v>
      </c>
      <c r="I51">
        <f>'Monthly Data'!BH51</f>
        <v>15017.1</v>
      </c>
      <c r="J51">
        <f>'Monthly Data'!CI51</f>
        <v>0</v>
      </c>
      <c r="L51" s="6">
        <f t="shared" si="5"/>
        <v>-4971734.8050993802</v>
      </c>
      <c r="M51" s="6">
        <f t="shared" ca="1" si="6"/>
        <v>0</v>
      </c>
      <c r="N51" s="6">
        <f t="shared" si="7"/>
        <v>9855237.3181697689</v>
      </c>
      <c r="O51" s="6">
        <f t="shared" si="8"/>
        <v>-558110.04805933998</v>
      </c>
      <c r="P51" s="6">
        <f t="shared" si="9"/>
        <v>0</v>
      </c>
      <c r="Q51" s="6">
        <f t="shared" si="10"/>
        <v>5665753.209165277</v>
      </c>
      <c r="R51" s="6">
        <f t="shared" si="11"/>
        <v>0</v>
      </c>
      <c r="S51" s="6">
        <f t="shared" ca="1" si="12"/>
        <v>9991145.674176326</v>
      </c>
      <c r="T51">
        <f t="shared" ca="1" si="16"/>
        <v>-214450.16057864204</v>
      </c>
      <c r="U51" s="15">
        <f t="shared" ca="1" si="17"/>
        <v>2.1012997580046818E-2</v>
      </c>
    </row>
    <row r="52" spans="1:21" x14ac:dyDescent="0.25">
      <c r="A52" s="21">
        <f>'Monthly Data'!A52</f>
        <v>42430</v>
      </c>
      <c r="B52">
        <f t="shared" si="18"/>
        <v>3</v>
      </c>
      <c r="C52">
        <f t="shared" si="19"/>
        <v>2016</v>
      </c>
      <c r="D52">
        <f>'Monthly Data'!R52</f>
        <v>11009704.170954969</v>
      </c>
      <c r="E52" s="7">
        <f t="shared" ca="1" si="15"/>
        <v>1.3500000000000003</v>
      </c>
      <c r="F52">
        <f>'Monthly Data'!CE52</f>
        <v>31</v>
      </c>
      <c r="G52">
        <f>'Monthly Data'!BM52</f>
        <v>51</v>
      </c>
      <c r="H52">
        <f>'Monthly Data'!CA52</f>
        <v>0</v>
      </c>
      <c r="I52">
        <f>'Monthly Data'!BH52</f>
        <v>15017.1</v>
      </c>
      <c r="J52">
        <f>'Monthly Data'!CI52</f>
        <v>0</v>
      </c>
      <c r="L52" s="6">
        <f t="shared" si="5"/>
        <v>-4971734.8050993802</v>
      </c>
      <c r="M52" s="6">
        <f t="shared" ca="1" si="6"/>
        <v>4564.1136405753059</v>
      </c>
      <c r="N52" s="6">
        <f t="shared" si="7"/>
        <v>10534908.85735389</v>
      </c>
      <c r="O52" s="6">
        <f t="shared" si="8"/>
        <v>-569272.24902052677</v>
      </c>
      <c r="P52" s="6">
        <f t="shared" si="9"/>
        <v>0</v>
      </c>
      <c r="Q52" s="6">
        <f t="shared" si="10"/>
        <v>5665753.209165277</v>
      </c>
      <c r="R52" s="6">
        <f t="shared" si="11"/>
        <v>0</v>
      </c>
      <c r="S52" s="6">
        <f t="shared" ca="1" si="12"/>
        <v>10664219.126039837</v>
      </c>
      <c r="T52">
        <f t="shared" ca="1" si="16"/>
        <v>-345485.04491513222</v>
      </c>
      <c r="U52" s="15">
        <f t="shared" ca="1" si="17"/>
        <v>3.1380047960468067E-2</v>
      </c>
    </row>
    <row r="53" spans="1:21" x14ac:dyDescent="0.25">
      <c r="A53" s="21">
        <f>'Monthly Data'!A53</f>
        <v>42461</v>
      </c>
      <c r="B53">
        <f t="shared" si="18"/>
        <v>4</v>
      </c>
      <c r="C53">
        <f t="shared" si="19"/>
        <v>2016</v>
      </c>
      <c r="D53">
        <f>'Monthly Data'!R53</f>
        <v>10380440.993354967</v>
      </c>
      <c r="E53" s="7">
        <f t="shared" ca="1" si="15"/>
        <v>1.2400000000000002</v>
      </c>
      <c r="F53">
        <f>'Monthly Data'!CE53</f>
        <v>30</v>
      </c>
      <c r="G53">
        <f>'Monthly Data'!BM53</f>
        <v>52</v>
      </c>
      <c r="H53">
        <f>'Monthly Data'!CA53</f>
        <v>0</v>
      </c>
      <c r="I53">
        <f>'Monthly Data'!BH53</f>
        <v>15017.1</v>
      </c>
      <c r="J53">
        <f>'Monthly Data'!CI53</f>
        <v>0</v>
      </c>
      <c r="L53" s="6">
        <f t="shared" si="5"/>
        <v>-4971734.8050993802</v>
      </c>
      <c r="M53" s="6">
        <f t="shared" ca="1" si="6"/>
        <v>4192.2228994913912</v>
      </c>
      <c r="N53" s="6">
        <f t="shared" si="7"/>
        <v>10195073.087761831</v>
      </c>
      <c r="O53" s="6">
        <f t="shared" si="8"/>
        <v>-580434.44998171355</v>
      </c>
      <c r="P53" s="6">
        <f t="shared" si="9"/>
        <v>0</v>
      </c>
      <c r="Q53" s="6">
        <f t="shared" si="10"/>
        <v>5665753.209165277</v>
      </c>
      <c r="R53" s="6">
        <f t="shared" si="11"/>
        <v>0</v>
      </c>
      <c r="S53" s="6">
        <f t="shared" ca="1" si="12"/>
        <v>10312849.264745504</v>
      </c>
      <c r="T53">
        <f t="shared" ca="1" si="16"/>
        <v>-67591.7286094632</v>
      </c>
      <c r="U53" s="15">
        <f t="shared" ca="1" si="17"/>
        <v>6.5114505879597991E-3</v>
      </c>
    </row>
    <row r="54" spans="1:21" x14ac:dyDescent="0.25">
      <c r="A54" s="21">
        <f>'Monthly Data'!A54</f>
        <v>42491</v>
      </c>
      <c r="B54">
        <f t="shared" si="18"/>
        <v>5</v>
      </c>
      <c r="C54">
        <f t="shared" si="19"/>
        <v>2016</v>
      </c>
      <c r="D54">
        <f>'Monthly Data'!R54</f>
        <v>11119964.97935497</v>
      </c>
      <c r="E54" s="7">
        <f t="shared" ca="1" si="15"/>
        <v>41.7</v>
      </c>
      <c r="F54">
        <f>'Monthly Data'!CE54</f>
        <v>31</v>
      </c>
      <c r="G54">
        <f>'Monthly Data'!BM54</f>
        <v>53</v>
      </c>
      <c r="H54">
        <f>'Monthly Data'!CA54</f>
        <v>0</v>
      </c>
      <c r="I54">
        <f>'Monthly Data'!BH54</f>
        <v>15017.1</v>
      </c>
      <c r="J54">
        <f>'Monthly Data'!CI54</f>
        <v>0</v>
      </c>
      <c r="L54" s="6">
        <f t="shared" si="5"/>
        <v>-4971734.8050993802</v>
      </c>
      <c r="M54" s="6">
        <f t="shared" ca="1" si="6"/>
        <v>140980.39911999274</v>
      </c>
      <c r="N54" s="6">
        <f t="shared" si="7"/>
        <v>10534908.85735389</v>
      </c>
      <c r="O54" s="6">
        <f t="shared" si="8"/>
        <v>-591596.65094290033</v>
      </c>
      <c r="P54" s="6">
        <f t="shared" si="9"/>
        <v>0</v>
      </c>
      <c r="Q54" s="6">
        <f t="shared" si="10"/>
        <v>5665753.209165277</v>
      </c>
      <c r="R54" s="6">
        <f t="shared" si="11"/>
        <v>0</v>
      </c>
      <c r="S54" s="6">
        <f t="shared" ca="1" si="12"/>
        <v>10778311.009596881</v>
      </c>
      <c r="T54">
        <f t="shared" ca="1" si="16"/>
        <v>-341653.96975808963</v>
      </c>
      <c r="U54" s="15">
        <f t="shared" ca="1" si="17"/>
        <v>3.0724374617401698E-2</v>
      </c>
    </row>
    <row r="55" spans="1:21" x14ac:dyDescent="0.25">
      <c r="A55" s="21">
        <f>'Monthly Data'!A55</f>
        <v>42522</v>
      </c>
      <c r="B55">
        <f t="shared" si="18"/>
        <v>6</v>
      </c>
      <c r="C55">
        <f t="shared" si="19"/>
        <v>2016</v>
      </c>
      <c r="D55">
        <f>'Monthly Data'!R55</f>
        <v>9788659.1661549676</v>
      </c>
      <c r="E55" s="7">
        <f t="shared" ca="1" si="15"/>
        <v>101.92</v>
      </c>
      <c r="F55">
        <f>'Monthly Data'!CE55</f>
        <v>30</v>
      </c>
      <c r="G55">
        <f>'Monthly Data'!BM55</f>
        <v>54</v>
      </c>
      <c r="H55">
        <f>'Monthly Data'!CA55</f>
        <v>0</v>
      </c>
      <c r="I55">
        <f>'Monthly Data'!BH55</f>
        <v>15017.1</v>
      </c>
      <c r="J55">
        <f>'Monthly Data'!CI55</f>
        <v>0</v>
      </c>
      <c r="L55" s="6">
        <f t="shared" si="5"/>
        <v>-4971734.8050993802</v>
      </c>
      <c r="M55" s="6">
        <f t="shared" ca="1" si="6"/>
        <v>344573.67573884077</v>
      </c>
      <c r="N55" s="6">
        <f t="shared" si="7"/>
        <v>10195073.087761831</v>
      </c>
      <c r="O55" s="6">
        <f t="shared" si="8"/>
        <v>-602758.85190408723</v>
      </c>
      <c r="P55" s="6">
        <f t="shared" si="9"/>
        <v>0</v>
      </c>
      <c r="Q55" s="6">
        <f t="shared" si="10"/>
        <v>5665753.209165277</v>
      </c>
      <c r="R55" s="6">
        <f t="shared" si="11"/>
        <v>0</v>
      </c>
      <c r="S55" s="6">
        <f t="shared" ca="1" si="12"/>
        <v>10630906.315662481</v>
      </c>
      <c r="T55">
        <f t="shared" ca="1" si="16"/>
        <v>842247.14950751327</v>
      </c>
      <c r="U55" s="15">
        <f t="shared" ca="1" si="17"/>
        <v>8.6043158231481467E-2</v>
      </c>
    </row>
    <row r="56" spans="1:21" x14ac:dyDescent="0.25">
      <c r="A56" s="21">
        <f>'Monthly Data'!A56</f>
        <v>42552</v>
      </c>
      <c r="B56">
        <f t="shared" si="18"/>
        <v>7</v>
      </c>
      <c r="C56">
        <f t="shared" si="19"/>
        <v>2016</v>
      </c>
      <c r="D56">
        <f>'Monthly Data'!R56</f>
        <v>10793810.059354968</v>
      </c>
      <c r="E56" s="7">
        <f t="shared" ca="1" si="15"/>
        <v>175.67000000000002</v>
      </c>
      <c r="F56">
        <f>'Monthly Data'!CE56</f>
        <v>31</v>
      </c>
      <c r="G56">
        <f>'Monthly Data'!BM56</f>
        <v>55</v>
      </c>
      <c r="H56">
        <f>'Monthly Data'!CA56</f>
        <v>0</v>
      </c>
      <c r="I56">
        <f>'Monthly Data'!BH56</f>
        <v>15017.1</v>
      </c>
      <c r="J56">
        <f>'Monthly Data'!CI56</f>
        <v>0</v>
      </c>
      <c r="L56" s="6">
        <f t="shared" si="5"/>
        <v>-4971734.8050993802</v>
      </c>
      <c r="M56" s="6">
        <f t="shared" ca="1" si="6"/>
        <v>593909.51351101021</v>
      </c>
      <c r="N56" s="6">
        <f t="shared" si="7"/>
        <v>10534908.85735389</v>
      </c>
      <c r="O56" s="6">
        <f t="shared" si="8"/>
        <v>-613921.05286527402</v>
      </c>
      <c r="P56" s="6">
        <f t="shared" si="9"/>
        <v>0</v>
      </c>
      <c r="Q56" s="6">
        <f t="shared" si="10"/>
        <v>5665753.209165277</v>
      </c>
      <c r="R56" s="6">
        <f t="shared" si="11"/>
        <v>0</v>
      </c>
      <c r="S56" s="6">
        <f t="shared" ca="1" si="12"/>
        <v>11208915.722065523</v>
      </c>
      <c r="T56">
        <f t="shared" ca="1" si="16"/>
        <v>415105.6627105549</v>
      </c>
      <c r="U56" s="15">
        <f t="shared" ca="1" si="17"/>
        <v>3.8457751287811835E-2</v>
      </c>
    </row>
    <row r="57" spans="1:21" x14ac:dyDescent="0.25">
      <c r="A57" s="21">
        <f>'Monthly Data'!A57</f>
        <v>42583</v>
      </c>
      <c r="B57">
        <f t="shared" si="18"/>
        <v>8</v>
      </c>
      <c r="C57">
        <f t="shared" si="19"/>
        <v>2016</v>
      </c>
      <c r="D57">
        <f>'Monthly Data'!R57</f>
        <v>10970722.11675497</v>
      </c>
      <c r="E57" s="7">
        <f t="shared" ca="1" si="15"/>
        <v>153.44999999999999</v>
      </c>
      <c r="F57">
        <f>'Monthly Data'!CE57</f>
        <v>31</v>
      </c>
      <c r="G57">
        <f>'Monthly Data'!BM57</f>
        <v>56</v>
      </c>
      <c r="H57">
        <f>'Monthly Data'!CA57</f>
        <v>0</v>
      </c>
      <c r="I57">
        <f>'Monthly Data'!BH57</f>
        <v>15017.1</v>
      </c>
      <c r="J57">
        <f>'Monthly Data'!CI57</f>
        <v>0</v>
      </c>
      <c r="L57" s="6">
        <f t="shared" si="5"/>
        <v>-4971734.8050993802</v>
      </c>
      <c r="M57" s="6">
        <f t="shared" ca="1" si="6"/>
        <v>518787.5838120596</v>
      </c>
      <c r="N57" s="6">
        <f t="shared" si="7"/>
        <v>10534908.85735389</v>
      </c>
      <c r="O57" s="6">
        <f t="shared" si="8"/>
        <v>-625083.2538264608</v>
      </c>
      <c r="P57" s="6">
        <f t="shared" si="9"/>
        <v>0</v>
      </c>
      <c r="Q57" s="6">
        <f t="shared" si="10"/>
        <v>5665753.209165277</v>
      </c>
      <c r="R57" s="6">
        <f t="shared" si="11"/>
        <v>0</v>
      </c>
      <c r="S57" s="6">
        <f t="shared" ca="1" si="12"/>
        <v>11122631.591405386</v>
      </c>
      <c r="T57">
        <f t="shared" ca="1" si="16"/>
        <v>151909.47465041652</v>
      </c>
      <c r="U57" s="15">
        <f t="shared" ca="1" si="17"/>
        <v>1.3846807259698401E-2</v>
      </c>
    </row>
    <row r="58" spans="1:21" x14ac:dyDescent="0.25">
      <c r="A58" s="21">
        <f>'Monthly Data'!A58</f>
        <v>42614</v>
      </c>
      <c r="B58">
        <f t="shared" si="18"/>
        <v>9</v>
      </c>
      <c r="C58">
        <f t="shared" si="19"/>
        <v>2016</v>
      </c>
      <c r="D58">
        <f>'Monthly Data'!R58</f>
        <v>10282847.328554969</v>
      </c>
      <c r="E58" s="7">
        <f t="shared" ca="1" si="15"/>
        <v>73.38</v>
      </c>
      <c r="F58">
        <f>'Monthly Data'!CE58</f>
        <v>30</v>
      </c>
      <c r="G58">
        <f>'Monthly Data'!BM58</f>
        <v>57</v>
      </c>
      <c r="H58">
        <f>'Monthly Data'!CA58</f>
        <v>0</v>
      </c>
      <c r="I58">
        <f>'Monthly Data'!BH58</f>
        <v>15017.1</v>
      </c>
      <c r="J58">
        <f>'Monthly Data'!CI58</f>
        <v>0</v>
      </c>
      <c r="L58" s="6">
        <f t="shared" si="5"/>
        <v>-4971734.8050993802</v>
      </c>
      <c r="M58" s="6">
        <f t="shared" ca="1" si="6"/>
        <v>248084.93255215988</v>
      </c>
      <c r="N58" s="6">
        <f t="shared" si="7"/>
        <v>10195073.087761831</v>
      </c>
      <c r="O58" s="6">
        <f t="shared" si="8"/>
        <v>-636245.45478764758</v>
      </c>
      <c r="P58" s="6">
        <f t="shared" si="9"/>
        <v>0</v>
      </c>
      <c r="Q58" s="6">
        <f t="shared" si="10"/>
        <v>5665753.209165277</v>
      </c>
      <c r="R58" s="6">
        <f t="shared" si="11"/>
        <v>0</v>
      </c>
      <c r="S58" s="6">
        <f t="shared" ca="1" si="12"/>
        <v>10500930.96959224</v>
      </c>
      <c r="T58">
        <f t="shared" ca="1" si="16"/>
        <v>218083.64103727043</v>
      </c>
      <c r="U58" s="15">
        <f t="shared" ca="1" si="17"/>
        <v>2.1208487695004739E-2</v>
      </c>
    </row>
    <row r="59" spans="1:21" x14ac:dyDescent="0.25">
      <c r="A59" s="21">
        <f>'Monthly Data'!A59</f>
        <v>42644</v>
      </c>
      <c r="B59">
        <f t="shared" si="18"/>
        <v>10</v>
      </c>
      <c r="C59">
        <f t="shared" si="19"/>
        <v>2016</v>
      </c>
      <c r="D59">
        <f>'Monthly Data'!R59</f>
        <v>10350663.629354971</v>
      </c>
      <c r="E59" s="7">
        <f t="shared" ca="1" si="15"/>
        <v>15.610000000000003</v>
      </c>
      <c r="F59">
        <f>'Monthly Data'!CE59</f>
        <v>31</v>
      </c>
      <c r="G59">
        <f>'Monthly Data'!BM59</f>
        <v>58</v>
      </c>
      <c r="H59">
        <f>'Monthly Data'!CA59</f>
        <v>0</v>
      </c>
      <c r="I59">
        <f>'Monthly Data'!BH59</f>
        <v>15017.1</v>
      </c>
      <c r="J59">
        <f>'Monthly Data'!CI59</f>
        <v>0</v>
      </c>
      <c r="L59" s="6">
        <f t="shared" si="5"/>
        <v>-4971734.8050993802</v>
      </c>
      <c r="M59" s="6">
        <f t="shared" ca="1" si="6"/>
        <v>52774.676984726313</v>
      </c>
      <c r="N59" s="6">
        <f t="shared" si="7"/>
        <v>10534908.85735389</v>
      </c>
      <c r="O59" s="6">
        <f t="shared" si="8"/>
        <v>-647407.65574883437</v>
      </c>
      <c r="P59" s="6">
        <f t="shared" si="9"/>
        <v>0</v>
      </c>
      <c r="Q59" s="6">
        <f t="shared" si="10"/>
        <v>5665753.209165277</v>
      </c>
      <c r="R59" s="6">
        <f t="shared" si="11"/>
        <v>0</v>
      </c>
      <c r="S59" s="6">
        <f t="shared" ca="1" si="12"/>
        <v>10634294.282655679</v>
      </c>
      <c r="T59">
        <f t="shared" ca="1" si="16"/>
        <v>283630.65330070816</v>
      </c>
      <c r="U59" s="15">
        <f t="shared" ca="1" si="17"/>
        <v>2.7402170861423634E-2</v>
      </c>
    </row>
    <row r="60" spans="1:21" x14ac:dyDescent="0.25">
      <c r="A60" s="21">
        <f>'Monthly Data'!A60</f>
        <v>42675</v>
      </c>
      <c r="B60">
        <f t="shared" si="18"/>
        <v>11</v>
      </c>
      <c r="C60">
        <f t="shared" si="19"/>
        <v>2016</v>
      </c>
      <c r="D60">
        <f>'Monthly Data'!R60</f>
        <v>10006450.83035497</v>
      </c>
      <c r="E60" s="7">
        <f t="shared" ca="1" si="15"/>
        <v>0.47000000000000031</v>
      </c>
      <c r="F60">
        <f>'Monthly Data'!CE60</f>
        <v>30</v>
      </c>
      <c r="G60">
        <f>'Monthly Data'!BM60</f>
        <v>59</v>
      </c>
      <c r="H60">
        <f>'Monthly Data'!CA60</f>
        <v>0</v>
      </c>
      <c r="I60">
        <f>'Monthly Data'!BH60</f>
        <v>15017.1</v>
      </c>
      <c r="J60">
        <f>'Monthly Data'!CI60</f>
        <v>0</v>
      </c>
      <c r="L60" s="6">
        <f t="shared" si="5"/>
        <v>-4971734.8050993802</v>
      </c>
      <c r="M60" s="6">
        <f t="shared" ca="1" si="6"/>
        <v>1588.9877119039959</v>
      </c>
      <c r="N60" s="6">
        <f t="shared" si="7"/>
        <v>10195073.087761831</v>
      </c>
      <c r="O60" s="6">
        <f t="shared" si="8"/>
        <v>-658569.85671002115</v>
      </c>
      <c r="P60" s="6">
        <f t="shared" si="9"/>
        <v>0</v>
      </c>
      <c r="Q60" s="6">
        <f t="shared" si="10"/>
        <v>5665753.209165277</v>
      </c>
      <c r="R60" s="6">
        <f t="shared" si="11"/>
        <v>0</v>
      </c>
      <c r="S60" s="6">
        <f t="shared" ca="1" si="12"/>
        <v>10232110.622829609</v>
      </c>
      <c r="T60">
        <f t="shared" ca="1" si="16"/>
        <v>225659.79247463867</v>
      </c>
      <c r="U60" s="15">
        <f t="shared" ca="1" si="17"/>
        <v>2.2551431701447095E-2</v>
      </c>
    </row>
    <row r="61" spans="1:21" x14ac:dyDescent="0.25">
      <c r="A61" s="21">
        <f>'Monthly Data'!A61</f>
        <v>42705</v>
      </c>
      <c r="B61">
        <f t="shared" si="18"/>
        <v>12</v>
      </c>
      <c r="C61">
        <f t="shared" si="19"/>
        <v>2016</v>
      </c>
      <c r="D61">
        <f>'Monthly Data'!R61</f>
        <v>9623744.6763549708</v>
      </c>
      <c r="E61" s="7">
        <f t="shared" ca="1" si="15"/>
        <v>0</v>
      </c>
      <c r="F61">
        <f>'Monthly Data'!CE61</f>
        <v>31</v>
      </c>
      <c r="G61">
        <f>'Monthly Data'!BM61</f>
        <v>60</v>
      </c>
      <c r="H61">
        <f>'Monthly Data'!CA61</f>
        <v>1</v>
      </c>
      <c r="I61">
        <f>'Monthly Data'!BH61</f>
        <v>15017.1</v>
      </c>
      <c r="J61">
        <f>'Monthly Data'!CI61</f>
        <v>0</v>
      </c>
      <c r="L61" s="6">
        <f t="shared" si="5"/>
        <v>-4971734.8050993802</v>
      </c>
      <c r="M61" s="6">
        <f t="shared" ca="1" si="6"/>
        <v>0</v>
      </c>
      <c r="N61" s="6">
        <f t="shared" si="7"/>
        <v>10534908.85735389</v>
      </c>
      <c r="O61" s="6">
        <f t="shared" si="8"/>
        <v>-669732.05767120793</v>
      </c>
      <c r="P61" s="6">
        <f t="shared" si="9"/>
        <v>-589806.87061005097</v>
      </c>
      <c r="Q61" s="6">
        <f t="shared" si="10"/>
        <v>5665753.209165277</v>
      </c>
      <c r="R61" s="6">
        <f t="shared" si="11"/>
        <v>0</v>
      </c>
      <c r="S61" s="6">
        <f t="shared" ca="1" si="12"/>
        <v>9969388.3331385292</v>
      </c>
      <c r="T61">
        <f t="shared" ca="1" si="16"/>
        <v>345643.65678355843</v>
      </c>
      <c r="U61" s="15">
        <f t="shared" ca="1" si="17"/>
        <v>3.5915713519788874E-2</v>
      </c>
    </row>
    <row r="62" spans="1:21" x14ac:dyDescent="0.25">
      <c r="A62" s="21">
        <f>'Monthly Data'!A62</f>
        <v>42736</v>
      </c>
      <c r="B62">
        <f t="shared" si="18"/>
        <v>1</v>
      </c>
      <c r="C62">
        <f t="shared" si="19"/>
        <v>2017</v>
      </c>
      <c r="D62">
        <f>'Monthly Data'!R62</f>
        <v>9576561.2286943756</v>
      </c>
      <c r="E62" s="7">
        <f t="shared" ca="1" si="15"/>
        <v>0</v>
      </c>
      <c r="F62">
        <f>'Monthly Data'!CE62</f>
        <v>31</v>
      </c>
      <c r="G62">
        <f>'Monthly Data'!BM62</f>
        <v>61</v>
      </c>
      <c r="H62">
        <f>'Monthly Data'!CA62</f>
        <v>0</v>
      </c>
      <c r="I62">
        <f>'Monthly Data'!BH62</f>
        <v>15215.7</v>
      </c>
      <c r="J62">
        <f>'Monthly Data'!CI62</f>
        <v>0</v>
      </c>
      <c r="L62" s="6">
        <f t="shared" si="5"/>
        <v>-4971734.8050993802</v>
      </c>
      <c r="M62" s="6">
        <f t="shared" ca="1" si="6"/>
        <v>0</v>
      </c>
      <c r="N62" s="6">
        <f t="shared" si="7"/>
        <v>10534908.85735389</v>
      </c>
      <c r="O62" s="6">
        <f t="shared" si="8"/>
        <v>-680894.25863239483</v>
      </c>
      <c r="P62" s="6">
        <f t="shared" si="9"/>
        <v>0</v>
      </c>
      <c r="Q62" s="6">
        <f t="shared" si="10"/>
        <v>5740682.3624199154</v>
      </c>
      <c r="R62" s="6">
        <f t="shared" si="11"/>
        <v>0</v>
      </c>
      <c r="S62" s="6">
        <f t="shared" ca="1" si="12"/>
        <v>10622962.156042032</v>
      </c>
      <c r="T62">
        <f t="shared" ca="1" si="16"/>
        <v>1046400.9273476563</v>
      </c>
      <c r="U62" s="15">
        <f t="shared" ca="1" si="17"/>
        <v>0.10926687590241804</v>
      </c>
    </row>
    <row r="63" spans="1:21" x14ac:dyDescent="0.25">
      <c r="A63" s="21">
        <f>'Monthly Data'!A63</f>
        <v>42767</v>
      </c>
      <c r="B63">
        <f t="shared" si="18"/>
        <v>2</v>
      </c>
      <c r="C63">
        <f t="shared" si="19"/>
        <v>2017</v>
      </c>
      <c r="D63">
        <f>'Monthly Data'!R63</f>
        <v>9092957.1098943744</v>
      </c>
      <c r="E63" s="7">
        <f t="shared" ca="1" si="15"/>
        <v>0</v>
      </c>
      <c r="F63">
        <f>'Monthly Data'!CE63</f>
        <v>28</v>
      </c>
      <c r="G63">
        <f>'Monthly Data'!BM63</f>
        <v>62</v>
      </c>
      <c r="H63">
        <f>'Monthly Data'!CA63</f>
        <v>0</v>
      </c>
      <c r="I63">
        <f>'Monthly Data'!BH63</f>
        <v>15215.7</v>
      </c>
      <c r="J63">
        <f>'Monthly Data'!CI63</f>
        <v>0</v>
      </c>
      <c r="L63" s="6">
        <f t="shared" si="5"/>
        <v>-4971734.8050993802</v>
      </c>
      <c r="M63" s="6">
        <f t="shared" ca="1" si="6"/>
        <v>0</v>
      </c>
      <c r="N63" s="6">
        <f t="shared" si="7"/>
        <v>9515401.5485777073</v>
      </c>
      <c r="O63" s="6">
        <f t="shared" si="8"/>
        <v>-692056.45959358162</v>
      </c>
      <c r="P63" s="6">
        <f t="shared" si="9"/>
        <v>0</v>
      </c>
      <c r="Q63" s="6">
        <f t="shared" si="10"/>
        <v>5740682.3624199154</v>
      </c>
      <c r="R63" s="6">
        <f t="shared" si="11"/>
        <v>0</v>
      </c>
      <c r="S63" s="6">
        <f t="shared" ca="1" si="12"/>
        <v>9592292.6463046614</v>
      </c>
      <c r="T63">
        <f t="shared" ca="1" si="16"/>
        <v>499335.53641028702</v>
      </c>
      <c r="U63" s="15">
        <f t="shared" ca="1" si="17"/>
        <v>5.4914537743386255E-2</v>
      </c>
    </row>
    <row r="64" spans="1:21" x14ac:dyDescent="0.25">
      <c r="A64" s="21">
        <f>'Monthly Data'!A64</f>
        <v>42795</v>
      </c>
      <c r="B64">
        <f t="shared" si="18"/>
        <v>3</v>
      </c>
      <c r="C64">
        <f t="shared" si="19"/>
        <v>2017</v>
      </c>
      <c r="D64">
        <f>'Monthly Data'!R64</f>
        <v>10651053.525694374</v>
      </c>
      <c r="E64" s="7">
        <f t="shared" ca="1" si="15"/>
        <v>1.3500000000000003</v>
      </c>
      <c r="F64">
        <f>'Monthly Data'!CE64</f>
        <v>31</v>
      </c>
      <c r="G64">
        <f>'Monthly Data'!BM64</f>
        <v>63</v>
      </c>
      <c r="H64">
        <f>'Monthly Data'!CA64</f>
        <v>0</v>
      </c>
      <c r="I64">
        <f>'Monthly Data'!BH64</f>
        <v>15215.7</v>
      </c>
      <c r="J64">
        <f>'Monthly Data'!CI64</f>
        <v>0</v>
      </c>
      <c r="L64" s="6">
        <f t="shared" si="5"/>
        <v>-4971734.8050993802</v>
      </c>
      <c r="M64" s="6">
        <f t="shared" ca="1" si="6"/>
        <v>4564.1136405753059</v>
      </c>
      <c r="N64" s="6">
        <f t="shared" si="7"/>
        <v>10534908.85735389</v>
      </c>
      <c r="O64" s="6">
        <f t="shared" si="8"/>
        <v>-703218.6605547684</v>
      </c>
      <c r="P64" s="6">
        <f t="shared" si="9"/>
        <v>0</v>
      </c>
      <c r="Q64" s="6">
        <f t="shared" si="10"/>
        <v>5740682.3624199154</v>
      </c>
      <c r="R64" s="6">
        <f t="shared" si="11"/>
        <v>0</v>
      </c>
      <c r="S64" s="6">
        <f t="shared" ca="1" si="12"/>
        <v>10605201.867760234</v>
      </c>
      <c r="T64">
        <f t="shared" ca="1" si="16"/>
        <v>-45851.657934140414</v>
      </c>
      <c r="U64" s="15">
        <f t="shared" ca="1" si="17"/>
        <v>4.3048941424929333E-3</v>
      </c>
    </row>
    <row r="65" spans="1:21" x14ac:dyDescent="0.25">
      <c r="A65" s="21">
        <f>'Monthly Data'!A65</f>
        <v>42826</v>
      </c>
      <c r="B65">
        <f t="shared" si="18"/>
        <v>4</v>
      </c>
      <c r="C65">
        <f t="shared" si="19"/>
        <v>2017</v>
      </c>
      <c r="D65">
        <f>'Monthly Data'!R65</f>
        <v>9862795.3478943724</v>
      </c>
      <c r="E65" s="7">
        <f t="shared" ca="1" si="15"/>
        <v>1.2400000000000002</v>
      </c>
      <c r="F65">
        <f>'Monthly Data'!CE65</f>
        <v>30</v>
      </c>
      <c r="G65">
        <f>'Monthly Data'!BM65</f>
        <v>64</v>
      </c>
      <c r="H65">
        <f>'Monthly Data'!CA65</f>
        <v>0</v>
      </c>
      <c r="I65">
        <f>'Monthly Data'!BH65</f>
        <v>15215.7</v>
      </c>
      <c r="J65">
        <f>'Monthly Data'!CI65</f>
        <v>0</v>
      </c>
      <c r="L65" s="6">
        <f t="shared" si="5"/>
        <v>-4971734.8050993802</v>
      </c>
      <c r="M65" s="6">
        <f t="shared" ca="1" si="6"/>
        <v>4192.2228994913912</v>
      </c>
      <c r="N65" s="6">
        <f t="shared" si="7"/>
        <v>10195073.087761831</v>
      </c>
      <c r="O65" s="6">
        <f t="shared" si="8"/>
        <v>-714380.86151595518</v>
      </c>
      <c r="P65" s="6">
        <f t="shared" si="9"/>
        <v>0</v>
      </c>
      <c r="Q65" s="6">
        <f t="shared" si="10"/>
        <v>5740682.3624199154</v>
      </c>
      <c r="R65" s="6">
        <f t="shared" si="11"/>
        <v>0</v>
      </c>
      <c r="S65" s="6">
        <f t="shared" ca="1" si="12"/>
        <v>10253832.006465901</v>
      </c>
      <c r="T65">
        <f t="shared" ca="1" si="16"/>
        <v>391036.65857152827</v>
      </c>
      <c r="U65" s="15">
        <f t="shared" ca="1" si="17"/>
        <v>3.9647650060488322E-2</v>
      </c>
    </row>
    <row r="66" spans="1:21" x14ac:dyDescent="0.25">
      <c r="A66" s="21">
        <f>'Monthly Data'!A66</f>
        <v>42856</v>
      </c>
      <c r="B66">
        <f t="shared" si="18"/>
        <v>5</v>
      </c>
      <c r="C66">
        <f t="shared" si="19"/>
        <v>2017</v>
      </c>
      <c r="D66">
        <f>'Monthly Data'!R66</f>
        <v>10222992.917694375</v>
      </c>
      <c r="E66" s="7">
        <f t="shared" ca="1" si="15"/>
        <v>41.7</v>
      </c>
      <c r="F66">
        <f>'Monthly Data'!CE66</f>
        <v>31</v>
      </c>
      <c r="G66">
        <f>'Monthly Data'!BM66</f>
        <v>65</v>
      </c>
      <c r="H66">
        <f>'Monthly Data'!CA66</f>
        <v>0</v>
      </c>
      <c r="I66">
        <f>'Monthly Data'!BH66</f>
        <v>15215.7</v>
      </c>
      <c r="J66">
        <f>'Monthly Data'!CI66</f>
        <v>0</v>
      </c>
      <c r="L66" s="6">
        <f t="shared" si="5"/>
        <v>-4971734.8050993802</v>
      </c>
      <c r="M66" s="6">
        <f t="shared" ca="1" si="6"/>
        <v>140980.39911999274</v>
      </c>
      <c r="N66" s="6">
        <f t="shared" si="7"/>
        <v>10534908.85735389</v>
      </c>
      <c r="O66" s="6">
        <f t="shared" si="8"/>
        <v>-725543.06247714197</v>
      </c>
      <c r="P66" s="6">
        <f t="shared" si="9"/>
        <v>0</v>
      </c>
      <c r="Q66" s="6">
        <f t="shared" si="10"/>
        <v>5740682.3624199154</v>
      </c>
      <c r="R66" s="6">
        <f t="shared" si="11"/>
        <v>0</v>
      </c>
      <c r="S66" s="6">
        <f t="shared" ca="1" si="12"/>
        <v>10719293.751317278</v>
      </c>
      <c r="T66">
        <f t="shared" ca="1" si="16"/>
        <v>496300.83362290263</v>
      </c>
      <c r="U66" s="15">
        <f t="shared" ca="1" si="17"/>
        <v>4.8547508309810604E-2</v>
      </c>
    </row>
    <row r="67" spans="1:21" x14ac:dyDescent="0.25">
      <c r="A67" s="21">
        <f>'Monthly Data'!A67</f>
        <v>42887</v>
      </c>
      <c r="B67">
        <f t="shared" si="18"/>
        <v>6</v>
      </c>
      <c r="C67">
        <f t="shared" si="19"/>
        <v>2017</v>
      </c>
      <c r="D67">
        <f>'Monthly Data'!R67</f>
        <v>10516701.063694375</v>
      </c>
      <c r="E67" s="7">
        <f t="shared" ca="1" si="15"/>
        <v>101.92</v>
      </c>
      <c r="F67">
        <f>'Monthly Data'!CE67</f>
        <v>30</v>
      </c>
      <c r="G67">
        <f>'Monthly Data'!BM67</f>
        <v>66</v>
      </c>
      <c r="H67">
        <f>'Monthly Data'!CA67</f>
        <v>0</v>
      </c>
      <c r="I67">
        <f>'Monthly Data'!BH67</f>
        <v>15215.7</v>
      </c>
      <c r="J67">
        <f>'Monthly Data'!CI67</f>
        <v>0</v>
      </c>
      <c r="L67" s="6">
        <f t="shared" ref="L67:L130" si="20">$X$7</f>
        <v>-4971734.8050993802</v>
      </c>
      <c r="M67" s="6">
        <f t="shared" ref="M67:M130" ca="1" si="21">E67*$X$8</f>
        <v>344573.67573884077</v>
      </c>
      <c r="N67" s="6">
        <f t="shared" ref="N67:N130" si="22">F67*$X$9</f>
        <v>10195073.087761831</v>
      </c>
      <c r="O67" s="6">
        <f t="shared" ref="O67:O130" si="23">G67*$X$10</f>
        <v>-736705.26343832875</v>
      </c>
      <c r="P67" s="6">
        <f t="shared" ref="P67:P130" si="24">H67*$X$11</f>
        <v>0</v>
      </c>
      <c r="Q67" s="6">
        <f t="shared" ref="Q67:Q130" si="25">I67*$X$12</f>
        <v>5740682.3624199154</v>
      </c>
      <c r="R67" s="6">
        <f t="shared" ref="R67:R130" si="26">J67*$X$13</f>
        <v>0</v>
      </c>
      <c r="S67" s="6">
        <f t="shared" ref="S67:S130" ca="1" si="27">SUM(L67:R67)</f>
        <v>10571889.057382878</v>
      </c>
      <c r="T67">
        <f t="shared" ca="1" si="16"/>
        <v>55187.99368850328</v>
      </c>
      <c r="U67" s="15">
        <f t="shared" ca="1" si="17"/>
        <v>5.2476526007782598E-3</v>
      </c>
    </row>
    <row r="68" spans="1:21" x14ac:dyDescent="0.25">
      <c r="A68" s="21">
        <f>'Monthly Data'!A68</f>
        <v>42917</v>
      </c>
      <c r="B68">
        <f t="shared" si="18"/>
        <v>7</v>
      </c>
      <c r="C68">
        <f t="shared" si="19"/>
        <v>2017</v>
      </c>
      <c r="D68">
        <f>'Monthly Data'!R68</f>
        <v>10945795.030294375</v>
      </c>
      <c r="E68" s="7">
        <f t="shared" ca="1" si="15"/>
        <v>175.67000000000002</v>
      </c>
      <c r="F68">
        <f>'Monthly Data'!CE68</f>
        <v>31</v>
      </c>
      <c r="G68">
        <f>'Monthly Data'!BM68</f>
        <v>67</v>
      </c>
      <c r="H68">
        <f>'Monthly Data'!CA68</f>
        <v>0</v>
      </c>
      <c r="I68">
        <f>'Monthly Data'!BH68</f>
        <v>15215.7</v>
      </c>
      <c r="J68">
        <f>'Monthly Data'!CI68</f>
        <v>0</v>
      </c>
      <c r="L68" s="6">
        <f t="shared" si="20"/>
        <v>-4971734.8050993802</v>
      </c>
      <c r="M68" s="6">
        <f t="shared" ca="1" si="21"/>
        <v>593909.51351101021</v>
      </c>
      <c r="N68" s="6">
        <f t="shared" si="22"/>
        <v>10534908.85735389</v>
      </c>
      <c r="O68" s="6">
        <f t="shared" si="23"/>
        <v>-747867.46439951553</v>
      </c>
      <c r="P68" s="6">
        <f t="shared" si="24"/>
        <v>0</v>
      </c>
      <c r="Q68" s="6">
        <f t="shared" si="25"/>
        <v>5740682.3624199154</v>
      </c>
      <c r="R68" s="6">
        <f t="shared" si="26"/>
        <v>0</v>
      </c>
      <c r="S68" s="6">
        <f t="shared" ca="1" si="27"/>
        <v>11149898.46378592</v>
      </c>
      <c r="T68">
        <f t="shared" ca="1" si="16"/>
        <v>204103.4334915448</v>
      </c>
      <c r="U68" s="15">
        <f t="shared" ca="1" si="17"/>
        <v>1.8646743605800525E-2</v>
      </c>
    </row>
    <row r="69" spans="1:21" x14ac:dyDescent="0.25">
      <c r="A69" s="21">
        <f>'Monthly Data'!A69</f>
        <v>42948</v>
      </c>
      <c r="B69">
        <f t="shared" si="18"/>
        <v>8</v>
      </c>
      <c r="C69">
        <f t="shared" si="19"/>
        <v>2017</v>
      </c>
      <c r="D69">
        <f>'Monthly Data'!R69</f>
        <v>11541617.381294375</v>
      </c>
      <c r="E69" s="7">
        <f t="shared" ca="1" si="15"/>
        <v>153.44999999999999</v>
      </c>
      <c r="F69">
        <f>'Monthly Data'!CE69</f>
        <v>31</v>
      </c>
      <c r="G69">
        <f>'Monthly Data'!BM69</f>
        <v>68</v>
      </c>
      <c r="H69">
        <f>'Monthly Data'!CA69</f>
        <v>0</v>
      </c>
      <c r="I69">
        <f>'Monthly Data'!BH69</f>
        <v>15215.7</v>
      </c>
      <c r="J69">
        <f>'Monthly Data'!CI69</f>
        <v>0</v>
      </c>
      <c r="L69" s="6">
        <f t="shared" si="20"/>
        <v>-4971734.8050993802</v>
      </c>
      <c r="M69" s="6">
        <f t="shared" ca="1" si="21"/>
        <v>518787.5838120596</v>
      </c>
      <c r="N69" s="6">
        <f t="shared" si="22"/>
        <v>10534908.85735389</v>
      </c>
      <c r="O69" s="6">
        <f t="shared" si="23"/>
        <v>-759029.66536070243</v>
      </c>
      <c r="P69" s="6">
        <f t="shared" si="24"/>
        <v>0</v>
      </c>
      <c r="Q69" s="6">
        <f t="shared" si="25"/>
        <v>5740682.3624199154</v>
      </c>
      <c r="R69" s="6">
        <f t="shared" si="26"/>
        <v>0</v>
      </c>
      <c r="S69" s="6">
        <f t="shared" ca="1" si="27"/>
        <v>11063614.333125783</v>
      </c>
      <c r="T69">
        <f t="shared" ca="1" si="16"/>
        <v>-478003.04816859215</v>
      </c>
      <c r="U69" s="15">
        <f t="shared" ca="1" si="17"/>
        <v>4.141560340956172E-2</v>
      </c>
    </row>
    <row r="70" spans="1:21" x14ac:dyDescent="0.25">
      <c r="A70" s="21">
        <f>'Monthly Data'!A70</f>
        <v>42979</v>
      </c>
      <c r="B70">
        <f t="shared" si="18"/>
        <v>9</v>
      </c>
      <c r="C70">
        <f t="shared" si="19"/>
        <v>2017</v>
      </c>
      <c r="D70">
        <f>'Monthly Data'!R70</f>
        <v>10187097.135894375</v>
      </c>
      <c r="E70" s="7">
        <f t="shared" ca="1" si="15"/>
        <v>73.38</v>
      </c>
      <c r="F70">
        <f>'Monthly Data'!CE70</f>
        <v>30</v>
      </c>
      <c r="G70">
        <f>'Monthly Data'!BM70</f>
        <v>69</v>
      </c>
      <c r="H70">
        <f>'Monthly Data'!CA70</f>
        <v>0</v>
      </c>
      <c r="I70">
        <f>'Monthly Data'!BH70</f>
        <v>15215.7</v>
      </c>
      <c r="J70">
        <f>'Monthly Data'!CI70</f>
        <v>0</v>
      </c>
      <c r="L70" s="6">
        <f t="shared" si="20"/>
        <v>-4971734.8050993802</v>
      </c>
      <c r="M70" s="6">
        <f t="shared" ca="1" si="21"/>
        <v>248084.93255215988</v>
      </c>
      <c r="N70" s="6">
        <f t="shared" si="22"/>
        <v>10195073.087761831</v>
      </c>
      <c r="O70" s="6">
        <f t="shared" si="23"/>
        <v>-770191.86632188922</v>
      </c>
      <c r="P70" s="6">
        <f t="shared" si="24"/>
        <v>0</v>
      </c>
      <c r="Q70" s="6">
        <f t="shared" si="25"/>
        <v>5740682.3624199154</v>
      </c>
      <c r="R70" s="6">
        <f t="shared" si="26"/>
        <v>0</v>
      </c>
      <c r="S70" s="6">
        <f t="shared" ca="1" si="27"/>
        <v>10441913.711312637</v>
      </c>
      <c r="T70">
        <f t="shared" ca="1" si="16"/>
        <v>254816.57541826181</v>
      </c>
      <c r="U70" s="15">
        <f t="shared" ca="1" si="17"/>
        <v>2.5013659143428815E-2</v>
      </c>
    </row>
    <row r="71" spans="1:21" x14ac:dyDescent="0.25">
      <c r="A71" s="21">
        <f>'Monthly Data'!A71</f>
        <v>43009</v>
      </c>
      <c r="B71">
        <f t="shared" si="18"/>
        <v>10</v>
      </c>
      <c r="C71">
        <f t="shared" si="19"/>
        <v>2017</v>
      </c>
      <c r="D71">
        <f>'Monthly Data'!R71</f>
        <v>10920216.338294376</v>
      </c>
      <c r="E71" s="7">
        <f t="shared" ca="1" si="15"/>
        <v>15.610000000000003</v>
      </c>
      <c r="F71">
        <f>'Monthly Data'!CE71</f>
        <v>31</v>
      </c>
      <c r="G71">
        <f>'Monthly Data'!BM71</f>
        <v>70</v>
      </c>
      <c r="H71">
        <f>'Monthly Data'!CA71</f>
        <v>0</v>
      </c>
      <c r="I71">
        <f>'Monthly Data'!BH71</f>
        <v>15215.7</v>
      </c>
      <c r="J71">
        <f>'Monthly Data'!CI71</f>
        <v>0</v>
      </c>
      <c r="L71" s="6">
        <f t="shared" si="20"/>
        <v>-4971734.8050993802</v>
      </c>
      <c r="M71" s="6">
        <f t="shared" ca="1" si="21"/>
        <v>52774.676984726313</v>
      </c>
      <c r="N71" s="6">
        <f t="shared" si="22"/>
        <v>10534908.85735389</v>
      </c>
      <c r="O71" s="6">
        <f t="shared" si="23"/>
        <v>-781354.067283076</v>
      </c>
      <c r="P71" s="6">
        <f t="shared" si="24"/>
        <v>0</v>
      </c>
      <c r="Q71" s="6">
        <f t="shared" si="25"/>
        <v>5740682.3624199154</v>
      </c>
      <c r="R71" s="6">
        <f t="shared" si="26"/>
        <v>0</v>
      </c>
      <c r="S71" s="6">
        <f t="shared" ca="1" si="27"/>
        <v>10575277.024376076</v>
      </c>
      <c r="T71">
        <f t="shared" ca="1" si="16"/>
        <v>-344939.31391829997</v>
      </c>
      <c r="U71" s="15">
        <f t="shared" ca="1" si="17"/>
        <v>3.1587223479143632E-2</v>
      </c>
    </row>
    <row r="72" spans="1:21" x14ac:dyDescent="0.25">
      <c r="A72" s="21">
        <f>'Monthly Data'!A72</f>
        <v>43040</v>
      </c>
      <c r="B72">
        <f t="shared" si="18"/>
        <v>11</v>
      </c>
      <c r="C72">
        <f t="shared" si="19"/>
        <v>2017</v>
      </c>
      <c r="D72">
        <f>'Monthly Data'!R72</f>
        <v>10829063.062894376</v>
      </c>
      <c r="E72" s="7">
        <f t="shared" ca="1" si="15"/>
        <v>0.47000000000000031</v>
      </c>
      <c r="F72">
        <f>'Monthly Data'!CE72</f>
        <v>30</v>
      </c>
      <c r="G72">
        <f>'Monthly Data'!BM72</f>
        <v>71</v>
      </c>
      <c r="H72">
        <f>'Monthly Data'!CA72</f>
        <v>0</v>
      </c>
      <c r="I72">
        <f>'Monthly Data'!BH72</f>
        <v>15215.7</v>
      </c>
      <c r="J72">
        <f>'Monthly Data'!CI72</f>
        <v>0</v>
      </c>
      <c r="L72" s="6">
        <f t="shared" si="20"/>
        <v>-4971734.8050993802</v>
      </c>
      <c r="M72" s="6">
        <f t="shared" ca="1" si="21"/>
        <v>1588.9877119039959</v>
      </c>
      <c r="N72" s="6">
        <f t="shared" si="22"/>
        <v>10195073.087761831</v>
      </c>
      <c r="O72" s="6">
        <f t="shared" si="23"/>
        <v>-792516.26824426278</v>
      </c>
      <c r="P72" s="6">
        <f t="shared" si="24"/>
        <v>0</v>
      </c>
      <c r="Q72" s="6">
        <f t="shared" si="25"/>
        <v>5740682.3624199154</v>
      </c>
      <c r="R72" s="6">
        <f t="shared" si="26"/>
        <v>0</v>
      </c>
      <c r="S72" s="6">
        <f t="shared" ca="1" si="27"/>
        <v>10173093.364550006</v>
      </c>
      <c r="T72">
        <f t="shared" ca="1" si="16"/>
        <v>-655969.69834437035</v>
      </c>
      <c r="U72" s="15">
        <f t="shared" ca="1" si="17"/>
        <v>6.0574926430342881E-2</v>
      </c>
    </row>
    <row r="73" spans="1:21" x14ac:dyDescent="0.25">
      <c r="A73" s="21">
        <f>'Monthly Data'!A73</f>
        <v>43070</v>
      </c>
      <c r="B73">
        <f t="shared" si="18"/>
        <v>12</v>
      </c>
      <c r="C73">
        <f t="shared" si="19"/>
        <v>2017</v>
      </c>
      <c r="D73">
        <f>'Monthly Data'!R73</f>
        <v>10229503.713294376</v>
      </c>
      <c r="E73" s="7">
        <f t="shared" ca="1" si="15"/>
        <v>0</v>
      </c>
      <c r="F73">
        <f>'Monthly Data'!CE73</f>
        <v>31</v>
      </c>
      <c r="G73">
        <f>'Monthly Data'!BM73</f>
        <v>72</v>
      </c>
      <c r="H73">
        <f>'Monthly Data'!CA73</f>
        <v>1</v>
      </c>
      <c r="I73">
        <f>'Monthly Data'!BH73</f>
        <v>15215.7</v>
      </c>
      <c r="J73">
        <f>'Monthly Data'!CI73</f>
        <v>0</v>
      </c>
      <c r="L73" s="6">
        <f t="shared" si="20"/>
        <v>-4971734.8050993802</v>
      </c>
      <c r="M73" s="6">
        <f t="shared" ca="1" si="21"/>
        <v>0</v>
      </c>
      <c r="N73" s="6">
        <f t="shared" si="22"/>
        <v>10534908.85735389</v>
      </c>
      <c r="O73" s="6">
        <f t="shared" si="23"/>
        <v>-803678.46920544957</v>
      </c>
      <c r="P73" s="6">
        <f t="shared" si="24"/>
        <v>-589806.87061005097</v>
      </c>
      <c r="Q73" s="6">
        <f t="shared" si="25"/>
        <v>5740682.3624199154</v>
      </c>
      <c r="R73" s="6">
        <f t="shared" si="26"/>
        <v>0</v>
      </c>
      <c r="S73" s="6">
        <f t="shared" ca="1" si="27"/>
        <v>9910371.0748589262</v>
      </c>
      <c r="T73">
        <f t="shared" ca="1" si="16"/>
        <v>-319132.63843544945</v>
      </c>
      <c r="U73" s="15">
        <f t="shared" ca="1" si="17"/>
        <v>3.1197274802364183E-2</v>
      </c>
    </row>
    <row r="74" spans="1:21" x14ac:dyDescent="0.25">
      <c r="A74" s="21">
        <f>'Monthly Data'!A74</f>
        <v>43101</v>
      </c>
      <c r="B74">
        <f t="shared" si="18"/>
        <v>1</v>
      </c>
      <c r="C74">
        <f t="shared" si="19"/>
        <v>2018</v>
      </c>
      <c r="D74">
        <f>'Monthly Data'!R74</f>
        <v>10195826.991150001</v>
      </c>
      <c r="E74" s="7">
        <f t="shared" ca="1" si="15"/>
        <v>0</v>
      </c>
      <c r="F74">
        <f>'Monthly Data'!CE74</f>
        <v>31</v>
      </c>
      <c r="G74">
        <f>'Monthly Data'!BM74</f>
        <v>73</v>
      </c>
      <c r="H74">
        <f>'Monthly Data'!CA74</f>
        <v>0</v>
      </c>
      <c r="I74">
        <f>'Monthly Data'!BH74</f>
        <v>15377</v>
      </c>
      <c r="J74">
        <f>'Monthly Data'!CI74</f>
        <v>0</v>
      </c>
      <c r="L74" s="6">
        <f t="shared" si="20"/>
        <v>-4971734.8050993802</v>
      </c>
      <c r="M74" s="6">
        <f t="shared" ca="1" si="21"/>
        <v>0</v>
      </c>
      <c r="N74" s="6">
        <f t="shared" si="22"/>
        <v>10534908.85735389</v>
      </c>
      <c r="O74" s="6">
        <f t="shared" si="23"/>
        <v>-814840.67016663635</v>
      </c>
      <c r="P74" s="6">
        <f t="shared" si="24"/>
        <v>0</v>
      </c>
      <c r="Q74" s="6">
        <f t="shared" si="25"/>
        <v>5801538.7190159531</v>
      </c>
      <c r="R74" s="6">
        <f t="shared" si="26"/>
        <v>0</v>
      </c>
      <c r="S74" s="6">
        <f t="shared" ca="1" si="27"/>
        <v>10549872.101103827</v>
      </c>
      <c r="T74">
        <f t="shared" ref="T74:T97" ca="1" si="28">S74-D74</f>
        <v>354045.10995382629</v>
      </c>
      <c r="U74" s="15">
        <f t="shared" ref="U74:U97" ca="1" si="29">ABS(S74-D74)/D74</f>
        <v>3.4724511337936408E-2</v>
      </c>
    </row>
    <row r="75" spans="1:21" x14ac:dyDescent="0.25">
      <c r="A75" s="21">
        <f>'Monthly Data'!A75</f>
        <v>43132</v>
      </c>
      <c r="B75">
        <f t="shared" si="18"/>
        <v>2</v>
      </c>
      <c r="C75">
        <f t="shared" si="19"/>
        <v>2018</v>
      </c>
      <c r="D75">
        <f>'Monthly Data'!R75</f>
        <v>9525372.3079500012</v>
      </c>
      <c r="E75" s="7">
        <f t="shared" ca="1" si="15"/>
        <v>0</v>
      </c>
      <c r="F75">
        <f>'Monthly Data'!CE75</f>
        <v>28</v>
      </c>
      <c r="G75">
        <f>'Monthly Data'!BM75</f>
        <v>74</v>
      </c>
      <c r="H75">
        <f>'Monthly Data'!CA75</f>
        <v>0</v>
      </c>
      <c r="I75">
        <f>'Monthly Data'!BH75</f>
        <v>15377</v>
      </c>
      <c r="J75">
        <f>'Monthly Data'!CI75</f>
        <v>0</v>
      </c>
      <c r="L75" s="6">
        <f t="shared" si="20"/>
        <v>-4971734.8050993802</v>
      </c>
      <c r="M75" s="6">
        <f t="shared" ca="1" si="21"/>
        <v>0</v>
      </c>
      <c r="N75" s="6">
        <f t="shared" si="22"/>
        <v>9515401.5485777073</v>
      </c>
      <c r="O75" s="6">
        <f t="shared" si="23"/>
        <v>-826002.87112782313</v>
      </c>
      <c r="P75" s="6">
        <f t="shared" si="24"/>
        <v>0</v>
      </c>
      <c r="Q75" s="6">
        <f t="shared" si="25"/>
        <v>5801538.7190159531</v>
      </c>
      <c r="R75" s="6">
        <f t="shared" si="26"/>
        <v>0</v>
      </c>
      <c r="S75" s="6">
        <f t="shared" ca="1" si="27"/>
        <v>9519202.5913664568</v>
      </c>
      <c r="T75">
        <f t="shared" ca="1" si="28"/>
        <v>-6169.7165835443884</v>
      </c>
      <c r="U75" s="15">
        <f t="shared" ca="1" si="29"/>
        <v>6.4771395637680865E-4</v>
      </c>
    </row>
    <row r="76" spans="1:21" x14ac:dyDescent="0.25">
      <c r="A76" s="21">
        <f>'Monthly Data'!A76</f>
        <v>43160</v>
      </c>
      <c r="B76">
        <f t="shared" si="18"/>
        <v>3</v>
      </c>
      <c r="C76">
        <f t="shared" si="19"/>
        <v>2018</v>
      </c>
      <c r="D76">
        <f>'Monthly Data'!R76</f>
        <v>10470550.396950001</v>
      </c>
      <c r="E76" s="7">
        <f t="shared" ca="1" si="15"/>
        <v>1.3500000000000003</v>
      </c>
      <c r="F76">
        <f>'Monthly Data'!CE76</f>
        <v>31</v>
      </c>
      <c r="G76">
        <f>'Monthly Data'!BM76</f>
        <v>75</v>
      </c>
      <c r="H76">
        <f>'Monthly Data'!CA76</f>
        <v>0</v>
      </c>
      <c r="I76">
        <f>'Monthly Data'!BH76</f>
        <v>15377</v>
      </c>
      <c r="J76">
        <f>'Monthly Data'!CI76</f>
        <v>0</v>
      </c>
      <c r="L76" s="6">
        <f t="shared" si="20"/>
        <v>-4971734.8050993802</v>
      </c>
      <c r="M76" s="6">
        <f t="shared" ca="1" si="21"/>
        <v>4564.1136405753059</v>
      </c>
      <c r="N76" s="6">
        <f t="shared" si="22"/>
        <v>10534908.85735389</v>
      </c>
      <c r="O76" s="6">
        <f t="shared" si="23"/>
        <v>-837165.07208901003</v>
      </c>
      <c r="P76" s="6">
        <f t="shared" si="24"/>
        <v>0</v>
      </c>
      <c r="Q76" s="6">
        <f t="shared" si="25"/>
        <v>5801538.7190159531</v>
      </c>
      <c r="R76" s="6">
        <f t="shared" si="26"/>
        <v>0</v>
      </c>
      <c r="S76" s="6">
        <f t="shared" ca="1" si="27"/>
        <v>10532111.812822029</v>
      </c>
      <c r="T76">
        <f t="shared" ca="1" si="28"/>
        <v>61561.415872028098</v>
      </c>
      <c r="U76" s="15">
        <f t="shared" ca="1" si="29"/>
        <v>5.8794823135525434E-3</v>
      </c>
    </row>
    <row r="77" spans="1:21" x14ac:dyDescent="0.25">
      <c r="A77" s="21">
        <f>'Monthly Data'!A77</f>
        <v>43191</v>
      </c>
      <c r="B77">
        <f t="shared" si="18"/>
        <v>4</v>
      </c>
      <c r="C77">
        <f t="shared" si="19"/>
        <v>2018</v>
      </c>
      <c r="D77">
        <f>'Monthly Data'!R77</f>
        <v>9223206.8335500024</v>
      </c>
      <c r="E77" s="7">
        <f t="shared" ca="1" si="15"/>
        <v>1.2400000000000002</v>
      </c>
      <c r="F77">
        <f>'Monthly Data'!CE77</f>
        <v>30</v>
      </c>
      <c r="G77">
        <f>'Monthly Data'!BM77</f>
        <v>76</v>
      </c>
      <c r="H77">
        <f>'Monthly Data'!CA77</f>
        <v>0</v>
      </c>
      <c r="I77">
        <f>'Monthly Data'!BH77</f>
        <v>15377</v>
      </c>
      <c r="J77">
        <f>'Monthly Data'!CI77</f>
        <v>0</v>
      </c>
      <c r="L77" s="6">
        <f t="shared" si="20"/>
        <v>-4971734.8050993802</v>
      </c>
      <c r="M77" s="6">
        <f t="shared" ca="1" si="21"/>
        <v>4192.2228994913912</v>
      </c>
      <c r="N77" s="6">
        <f t="shared" si="22"/>
        <v>10195073.087761831</v>
      </c>
      <c r="O77" s="6">
        <f t="shared" si="23"/>
        <v>-848327.27305019682</v>
      </c>
      <c r="P77" s="6">
        <f t="shared" si="24"/>
        <v>0</v>
      </c>
      <c r="Q77" s="6">
        <f t="shared" si="25"/>
        <v>5801538.7190159531</v>
      </c>
      <c r="R77" s="6">
        <f t="shared" si="26"/>
        <v>0</v>
      </c>
      <c r="S77" s="6">
        <f t="shared" ca="1" si="27"/>
        <v>10180741.951527698</v>
      </c>
      <c r="T77">
        <f t="shared" ca="1" si="28"/>
        <v>957535.11797769554</v>
      </c>
      <c r="U77" s="15">
        <f t="shared" ca="1" si="29"/>
        <v>0.10381802503816791</v>
      </c>
    </row>
    <row r="78" spans="1:21" x14ac:dyDescent="0.25">
      <c r="A78" s="21">
        <f>'Monthly Data'!A78</f>
        <v>43221</v>
      </c>
      <c r="B78">
        <f t="shared" si="18"/>
        <v>5</v>
      </c>
      <c r="C78">
        <f t="shared" si="19"/>
        <v>2018</v>
      </c>
      <c r="D78">
        <f>'Monthly Data'!R78</f>
        <v>9874032.6893499978</v>
      </c>
      <c r="E78" s="7">
        <f t="shared" ca="1" si="15"/>
        <v>41.7</v>
      </c>
      <c r="F78">
        <f>'Monthly Data'!CE78</f>
        <v>31</v>
      </c>
      <c r="G78">
        <f>'Monthly Data'!BM78</f>
        <v>77</v>
      </c>
      <c r="H78">
        <f>'Monthly Data'!CA78</f>
        <v>0</v>
      </c>
      <c r="I78">
        <f>'Monthly Data'!BH78</f>
        <v>15377</v>
      </c>
      <c r="J78">
        <f>'Monthly Data'!CI78</f>
        <v>0</v>
      </c>
      <c r="L78" s="6">
        <f t="shared" si="20"/>
        <v>-4971734.8050993802</v>
      </c>
      <c r="M78" s="6">
        <f t="shared" ca="1" si="21"/>
        <v>140980.39911999274</v>
      </c>
      <c r="N78" s="6">
        <f t="shared" si="22"/>
        <v>10534908.85735389</v>
      </c>
      <c r="O78" s="6">
        <f t="shared" si="23"/>
        <v>-859489.4740113836</v>
      </c>
      <c r="P78" s="6">
        <f t="shared" si="24"/>
        <v>0</v>
      </c>
      <c r="Q78" s="6">
        <f t="shared" si="25"/>
        <v>5801538.7190159531</v>
      </c>
      <c r="R78" s="6">
        <f t="shared" si="26"/>
        <v>0</v>
      </c>
      <c r="S78" s="6">
        <f t="shared" ca="1" si="27"/>
        <v>10646203.696379073</v>
      </c>
      <c r="T78">
        <f t="shared" ca="1" si="28"/>
        <v>772171.00702907518</v>
      </c>
      <c r="U78" s="15">
        <f t="shared" ca="1" si="29"/>
        <v>7.820219269295399E-2</v>
      </c>
    </row>
    <row r="79" spans="1:21" x14ac:dyDescent="0.25">
      <c r="A79" s="21">
        <f>'Monthly Data'!A79</f>
        <v>43252</v>
      </c>
      <c r="B79">
        <f t="shared" si="18"/>
        <v>6</v>
      </c>
      <c r="C79">
        <f t="shared" si="19"/>
        <v>2018</v>
      </c>
      <c r="D79">
        <f>'Monthly Data'!R79</f>
        <v>10242032.045750001</v>
      </c>
      <c r="E79" s="7">
        <f t="shared" ref="E79:E142" ca="1" si="30">E67</f>
        <v>101.92</v>
      </c>
      <c r="F79">
        <f>'Monthly Data'!CE79</f>
        <v>30</v>
      </c>
      <c r="G79">
        <f>'Monthly Data'!BM79</f>
        <v>78</v>
      </c>
      <c r="H79">
        <f>'Monthly Data'!CA79</f>
        <v>0</v>
      </c>
      <c r="I79">
        <f>'Monthly Data'!BH79</f>
        <v>15377</v>
      </c>
      <c r="J79">
        <f>'Monthly Data'!CI79</f>
        <v>0</v>
      </c>
      <c r="L79" s="6">
        <f t="shared" si="20"/>
        <v>-4971734.8050993802</v>
      </c>
      <c r="M79" s="6">
        <f t="shared" ca="1" si="21"/>
        <v>344573.67573884077</v>
      </c>
      <c r="N79" s="6">
        <f t="shared" si="22"/>
        <v>10195073.087761831</v>
      </c>
      <c r="O79" s="6">
        <f t="shared" si="23"/>
        <v>-870651.67497257038</v>
      </c>
      <c r="P79" s="6">
        <f t="shared" si="24"/>
        <v>0</v>
      </c>
      <c r="Q79" s="6">
        <f t="shared" si="25"/>
        <v>5801538.7190159531</v>
      </c>
      <c r="R79" s="6">
        <f t="shared" si="26"/>
        <v>0</v>
      </c>
      <c r="S79" s="6">
        <f t="shared" ca="1" si="27"/>
        <v>10498799.002444673</v>
      </c>
      <c r="T79">
        <f t="shared" ca="1" si="28"/>
        <v>256766.95669467188</v>
      </c>
      <c r="U79" s="15">
        <f t="shared" ca="1" si="29"/>
        <v>2.5069923189824331E-2</v>
      </c>
    </row>
    <row r="80" spans="1:21" x14ac:dyDescent="0.25">
      <c r="A80" s="21">
        <f>'Monthly Data'!A80</f>
        <v>43282</v>
      </c>
      <c r="B80">
        <f t="shared" si="18"/>
        <v>7</v>
      </c>
      <c r="C80">
        <f t="shared" si="19"/>
        <v>2018</v>
      </c>
      <c r="D80">
        <f>'Monthly Data'!R80</f>
        <v>10872478.907950001</v>
      </c>
      <c r="E80" s="7">
        <f t="shared" ca="1" si="30"/>
        <v>175.67000000000002</v>
      </c>
      <c r="F80">
        <f>'Monthly Data'!CE80</f>
        <v>31</v>
      </c>
      <c r="G80">
        <f>'Monthly Data'!BM80</f>
        <v>79</v>
      </c>
      <c r="H80">
        <f>'Monthly Data'!CA80</f>
        <v>0</v>
      </c>
      <c r="I80">
        <f>'Monthly Data'!BH80</f>
        <v>15377</v>
      </c>
      <c r="J80">
        <f>'Monthly Data'!CI80</f>
        <v>0</v>
      </c>
      <c r="L80" s="6">
        <f t="shared" si="20"/>
        <v>-4971734.8050993802</v>
      </c>
      <c r="M80" s="6">
        <f t="shared" ca="1" si="21"/>
        <v>593909.51351101021</v>
      </c>
      <c r="N80" s="6">
        <f t="shared" si="22"/>
        <v>10534908.85735389</v>
      </c>
      <c r="O80" s="6">
        <f t="shared" si="23"/>
        <v>-881813.87593375717</v>
      </c>
      <c r="P80" s="6">
        <f t="shared" si="24"/>
        <v>0</v>
      </c>
      <c r="Q80" s="6">
        <f t="shared" si="25"/>
        <v>5801538.7190159531</v>
      </c>
      <c r="R80" s="6">
        <f t="shared" si="26"/>
        <v>0</v>
      </c>
      <c r="S80" s="6">
        <f t="shared" ca="1" si="27"/>
        <v>11076808.408847716</v>
      </c>
      <c r="T80">
        <f t="shared" ca="1" si="28"/>
        <v>204329.50089771487</v>
      </c>
      <c r="U80" s="15">
        <f t="shared" ca="1" si="29"/>
        <v>1.8793276365733698E-2</v>
      </c>
    </row>
    <row r="81" spans="1:21" x14ac:dyDescent="0.25">
      <c r="A81" s="21">
        <f>'Monthly Data'!A81</f>
        <v>43313</v>
      </c>
      <c r="B81">
        <f t="shared" si="18"/>
        <v>8</v>
      </c>
      <c r="C81">
        <f t="shared" si="19"/>
        <v>2018</v>
      </c>
      <c r="D81">
        <f>'Monthly Data'!R81</f>
        <v>11376324.865150003</v>
      </c>
      <c r="E81" s="7">
        <f t="shared" ca="1" si="30"/>
        <v>153.44999999999999</v>
      </c>
      <c r="F81">
        <f>'Monthly Data'!CE81</f>
        <v>31</v>
      </c>
      <c r="G81">
        <f>'Monthly Data'!BM81</f>
        <v>80</v>
      </c>
      <c r="H81">
        <f>'Monthly Data'!CA81</f>
        <v>0</v>
      </c>
      <c r="I81">
        <f>'Monthly Data'!BH81</f>
        <v>15377</v>
      </c>
      <c r="J81">
        <f>'Monthly Data'!CI81</f>
        <v>0</v>
      </c>
      <c r="L81" s="6">
        <f t="shared" si="20"/>
        <v>-4971734.8050993802</v>
      </c>
      <c r="M81" s="6">
        <f t="shared" ca="1" si="21"/>
        <v>518787.5838120596</v>
      </c>
      <c r="N81" s="6">
        <f t="shared" si="22"/>
        <v>10534908.85735389</v>
      </c>
      <c r="O81" s="6">
        <f t="shared" si="23"/>
        <v>-892976.07689494395</v>
      </c>
      <c r="P81" s="6">
        <f t="shared" si="24"/>
        <v>0</v>
      </c>
      <c r="Q81" s="6">
        <f t="shared" si="25"/>
        <v>5801538.7190159531</v>
      </c>
      <c r="R81" s="6">
        <f t="shared" si="26"/>
        <v>0</v>
      </c>
      <c r="S81" s="6">
        <f t="shared" ca="1" si="27"/>
        <v>10990524.27818758</v>
      </c>
      <c r="T81">
        <f t="shared" ca="1" si="28"/>
        <v>-385800.58696242236</v>
      </c>
      <c r="U81" s="15">
        <f t="shared" ca="1" si="29"/>
        <v>3.3912585262423002E-2</v>
      </c>
    </row>
    <row r="82" spans="1:21" x14ac:dyDescent="0.25">
      <c r="A82" s="21">
        <f>'Monthly Data'!A82</f>
        <v>43344</v>
      </c>
      <c r="B82">
        <f t="shared" si="18"/>
        <v>9</v>
      </c>
      <c r="C82">
        <f t="shared" si="19"/>
        <v>2018</v>
      </c>
      <c r="D82">
        <f>'Monthly Data'!R82</f>
        <v>10796402.993750002</v>
      </c>
      <c r="E82" s="7">
        <f t="shared" ca="1" si="30"/>
        <v>73.38</v>
      </c>
      <c r="F82">
        <f>'Monthly Data'!CE82</f>
        <v>30</v>
      </c>
      <c r="G82">
        <f>'Monthly Data'!BM82</f>
        <v>81</v>
      </c>
      <c r="H82">
        <f>'Monthly Data'!CA82</f>
        <v>0</v>
      </c>
      <c r="I82">
        <f>'Monthly Data'!BH82</f>
        <v>15377</v>
      </c>
      <c r="J82">
        <f>'Monthly Data'!CI82</f>
        <v>0</v>
      </c>
      <c r="L82" s="6">
        <f t="shared" si="20"/>
        <v>-4971734.8050993802</v>
      </c>
      <c r="M82" s="6">
        <f t="shared" ca="1" si="21"/>
        <v>248084.93255215988</v>
      </c>
      <c r="N82" s="6">
        <f t="shared" si="22"/>
        <v>10195073.087761831</v>
      </c>
      <c r="O82" s="6">
        <f t="shared" si="23"/>
        <v>-904138.27785613074</v>
      </c>
      <c r="P82" s="6">
        <f t="shared" si="24"/>
        <v>0</v>
      </c>
      <c r="Q82" s="6">
        <f t="shared" si="25"/>
        <v>5801538.7190159531</v>
      </c>
      <c r="R82" s="6">
        <f t="shared" si="26"/>
        <v>0</v>
      </c>
      <c r="S82" s="6">
        <f t="shared" ca="1" si="27"/>
        <v>10368823.656374432</v>
      </c>
      <c r="T82">
        <f t="shared" ca="1" si="28"/>
        <v>-427579.33737557009</v>
      </c>
      <c r="U82" s="15">
        <f t="shared" ca="1" si="29"/>
        <v>3.9603869698370299E-2</v>
      </c>
    </row>
    <row r="83" spans="1:21" x14ac:dyDescent="0.25">
      <c r="A83" s="21">
        <f>'Monthly Data'!A83</f>
        <v>43374</v>
      </c>
      <c r="B83">
        <f t="shared" si="18"/>
        <v>10</v>
      </c>
      <c r="C83">
        <f t="shared" si="19"/>
        <v>2018</v>
      </c>
      <c r="D83">
        <f>'Monthly Data'!R83</f>
        <v>10440294.219350001</v>
      </c>
      <c r="E83" s="7">
        <f t="shared" ca="1" si="30"/>
        <v>15.610000000000003</v>
      </c>
      <c r="F83">
        <f>'Monthly Data'!CE83</f>
        <v>31</v>
      </c>
      <c r="G83">
        <f>'Monthly Data'!BM83</f>
        <v>82</v>
      </c>
      <c r="H83">
        <f>'Monthly Data'!CA83</f>
        <v>0</v>
      </c>
      <c r="I83">
        <f>'Monthly Data'!BH83</f>
        <v>15377</v>
      </c>
      <c r="J83">
        <f>'Monthly Data'!CI83</f>
        <v>0</v>
      </c>
      <c r="L83" s="6">
        <f t="shared" si="20"/>
        <v>-4971734.8050993802</v>
      </c>
      <c r="M83" s="6">
        <f t="shared" ca="1" si="21"/>
        <v>52774.676984726313</v>
      </c>
      <c r="N83" s="6">
        <f t="shared" si="22"/>
        <v>10534908.85735389</v>
      </c>
      <c r="O83" s="6">
        <f t="shared" si="23"/>
        <v>-915300.47881731763</v>
      </c>
      <c r="P83" s="6">
        <f t="shared" si="24"/>
        <v>0</v>
      </c>
      <c r="Q83" s="6">
        <f t="shared" si="25"/>
        <v>5801538.7190159531</v>
      </c>
      <c r="R83" s="6">
        <f t="shared" si="26"/>
        <v>0</v>
      </c>
      <c r="S83" s="6">
        <f t="shared" ca="1" si="27"/>
        <v>10502186.969437871</v>
      </c>
      <c r="T83">
        <f t="shared" ca="1" si="28"/>
        <v>61892.750087870285</v>
      </c>
      <c r="U83" s="15">
        <f t="shared" ca="1" si="29"/>
        <v>5.928257268186801E-3</v>
      </c>
    </row>
    <row r="84" spans="1:21" x14ac:dyDescent="0.25">
      <c r="A84" s="21">
        <f>'Monthly Data'!A84</f>
        <v>43405</v>
      </c>
      <c r="B84">
        <f t="shared" si="18"/>
        <v>11</v>
      </c>
      <c r="C84">
        <f t="shared" si="19"/>
        <v>2018</v>
      </c>
      <c r="D84">
        <f>'Monthly Data'!R84</f>
        <v>10444001.725350002</v>
      </c>
      <c r="E84" s="7">
        <f t="shared" ca="1" si="30"/>
        <v>0.47000000000000031</v>
      </c>
      <c r="F84">
        <f>'Monthly Data'!CE84</f>
        <v>30</v>
      </c>
      <c r="G84">
        <f>'Monthly Data'!BM84</f>
        <v>83</v>
      </c>
      <c r="H84">
        <f>'Monthly Data'!CA84</f>
        <v>0</v>
      </c>
      <c r="I84">
        <f>'Monthly Data'!BH84</f>
        <v>15377</v>
      </c>
      <c r="J84">
        <f>'Monthly Data'!CI84</f>
        <v>0</v>
      </c>
      <c r="L84" s="6">
        <f t="shared" si="20"/>
        <v>-4971734.8050993802</v>
      </c>
      <c r="M84" s="6">
        <f t="shared" ca="1" si="21"/>
        <v>1588.9877119039959</v>
      </c>
      <c r="N84" s="6">
        <f t="shared" si="22"/>
        <v>10195073.087761831</v>
      </c>
      <c r="O84" s="6">
        <f t="shared" si="23"/>
        <v>-926462.67977850442</v>
      </c>
      <c r="P84" s="6">
        <f t="shared" si="24"/>
        <v>0</v>
      </c>
      <c r="Q84" s="6">
        <f t="shared" si="25"/>
        <v>5801538.7190159531</v>
      </c>
      <c r="R84" s="6">
        <f t="shared" si="26"/>
        <v>0</v>
      </c>
      <c r="S84" s="6">
        <f t="shared" ca="1" si="27"/>
        <v>10100003.309611803</v>
      </c>
      <c r="T84">
        <f t="shared" ca="1" si="28"/>
        <v>-343998.41573819891</v>
      </c>
      <c r="U84" s="15">
        <f t="shared" ca="1" si="29"/>
        <v>3.2937414679206287E-2</v>
      </c>
    </row>
    <row r="85" spans="1:21" x14ac:dyDescent="0.25">
      <c r="A85" s="21">
        <f>'Monthly Data'!A85</f>
        <v>43435</v>
      </c>
      <c r="B85">
        <f t="shared" si="18"/>
        <v>12</v>
      </c>
      <c r="C85">
        <f t="shared" si="19"/>
        <v>2018</v>
      </c>
      <c r="D85">
        <f>'Monthly Data'!R85</f>
        <v>9893378.9348500017</v>
      </c>
      <c r="E85" s="7">
        <f t="shared" ca="1" si="30"/>
        <v>0</v>
      </c>
      <c r="F85">
        <f>'Monthly Data'!CE85</f>
        <v>31</v>
      </c>
      <c r="G85">
        <f>'Monthly Data'!BM85</f>
        <v>84</v>
      </c>
      <c r="H85">
        <f>'Monthly Data'!CA85</f>
        <v>1</v>
      </c>
      <c r="I85">
        <f>'Monthly Data'!BH85</f>
        <v>15377</v>
      </c>
      <c r="J85">
        <f>'Monthly Data'!CI85</f>
        <v>0</v>
      </c>
      <c r="L85" s="6">
        <f t="shared" si="20"/>
        <v>-4971734.8050993802</v>
      </c>
      <c r="M85" s="6">
        <f t="shared" ca="1" si="21"/>
        <v>0</v>
      </c>
      <c r="N85" s="6">
        <f t="shared" si="22"/>
        <v>10534908.85735389</v>
      </c>
      <c r="O85" s="6">
        <f t="shared" si="23"/>
        <v>-937624.8807396912</v>
      </c>
      <c r="P85" s="6">
        <f t="shared" si="24"/>
        <v>-589806.87061005097</v>
      </c>
      <c r="Q85" s="6">
        <f t="shared" si="25"/>
        <v>5801538.7190159531</v>
      </c>
      <c r="R85" s="6">
        <f t="shared" si="26"/>
        <v>0</v>
      </c>
      <c r="S85" s="6">
        <f t="shared" ca="1" si="27"/>
        <v>9837281.0199207217</v>
      </c>
      <c r="T85">
        <f t="shared" ca="1" si="28"/>
        <v>-56097.914929280058</v>
      </c>
      <c r="U85" s="15">
        <f t="shared" ca="1" si="29"/>
        <v>5.6702482840995704E-3</v>
      </c>
    </row>
    <row r="86" spans="1:21" x14ac:dyDescent="0.25">
      <c r="A86" s="21">
        <f>'Monthly Data'!A86</f>
        <v>43466</v>
      </c>
      <c r="B86">
        <f t="shared" si="18"/>
        <v>1</v>
      </c>
      <c r="C86">
        <f t="shared" si="19"/>
        <v>2019</v>
      </c>
      <c r="D86">
        <f>'Monthly Data'!R86</f>
        <v>10553641.695472248</v>
      </c>
      <c r="E86" s="7">
        <f t="shared" ca="1" si="30"/>
        <v>0</v>
      </c>
      <c r="F86">
        <f>'Monthly Data'!CE86</f>
        <v>31</v>
      </c>
      <c r="G86">
        <f>'Monthly Data'!BM86</f>
        <v>85</v>
      </c>
      <c r="H86">
        <f>'Monthly Data'!CA86</f>
        <v>0</v>
      </c>
      <c r="I86">
        <f>'Monthly Data'!BH86</f>
        <v>15622.2</v>
      </c>
      <c r="J86">
        <f>'Monthly Data'!CI86</f>
        <v>0</v>
      </c>
      <c r="L86" s="6">
        <f t="shared" si="20"/>
        <v>-4971734.8050993802</v>
      </c>
      <c r="M86" s="6">
        <f t="shared" ca="1" si="21"/>
        <v>0</v>
      </c>
      <c r="N86" s="6">
        <f t="shared" si="22"/>
        <v>10534908.85735389</v>
      </c>
      <c r="O86" s="6">
        <f t="shared" si="23"/>
        <v>-948787.08170087798</v>
      </c>
      <c r="P86" s="6">
        <f t="shared" si="24"/>
        <v>0</v>
      </c>
      <c r="Q86" s="6">
        <f t="shared" si="25"/>
        <v>5894049.4359244993</v>
      </c>
      <c r="R86" s="6">
        <f t="shared" si="26"/>
        <v>0</v>
      </c>
      <c r="S86" s="6">
        <f t="shared" ca="1" si="27"/>
        <v>10508436.406478131</v>
      </c>
      <c r="T86">
        <f t="shared" ca="1" si="28"/>
        <v>-45205.288994116709</v>
      </c>
      <c r="U86" s="15">
        <f t="shared" ca="1" si="29"/>
        <v>4.2833829590321233E-3</v>
      </c>
    </row>
    <row r="87" spans="1:21" x14ac:dyDescent="0.25">
      <c r="A87" s="21">
        <f>'Monthly Data'!A87</f>
        <v>43497</v>
      </c>
      <c r="B87">
        <f t="shared" si="18"/>
        <v>2</v>
      </c>
      <c r="C87">
        <f t="shared" si="19"/>
        <v>2019</v>
      </c>
      <c r="D87">
        <f>'Monthly Data'!R87</f>
        <v>9060989.4041722491</v>
      </c>
      <c r="E87" s="7">
        <f t="shared" ca="1" si="30"/>
        <v>0</v>
      </c>
      <c r="F87">
        <f>'Monthly Data'!CE87</f>
        <v>28</v>
      </c>
      <c r="G87">
        <f>'Monthly Data'!BM87</f>
        <v>86</v>
      </c>
      <c r="H87">
        <f>'Monthly Data'!CA87</f>
        <v>0</v>
      </c>
      <c r="I87">
        <f>'Monthly Data'!BH87</f>
        <v>15622.2</v>
      </c>
      <c r="J87">
        <f>'Monthly Data'!CI87</f>
        <v>0</v>
      </c>
      <c r="L87" s="6">
        <f t="shared" si="20"/>
        <v>-4971734.8050993802</v>
      </c>
      <c r="M87" s="6">
        <f t="shared" ca="1" si="21"/>
        <v>0</v>
      </c>
      <c r="N87" s="6">
        <f t="shared" si="22"/>
        <v>9515401.5485777073</v>
      </c>
      <c r="O87" s="6">
        <f t="shared" si="23"/>
        <v>-959949.28266206477</v>
      </c>
      <c r="P87" s="6">
        <f t="shared" si="24"/>
        <v>0</v>
      </c>
      <c r="Q87" s="6">
        <f t="shared" si="25"/>
        <v>5894049.4359244993</v>
      </c>
      <c r="R87" s="6">
        <f t="shared" si="26"/>
        <v>0</v>
      </c>
      <c r="S87" s="6">
        <f t="shared" ca="1" si="27"/>
        <v>9477766.8967407607</v>
      </c>
      <c r="T87">
        <f t="shared" ca="1" si="28"/>
        <v>416777.49256851152</v>
      </c>
      <c r="U87" s="15">
        <f t="shared" ca="1" si="29"/>
        <v>4.5996907619889831E-2</v>
      </c>
    </row>
    <row r="88" spans="1:21" x14ac:dyDescent="0.25">
      <c r="A88" s="21">
        <f>'Monthly Data'!A88</f>
        <v>43525</v>
      </c>
      <c r="B88">
        <f t="shared" si="18"/>
        <v>3</v>
      </c>
      <c r="C88">
        <f t="shared" si="19"/>
        <v>2019</v>
      </c>
      <c r="D88">
        <f>'Monthly Data'!R88</f>
        <v>10415985.583872249</v>
      </c>
      <c r="E88" s="7">
        <f t="shared" ca="1" si="30"/>
        <v>1.3500000000000003</v>
      </c>
      <c r="F88">
        <f>'Monthly Data'!CE88</f>
        <v>31</v>
      </c>
      <c r="G88">
        <f>'Monthly Data'!BM88</f>
        <v>87</v>
      </c>
      <c r="H88">
        <f>'Monthly Data'!CA88</f>
        <v>0</v>
      </c>
      <c r="I88">
        <f>'Monthly Data'!BH88</f>
        <v>15622.2</v>
      </c>
      <c r="J88">
        <f>'Monthly Data'!CI88</f>
        <v>0</v>
      </c>
      <c r="L88" s="6">
        <f t="shared" si="20"/>
        <v>-4971734.8050993802</v>
      </c>
      <c r="M88" s="6">
        <f t="shared" ca="1" si="21"/>
        <v>4564.1136405753059</v>
      </c>
      <c r="N88" s="6">
        <f t="shared" si="22"/>
        <v>10534908.85735389</v>
      </c>
      <c r="O88" s="6">
        <f t="shared" si="23"/>
        <v>-971111.48362325155</v>
      </c>
      <c r="P88" s="6">
        <f t="shared" si="24"/>
        <v>0</v>
      </c>
      <c r="Q88" s="6">
        <f t="shared" si="25"/>
        <v>5894049.4359244993</v>
      </c>
      <c r="R88" s="6">
        <f t="shared" si="26"/>
        <v>0</v>
      </c>
      <c r="S88" s="6">
        <f t="shared" ca="1" si="27"/>
        <v>10490676.118196335</v>
      </c>
      <c r="T88">
        <f t="shared" ca="1" si="28"/>
        <v>74690.53432408534</v>
      </c>
      <c r="U88" s="15">
        <f t="shared" ca="1" si="29"/>
        <v>7.1707601477227056E-3</v>
      </c>
    </row>
    <row r="89" spans="1:21" x14ac:dyDescent="0.25">
      <c r="A89" s="21">
        <f>'Monthly Data'!A89</f>
        <v>43556</v>
      </c>
      <c r="B89">
        <f t="shared" si="18"/>
        <v>4</v>
      </c>
      <c r="C89">
        <f t="shared" si="19"/>
        <v>2019</v>
      </c>
      <c r="D89">
        <f>'Monthly Data'!R89</f>
        <v>9685042.3768722489</v>
      </c>
      <c r="E89" s="7">
        <f t="shared" ca="1" si="30"/>
        <v>1.2400000000000002</v>
      </c>
      <c r="F89">
        <f>'Monthly Data'!CE89</f>
        <v>30</v>
      </c>
      <c r="G89">
        <f>'Monthly Data'!BM89</f>
        <v>88</v>
      </c>
      <c r="H89">
        <f>'Monthly Data'!CA89</f>
        <v>0</v>
      </c>
      <c r="I89">
        <f>'Monthly Data'!BH89</f>
        <v>15622.2</v>
      </c>
      <c r="J89">
        <f>'Monthly Data'!CI89</f>
        <v>0</v>
      </c>
      <c r="L89" s="6">
        <f t="shared" si="20"/>
        <v>-4971734.8050993802</v>
      </c>
      <c r="M89" s="6">
        <f t="shared" ca="1" si="21"/>
        <v>4192.2228994913912</v>
      </c>
      <c r="N89" s="6">
        <f t="shared" si="22"/>
        <v>10195073.087761831</v>
      </c>
      <c r="O89" s="6">
        <f t="shared" si="23"/>
        <v>-982273.68458443834</v>
      </c>
      <c r="P89" s="6">
        <f t="shared" si="24"/>
        <v>0</v>
      </c>
      <c r="Q89" s="6">
        <f t="shared" si="25"/>
        <v>5894049.4359244993</v>
      </c>
      <c r="R89" s="6">
        <f t="shared" si="26"/>
        <v>0</v>
      </c>
      <c r="S89" s="6">
        <f t="shared" ca="1" si="27"/>
        <v>10139306.256902002</v>
      </c>
      <c r="T89">
        <f t="shared" ca="1" si="28"/>
        <v>454263.88002975285</v>
      </c>
      <c r="U89" s="15">
        <f t="shared" ca="1" si="29"/>
        <v>4.6903654352047949E-2</v>
      </c>
    </row>
    <row r="90" spans="1:21" x14ac:dyDescent="0.25">
      <c r="A90" s="21">
        <f>'Monthly Data'!A90</f>
        <v>43586</v>
      </c>
      <c r="B90">
        <f t="shared" si="18"/>
        <v>5</v>
      </c>
      <c r="C90">
        <f t="shared" si="19"/>
        <v>2019</v>
      </c>
      <c r="D90">
        <f>'Monthly Data'!R90</f>
        <v>10537431.132072249</v>
      </c>
      <c r="E90" s="7">
        <f t="shared" ca="1" si="30"/>
        <v>41.7</v>
      </c>
      <c r="F90">
        <f>'Monthly Data'!CE90</f>
        <v>31</v>
      </c>
      <c r="G90">
        <f>'Monthly Data'!BM90</f>
        <v>89</v>
      </c>
      <c r="H90">
        <f>'Monthly Data'!CA90</f>
        <v>0</v>
      </c>
      <c r="I90">
        <f>'Monthly Data'!BH90</f>
        <v>15622.2</v>
      </c>
      <c r="J90">
        <f>'Monthly Data'!CI90</f>
        <v>0</v>
      </c>
      <c r="L90" s="6">
        <f t="shared" si="20"/>
        <v>-4971734.8050993802</v>
      </c>
      <c r="M90" s="6">
        <f t="shared" ca="1" si="21"/>
        <v>140980.39911999274</v>
      </c>
      <c r="N90" s="6">
        <f t="shared" si="22"/>
        <v>10534908.85735389</v>
      </c>
      <c r="O90" s="6">
        <f t="shared" si="23"/>
        <v>-993435.88554562523</v>
      </c>
      <c r="P90" s="6">
        <f t="shared" si="24"/>
        <v>0</v>
      </c>
      <c r="Q90" s="6">
        <f t="shared" si="25"/>
        <v>5894049.4359244993</v>
      </c>
      <c r="R90" s="6">
        <f t="shared" si="26"/>
        <v>0</v>
      </c>
      <c r="S90" s="6">
        <f t="shared" ca="1" si="27"/>
        <v>10604768.001753377</v>
      </c>
      <c r="T90">
        <f t="shared" ca="1" si="28"/>
        <v>67336.869681127369</v>
      </c>
      <c r="U90" s="15">
        <f t="shared" ca="1" si="29"/>
        <v>6.3902547819437248E-3</v>
      </c>
    </row>
    <row r="91" spans="1:21" x14ac:dyDescent="0.25">
      <c r="A91" s="21">
        <f>'Monthly Data'!A91</f>
        <v>43617</v>
      </c>
      <c r="B91">
        <f t="shared" si="18"/>
        <v>6</v>
      </c>
      <c r="C91">
        <f t="shared" si="19"/>
        <v>2019</v>
      </c>
      <c r="D91">
        <f>'Monthly Data'!R91</f>
        <v>10116984.89727225</v>
      </c>
      <c r="E91" s="7">
        <f t="shared" ca="1" si="30"/>
        <v>101.92</v>
      </c>
      <c r="F91">
        <f>'Monthly Data'!CE91</f>
        <v>30</v>
      </c>
      <c r="G91">
        <f>'Monthly Data'!BM91</f>
        <v>90</v>
      </c>
      <c r="H91">
        <f>'Monthly Data'!CA91</f>
        <v>0</v>
      </c>
      <c r="I91">
        <f>'Monthly Data'!BH91</f>
        <v>15622.2</v>
      </c>
      <c r="J91">
        <f>'Monthly Data'!CI91</f>
        <v>0</v>
      </c>
      <c r="L91" s="6">
        <f t="shared" si="20"/>
        <v>-4971734.8050993802</v>
      </c>
      <c r="M91" s="6">
        <f t="shared" ca="1" si="21"/>
        <v>344573.67573884077</v>
      </c>
      <c r="N91" s="6">
        <f t="shared" si="22"/>
        <v>10195073.087761831</v>
      </c>
      <c r="O91" s="6">
        <f t="shared" si="23"/>
        <v>-1004598.086506812</v>
      </c>
      <c r="P91" s="6">
        <f t="shared" si="24"/>
        <v>0</v>
      </c>
      <c r="Q91" s="6">
        <f t="shared" si="25"/>
        <v>5894049.4359244993</v>
      </c>
      <c r="R91" s="6">
        <f t="shared" si="26"/>
        <v>0</v>
      </c>
      <c r="S91" s="6">
        <f t="shared" ca="1" si="27"/>
        <v>10457363.307818979</v>
      </c>
      <c r="T91">
        <f t="shared" ca="1" si="28"/>
        <v>340378.41054672934</v>
      </c>
      <c r="U91" s="15">
        <f t="shared" ca="1" si="29"/>
        <v>3.3644254093776742E-2</v>
      </c>
    </row>
    <row r="92" spans="1:21" x14ac:dyDescent="0.25">
      <c r="A92" s="21">
        <f>'Monthly Data'!A92</f>
        <v>43647</v>
      </c>
      <c r="B92">
        <f t="shared" si="18"/>
        <v>7</v>
      </c>
      <c r="C92">
        <f t="shared" si="19"/>
        <v>2019</v>
      </c>
      <c r="D92">
        <f>'Monthly Data'!R92</f>
        <v>11000462.080372248</v>
      </c>
      <c r="E92" s="7">
        <f t="shared" ca="1" si="30"/>
        <v>175.67000000000002</v>
      </c>
      <c r="F92">
        <f>'Monthly Data'!CE92</f>
        <v>31</v>
      </c>
      <c r="G92">
        <f>'Monthly Data'!BM92</f>
        <v>91</v>
      </c>
      <c r="H92">
        <f>'Monthly Data'!CA92</f>
        <v>0</v>
      </c>
      <c r="I92">
        <f>'Monthly Data'!BH92</f>
        <v>15622.2</v>
      </c>
      <c r="J92">
        <f>'Monthly Data'!CI92</f>
        <v>0</v>
      </c>
      <c r="L92" s="6">
        <f t="shared" si="20"/>
        <v>-4971734.8050993802</v>
      </c>
      <c r="M92" s="6">
        <f t="shared" ca="1" si="21"/>
        <v>593909.51351101021</v>
      </c>
      <c r="N92" s="6">
        <f t="shared" si="22"/>
        <v>10534908.85735389</v>
      </c>
      <c r="O92" s="6">
        <f t="shared" si="23"/>
        <v>-1015760.2874679988</v>
      </c>
      <c r="P92" s="6">
        <f t="shared" si="24"/>
        <v>0</v>
      </c>
      <c r="Q92" s="6">
        <f t="shared" si="25"/>
        <v>5894049.4359244993</v>
      </c>
      <c r="R92" s="6">
        <f t="shared" si="26"/>
        <v>0</v>
      </c>
      <c r="S92" s="6">
        <f t="shared" ca="1" si="27"/>
        <v>11035372.714222021</v>
      </c>
      <c r="T92">
        <f t="shared" ca="1" si="28"/>
        <v>34910.633849773556</v>
      </c>
      <c r="U92" s="15">
        <f t="shared" ca="1" si="29"/>
        <v>3.1735606736069222E-3</v>
      </c>
    </row>
    <row r="93" spans="1:21" x14ac:dyDescent="0.25">
      <c r="A93" s="21">
        <f>'Monthly Data'!A93</f>
        <v>43678</v>
      </c>
      <c r="B93">
        <f t="shared" si="18"/>
        <v>8</v>
      </c>
      <c r="C93">
        <f t="shared" si="19"/>
        <v>2019</v>
      </c>
      <c r="D93">
        <f>'Monthly Data'!R93</f>
        <v>11067899.387372248</v>
      </c>
      <c r="E93" s="7">
        <f t="shared" ca="1" si="30"/>
        <v>153.44999999999999</v>
      </c>
      <c r="F93">
        <f>'Monthly Data'!CE93</f>
        <v>31</v>
      </c>
      <c r="G93">
        <f>'Monthly Data'!BM93</f>
        <v>92</v>
      </c>
      <c r="H93">
        <f>'Monthly Data'!CA93</f>
        <v>0</v>
      </c>
      <c r="I93">
        <f>'Monthly Data'!BH93</f>
        <v>15622.2</v>
      </c>
      <c r="J93">
        <f>'Monthly Data'!CI93</f>
        <v>0</v>
      </c>
      <c r="L93" s="6">
        <f t="shared" si="20"/>
        <v>-4971734.8050993802</v>
      </c>
      <c r="M93" s="6">
        <f t="shared" ca="1" si="21"/>
        <v>518787.5838120596</v>
      </c>
      <c r="N93" s="6">
        <f t="shared" si="22"/>
        <v>10534908.85735389</v>
      </c>
      <c r="O93" s="6">
        <f t="shared" si="23"/>
        <v>-1026922.4884291856</v>
      </c>
      <c r="P93" s="6">
        <f t="shared" si="24"/>
        <v>0</v>
      </c>
      <c r="Q93" s="6">
        <f t="shared" si="25"/>
        <v>5894049.4359244993</v>
      </c>
      <c r="R93" s="6">
        <f t="shared" si="26"/>
        <v>0</v>
      </c>
      <c r="S93" s="6">
        <f t="shared" ca="1" si="27"/>
        <v>10949088.583561882</v>
      </c>
      <c r="T93">
        <f t="shared" ca="1" si="28"/>
        <v>-118810.8038103655</v>
      </c>
      <c r="U93" s="15">
        <f t="shared" ca="1" si="29"/>
        <v>1.0734720261906328E-2</v>
      </c>
    </row>
    <row r="94" spans="1:21" x14ac:dyDescent="0.25">
      <c r="A94" s="21">
        <f>'Monthly Data'!A94</f>
        <v>43709</v>
      </c>
      <c r="B94">
        <f t="shared" si="18"/>
        <v>9</v>
      </c>
      <c r="C94">
        <f t="shared" si="19"/>
        <v>2019</v>
      </c>
      <c r="D94">
        <f>'Monthly Data'!R94</f>
        <v>10411066.574272249</v>
      </c>
      <c r="E94" s="7">
        <f t="shared" ca="1" si="30"/>
        <v>73.38</v>
      </c>
      <c r="F94">
        <f>'Monthly Data'!CE94</f>
        <v>30</v>
      </c>
      <c r="G94">
        <f>'Monthly Data'!BM94</f>
        <v>93</v>
      </c>
      <c r="H94">
        <f>'Monthly Data'!CA94</f>
        <v>0</v>
      </c>
      <c r="I94">
        <f>'Monthly Data'!BH94</f>
        <v>15622.2</v>
      </c>
      <c r="J94">
        <f>'Monthly Data'!CI94</f>
        <v>0</v>
      </c>
      <c r="L94" s="6">
        <f t="shared" si="20"/>
        <v>-4971734.8050993802</v>
      </c>
      <c r="M94" s="6">
        <f t="shared" ca="1" si="21"/>
        <v>248084.93255215988</v>
      </c>
      <c r="N94" s="6">
        <f t="shared" si="22"/>
        <v>10195073.087761831</v>
      </c>
      <c r="O94" s="6">
        <f t="shared" si="23"/>
        <v>-1038084.6893903724</v>
      </c>
      <c r="P94" s="6">
        <f t="shared" si="24"/>
        <v>0</v>
      </c>
      <c r="Q94" s="6">
        <f t="shared" si="25"/>
        <v>5894049.4359244993</v>
      </c>
      <c r="R94" s="6">
        <f t="shared" si="26"/>
        <v>0</v>
      </c>
      <c r="S94" s="6">
        <f t="shared" ca="1" si="27"/>
        <v>10327387.961748738</v>
      </c>
      <c r="T94">
        <f t="shared" ca="1" si="28"/>
        <v>-83678.612523511052</v>
      </c>
      <c r="U94" s="15">
        <f t="shared" ca="1" si="29"/>
        <v>8.0374678162463218E-3</v>
      </c>
    </row>
    <row r="95" spans="1:21" x14ac:dyDescent="0.25">
      <c r="A95" s="21">
        <f>'Monthly Data'!A95</f>
        <v>43739</v>
      </c>
      <c r="B95">
        <f t="shared" si="18"/>
        <v>10</v>
      </c>
      <c r="C95">
        <f t="shared" si="19"/>
        <v>2019</v>
      </c>
      <c r="D95">
        <f>'Monthly Data'!R95</f>
        <v>9466634.2160722483</v>
      </c>
      <c r="E95" s="7">
        <f t="shared" ca="1" si="30"/>
        <v>15.610000000000003</v>
      </c>
      <c r="F95">
        <f>'Monthly Data'!CE95</f>
        <v>31</v>
      </c>
      <c r="G95">
        <f>'Monthly Data'!BM95</f>
        <v>94</v>
      </c>
      <c r="H95">
        <f>'Monthly Data'!CA95</f>
        <v>0</v>
      </c>
      <c r="I95">
        <f>'Monthly Data'!BH95</f>
        <v>15622.2</v>
      </c>
      <c r="J95">
        <f>'Monthly Data'!CI95</f>
        <v>0</v>
      </c>
      <c r="L95" s="6">
        <f t="shared" si="20"/>
        <v>-4971734.8050993802</v>
      </c>
      <c r="M95" s="6">
        <f t="shared" ca="1" si="21"/>
        <v>52774.676984726313</v>
      </c>
      <c r="N95" s="6">
        <f t="shared" si="22"/>
        <v>10534908.85735389</v>
      </c>
      <c r="O95" s="6">
        <f t="shared" si="23"/>
        <v>-1049246.8903515593</v>
      </c>
      <c r="P95" s="6">
        <f t="shared" si="24"/>
        <v>0</v>
      </c>
      <c r="Q95" s="6">
        <f t="shared" si="25"/>
        <v>5894049.4359244993</v>
      </c>
      <c r="R95" s="6">
        <f t="shared" si="26"/>
        <v>0</v>
      </c>
      <c r="S95" s="6">
        <f t="shared" ca="1" si="27"/>
        <v>10460751.274812177</v>
      </c>
      <c r="T95">
        <f t="shared" ca="1" si="28"/>
        <v>994117.05873992853</v>
      </c>
      <c r="U95" s="15">
        <f t="shared" ca="1" si="29"/>
        <v>0.10501272533084018</v>
      </c>
    </row>
    <row r="96" spans="1:21" x14ac:dyDescent="0.25">
      <c r="A96" s="21">
        <f>'Monthly Data'!A96</f>
        <v>43770</v>
      </c>
      <c r="B96">
        <f t="shared" si="18"/>
        <v>11</v>
      </c>
      <c r="C96">
        <f t="shared" si="19"/>
        <v>2019</v>
      </c>
      <c r="D96">
        <f>'Monthly Data'!R96</f>
        <v>10102054.306972248</v>
      </c>
      <c r="E96" s="7">
        <f t="shared" ca="1" si="30"/>
        <v>0.47000000000000031</v>
      </c>
      <c r="F96">
        <f>'Monthly Data'!CE96</f>
        <v>30</v>
      </c>
      <c r="G96">
        <f>'Monthly Data'!BM96</f>
        <v>95</v>
      </c>
      <c r="H96">
        <f>'Monthly Data'!CA96</f>
        <v>0</v>
      </c>
      <c r="I96">
        <f>'Monthly Data'!BH96</f>
        <v>15622.2</v>
      </c>
      <c r="J96">
        <f>'Monthly Data'!CI96</f>
        <v>0</v>
      </c>
      <c r="L96" s="6">
        <f t="shared" si="20"/>
        <v>-4971734.8050993802</v>
      </c>
      <c r="M96" s="6">
        <f t="shared" ca="1" si="21"/>
        <v>1588.9877119039959</v>
      </c>
      <c r="N96" s="6">
        <f t="shared" si="22"/>
        <v>10195073.087761831</v>
      </c>
      <c r="O96" s="6">
        <f t="shared" si="23"/>
        <v>-1060409.0913127461</v>
      </c>
      <c r="P96" s="6">
        <f t="shared" si="24"/>
        <v>0</v>
      </c>
      <c r="Q96" s="6">
        <f t="shared" si="25"/>
        <v>5894049.4359244993</v>
      </c>
      <c r="R96" s="6">
        <f t="shared" si="26"/>
        <v>0</v>
      </c>
      <c r="S96" s="6">
        <f t="shared" ca="1" si="27"/>
        <v>10058567.614986107</v>
      </c>
      <c r="T96">
        <f t="shared" ca="1" si="28"/>
        <v>-43486.691986141726</v>
      </c>
      <c r="U96" s="15">
        <f t="shared" ca="1" si="29"/>
        <v>4.3047374984044613E-3</v>
      </c>
    </row>
    <row r="97" spans="1:21" x14ac:dyDescent="0.25">
      <c r="A97" s="21">
        <f>'Monthly Data'!A97</f>
        <v>43800</v>
      </c>
      <c r="B97">
        <f t="shared" si="18"/>
        <v>12</v>
      </c>
      <c r="C97">
        <f t="shared" si="19"/>
        <v>2019</v>
      </c>
      <c r="D97">
        <f>'Monthly Data'!R97</f>
        <v>9521070.1393722482</v>
      </c>
      <c r="E97" s="7">
        <f t="shared" ca="1" si="30"/>
        <v>0</v>
      </c>
      <c r="F97">
        <f>'Monthly Data'!CE97</f>
        <v>31</v>
      </c>
      <c r="G97">
        <f>'Monthly Data'!BM97</f>
        <v>96</v>
      </c>
      <c r="H97">
        <f>'Monthly Data'!CA97</f>
        <v>1</v>
      </c>
      <c r="I97">
        <f>'Monthly Data'!BH97</f>
        <v>15622.2</v>
      </c>
      <c r="J97">
        <f>'Monthly Data'!CI97</f>
        <v>0</v>
      </c>
      <c r="L97" s="6">
        <f t="shared" si="20"/>
        <v>-4971734.8050993802</v>
      </c>
      <c r="M97" s="6">
        <f t="shared" ca="1" si="21"/>
        <v>0</v>
      </c>
      <c r="N97" s="6">
        <f t="shared" si="22"/>
        <v>10534908.85735389</v>
      </c>
      <c r="O97" s="6">
        <f t="shared" si="23"/>
        <v>-1071571.2922739328</v>
      </c>
      <c r="P97" s="6">
        <f t="shared" si="24"/>
        <v>-589806.87061005097</v>
      </c>
      <c r="Q97" s="6">
        <f t="shared" si="25"/>
        <v>5894049.4359244993</v>
      </c>
      <c r="R97" s="6">
        <f t="shared" si="26"/>
        <v>0</v>
      </c>
      <c r="S97" s="6">
        <f t="shared" ca="1" si="27"/>
        <v>9795845.3252950255</v>
      </c>
      <c r="T97">
        <f t="shared" ca="1" si="28"/>
        <v>274775.18592277728</v>
      </c>
      <c r="U97" s="15">
        <f t="shared" ca="1" si="29"/>
        <v>2.8859695590993096E-2</v>
      </c>
    </row>
    <row r="98" spans="1:21" x14ac:dyDescent="0.25">
      <c r="A98" s="21">
        <f>'Monthly Data'!A98</f>
        <v>43831</v>
      </c>
      <c r="B98">
        <f t="shared" ref="B98:B121" si="31">MONTH(A98)</f>
        <v>1</v>
      </c>
      <c r="C98">
        <f t="shared" ref="C98:C121" si="32">YEAR(A98)</f>
        <v>2020</v>
      </c>
      <c r="D98">
        <f>'Monthly Data'!R98</f>
        <v>9846325.1576698795</v>
      </c>
      <c r="E98" s="7">
        <f t="shared" ca="1" si="30"/>
        <v>0</v>
      </c>
      <c r="F98">
        <f>'Monthly Data'!CE98</f>
        <v>31</v>
      </c>
      <c r="G98">
        <f>'Monthly Data'!BM98</f>
        <v>97</v>
      </c>
      <c r="H98">
        <f>'Monthly Data'!CA98</f>
        <v>0</v>
      </c>
      <c r="I98">
        <f>'Monthly Data'!BH98</f>
        <v>15415.9</v>
      </c>
      <c r="J98">
        <f>'Monthly Data'!CI98</f>
        <v>0</v>
      </c>
      <c r="L98" s="6">
        <f t="shared" si="20"/>
        <v>-4971734.8050993802</v>
      </c>
      <c r="M98" s="6">
        <f t="shared" ca="1" si="21"/>
        <v>0</v>
      </c>
      <c r="N98" s="6">
        <f t="shared" si="22"/>
        <v>10534908.85735389</v>
      </c>
      <c r="O98" s="6">
        <f t="shared" si="23"/>
        <v>-1082733.4932351196</v>
      </c>
      <c r="P98" s="6">
        <f t="shared" si="24"/>
        <v>0</v>
      </c>
      <c r="Q98" s="6">
        <f t="shared" si="25"/>
        <v>5816215.1745124552</v>
      </c>
      <c r="R98" s="6">
        <f t="shared" si="26"/>
        <v>0</v>
      </c>
      <c r="S98" s="6">
        <f t="shared" ca="1" si="27"/>
        <v>10296655.733531846</v>
      </c>
      <c r="T98">
        <f t="shared" ref="T98:T121" ca="1" si="33">S98-D98</f>
        <v>450330.57586196624</v>
      </c>
      <c r="U98" s="15">
        <f t="shared" ref="U98:U121" ca="1" si="34">ABS(S98-D98)/D98</f>
        <v>4.5735903359963422E-2</v>
      </c>
    </row>
    <row r="99" spans="1:21" x14ac:dyDescent="0.25">
      <c r="A99" s="21">
        <f>'Monthly Data'!A99</f>
        <v>43862</v>
      </c>
      <c r="B99">
        <f t="shared" si="31"/>
        <v>2</v>
      </c>
      <c r="C99">
        <f t="shared" si="32"/>
        <v>2020</v>
      </c>
      <c r="D99">
        <f>'Monthly Data'!R99</f>
        <v>9201812.3928698786</v>
      </c>
      <c r="E99" s="7">
        <f t="shared" ca="1" si="30"/>
        <v>0</v>
      </c>
      <c r="F99">
        <f>'Monthly Data'!CE99</f>
        <v>29</v>
      </c>
      <c r="G99">
        <f>'Monthly Data'!BM99</f>
        <v>98</v>
      </c>
      <c r="H99">
        <f>'Monthly Data'!CA99</f>
        <v>0</v>
      </c>
      <c r="I99">
        <f>'Monthly Data'!BH99</f>
        <v>15415.9</v>
      </c>
      <c r="J99">
        <f>'Monthly Data'!CI99</f>
        <v>0</v>
      </c>
      <c r="L99" s="6">
        <f t="shared" si="20"/>
        <v>-4971734.8050993802</v>
      </c>
      <c r="M99" s="6">
        <f t="shared" ca="1" si="21"/>
        <v>0</v>
      </c>
      <c r="N99" s="6">
        <f t="shared" si="22"/>
        <v>9855237.3181697689</v>
      </c>
      <c r="O99" s="6">
        <f t="shared" si="23"/>
        <v>-1093895.6941963064</v>
      </c>
      <c r="P99" s="6">
        <f t="shared" si="24"/>
        <v>0</v>
      </c>
      <c r="Q99" s="6">
        <f t="shared" si="25"/>
        <v>5816215.1745124552</v>
      </c>
      <c r="R99" s="6">
        <f t="shared" si="26"/>
        <v>0</v>
      </c>
      <c r="S99" s="6">
        <f t="shared" ca="1" si="27"/>
        <v>9605821.9933865368</v>
      </c>
      <c r="T99">
        <f t="shared" ca="1" si="33"/>
        <v>404009.60051665828</v>
      </c>
      <c r="U99" s="15">
        <f t="shared" ca="1" si="34"/>
        <v>4.3905437675485472E-2</v>
      </c>
    </row>
    <row r="100" spans="1:21" x14ac:dyDescent="0.25">
      <c r="A100" s="21">
        <f>'Monthly Data'!A100</f>
        <v>43891</v>
      </c>
      <c r="B100">
        <f t="shared" si="31"/>
        <v>3</v>
      </c>
      <c r="C100">
        <f t="shared" si="32"/>
        <v>2020</v>
      </c>
      <c r="D100">
        <f>'Monthly Data'!R100</f>
        <v>8994175.8928698786</v>
      </c>
      <c r="E100" s="7">
        <f t="shared" ca="1" si="30"/>
        <v>1.3500000000000003</v>
      </c>
      <c r="F100">
        <f>'Monthly Data'!CE100</f>
        <v>31</v>
      </c>
      <c r="G100">
        <f>'Monthly Data'!BM100</f>
        <v>99</v>
      </c>
      <c r="H100">
        <f>'Monthly Data'!CA100</f>
        <v>0</v>
      </c>
      <c r="I100">
        <f>'Monthly Data'!BH100</f>
        <v>15415.9</v>
      </c>
      <c r="J100">
        <f>'Monthly Data'!CI100</f>
        <v>0.5</v>
      </c>
      <c r="L100" s="6">
        <f t="shared" si="20"/>
        <v>-4971734.8050993802</v>
      </c>
      <c r="M100" s="6">
        <f t="shared" ca="1" si="21"/>
        <v>4564.1136405753059</v>
      </c>
      <c r="N100" s="6">
        <f t="shared" si="22"/>
        <v>10534908.85735389</v>
      </c>
      <c r="O100" s="6">
        <f t="shared" si="23"/>
        <v>-1105057.8951574932</v>
      </c>
      <c r="P100" s="6">
        <f t="shared" si="24"/>
        <v>0</v>
      </c>
      <c r="Q100" s="6">
        <f t="shared" si="25"/>
        <v>5816215.1745124552</v>
      </c>
      <c r="R100" s="6">
        <f t="shared" si="26"/>
        <v>-1286083.130229065</v>
      </c>
      <c r="S100" s="6">
        <f t="shared" ca="1" si="27"/>
        <v>8992812.3150209822</v>
      </c>
      <c r="T100">
        <f t="shared" ca="1" si="33"/>
        <v>-1363.5778488963842</v>
      </c>
      <c r="U100" s="15">
        <f t="shared" ca="1" si="34"/>
        <v>1.516067580996897E-4</v>
      </c>
    </row>
    <row r="101" spans="1:21" x14ac:dyDescent="0.25">
      <c r="A101" s="21">
        <f>'Monthly Data'!A101</f>
        <v>43922</v>
      </c>
      <c r="B101">
        <f t="shared" si="31"/>
        <v>4</v>
      </c>
      <c r="C101">
        <f t="shared" si="32"/>
        <v>2020</v>
      </c>
      <c r="D101">
        <f>'Monthly Data'!R101</f>
        <v>6917739.5804698793</v>
      </c>
      <c r="E101" s="7">
        <f t="shared" ca="1" si="30"/>
        <v>1.2400000000000002</v>
      </c>
      <c r="F101">
        <f>'Monthly Data'!CE101</f>
        <v>30</v>
      </c>
      <c r="G101">
        <f>'Monthly Data'!BM101</f>
        <v>100</v>
      </c>
      <c r="H101">
        <f>'Monthly Data'!CA101</f>
        <v>0</v>
      </c>
      <c r="I101">
        <f>'Monthly Data'!BH101</f>
        <v>15415.9</v>
      </c>
      <c r="J101">
        <f>'Monthly Data'!CI101</f>
        <v>1</v>
      </c>
      <c r="L101" s="6">
        <f t="shared" si="20"/>
        <v>-4971734.8050993802</v>
      </c>
      <c r="M101" s="6">
        <f t="shared" ca="1" si="21"/>
        <v>4192.2228994913912</v>
      </c>
      <c r="N101" s="6">
        <f t="shared" si="22"/>
        <v>10195073.087761831</v>
      </c>
      <c r="O101" s="6">
        <f t="shared" si="23"/>
        <v>-1116220.09611868</v>
      </c>
      <c r="P101" s="6">
        <f t="shared" si="24"/>
        <v>0</v>
      </c>
      <c r="Q101" s="6">
        <f t="shared" si="25"/>
        <v>5816215.1745124552</v>
      </c>
      <c r="R101" s="6">
        <f t="shared" si="26"/>
        <v>-2572166.2604581299</v>
      </c>
      <c r="S101" s="6">
        <f t="shared" ca="1" si="27"/>
        <v>7355359.323497586</v>
      </c>
      <c r="T101">
        <f t="shared" ca="1" si="33"/>
        <v>437619.74302770663</v>
      </c>
      <c r="U101" s="15">
        <f t="shared" ca="1" si="34"/>
        <v>6.3260511318349144E-2</v>
      </c>
    </row>
    <row r="102" spans="1:21" x14ac:dyDescent="0.25">
      <c r="A102" s="21">
        <f>'Monthly Data'!A102</f>
        <v>43952</v>
      </c>
      <c r="B102">
        <f t="shared" si="31"/>
        <v>5</v>
      </c>
      <c r="C102">
        <f t="shared" si="32"/>
        <v>2020</v>
      </c>
      <c r="D102">
        <f>'Monthly Data'!R102</f>
        <v>7813006.9350698786</v>
      </c>
      <c r="E102" s="7">
        <f t="shared" ca="1" si="30"/>
        <v>41.7</v>
      </c>
      <c r="F102">
        <f>'Monthly Data'!CE102</f>
        <v>31</v>
      </c>
      <c r="G102">
        <f>'Monthly Data'!BM102</f>
        <v>101</v>
      </c>
      <c r="H102">
        <f>'Monthly Data'!CA102</f>
        <v>0</v>
      </c>
      <c r="I102">
        <f>'Monthly Data'!BH102</f>
        <v>15415.9</v>
      </c>
      <c r="J102">
        <f>'Monthly Data'!CI102</f>
        <v>1</v>
      </c>
      <c r="L102" s="6">
        <f t="shared" si="20"/>
        <v>-4971734.8050993802</v>
      </c>
      <c r="M102" s="6">
        <f t="shared" ca="1" si="21"/>
        <v>140980.39911999274</v>
      </c>
      <c r="N102" s="6">
        <f t="shared" si="22"/>
        <v>10534908.85735389</v>
      </c>
      <c r="O102" s="6">
        <f t="shared" si="23"/>
        <v>-1127382.2970798668</v>
      </c>
      <c r="P102" s="6">
        <f t="shared" si="24"/>
        <v>0</v>
      </c>
      <c r="Q102" s="6">
        <f t="shared" si="25"/>
        <v>5816215.1745124552</v>
      </c>
      <c r="R102" s="6">
        <f t="shared" si="26"/>
        <v>-2572166.2604581299</v>
      </c>
      <c r="S102" s="6">
        <f t="shared" ca="1" si="27"/>
        <v>7820821.068348961</v>
      </c>
      <c r="T102">
        <f t="shared" ca="1" si="33"/>
        <v>7814.1332790823653</v>
      </c>
      <c r="U102" s="15">
        <f t="shared" ca="1" si="34"/>
        <v>1.0001441626792153E-3</v>
      </c>
    </row>
    <row r="103" spans="1:21" x14ac:dyDescent="0.25">
      <c r="A103" s="21">
        <f>'Monthly Data'!A103</f>
        <v>43983</v>
      </c>
      <c r="B103">
        <f t="shared" si="31"/>
        <v>6</v>
      </c>
      <c r="C103">
        <f t="shared" si="32"/>
        <v>2020</v>
      </c>
      <c r="D103">
        <f>'Monthly Data'!R103</f>
        <v>9790786.302669879</v>
      </c>
      <c r="E103" s="7">
        <f t="shared" ca="1" si="30"/>
        <v>101.92</v>
      </c>
      <c r="F103">
        <f>'Monthly Data'!CE103</f>
        <v>30</v>
      </c>
      <c r="G103">
        <f>'Monthly Data'!BM103</f>
        <v>102</v>
      </c>
      <c r="H103">
        <f>'Monthly Data'!CA103</f>
        <v>0</v>
      </c>
      <c r="I103">
        <f>'Monthly Data'!BH103</f>
        <v>15415.9</v>
      </c>
      <c r="J103">
        <f>'Monthly Data'!CI103</f>
        <v>0.5</v>
      </c>
      <c r="L103" s="6">
        <f t="shared" si="20"/>
        <v>-4971734.8050993802</v>
      </c>
      <c r="M103" s="6">
        <f t="shared" ca="1" si="21"/>
        <v>344573.67573884077</v>
      </c>
      <c r="N103" s="6">
        <f t="shared" si="22"/>
        <v>10195073.087761831</v>
      </c>
      <c r="O103" s="6">
        <f t="shared" si="23"/>
        <v>-1138544.4980410535</v>
      </c>
      <c r="P103" s="6">
        <f t="shared" si="24"/>
        <v>0</v>
      </c>
      <c r="Q103" s="6">
        <f t="shared" si="25"/>
        <v>5816215.1745124552</v>
      </c>
      <c r="R103" s="6">
        <f t="shared" si="26"/>
        <v>-1286083.130229065</v>
      </c>
      <c r="S103" s="6">
        <f t="shared" ca="1" si="27"/>
        <v>8959499.5046436284</v>
      </c>
      <c r="T103">
        <f t="shared" ca="1" si="33"/>
        <v>-831286.79802625068</v>
      </c>
      <c r="U103" s="15">
        <f t="shared" ca="1" si="34"/>
        <v>8.4905008885707636E-2</v>
      </c>
    </row>
    <row r="104" spans="1:21" x14ac:dyDescent="0.25">
      <c r="A104" s="21">
        <f>'Monthly Data'!A104</f>
        <v>44013</v>
      </c>
      <c r="B104">
        <f t="shared" si="31"/>
        <v>7</v>
      </c>
      <c r="C104">
        <f t="shared" si="32"/>
        <v>2020</v>
      </c>
      <c r="D104">
        <f>'Monthly Data'!R104</f>
        <v>10844946.344469879</v>
      </c>
      <c r="E104" s="7">
        <f t="shared" ca="1" si="30"/>
        <v>175.67000000000002</v>
      </c>
      <c r="F104">
        <f>'Monthly Data'!CE104</f>
        <v>31</v>
      </c>
      <c r="G104">
        <f>'Monthly Data'!BM104</f>
        <v>103</v>
      </c>
      <c r="H104">
        <f>'Monthly Data'!CA104</f>
        <v>0</v>
      </c>
      <c r="I104">
        <f>'Monthly Data'!BH104</f>
        <v>15415.9</v>
      </c>
      <c r="J104">
        <f>'Monthly Data'!CI104</f>
        <v>0</v>
      </c>
      <c r="L104" s="6">
        <f t="shared" si="20"/>
        <v>-4971734.8050993802</v>
      </c>
      <c r="M104" s="6">
        <f t="shared" ca="1" si="21"/>
        <v>593909.51351101021</v>
      </c>
      <c r="N104" s="6">
        <f t="shared" si="22"/>
        <v>10534908.85735389</v>
      </c>
      <c r="O104" s="6">
        <f t="shared" si="23"/>
        <v>-1149706.6990022403</v>
      </c>
      <c r="P104" s="6">
        <f t="shared" si="24"/>
        <v>0</v>
      </c>
      <c r="Q104" s="6">
        <f t="shared" si="25"/>
        <v>5816215.1745124552</v>
      </c>
      <c r="R104" s="6">
        <f t="shared" si="26"/>
        <v>0</v>
      </c>
      <c r="S104" s="6">
        <f t="shared" ca="1" si="27"/>
        <v>10823592.041275736</v>
      </c>
      <c r="T104">
        <f t="shared" ca="1" si="33"/>
        <v>-21354.303194142878</v>
      </c>
      <c r="U104" s="15">
        <f t="shared" ca="1" si="34"/>
        <v>1.9690556795637806E-3</v>
      </c>
    </row>
    <row r="105" spans="1:21" x14ac:dyDescent="0.25">
      <c r="A105" s="21">
        <f>'Monthly Data'!A105</f>
        <v>44044</v>
      </c>
      <c r="B105">
        <f t="shared" si="31"/>
        <v>8</v>
      </c>
      <c r="C105">
        <f t="shared" si="32"/>
        <v>2020</v>
      </c>
      <c r="D105">
        <f>'Monthly Data'!R105</f>
        <v>11015142.525269879</v>
      </c>
      <c r="E105" s="7">
        <f t="shared" ca="1" si="30"/>
        <v>153.44999999999999</v>
      </c>
      <c r="F105">
        <f>'Monthly Data'!CE105</f>
        <v>31</v>
      </c>
      <c r="G105">
        <f>'Monthly Data'!BM105</f>
        <v>104</v>
      </c>
      <c r="H105">
        <f>'Monthly Data'!CA105</f>
        <v>0</v>
      </c>
      <c r="I105">
        <f>'Monthly Data'!BH105</f>
        <v>15415.9</v>
      </c>
      <c r="J105">
        <f>'Monthly Data'!CI105</f>
        <v>0</v>
      </c>
      <c r="L105" s="6">
        <f t="shared" si="20"/>
        <v>-4971734.8050993802</v>
      </c>
      <c r="M105" s="6">
        <f t="shared" ca="1" si="21"/>
        <v>518787.5838120596</v>
      </c>
      <c r="N105" s="6">
        <f t="shared" si="22"/>
        <v>10534908.85735389</v>
      </c>
      <c r="O105" s="6">
        <f t="shared" si="23"/>
        <v>-1160868.8999634271</v>
      </c>
      <c r="P105" s="6">
        <f t="shared" si="24"/>
        <v>0</v>
      </c>
      <c r="Q105" s="6">
        <f t="shared" si="25"/>
        <v>5816215.1745124552</v>
      </c>
      <c r="R105" s="6">
        <f t="shared" si="26"/>
        <v>0</v>
      </c>
      <c r="S105" s="6">
        <f t="shared" ca="1" si="27"/>
        <v>10737307.910615597</v>
      </c>
      <c r="T105">
        <f t="shared" ca="1" si="33"/>
        <v>-277834.61465428211</v>
      </c>
      <c r="U105" s="15">
        <f t="shared" ca="1" si="34"/>
        <v>2.5222970471503268E-2</v>
      </c>
    </row>
    <row r="106" spans="1:21" x14ac:dyDescent="0.25">
      <c r="A106" s="21">
        <f>'Monthly Data'!A106</f>
        <v>44075</v>
      </c>
      <c r="B106">
        <f t="shared" si="31"/>
        <v>9</v>
      </c>
      <c r="C106">
        <f t="shared" si="32"/>
        <v>2020</v>
      </c>
      <c r="D106">
        <f>'Monthly Data'!R106</f>
        <v>10845375.212269878</v>
      </c>
      <c r="E106" s="7">
        <f t="shared" ca="1" si="30"/>
        <v>73.38</v>
      </c>
      <c r="F106">
        <f>'Monthly Data'!CE106</f>
        <v>30</v>
      </c>
      <c r="G106">
        <f>'Monthly Data'!BM106</f>
        <v>105</v>
      </c>
      <c r="H106">
        <f>'Monthly Data'!CA106</f>
        <v>0</v>
      </c>
      <c r="I106">
        <f>'Monthly Data'!BH106</f>
        <v>15415.9</v>
      </c>
      <c r="J106">
        <f>'Monthly Data'!CI106</f>
        <v>0</v>
      </c>
      <c r="L106" s="6">
        <f t="shared" si="20"/>
        <v>-4971734.8050993802</v>
      </c>
      <c r="M106" s="6">
        <f t="shared" ca="1" si="21"/>
        <v>248084.93255215988</v>
      </c>
      <c r="N106" s="6">
        <f t="shared" si="22"/>
        <v>10195073.087761831</v>
      </c>
      <c r="O106" s="6">
        <f t="shared" si="23"/>
        <v>-1172031.1009246139</v>
      </c>
      <c r="P106" s="6">
        <f t="shared" si="24"/>
        <v>0</v>
      </c>
      <c r="Q106" s="6">
        <f t="shared" si="25"/>
        <v>5816215.1745124552</v>
      </c>
      <c r="R106" s="6">
        <f t="shared" si="26"/>
        <v>0</v>
      </c>
      <c r="S106" s="6">
        <f t="shared" ca="1" si="27"/>
        <v>10115607.288802452</v>
      </c>
      <c r="T106">
        <f t="shared" ca="1" si="33"/>
        <v>-729767.92346742563</v>
      </c>
      <c r="U106" s="15">
        <f t="shared" ca="1" si="34"/>
        <v>6.7288397974632097E-2</v>
      </c>
    </row>
    <row r="107" spans="1:21" x14ac:dyDescent="0.25">
      <c r="A107" s="21">
        <f>'Monthly Data'!A107</f>
        <v>44105</v>
      </c>
      <c r="B107">
        <f t="shared" si="31"/>
        <v>10</v>
      </c>
      <c r="C107">
        <f t="shared" si="32"/>
        <v>2020</v>
      </c>
      <c r="D107">
        <f>'Monthly Data'!R107</f>
        <v>9699790.5658698808</v>
      </c>
      <c r="E107" s="7">
        <f t="shared" ca="1" si="30"/>
        <v>15.610000000000003</v>
      </c>
      <c r="F107">
        <f>'Monthly Data'!CE107</f>
        <v>31</v>
      </c>
      <c r="G107">
        <f>'Monthly Data'!BM107</f>
        <v>106</v>
      </c>
      <c r="H107">
        <f>'Monthly Data'!CA107</f>
        <v>0</v>
      </c>
      <c r="I107">
        <f>'Monthly Data'!BH107</f>
        <v>15415.9</v>
      </c>
      <c r="J107">
        <f>'Monthly Data'!CI107</f>
        <v>0</v>
      </c>
      <c r="L107" s="6">
        <f t="shared" si="20"/>
        <v>-4971734.8050993802</v>
      </c>
      <c r="M107" s="6">
        <f t="shared" ca="1" si="21"/>
        <v>52774.676984726313</v>
      </c>
      <c r="N107" s="6">
        <f t="shared" si="22"/>
        <v>10534908.85735389</v>
      </c>
      <c r="O107" s="6">
        <f t="shared" si="23"/>
        <v>-1183193.3018858007</v>
      </c>
      <c r="P107" s="6">
        <f t="shared" si="24"/>
        <v>0</v>
      </c>
      <c r="Q107" s="6">
        <f t="shared" si="25"/>
        <v>5816215.1745124552</v>
      </c>
      <c r="R107" s="6">
        <f t="shared" si="26"/>
        <v>0</v>
      </c>
      <c r="S107" s="6">
        <f t="shared" ca="1" si="27"/>
        <v>10248970.601865891</v>
      </c>
      <c r="T107">
        <f t="shared" ca="1" si="33"/>
        <v>549180.03599601053</v>
      </c>
      <c r="U107" s="15">
        <f t="shared" ca="1" si="34"/>
        <v>5.6617720997851242E-2</v>
      </c>
    </row>
    <row r="108" spans="1:21" x14ac:dyDescent="0.25">
      <c r="A108" s="21">
        <f>'Monthly Data'!A108</f>
        <v>44136</v>
      </c>
      <c r="B108">
        <f t="shared" si="31"/>
        <v>11</v>
      </c>
      <c r="C108">
        <f t="shared" si="32"/>
        <v>2020</v>
      </c>
      <c r="D108">
        <f>'Monthly Data'!R108</f>
        <v>10193262.061469879</v>
      </c>
      <c r="E108" s="7">
        <f t="shared" ca="1" si="30"/>
        <v>0.47000000000000031</v>
      </c>
      <c r="F108">
        <f>'Monthly Data'!CE108</f>
        <v>30</v>
      </c>
      <c r="G108">
        <f>'Monthly Data'!BM108</f>
        <v>107</v>
      </c>
      <c r="H108">
        <f>'Monthly Data'!CA108</f>
        <v>0</v>
      </c>
      <c r="I108">
        <f>'Monthly Data'!BH108</f>
        <v>15415.9</v>
      </c>
      <c r="J108">
        <f>'Monthly Data'!CI108</f>
        <v>0</v>
      </c>
      <c r="L108" s="6">
        <f t="shared" si="20"/>
        <v>-4971734.8050993802</v>
      </c>
      <c r="M108" s="6">
        <f t="shared" ca="1" si="21"/>
        <v>1588.9877119039959</v>
      </c>
      <c r="N108" s="6">
        <f t="shared" si="22"/>
        <v>10195073.087761831</v>
      </c>
      <c r="O108" s="6">
        <f t="shared" si="23"/>
        <v>-1194355.5028469877</v>
      </c>
      <c r="P108" s="6">
        <f t="shared" si="24"/>
        <v>0</v>
      </c>
      <c r="Q108" s="6">
        <f t="shared" si="25"/>
        <v>5816215.1745124552</v>
      </c>
      <c r="R108" s="6">
        <f t="shared" si="26"/>
        <v>0</v>
      </c>
      <c r="S108" s="6">
        <f t="shared" ca="1" si="27"/>
        <v>9846786.9420398213</v>
      </c>
      <c r="T108">
        <f t="shared" ca="1" si="33"/>
        <v>-346475.1194300577</v>
      </c>
      <c r="U108" s="15">
        <f t="shared" ca="1" si="34"/>
        <v>3.3990602551043962E-2</v>
      </c>
    </row>
    <row r="109" spans="1:21" x14ac:dyDescent="0.25">
      <c r="A109" s="21">
        <f>'Monthly Data'!A109</f>
        <v>44166</v>
      </c>
      <c r="B109">
        <f t="shared" si="31"/>
        <v>12</v>
      </c>
      <c r="C109">
        <f t="shared" si="32"/>
        <v>2020</v>
      </c>
      <c r="D109">
        <f>'Monthly Data'!R109</f>
        <v>9887981.4554698803</v>
      </c>
      <c r="E109" s="7">
        <f t="shared" ca="1" si="30"/>
        <v>0</v>
      </c>
      <c r="F109">
        <f>'Monthly Data'!CE109</f>
        <v>31</v>
      </c>
      <c r="G109">
        <f>'Monthly Data'!BM109</f>
        <v>108</v>
      </c>
      <c r="H109">
        <f>'Monthly Data'!CA109</f>
        <v>1</v>
      </c>
      <c r="I109">
        <f>'Monthly Data'!BH109</f>
        <v>15415.9</v>
      </c>
      <c r="J109">
        <f>'Monthly Data'!CI109</f>
        <v>0</v>
      </c>
      <c r="L109" s="6">
        <f t="shared" si="20"/>
        <v>-4971734.8050993802</v>
      </c>
      <c r="M109" s="6">
        <f t="shared" ca="1" si="21"/>
        <v>0</v>
      </c>
      <c r="N109" s="6">
        <f t="shared" si="22"/>
        <v>10534908.85735389</v>
      </c>
      <c r="O109" s="6">
        <f t="shared" si="23"/>
        <v>-1205517.7038081745</v>
      </c>
      <c r="P109" s="6">
        <f t="shared" si="24"/>
        <v>-589806.87061005097</v>
      </c>
      <c r="Q109" s="6">
        <f t="shared" si="25"/>
        <v>5816215.1745124552</v>
      </c>
      <c r="R109" s="6">
        <f t="shared" si="26"/>
        <v>0</v>
      </c>
      <c r="S109" s="6">
        <f t="shared" ca="1" si="27"/>
        <v>9584064.65234874</v>
      </c>
      <c r="T109">
        <f t="shared" ca="1" si="33"/>
        <v>-303916.80312114023</v>
      </c>
      <c r="U109" s="15">
        <f t="shared" ca="1" si="34"/>
        <v>3.0735980289790906E-2</v>
      </c>
    </row>
    <row r="110" spans="1:21" x14ac:dyDescent="0.25">
      <c r="A110" s="21">
        <f>'Monthly Data'!A110</f>
        <v>44197</v>
      </c>
      <c r="B110">
        <f t="shared" si="31"/>
        <v>1</v>
      </c>
      <c r="C110">
        <f t="shared" si="32"/>
        <v>2021</v>
      </c>
      <c r="D110">
        <f>'Monthly Data'!R110</f>
        <v>10133184.353907244</v>
      </c>
      <c r="E110" s="7">
        <f t="shared" ca="1" si="30"/>
        <v>0</v>
      </c>
      <c r="F110">
        <f>'Monthly Data'!CE110</f>
        <v>31</v>
      </c>
      <c r="G110">
        <f>'Monthly Data'!BM110</f>
        <v>109</v>
      </c>
      <c r="H110">
        <f>'Monthly Data'!CA110</f>
        <v>0</v>
      </c>
      <c r="I110">
        <f>'Monthly Data'!BH110</f>
        <v>15871</v>
      </c>
      <c r="J110">
        <f>'Monthly Data'!CI110</f>
        <v>0</v>
      </c>
      <c r="L110" s="6">
        <f t="shared" si="20"/>
        <v>-4971734.8050993802</v>
      </c>
      <c r="M110" s="6">
        <f t="shared" ca="1" si="21"/>
        <v>0</v>
      </c>
      <c r="N110" s="6">
        <f t="shared" si="22"/>
        <v>10534908.85735389</v>
      </c>
      <c r="O110" s="6">
        <f t="shared" si="23"/>
        <v>-1216679.9047693613</v>
      </c>
      <c r="P110" s="6">
        <f t="shared" si="24"/>
        <v>0</v>
      </c>
      <c r="Q110" s="6">
        <f t="shared" si="25"/>
        <v>5987918.3852183251</v>
      </c>
      <c r="R110" s="6">
        <f t="shared" si="26"/>
        <v>0</v>
      </c>
      <c r="S110" s="6">
        <f t="shared" ca="1" si="27"/>
        <v>10334412.532703474</v>
      </c>
      <c r="T110">
        <f t="shared" ca="1" si="33"/>
        <v>201228.17879622988</v>
      </c>
      <c r="U110" s="15">
        <f t="shared" ca="1" si="34"/>
        <v>1.9858335915761614E-2</v>
      </c>
    </row>
    <row r="111" spans="1:21" x14ac:dyDescent="0.25">
      <c r="A111" s="21">
        <f>'Monthly Data'!A111</f>
        <v>44228</v>
      </c>
      <c r="B111">
        <f t="shared" si="31"/>
        <v>2</v>
      </c>
      <c r="C111">
        <f t="shared" si="32"/>
        <v>2021</v>
      </c>
      <c r="D111">
        <f>'Monthly Data'!R111</f>
        <v>9493167.749907244</v>
      </c>
      <c r="E111" s="7">
        <f t="shared" ca="1" si="30"/>
        <v>0</v>
      </c>
      <c r="F111">
        <f>'Monthly Data'!CE111</f>
        <v>28</v>
      </c>
      <c r="G111">
        <f>'Monthly Data'!BM111</f>
        <v>110</v>
      </c>
      <c r="H111">
        <f>'Monthly Data'!CA111</f>
        <v>0</v>
      </c>
      <c r="I111">
        <f>'Monthly Data'!BH111</f>
        <v>15871</v>
      </c>
      <c r="J111">
        <f>'Monthly Data'!CI111</f>
        <v>0</v>
      </c>
      <c r="L111" s="6">
        <f t="shared" si="20"/>
        <v>-4971734.8050993802</v>
      </c>
      <c r="M111" s="6">
        <f t="shared" ca="1" si="21"/>
        <v>0</v>
      </c>
      <c r="N111" s="6">
        <f t="shared" si="22"/>
        <v>9515401.5485777073</v>
      </c>
      <c r="O111" s="6">
        <f t="shared" si="23"/>
        <v>-1227842.105730548</v>
      </c>
      <c r="P111" s="6">
        <f t="shared" si="24"/>
        <v>0</v>
      </c>
      <c r="Q111" s="6">
        <f t="shared" si="25"/>
        <v>5987918.3852183251</v>
      </c>
      <c r="R111" s="6">
        <f t="shared" si="26"/>
        <v>0</v>
      </c>
      <c r="S111" s="6">
        <f t="shared" ca="1" si="27"/>
        <v>9303743.0229661036</v>
      </c>
      <c r="T111">
        <f t="shared" ca="1" si="33"/>
        <v>-189424.72694114037</v>
      </c>
      <c r="U111" s="15">
        <f t="shared" ca="1" si="34"/>
        <v>1.995379539595634E-2</v>
      </c>
    </row>
    <row r="112" spans="1:21" x14ac:dyDescent="0.25">
      <c r="A112" s="21">
        <f>'Monthly Data'!A112</f>
        <v>44256</v>
      </c>
      <c r="B112">
        <f t="shared" si="31"/>
        <v>3</v>
      </c>
      <c r="C112">
        <f t="shared" si="32"/>
        <v>2021</v>
      </c>
      <c r="D112">
        <f>'Monthly Data'!R112</f>
        <v>10734611.402707245</v>
      </c>
      <c r="E112" s="7">
        <f t="shared" ca="1" si="30"/>
        <v>1.3500000000000003</v>
      </c>
      <c r="F112">
        <f>'Monthly Data'!CE112</f>
        <v>31</v>
      </c>
      <c r="G112">
        <f>'Monthly Data'!BM112</f>
        <v>111</v>
      </c>
      <c r="H112">
        <f>'Monthly Data'!CA112</f>
        <v>0</v>
      </c>
      <c r="I112">
        <f>'Monthly Data'!BH112</f>
        <v>15871</v>
      </c>
      <c r="J112">
        <f>'Monthly Data'!CI112</f>
        <v>0</v>
      </c>
      <c r="L112" s="6">
        <f t="shared" si="20"/>
        <v>-4971734.8050993802</v>
      </c>
      <c r="M112" s="6">
        <f t="shared" ca="1" si="21"/>
        <v>4564.1136405753059</v>
      </c>
      <c r="N112" s="6">
        <f t="shared" si="22"/>
        <v>10534908.85735389</v>
      </c>
      <c r="O112" s="6">
        <f t="shared" si="23"/>
        <v>-1239004.3066917348</v>
      </c>
      <c r="P112" s="6">
        <f t="shared" si="24"/>
        <v>0</v>
      </c>
      <c r="Q112" s="6">
        <f t="shared" si="25"/>
        <v>5987918.3852183251</v>
      </c>
      <c r="R112" s="6">
        <f t="shared" si="26"/>
        <v>0</v>
      </c>
      <c r="S112" s="6">
        <f t="shared" ca="1" si="27"/>
        <v>10316652.244421676</v>
      </c>
      <c r="T112">
        <f t="shared" ca="1" si="33"/>
        <v>-417959.1582855694</v>
      </c>
      <c r="U112" s="15">
        <f t="shared" ca="1" si="34"/>
        <v>3.8935657995049638E-2</v>
      </c>
    </row>
    <row r="113" spans="1:21" x14ac:dyDescent="0.25">
      <c r="A113" s="21">
        <f>'Monthly Data'!A113</f>
        <v>44287</v>
      </c>
      <c r="B113">
        <f t="shared" si="31"/>
        <v>4</v>
      </c>
      <c r="C113">
        <f t="shared" si="32"/>
        <v>2021</v>
      </c>
      <c r="D113">
        <f>'Monthly Data'!R113</f>
        <v>10624258.765507245</v>
      </c>
      <c r="E113" s="7">
        <f t="shared" ca="1" si="30"/>
        <v>1.2400000000000002</v>
      </c>
      <c r="F113">
        <f>'Monthly Data'!CE113</f>
        <v>30</v>
      </c>
      <c r="G113">
        <f>'Monthly Data'!BM113</f>
        <v>112</v>
      </c>
      <c r="H113">
        <f>'Monthly Data'!CA113</f>
        <v>0</v>
      </c>
      <c r="I113">
        <f>'Monthly Data'!BH113</f>
        <v>15871</v>
      </c>
      <c r="J113">
        <f>'Monthly Data'!CI113</f>
        <v>0</v>
      </c>
      <c r="L113" s="6">
        <f t="shared" si="20"/>
        <v>-4971734.8050993802</v>
      </c>
      <c r="M113" s="6">
        <f t="shared" ca="1" si="21"/>
        <v>4192.2228994913912</v>
      </c>
      <c r="N113" s="6">
        <f t="shared" si="22"/>
        <v>10195073.087761831</v>
      </c>
      <c r="O113" s="6">
        <f t="shared" si="23"/>
        <v>-1250166.5076529216</v>
      </c>
      <c r="P113" s="6">
        <f t="shared" si="24"/>
        <v>0</v>
      </c>
      <c r="Q113" s="6">
        <f t="shared" si="25"/>
        <v>5987918.3852183251</v>
      </c>
      <c r="R113" s="6">
        <f t="shared" si="26"/>
        <v>0</v>
      </c>
      <c r="S113" s="6">
        <f t="shared" ca="1" si="27"/>
        <v>9965282.3831273448</v>
      </c>
      <c r="T113">
        <f t="shared" ca="1" si="33"/>
        <v>-658976.38237990066</v>
      </c>
      <c r="U113" s="15">
        <f t="shared" ca="1" si="34"/>
        <v>6.2025633686496384E-2</v>
      </c>
    </row>
    <row r="114" spans="1:21" x14ac:dyDescent="0.25">
      <c r="A114" s="21">
        <f>'Monthly Data'!A114</f>
        <v>44317</v>
      </c>
      <c r="B114">
        <f t="shared" si="31"/>
        <v>5</v>
      </c>
      <c r="C114">
        <f t="shared" si="32"/>
        <v>2021</v>
      </c>
      <c r="D114">
        <f>'Monthly Data'!R114</f>
        <v>11081138.087907245</v>
      </c>
      <c r="E114" s="7">
        <f t="shared" ca="1" si="30"/>
        <v>41.7</v>
      </c>
      <c r="F114">
        <f>'Monthly Data'!CE114</f>
        <v>31</v>
      </c>
      <c r="G114">
        <f>'Monthly Data'!BM114</f>
        <v>113</v>
      </c>
      <c r="H114">
        <f>'Monthly Data'!CA114</f>
        <v>0</v>
      </c>
      <c r="I114">
        <f>'Monthly Data'!BH114</f>
        <v>15871</v>
      </c>
      <c r="J114">
        <f>'Monthly Data'!CI114</f>
        <v>0</v>
      </c>
      <c r="L114" s="6">
        <f t="shared" si="20"/>
        <v>-4971734.8050993802</v>
      </c>
      <c r="M114" s="6">
        <f t="shared" ca="1" si="21"/>
        <v>140980.39911999274</v>
      </c>
      <c r="N114" s="6">
        <f t="shared" si="22"/>
        <v>10534908.85735389</v>
      </c>
      <c r="O114" s="6">
        <f t="shared" si="23"/>
        <v>-1261328.7086141084</v>
      </c>
      <c r="P114" s="6">
        <f t="shared" si="24"/>
        <v>0</v>
      </c>
      <c r="Q114" s="6">
        <f t="shared" si="25"/>
        <v>5987918.3852183251</v>
      </c>
      <c r="R114" s="6">
        <f t="shared" si="26"/>
        <v>0</v>
      </c>
      <c r="S114" s="6">
        <f t="shared" ca="1" si="27"/>
        <v>10430744.12797872</v>
      </c>
      <c r="T114">
        <f t="shared" ca="1" si="33"/>
        <v>-650393.95992852561</v>
      </c>
      <c r="U114" s="15">
        <f t="shared" ca="1" si="34"/>
        <v>5.8693787115449376E-2</v>
      </c>
    </row>
    <row r="115" spans="1:21" x14ac:dyDescent="0.25">
      <c r="A115" s="21">
        <f>'Monthly Data'!A115</f>
        <v>44348</v>
      </c>
      <c r="B115">
        <f t="shared" si="31"/>
        <v>6</v>
      </c>
      <c r="C115">
        <f t="shared" si="32"/>
        <v>2021</v>
      </c>
      <c r="D115">
        <f>'Monthly Data'!R115</f>
        <v>11208599.613907244</v>
      </c>
      <c r="E115" s="7">
        <f t="shared" ca="1" si="30"/>
        <v>101.92</v>
      </c>
      <c r="F115">
        <f>'Monthly Data'!CE115</f>
        <v>30</v>
      </c>
      <c r="G115">
        <f>'Monthly Data'!BM115</f>
        <v>114</v>
      </c>
      <c r="H115">
        <f>'Monthly Data'!CA115</f>
        <v>0</v>
      </c>
      <c r="I115">
        <f>'Monthly Data'!BH115</f>
        <v>15871</v>
      </c>
      <c r="J115">
        <f>'Monthly Data'!CI115</f>
        <v>0</v>
      </c>
      <c r="L115" s="6">
        <f t="shared" si="20"/>
        <v>-4971734.8050993802</v>
      </c>
      <c r="M115" s="6">
        <f t="shared" ca="1" si="21"/>
        <v>344573.67573884077</v>
      </c>
      <c r="N115" s="6">
        <f t="shared" si="22"/>
        <v>10195073.087761831</v>
      </c>
      <c r="O115" s="6">
        <f t="shared" si="23"/>
        <v>-1272490.9095752952</v>
      </c>
      <c r="P115" s="6">
        <f t="shared" si="24"/>
        <v>0</v>
      </c>
      <c r="Q115" s="6">
        <f t="shared" si="25"/>
        <v>5987918.3852183251</v>
      </c>
      <c r="R115" s="6">
        <f t="shared" si="26"/>
        <v>0</v>
      </c>
      <c r="S115" s="6">
        <f t="shared" ca="1" si="27"/>
        <v>10283339.43404432</v>
      </c>
      <c r="T115">
        <f t="shared" ca="1" si="33"/>
        <v>-925260.17986292392</v>
      </c>
      <c r="U115" s="15">
        <f t="shared" ca="1" si="34"/>
        <v>8.2549132963487509E-2</v>
      </c>
    </row>
    <row r="116" spans="1:21" x14ac:dyDescent="0.25">
      <c r="A116" s="21">
        <f>'Monthly Data'!A116</f>
        <v>44378</v>
      </c>
      <c r="B116">
        <f t="shared" si="31"/>
        <v>7</v>
      </c>
      <c r="C116">
        <f t="shared" si="32"/>
        <v>2021</v>
      </c>
      <c r="D116">
        <f>'Monthly Data'!R116</f>
        <v>10984998.518507242</v>
      </c>
      <c r="E116" s="7">
        <f t="shared" ca="1" si="30"/>
        <v>175.67000000000002</v>
      </c>
      <c r="F116">
        <f>'Monthly Data'!CE116</f>
        <v>31</v>
      </c>
      <c r="G116">
        <f>'Monthly Data'!BM116</f>
        <v>115</v>
      </c>
      <c r="H116">
        <f>'Monthly Data'!CA116</f>
        <v>0</v>
      </c>
      <c r="I116">
        <f>'Monthly Data'!BH116</f>
        <v>15871</v>
      </c>
      <c r="J116">
        <f>'Monthly Data'!CI116</f>
        <v>0</v>
      </c>
      <c r="L116" s="6">
        <f t="shared" si="20"/>
        <v>-4971734.8050993802</v>
      </c>
      <c r="M116" s="6">
        <f t="shared" ca="1" si="21"/>
        <v>593909.51351101021</v>
      </c>
      <c r="N116" s="6">
        <f t="shared" si="22"/>
        <v>10534908.85735389</v>
      </c>
      <c r="O116" s="6">
        <f t="shared" si="23"/>
        <v>-1283653.110536482</v>
      </c>
      <c r="P116" s="6">
        <f t="shared" si="24"/>
        <v>0</v>
      </c>
      <c r="Q116" s="6">
        <f t="shared" si="25"/>
        <v>5987918.3852183251</v>
      </c>
      <c r="R116" s="6">
        <f t="shared" si="26"/>
        <v>0</v>
      </c>
      <c r="S116" s="6">
        <f t="shared" ca="1" si="27"/>
        <v>10861348.840447363</v>
      </c>
      <c r="T116">
        <f t="shared" ca="1" si="33"/>
        <v>-123649.67805987969</v>
      </c>
      <c r="U116" s="15">
        <f t="shared" ca="1" si="34"/>
        <v>1.125623074518926E-2</v>
      </c>
    </row>
    <row r="117" spans="1:21" x14ac:dyDescent="0.25">
      <c r="A117" s="21">
        <f>'Monthly Data'!A117</f>
        <v>44409</v>
      </c>
      <c r="B117">
        <f t="shared" si="31"/>
        <v>8</v>
      </c>
      <c r="C117">
        <f t="shared" si="32"/>
        <v>2021</v>
      </c>
      <c r="D117">
        <f>'Monthly Data'!R117</f>
        <v>10609010.410707245</v>
      </c>
      <c r="E117" s="7">
        <f t="shared" ca="1" si="30"/>
        <v>153.44999999999999</v>
      </c>
      <c r="F117">
        <f>'Monthly Data'!CE117</f>
        <v>31</v>
      </c>
      <c r="G117">
        <f>'Monthly Data'!BM117</f>
        <v>116</v>
      </c>
      <c r="H117">
        <f>'Monthly Data'!CA117</f>
        <v>0</v>
      </c>
      <c r="I117">
        <f>'Monthly Data'!BH117</f>
        <v>15871</v>
      </c>
      <c r="J117">
        <f>'Monthly Data'!CI117</f>
        <v>0</v>
      </c>
      <c r="L117" s="6">
        <f t="shared" si="20"/>
        <v>-4971734.8050993802</v>
      </c>
      <c r="M117" s="6">
        <f t="shared" ca="1" si="21"/>
        <v>518787.5838120596</v>
      </c>
      <c r="N117" s="6">
        <f t="shared" si="22"/>
        <v>10534908.85735389</v>
      </c>
      <c r="O117" s="6">
        <f t="shared" si="23"/>
        <v>-1294815.3114976687</v>
      </c>
      <c r="P117" s="6">
        <f t="shared" si="24"/>
        <v>0</v>
      </c>
      <c r="Q117" s="6">
        <f t="shared" si="25"/>
        <v>5987918.3852183251</v>
      </c>
      <c r="R117" s="6">
        <f t="shared" si="26"/>
        <v>0</v>
      </c>
      <c r="S117" s="6">
        <f t="shared" ca="1" si="27"/>
        <v>10775064.709787227</v>
      </c>
      <c r="T117">
        <f t="shared" ca="1" si="33"/>
        <v>166054.29907998256</v>
      </c>
      <c r="U117" s="15">
        <f t="shared" ca="1" si="34"/>
        <v>1.5652194941046593E-2</v>
      </c>
    </row>
    <row r="118" spans="1:21" x14ac:dyDescent="0.25">
      <c r="A118" s="21">
        <f>'Monthly Data'!A118</f>
        <v>44440</v>
      </c>
      <c r="B118">
        <f t="shared" si="31"/>
        <v>9</v>
      </c>
      <c r="C118">
        <f t="shared" si="32"/>
        <v>2021</v>
      </c>
      <c r="D118">
        <f>'Monthly Data'!R118</f>
        <v>9278406.9907072429</v>
      </c>
      <c r="E118" s="7">
        <f t="shared" ca="1" si="30"/>
        <v>73.38</v>
      </c>
      <c r="F118">
        <f>'Monthly Data'!CE118</f>
        <v>30</v>
      </c>
      <c r="G118">
        <f>'Monthly Data'!BM118</f>
        <v>117</v>
      </c>
      <c r="H118">
        <f>'Monthly Data'!CA118</f>
        <v>0</v>
      </c>
      <c r="I118">
        <f>'Monthly Data'!BH118</f>
        <v>15871</v>
      </c>
      <c r="J118">
        <f>'Monthly Data'!CI118</f>
        <v>0</v>
      </c>
      <c r="L118" s="6">
        <f t="shared" si="20"/>
        <v>-4971734.8050993802</v>
      </c>
      <c r="M118" s="6">
        <f t="shared" ca="1" si="21"/>
        <v>248084.93255215988</v>
      </c>
      <c r="N118" s="6">
        <f t="shared" si="22"/>
        <v>10195073.087761831</v>
      </c>
      <c r="O118" s="6">
        <f t="shared" si="23"/>
        <v>-1305977.5124588555</v>
      </c>
      <c r="P118" s="6">
        <f t="shared" si="24"/>
        <v>0</v>
      </c>
      <c r="Q118" s="6">
        <f t="shared" si="25"/>
        <v>5987918.3852183251</v>
      </c>
      <c r="R118" s="6">
        <f t="shared" si="26"/>
        <v>0</v>
      </c>
      <c r="S118" s="6">
        <f t="shared" ca="1" si="27"/>
        <v>10153364.087974079</v>
      </c>
      <c r="T118">
        <f t="shared" ca="1" si="33"/>
        <v>874957.09726683609</v>
      </c>
      <c r="U118" s="15">
        <f t="shared" ca="1" si="34"/>
        <v>9.4300357609139851E-2</v>
      </c>
    </row>
    <row r="119" spans="1:21" x14ac:dyDescent="0.25">
      <c r="A119" s="21">
        <f>'Monthly Data'!A119</f>
        <v>44470</v>
      </c>
      <c r="B119">
        <f t="shared" si="31"/>
        <v>10</v>
      </c>
      <c r="C119">
        <f t="shared" si="32"/>
        <v>2021</v>
      </c>
      <c r="D119">
        <f>'Monthly Data'!R119</f>
        <v>10141947.964507245</v>
      </c>
      <c r="E119" s="7">
        <f t="shared" ca="1" si="30"/>
        <v>15.610000000000003</v>
      </c>
      <c r="F119">
        <f>'Monthly Data'!CE119</f>
        <v>31</v>
      </c>
      <c r="G119">
        <f>'Monthly Data'!BM119</f>
        <v>118</v>
      </c>
      <c r="H119">
        <f>'Monthly Data'!CA119</f>
        <v>0</v>
      </c>
      <c r="I119">
        <f>'Monthly Data'!BH119</f>
        <v>15871</v>
      </c>
      <c r="J119">
        <f>'Monthly Data'!CI119</f>
        <v>0</v>
      </c>
      <c r="L119" s="6">
        <f t="shared" si="20"/>
        <v>-4971734.8050993802</v>
      </c>
      <c r="M119" s="6">
        <f t="shared" ca="1" si="21"/>
        <v>52774.676984726313</v>
      </c>
      <c r="N119" s="6">
        <f t="shared" si="22"/>
        <v>10534908.85735389</v>
      </c>
      <c r="O119" s="6">
        <f t="shared" si="23"/>
        <v>-1317139.7134200423</v>
      </c>
      <c r="P119" s="6">
        <f t="shared" si="24"/>
        <v>0</v>
      </c>
      <c r="Q119" s="6">
        <f t="shared" si="25"/>
        <v>5987918.3852183251</v>
      </c>
      <c r="R119" s="6">
        <f t="shared" si="26"/>
        <v>0</v>
      </c>
      <c r="S119" s="6">
        <f t="shared" ca="1" si="27"/>
        <v>10286727.401037518</v>
      </c>
      <c r="T119">
        <f t="shared" ca="1" si="33"/>
        <v>144779.43653027341</v>
      </c>
      <c r="U119" s="15">
        <f t="shared" ca="1" si="34"/>
        <v>1.4275308553834376E-2</v>
      </c>
    </row>
    <row r="120" spans="1:21" x14ac:dyDescent="0.25">
      <c r="A120" s="21">
        <f>'Monthly Data'!A120</f>
        <v>44501</v>
      </c>
      <c r="B120">
        <f t="shared" si="31"/>
        <v>11</v>
      </c>
      <c r="C120">
        <f t="shared" si="32"/>
        <v>2021</v>
      </c>
      <c r="D120">
        <f>'Monthly Data'!R120</f>
        <v>10637205.219907247</v>
      </c>
      <c r="E120" s="7">
        <f t="shared" ca="1" si="30"/>
        <v>0.47000000000000031</v>
      </c>
      <c r="F120">
        <f>'Monthly Data'!CE120</f>
        <v>30</v>
      </c>
      <c r="G120">
        <f>'Monthly Data'!BM120</f>
        <v>119</v>
      </c>
      <c r="H120">
        <f>'Monthly Data'!CA120</f>
        <v>0</v>
      </c>
      <c r="I120">
        <f>'Monthly Data'!BH120</f>
        <v>15871</v>
      </c>
      <c r="J120">
        <f>'Monthly Data'!CI120</f>
        <v>0</v>
      </c>
      <c r="L120" s="6">
        <f t="shared" si="20"/>
        <v>-4971734.8050993802</v>
      </c>
      <c r="M120" s="6">
        <f t="shared" ca="1" si="21"/>
        <v>1588.9877119039959</v>
      </c>
      <c r="N120" s="6">
        <f t="shared" si="22"/>
        <v>10195073.087761831</v>
      </c>
      <c r="O120" s="6">
        <f t="shared" si="23"/>
        <v>-1328301.9143812291</v>
      </c>
      <c r="P120" s="6">
        <f t="shared" si="24"/>
        <v>0</v>
      </c>
      <c r="Q120" s="6">
        <f t="shared" si="25"/>
        <v>5987918.3852183251</v>
      </c>
      <c r="R120" s="6">
        <f t="shared" si="26"/>
        <v>0</v>
      </c>
      <c r="S120" s="6">
        <f t="shared" ca="1" si="27"/>
        <v>9884543.7412114497</v>
      </c>
      <c r="T120">
        <f t="shared" ca="1" si="33"/>
        <v>-752661.4786957968</v>
      </c>
      <c r="U120" s="15">
        <f t="shared" ca="1" si="34"/>
        <v>7.0757446447231351E-2</v>
      </c>
    </row>
    <row r="121" spans="1:21" x14ac:dyDescent="0.25">
      <c r="A121" s="21">
        <f>'Monthly Data'!A121</f>
        <v>44531</v>
      </c>
      <c r="B121">
        <f t="shared" si="31"/>
        <v>12</v>
      </c>
      <c r="C121">
        <f t="shared" si="32"/>
        <v>2021</v>
      </c>
      <c r="D121">
        <f>'Monthly Data'!R121</f>
        <v>9447198.7225072458</v>
      </c>
      <c r="E121" s="7">
        <f t="shared" ca="1" si="30"/>
        <v>0</v>
      </c>
      <c r="F121">
        <f>'Monthly Data'!CE121</f>
        <v>31</v>
      </c>
      <c r="G121">
        <f>'Monthly Data'!BM121</f>
        <v>120</v>
      </c>
      <c r="H121">
        <f>'Monthly Data'!CA121</f>
        <v>1</v>
      </c>
      <c r="I121">
        <f>'Monthly Data'!BH121</f>
        <v>15871</v>
      </c>
      <c r="J121">
        <f>'Monthly Data'!CI121</f>
        <v>0</v>
      </c>
      <c r="L121" s="6">
        <f t="shared" si="20"/>
        <v>-4971734.8050993802</v>
      </c>
      <c r="M121" s="6">
        <f t="shared" ca="1" si="21"/>
        <v>0</v>
      </c>
      <c r="N121" s="6">
        <f t="shared" si="22"/>
        <v>10534908.85735389</v>
      </c>
      <c r="O121" s="6">
        <f t="shared" si="23"/>
        <v>-1339464.1153424159</v>
      </c>
      <c r="P121" s="6">
        <f t="shared" si="24"/>
        <v>-589806.87061005097</v>
      </c>
      <c r="Q121" s="6">
        <f t="shared" si="25"/>
        <v>5987918.3852183251</v>
      </c>
      <c r="R121" s="6">
        <f t="shared" si="26"/>
        <v>0</v>
      </c>
      <c r="S121" s="6">
        <f t="shared" ca="1" si="27"/>
        <v>9621821.4515203685</v>
      </c>
      <c r="T121">
        <f t="shared" ca="1" si="33"/>
        <v>174622.72901312262</v>
      </c>
      <c r="U121" s="15">
        <f t="shared" ca="1" si="34"/>
        <v>1.84840749244638E-2</v>
      </c>
    </row>
    <row r="122" spans="1:21" x14ac:dyDescent="0.25">
      <c r="A122" s="21">
        <f t="shared" ref="A122:A145" si="35">A74+(365.25*4)</f>
        <v>44562</v>
      </c>
      <c r="B122">
        <f t="shared" ref="B122:B133" si="36">MONTH(A122)</f>
        <v>1</v>
      </c>
      <c r="C122">
        <f t="shared" ref="C122:C133" si="37">YEAR(A122)</f>
        <v>2022</v>
      </c>
      <c r="E122" s="7">
        <f t="shared" ca="1" si="30"/>
        <v>0</v>
      </c>
      <c r="F122" s="11">
        <f t="shared" ref="F122:F145" si="38">F74</f>
        <v>31</v>
      </c>
      <c r="G122" s="11">
        <f t="shared" ref="G122:G145" si="39">1+G121</f>
        <v>121</v>
      </c>
      <c r="H122" s="11">
        <f t="shared" ref="H122:H145" si="40">H110</f>
        <v>0</v>
      </c>
      <c r="I122" s="11">
        <f>'Economic Variables'!O232</f>
        <v>16355.065500000001</v>
      </c>
      <c r="J122">
        <f>'Monthly Data'!CI122</f>
        <v>0</v>
      </c>
      <c r="L122" s="6">
        <f t="shared" si="20"/>
        <v>-4971734.8050993802</v>
      </c>
      <c r="M122" s="6">
        <f t="shared" ca="1" si="21"/>
        <v>0</v>
      </c>
      <c r="N122" s="6">
        <f t="shared" si="22"/>
        <v>10534908.85735389</v>
      </c>
      <c r="O122" s="6">
        <f t="shared" si="23"/>
        <v>-1350626.3163036029</v>
      </c>
      <c r="P122" s="6">
        <f t="shared" si="24"/>
        <v>0</v>
      </c>
      <c r="Q122" s="6">
        <f t="shared" si="25"/>
        <v>6170549.8959674845</v>
      </c>
      <c r="R122" s="6">
        <f t="shared" si="26"/>
        <v>0</v>
      </c>
      <c r="S122" s="6">
        <f t="shared" ca="1" si="27"/>
        <v>10383097.631918393</v>
      </c>
      <c r="U122" s="6"/>
    </row>
    <row r="123" spans="1:21" x14ac:dyDescent="0.25">
      <c r="A123" s="21">
        <f t="shared" si="35"/>
        <v>44593</v>
      </c>
      <c r="B123">
        <f t="shared" si="36"/>
        <v>2</v>
      </c>
      <c r="C123">
        <f t="shared" si="37"/>
        <v>2022</v>
      </c>
      <c r="E123" s="7">
        <f t="shared" ca="1" si="30"/>
        <v>0</v>
      </c>
      <c r="F123" s="11">
        <f t="shared" si="38"/>
        <v>28</v>
      </c>
      <c r="G123" s="11">
        <f t="shared" si="39"/>
        <v>122</v>
      </c>
      <c r="H123" s="11">
        <f t="shared" si="40"/>
        <v>0</v>
      </c>
      <c r="I123" s="11">
        <f>'Economic Variables'!O233</f>
        <v>16355.065500000001</v>
      </c>
      <c r="J123">
        <f>'Monthly Data'!CI123</f>
        <v>0</v>
      </c>
      <c r="L123" s="6">
        <f t="shared" si="20"/>
        <v>-4971734.8050993802</v>
      </c>
      <c r="M123" s="6">
        <f t="shared" ca="1" si="21"/>
        <v>0</v>
      </c>
      <c r="N123" s="6">
        <f t="shared" si="22"/>
        <v>9515401.5485777073</v>
      </c>
      <c r="O123" s="6">
        <f t="shared" si="23"/>
        <v>-1361788.5172647897</v>
      </c>
      <c r="P123" s="6">
        <f t="shared" si="24"/>
        <v>0</v>
      </c>
      <c r="Q123" s="6">
        <f t="shared" si="25"/>
        <v>6170549.8959674845</v>
      </c>
      <c r="R123" s="6">
        <f t="shared" si="26"/>
        <v>0</v>
      </c>
      <c r="S123" s="6">
        <f t="shared" ca="1" si="27"/>
        <v>9352428.1221810207</v>
      </c>
      <c r="U123" s="6"/>
    </row>
    <row r="124" spans="1:21" x14ac:dyDescent="0.25">
      <c r="A124" s="21">
        <f t="shared" si="35"/>
        <v>44621</v>
      </c>
      <c r="B124">
        <f t="shared" si="36"/>
        <v>3</v>
      </c>
      <c r="C124">
        <f t="shared" si="37"/>
        <v>2022</v>
      </c>
      <c r="E124" s="7">
        <f t="shared" ca="1" si="30"/>
        <v>1.3500000000000003</v>
      </c>
      <c r="F124" s="11">
        <f t="shared" si="38"/>
        <v>31</v>
      </c>
      <c r="G124" s="11">
        <f t="shared" si="39"/>
        <v>123</v>
      </c>
      <c r="H124" s="11">
        <f t="shared" si="40"/>
        <v>0</v>
      </c>
      <c r="I124" s="11">
        <f>'Economic Variables'!O234</f>
        <v>16355.065500000001</v>
      </c>
      <c r="J124">
        <f>'Monthly Data'!CI124</f>
        <v>0</v>
      </c>
      <c r="L124" s="6">
        <f t="shared" si="20"/>
        <v>-4971734.8050993802</v>
      </c>
      <c r="M124" s="6">
        <f t="shared" ca="1" si="21"/>
        <v>4564.1136405753059</v>
      </c>
      <c r="N124" s="6">
        <f t="shared" si="22"/>
        <v>10534908.85735389</v>
      </c>
      <c r="O124" s="6">
        <f t="shared" si="23"/>
        <v>-1372950.7182259765</v>
      </c>
      <c r="P124" s="6">
        <f t="shared" si="24"/>
        <v>0</v>
      </c>
      <c r="Q124" s="6">
        <f t="shared" si="25"/>
        <v>6170549.8959674845</v>
      </c>
      <c r="R124" s="6">
        <f t="shared" si="26"/>
        <v>0</v>
      </c>
      <c r="S124" s="6">
        <f t="shared" ca="1" si="27"/>
        <v>10365337.343636595</v>
      </c>
    </row>
    <row r="125" spans="1:21" x14ac:dyDescent="0.25">
      <c r="A125" s="21">
        <f t="shared" si="35"/>
        <v>44652</v>
      </c>
      <c r="B125">
        <f t="shared" si="36"/>
        <v>4</v>
      </c>
      <c r="C125">
        <f t="shared" si="37"/>
        <v>2022</v>
      </c>
      <c r="E125" s="7">
        <f t="shared" ca="1" si="30"/>
        <v>1.2400000000000002</v>
      </c>
      <c r="F125" s="11">
        <f t="shared" si="38"/>
        <v>30</v>
      </c>
      <c r="G125" s="11">
        <f t="shared" si="39"/>
        <v>124</v>
      </c>
      <c r="H125" s="11">
        <f t="shared" si="40"/>
        <v>0</v>
      </c>
      <c r="I125" s="11">
        <f>'Economic Variables'!O235</f>
        <v>16355.065500000001</v>
      </c>
      <c r="J125">
        <f>'Monthly Data'!CI125</f>
        <v>0</v>
      </c>
      <c r="L125" s="6">
        <f t="shared" si="20"/>
        <v>-4971734.8050993802</v>
      </c>
      <c r="M125" s="6">
        <f t="shared" ca="1" si="21"/>
        <v>4192.2228994913912</v>
      </c>
      <c r="N125" s="6">
        <f t="shared" si="22"/>
        <v>10195073.087761831</v>
      </c>
      <c r="O125" s="6">
        <f t="shared" si="23"/>
        <v>-1384112.9191871632</v>
      </c>
      <c r="P125" s="6">
        <f t="shared" si="24"/>
        <v>0</v>
      </c>
      <c r="Q125" s="6">
        <f t="shared" si="25"/>
        <v>6170549.8959674845</v>
      </c>
      <c r="R125" s="6">
        <f t="shared" si="26"/>
        <v>0</v>
      </c>
      <c r="S125" s="6">
        <f t="shared" ca="1" si="27"/>
        <v>10013967.482342262</v>
      </c>
    </row>
    <row r="126" spans="1:21" x14ac:dyDescent="0.25">
      <c r="A126" s="21">
        <f t="shared" si="35"/>
        <v>44682</v>
      </c>
      <c r="B126">
        <f t="shared" si="36"/>
        <v>5</v>
      </c>
      <c r="C126">
        <f t="shared" si="37"/>
        <v>2022</v>
      </c>
      <c r="E126" s="7">
        <f t="shared" ca="1" si="30"/>
        <v>41.7</v>
      </c>
      <c r="F126" s="11">
        <f t="shared" si="38"/>
        <v>31</v>
      </c>
      <c r="G126" s="11">
        <f t="shared" si="39"/>
        <v>125</v>
      </c>
      <c r="H126" s="11">
        <f t="shared" si="40"/>
        <v>0</v>
      </c>
      <c r="I126" s="11">
        <f>'Economic Variables'!O236</f>
        <v>16355.065500000001</v>
      </c>
      <c r="J126">
        <f>'Monthly Data'!CI126</f>
        <v>0</v>
      </c>
      <c r="L126" s="6">
        <f t="shared" si="20"/>
        <v>-4971734.8050993802</v>
      </c>
      <c r="M126" s="6">
        <f t="shared" ca="1" si="21"/>
        <v>140980.39911999274</v>
      </c>
      <c r="N126" s="6">
        <f t="shared" si="22"/>
        <v>10534908.85735389</v>
      </c>
      <c r="O126" s="6">
        <f t="shared" si="23"/>
        <v>-1395275.12014835</v>
      </c>
      <c r="P126" s="6">
        <f t="shared" si="24"/>
        <v>0</v>
      </c>
      <c r="Q126" s="6">
        <f t="shared" si="25"/>
        <v>6170549.8959674845</v>
      </c>
      <c r="R126" s="6">
        <f t="shared" si="26"/>
        <v>0</v>
      </c>
      <c r="S126" s="6">
        <f t="shared" ca="1" si="27"/>
        <v>10479429.227193639</v>
      </c>
    </row>
    <row r="127" spans="1:21" x14ac:dyDescent="0.25">
      <c r="A127" s="21">
        <f t="shared" si="35"/>
        <v>44713</v>
      </c>
      <c r="B127">
        <f t="shared" si="36"/>
        <v>6</v>
      </c>
      <c r="C127">
        <f t="shared" si="37"/>
        <v>2022</v>
      </c>
      <c r="E127" s="7">
        <f t="shared" ca="1" si="30"/>
        <v>101.92</v>
      </c>
      <c r="F127" s="11">
        <f t="shared" si="38"/>
        <v>30</v>
      </c>
      <c r="G127" s="11">
        <f t="shared" si="39"/>
        <v>126</v>
      </c>
      <c r="H127" s="11">
        <f t="shared" si="40"/>
        <v>0</v>
      </c>
      <c r="I127" s="11">
        <f>'Economic Variables'!O237</f>
        <v>16355.065500000001</v>
      </c>
      <c r="J127">
        <f>'Monthly Data'!CI127</f>
        <v>0</v>
      </c>
      <c r="L127" s="6">
        <f t="shared" si="20"/>
        <v>-4971734.8050993802</v>
      </c>
      <c r="M127" s="6">
        <f t="shared" ca="1" si="21"/>
        <v>344573.67573884077</v>
      </c>
      <c r="N127" s="6">
        <f t="shared" si="22"/>
        <v>10195073.087761831</v>
      </c>
      <c r="O127" s="6">
        <f t="shared" si="23"/>
        <v>-1406437.3211095368</v>
      </c>
      <c r="P127" s="6">
        <f t="shared" si="24"/>
        <v>0</v>
      </c>
      <c r="Q127" s="6">
        <f t="shared" si="25"/>
        <v>6170549.8959674845</v>
      </c>
      <c r="R127" s="6">
        <f t="shared" si="26"/>
        <v>0</v>
      </c>
      <c r="S127" s="6">
        <f t="shared" ca="1" si="27"/>
        <v>10332024.533259239</v>
      </c>
    </row>
    <row r="128" spans="1:21" x14ac:dyDescent="0.25">
      <c r="A128" s="21">
        <f t="shared" si="35"/>
        <v>44743</v>
      </c>
      <c r="B128">
        <f t="shared" si="36"/>
        <v>7</v>
      </c>
      <c r="C128">
        <f t="shared" si="37"/>
        <v>2022</v>
      </c>
      <c r="E128" s="7">
        <f t="shared" ca="1" si="30"/>
        <v>175.67000000000002</v>
      </c>
      <c r="F128" s="11">
        <f t="shared" si="38"/>
        <v>31</v>
      </c>
      <c r="G128" s="11">
        <f t="shared" si="39"/>
        <v>127</v>
      </c>
      <c r="H128" s="11">
        <f t="shared" si="40"/>
        <v>0</v>
      </c>
      <c r="I128" s="11">
        <f>'Economic Variables'!O238</f>
        <v>16355.065500000001</v>
      </c>
      <c r="J128">
        <f>'Monthly Data'!CI128</f>
        <v>0</v>
      </c>
      <c r="L128" s="6">
        <f t="shared" si="20"/>
        <v>-4971734.8050993802</v>
      </c>
      <c r="M128" s="6">
        <f t="shared" ca="1" si="21"/>
        <v>593909.51351101021</v>
      </c>
      <c r="N128" s="6">
        <f t="shared" si="22"/>
        <v>10534908.85735389</v>
      </c>
      <c r="O128" s="6">
        <f t="shared" si="23"/>
        <v>-1417599.5220707236</v>
      </c>
      <c r="P128" s="6">
        <f t="shared" si="24"/>
        <v>0</v>
      </c>
      <c r="Q128" s="6">
        <f t="shared" si="25"/>
        <v>6170549.8959674845</v>
      </c>
      <c r="R128" s="6">
        <f t="shared" si="26"/>
        <v>0</v>
      </c>
      <c r="S128" s="6">
        <f t="shared" ca="1" si="27"/>
        <v>10910033.939662281</v>
      </c>
    </row>
    <row r="129" spans="1:19" x14ac:dyDescent="0.25">
      <c r="A129" s="21">
        <f t="shared" si="35"/>
        <v>44774</v>
      </c>
      <c r="B129">
        <f t="shared" si="36"/>
        <v>8</v>
      </c>
      <c r="C129">
        <f t="shared" si="37"/>
        <v>2022</v>
      </c>
      <c r="E129" s="7">
        <f t="shared" ca="1" si="30"/>
        <v>153.44999999999999</v>
      </c>
      <c r="F129" s="11">
        <f t="shared" si="38"/>
        <v>31</v>
      </c>
      <c r="G129" s="11">
        <f t="shared" si="39"/>
        <v>128</v>
      </c>
      <c r="H129" s="11">
        <f t="shared" si="40"/>
        <v>0</v>
      </c>
      <c r="I129" s="11">
        <f>'Economic Variables'!O239</f>
        <v>16355.065500000001</v>
      </c>
      <c r="J129">
        <f>'Monthly Data'!CI129</f>
        <v>0</v>
      </c>
      <c r="L129" s="6">
        <f t="shared" si="20"/>
        <v>-4971734.8050993802</v>
      </c>
      <c r="M129" s="6">
        <f t="shared" ca="1" si="21"/>
        <v>518787.5838120596</v>
      </c>
      <c r="N129" s="6">
        <f t="shared" si="22"/>
        <v>10534908.85735389</v>
      </c>
      <c r="O129" s="6">
        <f t="shared" si="23"/>
        <v>-1428761.7230319104</v>
      </c>
      <c r="P129" s="6">
        <f t="shared" si="24"/>
        <v>0</v>
      </c>
      <c r="Q129" s="6">
        <f t="shared" si="25"/>
        <v>6170549.8959674845</v>
      </c>
      <c r="R129" s="6">
        <f t="shared" si="26"/>
        <v>0</v>
      </c>
      <c r="S129" s="6">
        <f t="shared" ca="1" si="27"/>
        <v>10823749.809002144</v>
      </c>
    </row>
    <row r="130" spans="1:19" x14ac:dyDescent="0.25">
      <c r="A130" s="21">
        <f t="shared" si="35"/>
        <v>44805</v>
      </c>
      <c r="B130">
        <f t="shared" si="36"/>
        <v>9</v>
      </c>
      <c r="C130">
        <f t="shared" si="37"/>
        <v>2022</v>
      </c>
      <c r="E130" s="7">
        <f t="shared" ca="1" si="30"/>
        <v>73.38</v>
      </c>
      <c r="F130" s="11">
        <f t="shared" si="38"/>
        <v>30</v>
      </c>
      <c r="G130" s="11">
        <f t="shared" si="39"/>
        <v>129</v>
      </c>
      <c r="H130" s="11">
        <f t="shared" si="40"/>
        <v>0</v>
      </c>
      <c r="I130" s="11">
        <f>'Economic Variables'!O240</f>
        <v>16355.065500000001</v>
      </c>
      <c r="J130">
        <f>'Monthly Data'!CI130</f>
        <v>0</v>
      </c>
      <c r="L130" s="6">
        <f t="shared" si="20"/>
        <v>-4971734.8050993802</v>
      </c>
      <c r="M130" s="6">
        <f t="shared" ca="1" si="21"/>
        <v>248084.93255215988</v>
      </c>
      <c r="N130" s="6">
        <f t="shared" si="22"/>
        <v>10195073.087761831</v>
      </c>
      <c r="O130" s="6">
        <f t="shared" si="23"/>
        <v>-1439923.9239930972</v>
      </c>
      <c r="P130" s="6">
        <f t="shared" si="24"/>
        <v>0</v>
      </c>
      <c r="Q130" s="6">
        <f t="shared" si="25"/>
        <v>6170549.8959674845</v>
      </c>
      <c r="R130" s="6">
        <f t="shared" si="26"/>
        <v>0</v>
      </c>
      <c r="S130" s="6">
        <f t="shared" ca="1" si="27"/>
        <v>10202049.187188998</v>
      </c>
    </row>
    <row r="131" spans="1:19" x14ac:dyDescent="0.25">
      <c r="A131" s="21">
        <f t="shared" si="35"/>
        <v>44835</v>
      </c>
      <c r="B131">
        <f t="shared" si="36"/>
        <v>10</v>
      </c>
      <c r="C131">
        <f t="shared" si="37"/>
        <v>2022</v>
      </c>
      <c r="E131" s="7">
        <f t="shared" ca="1" si="30"/>
        <v>15.610000000000003</v>
      </c>
      <c r="F131" s="11">
        <f t="shared" si="38"/>
        <v>31</v>
      </c>
      <c r="G131" s="11">
        <f t="shared" si="39"/>
        <v>130</v>
      </c>
      <c r="H131" s="11">
        <f t="shared" si="40"/>
        <v>0</v>
      </c>
      <c r="I131" s="11">
        <f>'Economic Variables'!O241</f>
        <v>16355.065500000001</v>
      </c>
      <c r="J131">
        <f>'Monthly Data'!CI131</f>
        <v>0</v>
      </c>
      <c r="L131" s="6">
        <f t="shared" ref="L131:L145" si="41">$X$7</f>
        <v>-4971734.8050993802</v>
      </c>
      <c r="M131" s="6">
        <f t="shared" ref="M131:M145" ca="1" si="42">E131*$X$8</f>
        <v>52774.676984726313</v>
      </c>
      <c r="N131" s="6">
        <f t="shared" ref="N131:N145" si="43">F131*$X$9</f>
        <v>10534908.85735389</v>
      </c>
      <c r="O131" s="6">
        <f t="shared" ref="O131:O145" si="44">G131*$X$10</f>
        <v>-1451086.1249542839</v>
      </c>
      <c r="P131" s="6">
        <f t="shared" ref="P131:P145" si="45">H131*$X$11</f>
        <v>0</v>
      </c>
      <c r="Q131" s="6">
        <f t="shared" ref="Q131:Q145" si="46">I131*$X$12</f>
        <v>6170549.8959674845</v>
      </c>
      <c r="R131" s="6">
        <f t="shared" ref="R131:R145" si="47">J131*$X$13</f>
        <v>0</v>
      </c>
      <c r="S131" s="6">
        <f t="shared" ref="S131:S145" ca="1" si="48">SUM(L131:R131)</f>
        <v>10335412.500252437</v>
      </c>
    </row>
    <row r="132" spans="1:19" x14ac:dyDescent="0.25">
      <c r="A132" s="21">
        <f t="shared" si="35"/>
        <v>44866</v>
      </c>
      <c r="B132">
        <f t="shared" si="36"/>
        <v>11</v>
      </c>
      <c r="C132">
        <f t="shared" si="37"/>
        <v>2022</v>
      </c>
      <c r="E132" s="7">
        <f t="shared" ca="1" si="30"/>
        <v>0.47000000000000031</v>
      </c>
      <c r="F132" s="11">
        <f t="shared" si="38"/>
        <v>30</v>
      </c>
      <c r="G132" s="11">
        <f t="shared" si="39"/>
        <v>131</v>
      </c>
      <c r="H132" s="11">
        <f t="shared" si="40"/>
        <v>0</v>
      </c>
      <c r="I132" s="11">
        <f>'Economic Variables'!O242</f>
        <v>16355.065500000001</v>
      </c>
      <c r="J132">
        <f>'Monthly Data'!CI132</f>
        <v>0</v>
      </c>
      <c r="L132" s="6">
        <f t="shared" si="41"/>
        <v>-4971734.8050993802</v>
      </c>
      <c r="M132" s="6">
        <f t="shared" ca="1" si="42"/>
        <v>1588.9877119039959</v>
      </c>
      <c r="N132" s="6">
        <f t="shared" si="43"/>
        <v>10195073.087761831</v>
      </c>
      <c r="O132" s="6">
        <f t="shared" si="44"/>
        <v>-1462248.3259154707</v>
      </c>
      <c r="P132" s="6">
        <f t="shared" si="45"/>
        <v>0</v>
      </c>
      <c r="Q132" s="6">
        <f t="shared" si="46"/>
        <v>6170549.8959674845</v>
      </c>
      <c r="R132" s="6">
        <f t="shared" si="47"/>
        <v>0</v>
      </c>
      <c r="S132" s="6">
        <f t="shared" ca="1" si="48"/>
        <v>9933228.8404263668</v>
      </c>
    </row>
    <row r="133" spans="1:19" x14ac:dyDescent="0.25">
      <c r="A133" s="21">
        <f t="shared" si="35"/>
        <v>44896</v>
      </c>
      <c r="B133">
        <f t="shared" si="36"/>
        <v>12</v>
      </c>
      <c r="C133">
        <f t="shared" si="37"/>
        <v>2022</v>
      </c>
      <c r="E133" s="7">
        <f t="shared" ca="1" si="30"/>
        <v>0</v>
      </c>
      <c r="F133" s="11">
        <f t="shared" si="38"/>
        <v>31</v>
      </c>
      <c r="G133" s="11">
        <f t="shared" si="39"/>
        <v>132</v>
      </c>
      <c r="H133" s="11">
        <f t="shared" si="40"/>
        <v>1</v>
      </c>
      <c r="I133" s="11">
        <f>'Economic Variables'!O243</f>
        <v>16355.065500000001</v>
      </c>
      <c r="J133">
        <f>'Monthly Data'!CI133</f>
        <v>0</v>
      </c>
      <c r="L133" s="6">
        <f t="shared" si="41"/>
        <v>-4971734.8050993802</v>
      </c>
      <c r="M133" s="6">
        <f t="shared" ca="1" si="42"/>
        <v>0</v>
      </c>
      <c r="N133" s="6">
        <f t="shared" si="43"/>
        <v>10534908.85735389</v>
      </c>
      <c r="O133" s="6">
        <f t="shared" si="44"/>
        <v>-1473410.5268766575</v>
      </c>
      <c r="P133" s="6">
        <f t="shared" si="45"/>
        <v>-589806.87061005097</v>
      </c>
      <c r="Q133" s="6">
        <f t="shared" si="46"/>
        <v>6170549.8959674845</v>
      </c>
      <c r="R133" s="6">
        <f t="shared" si="47"/>
        <v>0</v>
      </c>
      <c r="S133" s="6">
        <f t="shared" ca="1" si="48"/>
        <v>9670506.5507352874</v>
      </c>
    </row>
    <row r="134" spans="1:19" x14ac:dyDescent="0.25">
      <c r="A134" s="21">
        <f t="shared" si="35"/>
        <v>44927</v>
      </c>
      <c r="B134">
        <f t="shared" ref="B134:B145" si="49">MONTH(A134)</f>
        <v>1</v>
      </c>
      <c r="C134">
        <f t="shared" ref="C134:C145" si="50">YEAR(A134)</f>
        <v>2023</v>
      </c>
      <c r="E134" s="7">
        <f t="shared" ca="1" si="30"/>
        <v>0</v>
      </c>
      <c r="F134" s="11">
        <f t="shared" si="38"/>
        <v>31</v>
      </c>
      <c r="G134" s="11">
        <f t="shared" si="39"/>
        <v>133</v>
      </c>
      <c r="H134" s="11">
        <f t="shared" si="40"/>
        <v>0</v>
      </c>
      <c r="I134" s="11">
        <f>'Economic Variables'!O244</f>
        <v>16494.08355675</v>
      </c>
      <c r="J134">
        <f>'Monthly Data'!CI134</f>
        <v>0</v>
      </c>
      <c r="L134" s="6">
        <f t="shared" si="41"/>
        <v>-4971734.8050993802</v>
      </c>
      <c r="M134" s="6">
        <f t="shared" ca="1" si="42"/>
        <v>0</v>
      </c>
      <c r="N134" s="6">
        <f t="shared" si="43"/>
        <v>10534908.85735389</v>
      </c>
      <c r="O134" s="6">
        <f t="shared" si="44"/>
        <v>-1484572.7278378443</v>
      </c>
      <c r="P134" s="6">
        <f t="shared" si="45"/>
        <v>0</v>
      </c>
      <c r="Q134" s="6">
        <f t="shared" si="46"/>
        <v>6222999.5700832075</v>
      </c>
      <c r="R134" s="6">
        <f t="shared" si="47"/>
        <v>0</v>
      </c>
      <c r="S134" s="6">
        <f t="shared" ca="1" si="48"/>
        <v>10301600.894499874</v>
      </c>
    </row>
    <row r="135" spans="1:19" x14ac:dyDescent="0.25">
      <c r="A135" s="21">
        <f t="shared" si="35"/>
        <v>44958</v>
      </c>
      <c r="B135">
        <f t="shared" si="49"/>
        <v>2</v>
      </c>
      <c r="C135">
        <f t="shared" si="50"/>
        <v>2023</v>
      </c>
      <c r="E135" s="7">
        <f t="shared" ca="1" si="30"/>
        <v>0</v>
      </c>
      <c r="F135" s="11">
        <f t="shared" si="38"/>
        <v>28</v>
      </c>
      <c r="G135" s="11">
        <f t="shared" si="39"/>
        <v>134</v>
      </c>
      <c r="H135" s="11">
        <f t="shared" si="40"/>
        <v>0</v>
      </c>
      <c r="I135" s="11">
        <f>'Economic Variables'!O245</f>
        <v>16494.08355675</v>
      </c>
      <c r="J135">
        <f>'Monthly Data'!CI135</f>
        <v>0</v>
      </c>
      <c r="L135" s="6">
        <f t="shared" si="41"/>
        <v>-4971734.8050993802</v>
      </c>
      <c r="M135" s="6">
        <f t="shared" ca="1" si="42"/>
        <v>0</v>
      </c>
      <c r="N135" s="6">
        <f t="shared" si="43"/>
        <v>9515401.5485777073</v>
      </c>
      <c r="O135" s="6">
        <f t="shared" si="44"/>
        <v>-1495734.9287990311</v>
      </c>
      <c r="P135" s="6">
        <f t="shared" si="45"/>
        <v>0</v>
      </c>
      <c r="Q135" s="6">
        <f t="shared" si="46"/>
        <v>6222999.5700832075</v>
      </c>
      <c r="R135" s="6">
        <f t="shared" si="47"/>
        <v>0</v>
      </c>
      <c r="S135" s="6">
        <f t="shared" ca="1" si="48"/>
        <v>9270931.3847625032</v>
      </c>
    </row>
    <row r="136" spans="1:19" x14ac:dyDescent="0.25">
      <c r="A136" s="21">
        <f t="shared" si="35"/>
        <v>44986</v>
      </c>
      <c r="B136">
        <f t="shared" si="49"/>
        <v>3</v>
      </c>
      <c r="C136">
        <f t="shared" si="50"/>
        <v>2023</v>
      </c>
      <c r="E136" s="7">
        <f t="shared" ca="1" si="30"/>
        <v>1.3500000000000003</v>
      </c>
      <c r="F136" s="11">
        <f t="shared" si="38"/>
        <v>31</v>
      </c>
      <c r="G136" s="11">
        <f t="shared" si="39"/>
        <v>135</v>
      </c>
      <c r="H136" s="11">
        <f t="shared" si="40"/>
        <v>0</v>
      </c>
      <c r="I136" s="11">
        <f>'Economic Variables'!O246</f>
        <v>16494.08355675</v>
      </c>
      <c r="J136">
        <f>'Monthly Data'!CI136</f>
        <v>0</v>
      </c>
      <c r="L136" s="6">
        <f t="shared" si="41"/>
        <v>-4971734.8050993802</v>
      </c>
      <c r="M136" s="6">
        <f t="shared" ca="1" si="42"/>
        <v>4564.1136405753059</v>
      </c>
      <c r="N136" s="6">
        <f t="shared" si="43"/>
        <v>10534908.85735389</v>
      </c>
      <c r="O136" s="6">
        <f t="shared" si="44"/>
        <v>-1506897.1297602179</v>
      </c>
      <c r="P136" s="6">
        <f t="shared" si="45"/>
        <v>0</v>
      </c>
      <c r="Q136" s="6">
        <f t="shared" si="46"/>
        <v>6222999.5700832075</v>
      </c>
      <c r="R136" s="6">
        <f t="shared" si="47"/>
        <v>0</v>
      </c>
      <c r="S136" s="6">
        <f t="shared" ca="1" si="48"/>
        <v>10283840.606218075</v>
      </c>
    </row>
    <row r="137" spans="1:19" x14ac:dyDescent="0.25">
      <c r="A137" s="21">
        <f t="shared" si="35"/>
        <v>45017</v>
      </c>
      <c r="B137">
        <f t="shared" si="49"/>
        <v>4</v>
      </c>
      <c r="C137">
        <f t="shared" si="50"/>
        <v>2023</v>
      </c>
      <c r="E137" s="7">
        <f t="shared" ca="1" si="30"/>
        <v>1.2400000000000002</v>
      </c>
      <c r="F137" s="11">
        <f t="shared" si="38"/>
        <v>30</v>
      </c>
      <c r="G137" s="11">
        <f t="shared" si="39"/>
        <v>136</v>
      </c>
      <c r="H137" s="11">
        <f t="shared" si="40"/>
        <v>0</v>
      </c>
      <c r="I137" s="11">
        <f>'Economic Variables'!O247</f>
        <v>16494.08355675</v>
      </c>
      <c r="J137">
        <f>'Monthly Data'!CI137</f>
        <v>0</v>
      </c>
      <c r="L137" s="6">
        <f t="shared" si="41"/>
        <v>-4971734.8050993802</v>
      </c>
      <c r="M137" s="6">
        <f t="shared" ca="1" si="42"/>
        <v>4192.2228994913912</v>
      </c>
      <c r="N137" s="6">
        <f t="shared" si="43"/>
        <v>10195073.087761831</v>
      </c>
      <c r="O137" s="6">
        <f t="shared" si="44"/>
        <v>-1518059.3307214049</v>
      </c>
      <c r="P137" s="6">
        <f t="shared" si="45"/>
        <v>0</v>
      </c>
      <c r="Q137" s="6">
        <f t="shared" si="46"/>
        <v>6222999.5700832075</v>
      </c>
      <c r="R137" s="6">
        <f t="shared" si="47"/>
        <v>0</v>
      </c>
      <c r="S137" s="6">
        <f t="shared" ca="1" si="48"/>
        <v>9932470.7449237444</v>
      </c>
    </row>
    <row r="138" spans="1:19" x14ac:dyDescent="0.25">
      <c r="A138" s="21">
        <f t="shared" si="35"/>
        <v>45047</v>
      </c>
      <c r="B138">
        <f t="shared" si="49"/>
        <v>5</v>
      </c>
      <c r="C138">
        <f t="shared" si="50"/>
        <v>2023</v>
      </c>
      <c r="E138" s="7">
        <f t="shared" ca="1" si="30"/>
        <v>41.7</v>
      </c>
      <c r="F138" s="11">
        <f t="shared" si="38"/>
        <v>31</v>
      </c>
      <c r="G138" s="11">
        <f t="shared" si="39"/>
        <v>137</v>
      </c>
      <c r="H138" s="11">
        <f t="shared" si="40"/>
        <v>0</v>
      </c>
      <c r="I138" s="11">
        <f>'Economic Variables'!O248</f>
        <v>16494.08355675</v>
      </c>
      <c r="J138">
        <f>'Monthly Data'!CI138</f>
        <v>0</v>
      </c>
      <c r="L138" s="6">
        <f t="shared" si="41"/>
        <v>-4971734.8050993802</v>
      </c>
      <c r="M138" s="6">
        <f t="shared" ca="1" si="42"/>
        <v>140980.39911999274</v>
      </c>
      <c r="N138" s="6">
        <f t="shared" si="43"/>
        <v>10534908.85735389</v>
      </c>
      <c r="O138" s="6">
        <f t="shared" si="44"/>
        <v>-1529221.5316825917</v>
      </c>
      <c r="P138" s="6">
        <f t="shared" si="45"/>
        <v>0</v>
      </c>
      <c r="Q138" s="6">
        <f t="shared" si="46"/>
        <v>6222999.5700832075</v>
      </c>
      <c r="R138" s="6">
        <f t="shared" si="47"/>
        <v>0</v>
      </c>
      <c r="S138" s="6">
        <f t="shared" ca="1" si="48"/>
        <v>10397932.489775117</v>
      </c>
    </row>
    <row r="139" spans="1:19" x14ac:dyDescent="0.25">
      <c r="A139" s="21">
        <f t="shared" si="35"/>
        <v>45078</v>
      </c>
      <c r="B139">
        <f t="shared" si="49"/>
        <v>6</v>
      </c>
      <c r="C139">
        <f t="shared" si="50"/>
        <v>2023</v>
      </c>
      <c r="E139" s="7">
        <f t="shared" ca="1" si="30"/>
        <v>101.92</v>
      </c>
      <c r="F139" s="11">
        <f t="shared" si="38"/>
        <v>30</v>
      </c>
      <c r="G139" s="11">
        <f t="shared" si="39"/>
        <v>138</v>
      </c>
      <c r="H139" s="11">
        <f t="shared" si="40"/>
        <v>0</v>
      </c>
      <c r="I139" s="11">
        <f>'Economic Variables'!O249</f>
        <v>16494.08355675</v>
      </c>
      <c r="J139">
        <f>'Monthly Data'!CI139</f>
        <v>0</v>
      </c>
      <c r="L139" s="6">
        <f t="shared" si="41"/>
        <v>-4971734.8050993802</v>
      </c>
      <c r="M139" s="6">
        <f t="shared" ca="1" si="42"/>
        <v>344573.67573884077</v>
      </c>
      <c r="N139" s="6">
        <f t="shared" si="43"/>
        <v>10195073.087761831</v>
      </c>
      <c r="O139" s="6">
        <f t="shared" si="44"/>
        <v>-1540383.7326437784</v>
      </c>
      <c r="P139" s="6">
        <f t="shared" si="45"/>
        <v>0</v>
      </c>
      <c r="Q139" s="6">
        <f t="shared" si="46"/>
        <v>6222999.5700832075</v>
      </c>
      <c r="R139" s="6">
        <f t="shared" si="47"/>
        <v>0</v>
      </c>
      <c r="S139" s="6">
        <f t="shared" ca="1" si="48"/>
        <v>10250527.79584072</v>
      </c>
    </row>
    <row r="140" spans="1:19" x14ac:dyDescent="0.25">
      <c r="A140" s="21">
        <f t="shared" si="35"/>
        <v>45108</v>
      </c>
      <c r="B140">
        <f t="shared" si="49"/>
        <v>7</v>
      </c>
      <c r="C140">
        <f t="shared" si="50"/>
        <v>2023</v>
      </c>
      <c r="E140" s="7">
        <f t="shared" ca="1" si="30"/>
        <v>175.67000000000002</v>
      </c>
      <c r="F140" s="11">
        <f t="shared" si="38"/>
        <v>31</v>
      </c>
      <c r="G140" s="11">
        <f t="shared" si="39"/>
        <v>139</v>
      </c>
      <c r="H140" s="11">
        <f t="shared" si="40"/>
        <v>0</v>
      </c>
      <c r="I140" s="11">
        <f>'Economic Variables'!O250</f>
        <v>16494.08355675</v>
      </c>
      <c r="J140">
        <f>'Monthly Data'!CI140</f>
        <v>0</v>
      </c>
      <c r="L140" s="6">
        <f t="shared" si="41"/>
        <v>-4971734.8050993802</v>
      </c>
      <c r="M140" s="6">
        <f t="shared" ca="1" si="42"/>
        <v>593909.51351101021</v>
      </c>
      <c r="N140" s="6">
        <f t="shared" si="43"/>
        <v>10534908.85735389</v>
      </c>
      <c r="O140" s="6">
        <f t="shared" si="44"/>
        <v>-1551545.9336049652</v>
      </c>
      <c r="P140" s="6">
        <f t="shared" si="45"/>
        <v>0</v>
      </c>
      <c r="Q140" s="6">
        <f t="shared" si="46"/>
        <v>6222999.5700832075</v>
      </c>
      <c r="R140" s="6">
        <f t="shared" si="47"/>
        <v>0</v>
      </c>
      <c r="S140" s="6">
        <f t="shared" ca="1" si="48"/>
        <v>10828537.202243764</v>
      </c>
    </row>
    <row r="141" spans="1:19" x14ac:dyDescent="0.25">
      <c r="A141" s="21">
        <f t="shared" si="35"/>
        <v>45139</v>
      </c>
      <c r="B141">
        <f t="shared" si="49"/>
        <v>8</v>
      </c>
      <c r="C141">
        <f t="shared" si="50"/>
        <v>2023</v>
      </c>
      <c r="E141" s="7">
        <f t="shared" ca="1" si="30"/>
        <v>153.44999999999999</v>
      </c>
      <c r="F141" s="11">
        <f t="shared" si="38"/>
        <v>31</v>
      </c>
      <c r="G141" s="11">
        <f t="shared" si="39"/>
        <v>140</v>
      </c>
      <c r="H141" s="11">
        <f t="shared" si="40"/>
        <v>0</v>
      </c>
      <c r="I141" s="11">
        <f>'Economic Variables'!O251</f>
        <v>16494.08355675</v>
      </c>
      <c r="J141">
        <f>'Monthly Data'!CI141</f>
        <v>0</v>
      </c>
      <c r="L141" s="6">
        <f t="shared" si="41"/>
        <v>-4971734.8050993802</v>
      </c>
      <c r="M141" s="6">
        <f t="shared" ca="1" si="42"/>
        <v>518787.5838120596</v>
      </c>
      <c r="N141" s="6">
        <f t="shared" si="43"/>
        <v>10534908.85735389</v>
      </c>
      <c r="O141" s="6">
        <f t="shared" si="44"/>
        <v>-1562708.134566152</v>
      </c>
      <c r="P141" s="6">
        <f t="shared" si="45"/>
        <v>0</v>
      </c>
      <c r="Q141" s="6">
        <f t="shared" si="46"/>
        <v>6222999.5700832075</v>
      </c>
      <c r="R141" s="6">
        <f t="shared" si="47"/>
        <v>0</v>
      </c>
      <c r="S141" s="6">
        <f t="shared" ca="1" si="48"/>
        <v>10742253.071583625</v>
      </c>
    </row>
    <row r="142" spans="1:19" x14ac:dyDescent="0.25">
      <c r="A142" s="21">
        <f t="shared" si="35"/>
        <v>45170</v>
      </c>
      <c r="B142">
        <f t="shared" si="49"/>
        <v>9</v>
      </c>
      <c r="C142">
        <f t="shared" si="50"/>
        <v>2023</v>
      </c>
      <c r="E142" s="7">
        <f t="shared" ca="1" si="30"/>
        <v>73.38</v>
      </c>
      <c r="F142" s="11">
        <f t="shared" si="38"/>
        <v>30</v>
      </c>
      <c r="G142" s="11">
        <f t="shared" si="39"/>
        <v>141</v>
      </c>
      <c r="H142" s="11">
        <f t="shared" si="40"/>
        <v>0</v>
      </c>
      <c r="I142" s="11">
        <f>'Economic Variables'!O252</f>
        <v>16494.08355675</v>
      </c>
      <c r="J142">
        <f>'Monthly Data'!CI142</f>
        <v>0</v>
      </c>
      <c r="L142" s="6">
        <f t="shared" si="41"/>
        <v>-4971734.8050993802</v>
      </c>
      <c r="M142" s="6">
        <f t="shared" ca="1" si="42"/>
        <v>248084.93255215988</v>
      </c>
      <c r="N142" s="6">
        <f t="shared" si="43"/>
        <v>10195073.087761831</v>
      </c>
      <c r="O142" s="6">
        <f t="shared" si="44"/>
        <v>-1573870.3355273388</v>
      </c>
      <c r="P142" s="6">
        <f t="shared" si="45"/>
        <v>0</v>
      </c>
      <c r="Q142" s="6">
        <f t="shared" si="46"/>
        <v>6222999.5700832075</v>
      </c>
      <c r="R142" s="6">
        <f t="shared" si="47"/>
        <v>0</v>
      </c>
      <c r="S142" s="6">
        <f t="shared" ca="1" si="48"/>
        <v>10120552.449770479</v>
      </c>
    </row>
    <row r="143" spans="1:19" x14ac:dyDescent="0.25">
      <c r="A143" s="21">
        <f t="shared" si="35"/>
        <v>45200</v>
      </c>
      <c r="B143">
        <f t="shared" si="49"/>
        <v>10</v>
      </c>
      <c r="C143">
        <f t="shared" si="50"/>
        <v>2023</v>
      </c>
      <c r="E143" s="7">
        <f t="shared" ref="E143:E145" ca="1" si="51">E131</f>
        <v>15.610000000000003</v>
      </c>
      <c r="F143" s="11">
        <f t="shared" si="38"/>
        <v>31</v>
      </c>
      <c r="G143" s="11">
        <f t="shared" si="39"/>
        <v>142</v>
      </c>
      <c r="H143" s="11">
        <f t="shared" si="40"/>
        <v>0</v>
      </c>
      <c r="I143" s="11">
        <f>'Economic Variables'!O253</f>
        <v>16494.08355675</v>
      </c>
      <c r="J143">
        <f>'Monthly Data'!CI143</f>
        <v>0</v>
      </c>
      <c r="L143" s="6">
        <f t="shared" si="41"/>
        <v>-4971734.8050993802</v>
      </c>
      <c r="M143" s="6">
        <f t="shared" ca="1" si="42"/>
        <v>52774.676984726313</v>
      </c>
      <c r="N143" s="6">
        <f t="shared" si="43"/>
        <v>10534908.85735389</v>
      </c>
      <c r="O143" s="6">
        <f t="shared" si="44"/>
        <v>-1585032.5364885256</v>
      </c>
      <c r="P143" s="6">
        <f t="shared" si="45"/>
        <v>0</v>
      </c>
      <c r="Q143" s="6">
        <f t="shared" si="46"/>
        <v>6222999.5700832075</v>
      </c>
      <c r="R143" s="6">
        <f t="shared" si="47"/>
        <v>0</v>
      </c>
      <c r="S143" s="6">
        <f t="shared" ca="1" si="48"/>
        <v>10253915.762833919</v>
      </c>
    </row>
    <row r="144" spans="1:19" x14ac:dyDescent="0.25">
      <c r="A144" s="21">
        <f t="shared" si="35"/>
        <v>45231</v>
      </c>
      <c r="B144">
        <f t="shared" si="49"/>
        <v>11</v>
      </c>
      <c r="C144">
        <f t="shared" si="50"/>
        <v>2023</v>
      </c>
      <c r="E144" s="7">
        <f t="shared" ca="1" si="51"/>
        <v>0.47000000000000031</v>
      </c>
      <c r="F144" s="11">
        <f t="shared" si="38"/>
        <v>30</v>
      </c>
      <c r="G144" s="11">
        <f t="shared" si="39"/>
        <v>143</v>
      </c>
      <c r="H144" s="11">
        <f t="shared" si="40"/>
        <v>0</v>
      </c>
      <c r="I144" s="11">
        <f>'Economic Variables'!O254</f>
        <v>16494.08355675</v>
      </c>
      <c r="J144">
        <f>'Monthly Data'!CI144</f>
        <v>0</v>
      </c>
      <c r="L144" s="6">
        <f t="shared" si="41"/>
        <v>-4971734.8050993802</v>
      </c>
      <c r="M144" s="6">
        <f t="shared" ca="1" si="42"/>
        <v>1588.9877119039959</v>
      </c>
      <c r="N144" s="6">
        <f t="shared" si="43"/>
        <v>10195073.087761831</v>
      </c>
      <c r="O144" s="6">
        <f t="shared" si="44"/>
        <v>-1596194.7374497124</v>
      </c>
      <c r="P144" s="6">
        <f t="shared" si="45"/>
        <v>0</v>
      </c>
      <c r="Q144" s="6">
        <f t="shared" si="46"/>
        <v>6222999.5700832075</v>
      </c>
      <c r="R144" s="6">
        <f t="shared" si="47"/>
        <v>0</v>
      </c>
      <c r="S144" s="6">
        <f t="shared" ca="1" si="48"/>
        <v>9851732.1030078493</v>
      </c>
    </row>
    <row r="145" spans="1:19" x14ac:dyDescent="0.25">
      <c r="A145" s="21">
        <f t="shared" si="35"/>
        <v>45261</v>
      </c>
      <c r="B145">
        <f t="shared" si="49"/>
        <v>12</v>
      </c>
      <c r="C145">
        <f t="shared" si="50"/>
        <v>2023</v>
      </c>
      <c r="E145" s="7">
        <f t="shared" ca="1" si="51"/>
        <v>0</v>
      </c>
      <c r="F145" s="11">
        <f t="shared" si="38"/>
        <v>31</v>
      </c>
      <c r="G145" s="11">
        <f t="shared" si="39"/>
        <v>144</v>
      </c>
      <c r="H145" s="11">
        <f t="shared" si="40"/>
        <v>1</v>
      </c>
      <c r="I145" s="11">
        <f>'Economic Variables'!O255</f>
        <v>16494.08355675</v>
      </c>
      <c r="J145">
        <f>'Monthly Data'!CI145</f>
        <v>0</v>
      </c>
      <c r="L145" s="6">
        <f t="shared" si="41"/>
        <v>-4971734.8050993802</v>
      </c>
      <c r="M145" s="6">
        <f t="shared" ca="1" si="42"/>
        <v>0</v>
      </c>
      <c r="N145" s="6">
        <f t="shared" si="43"/>
        <v>10534908.85735389</v>
      </c>
      <c r="O145" s="6">
        <f t="shared" si="44"/>
        <v>-1607356.9384108991</v>
      </c>
      <c r="P145" s="6">
        <f t="shared" si="45"/>
        <v>-589806.87061005097</v>
      </c>
      <c r="Q145" s="6">
        <f t="shared" si="46"/>
        <v>6222999.5700832075</v>
      </c>
      <c r="R145" s="6">
        <f t="shared" si="47"/>
        <v>0</v>
      </c>
      <c r="S145" s="6">
        <f t="shared" ca="1" si="48"/>
        <v>9589009.813316768</v>
      </c>
    </row>
    <row r="146" spans="1:19" x14ac:dyDescent="0.25">
      <c r="A146" s="21"/>
      <c r="E146" s="14"/>
      <c r="F146" s="11"/>
      <c r="G146" s="11"/>
      <c r="H146" s="11"/>
      <c r="I146" s="11"/>
      <c r="J146" s="11"/>
    </row>
    <row r="147" spans="1:19" x14ac:dyDescent="0.25">
      <c r="A147" s="21"/>
      <c r="E147" s="14"/>
      <c r="F147" s="11"/>
      <c r="G147" s="11"/>
      <c r="H147" s="11"/>
      <c r="I147" s="11"/>
      <c r="J147" s="11"/>
    </row>
    <row r="148" spans="1:19" x14ac:dyDescent="0.25">
      <c r="A148" s="21"/>
      <c r="E148" s="14"/>
      <c r="F148" s="11"/>
      <c r="G148" s="11"/>
      <c r="H148" s="11"/>
      <c r="I148" s="11"/>
      <c r="J148" s="11"/>
    </row>
    <row r="149" spans="1:19" x14ac:dyDescent="0.25">
      <c r="A149" s="21"/>
      <c r="E149" s="14"/>
      <c r="F149" s="11"/>
      <c r="G149" s="11"/>
      <c r="H149" s="11"/>
      <c r="I149" s="11"/>
      <c r="J149" s="1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6EB28-01C7-464C-8473-89A6A448E455}">
  <sheetPr codeName="Sheet24"/>
  <dimension ref="A1:U147"/>
  <sheetViews>
    <sheetView workbookViewId="0">
      <selection activeCell="I12" sqref="I12"/>
    </sheetView>
  </sheetViews>
  <sheetFormatPr defaultRowHeight="15" x14ac:dyDescent="0.25"/>
  <cols>
    <col min="1" max="1" width="12.28515625" customWidth="1"/>
    <col min="4" max="4" width="16.85546875" customWidth="1"/>
    <col min="10" max="10" width="11.5703125" bestFit="1" customWidth="1"/>
    <col min="11" max="11" width="14.28515625" bestFit="1" customWidth="1"/>
    <col min="12" max="12" width="13.28515625" bestFit="1" customWidth="1"/>
    <col min="13" max="13" width="14.28515625" customWidth="1"/>
    <col min="14" max="14" width="14" bestFit="1" customWidth="1"/>
    <col min="15" max="15" width="12" customWidth="1"/>
    <col min="17" max="17" width="14.7109375" customWidth="1"/>
  </cols>
  <sheetData>
    <row r="1" spans="1:21" x14ac:dyDescent="0.25">
      <c r="A1" t="s">
        <v>0</v>
      </c>
      <c r="B1" t="s">
        <v>48</v>
      </c>
      <c r="C1" t="s">
        <v>49</v>
      </c>
      <c r="D1" t="str">
        <f>'Monthly Data'!W1</f>
        <v>LUkWh_NoCDM</v>
      </c>
      <c r="E1" t="str">
        <f>'Monthly Data'!CE1</f>
        <v>Month Days</v>
      </c>
      <c r="F1" t="str">
        <f>'Monthly Data'!BF1</f>
        <v>O&amp;G_GDP</v>
      </c>
      <c r="G1" t="str">
        <f>'Monthly Data'!CH1</f>
        <v>COVID_AM</v>
      </c>
      <c r="H1" t="str">
        <f>'Monthly Data'!CC1</f>
        <v>Fall</v>
      </c>
      <c r="J1" t="s">
        <v>81</v>
      </c>
      <c r="K1" t="str">
        <f>E1</f>
        <v>Month Days</v>
      </c>
      <c r="L1" t="str">
        <f>F1</f>
        <v>O&amp;G_GDP</v>
      </c>
      <c r="M1" t="str">
        <f>G1</f>
        <v>COVID_AM</v>
      </c>
      <c r="N1" t="str">
        <f>H1</f>
        <v>Fall</v>
      </c>
      <c r="O1" t="s">
        <v>82</v>
      </c>
    </row>
    <row r="2" spans="1:21" x14ac:dyDescent="0.25">
      <c r="A2" s="21">
        <f>'Monthly Data'!A2</f>
        <v>40909</v>
      </c>
      <c r="B2">
        <f t="shared" ref="B2:B46" si="0">MONTH(A2)</f>
        <v>1</v>
      </c>
      <c r="C2">
        <f t="shared" ref="C2:C46" si="1">YEAR(A2)</f>
        <v>2012</v>
      </c>
      <c r="D2">
        <f>'Monthly Data'!W2</f>
        <v>23834836.064902499</v>
      </c>
      <c r="E2">
        <f>'Monthly Data'!CE2</f>
        <v>31</v>
      </c>
      <c r="F2">
        <f>'Monthly Data'!BF2</f>
        <v>38.299999999999997</v>
      </c>
      <c r="G2">
        <f>'Monthly Data'!CH2</f>
        <v>0</v>
      </c>
      <c r="H2">
        <f>'Monthly Data'!CC2</f>
        <v>0</v>
      </c>
      <c r="J2" s="6">
        <f>$R$7</f>
        <v>95810.457317709806</v>
      </c>
      <c r="K2" s="6">
        <f>E2*$R$8</f>
        <v>22769657.836472534</v>
      </c>
      <c r="L2" s="6">
        <f>F2*$R$9</f>
        <v>248592.02405902435</v>
      </c>
      <c r="M2" s="6">
        <f>G2*$R$10</f>
        <v>0</v>
      </c>
      <c r="N2" s="6">
        <f>H2*$R$11</f>
        <v>0</v>
      </c>
      <c r="O2" s="6">
        <f>SUM(J2:N2)</f>
        <v>23114060.317849267</v>
      </c>
      <c r="Q2" t="s">
        <v>367</v>
      </c>
    </row>
    <row r="3" spans="1:21" x14ac:dyDescent="0.25">
      <c r="A3" s="21">
        <f>'Monthly Data'!A3</f>
        <v>40940</v>
      </c>
      <c r="B3">
        <f t="shared" si="0"/>
        <v>2</v>
      </c>
      <c r="C3">
        <f t="shared" si="1"/>
        <v>2012</v>
      </c>
      <c r="D3">
        <f>'Monthly Data'!W3</f>
        <v>20937848.494860001</v>
      </c>
      <c r="E3">
        <f>'Monthly Data'!CE3</f>
        <v>29</v>
      </c>
      <c r="F3">
        <f>'Monthly Data'!BF3</f>
        <v>38.299999999999997</v>
      </c>
      <c r="G3">
        <f>'Monthly Data'!CH3</f>
        <v>0</v>
      </c>
      <c r="H3">
        <f>'Monthly Data'!CC3</f>
        <v>0</v>
      </c>
      <c r="J3" s="6">
        <f t="shared" ref="J3:J66" si="2">$R$7</f>
        <v>95810.457317709806</v>
      </c>
      <c r="K3" s="6">
        <f t="shared" ref="K3:K66" si="3">E3*$R$8</f>
        <v>21300647.653474305</v>
      </c>
      <c r="L3" s="6">
        <f t="shared" ref="L3:L66" si="4">F3*$R$9</f>
        <v>248592.02405902435</v>
      </c>
      <c r="M3" s="6">
        <f t="shared" ref="M3:M66" si="5">G3*$R$10</f>
        <v>0</v>
      </c>
      <c r="N3" s="6">
        <f t="shared" ref="N3:N66" si="6">H3*$R$11</f>
        <v>0</v>
      </c>
      <c r="O3" s="6">
        <f t="shared" ref="O3:O66" si="7">SUM(J3:N3)</f>
        <v>21645050.134851038</v>
      </c>
      <c r="Q3" t="s">
        <v>103</v>
      </c>
    </row>
    <row r="4" spans="1:21" x14ac:dyDescent="0.25">
      <c r="A4" s="21">
        <f>'Monthly Data'!A4</f>
        <v>40969</v>
      </c>
      <c r="B4">
        <f t="shared" si="0"/>
        <v>3</v>
      </c>
      <c r="C4">
        <f t="shared" si="1"/>
        <v>2012</v>
      </c>
      <c r="D4">
        <f>'Monthly Data'!W4</f>
        <v>23746994.903362501</v>
      </c>
      <c r="E4">
        <f>'Monthly Data'!CE4</f>
        <v>31</v>
      </c>
      <c r="F4">
        <f>'Monthly Data'!BF4</f>
        <v>38.299999999999997</v>
      </c>
      <c r="G4">
        <f>'Monthly Data'!CH4</f>
        <v>0</v>
      </c>
      <c r="H4">
        <f>'Monthly Data'!CC4</f>
        <v>0</v>
      </c>
      <c r="J4" s="6">
        <f t="shared" si="2"/>
        <v>95810.457317709806</v>
      </c>
      <c r="K4" s="6">
        <f t="shared" si="3"/>
        <v>22769657.836472534</v>
      </c>
      <c r="L4" s="6">
        <f t="shared" si="4"/>
        <v>248592.02405902435</v>
      </c>
      <c r="M4" s="6">
        <f t="shared" si="5"/>
        <v>0</v>
      </c>
      <c r="N4" s="6">
        <f t="shared" si="6"/>
        <v>0</v>
      </c>
      <c r="O4" s="6">
        <f t="shared" si="7"/>
        <v>23114060.317849267</v>
      </c>
      <c r="Q4" t="s">
        <v>368</v>
      </c>
    </row>
    <row r="5" spans="1:21" x14ac:dyDescent="0.25">
      <c r="A5" s="21">
        <f>'Monthly Data'!A5</f>
        <v>41000</v>
      </c>
      <c r="B5">
        <f t="shared" si="0"/>
        <v>4</v>
      </c>
      <c r="C5">
        <f t="shared" si="1"/>
        <v>2012</v>
      </c>
      <c r="D5">
        <f>'Monthly Data'!W5</f>
        <v>23562709.501567502</v>
      </c>
      <c r="E5">
        <f>'Monthly Data'!CE5</f>
        <v>30</v>
      </c>
      <c r="F5">
        <f>'Monthly Data'!BF5</f>
        <v>38.299999999999997</v>
      </c>
      <c r="G5">
        <f>'Monthly Data'!CH5</f>
        <v>0</v>
      </c>
      <c r="H5">
        <f>'Monthly Data'!CC5</f>
        <v>0</v>
      </c>
      <c r="J5" s="6">
        <f t="shared" si="2"/>
        <v>95810.457317709806</v>
      </c>
      <c r="K5" s="6">
        <f t="shared" si="3"/>
        <v>22035152.744973417</v>
      </c>
      <c r="L5" s="6">
        <f t="shared" si="4"/>
        <v>248592.02405902435</v>
      </c>
      <c r="M5" s="6">
        <f t="shared" si="5"/>
        <v>0</v>
      </c>
      <c r="N5" s="6">
        <f t="shared" si="6"/>
        <v>0</v>
      </c>
      <c r="O5" s="6">
        <f t="shared" si="7"/>
        <v>22379555.226350151</v>
      </c>
    </row>
    <row r="6" spans="1:21" x14ac:dyDescent="0.25">
      <c r="A6" s="21">
        <f>'Monthly Data'!A6</f>
        <v>41030</v>
      </c>
      <c r="B6">
        <f t="shared" si="0"/>
        <v>5</v>
      </c>
      <c r="C6">
        <f t="shared" si="1"/>
        <v>2012</v>
      </c>
      <c r="D6">
        <f>'Monthly Data'!W6</f>
        <v>21444338.7360675</v>
      </c>
      <c r="E6">
        <f>'Monthly Data'!CE6</f>
        <v>31</v>
      </c>
      <c r="F6">
        <f>'Monthly Data'!BF6</f>
        <v>38.299999999999997</v>
      </c>
      <c r="G6">
        <f>'Monthly Data'!CH6</f>
        <v>0</v>
      </c>
      <c r="H6">
        <f>'Monthly Data'!CC6</f>
        <v>0</v>
      </c>
      <c r="J6" s="6">
        <f t="shared" si="2"/>
        <v>95810.457317709806</v>
      </c>
      <c r="K6" s="6">
        <f t="shared" si="3"/>
        <v>22769657.836472534</v>
      </c>
      <c r="L6" s="6">
        <f t="shared" si="4"/>
        <v>248592.02405902435</v>
      </c>
      <c r="M6" s="6">
        <f t="shared" si="5"/>
        <v>0</v>
      </c>
      <c r="N6" s="6">
        <f t="shared" si="6"/>
        <v>0</v>
      </c>
      <c r="O6" s="6">
        <f t="shared" si="7"/>
        <v>23114060.317849267</v>
      </c>
      <c r="R6" t="s">
        <v>85</v>
      </c>
      <c r="S6" t="s">
        <v>86</v>
      </c>
      <c r="T6" t="s">
        <v>87</v>
      </c>
      <c r="U6" t="s">
        <v>88</v>
      </c>
    </row>
    <row r="7" spans="1:21" x14ac:dyDescent="0.25">
      <c r="A7" s="21">
        <f>'Monthly Data'!A7</f>
        <v>41061</v>
      </c>
      <c r="B7">
        <f t="shared" si="0"/>
        <v>6</v>
      </c>
      <c r="C7">
        <f t="shared" si="1"/>
        <v>2012</v>
      </c>
      <c r="D7">
        <f>'Monthly Data'!W7</f>
        <v>21848126.405985001</v>
      </c>
      <c r="E7">
        <f>'Monthly Data'!CE7</f>
        <v>30</v>
      </c>
      <c r="F7">
        <f>'Monthly Data'!BF7</f>
        <v>38.299999999999997</v>
      </c>
      <c r="G7">
        <f>'Monthly Data'!CH7</f>
        <v>0</v>
      </c>
      <c r="H7">
        <f>'Monthly Data'!CC7</f>
        <v>0</v>
      </c>
      <c r="J7" s="6">
        <f t="shared" si="2"/>
        <v>95810.457317709806</v>
      </c>
      <c r="K7" s="6">
        <f t="shared" si="3"/>
        <v>22035152.744973417</v>
      </c>
      <c r="L7" s="6">
        <f t="shared" si="4"/>
        <v>248592.02405902435</v>
      </c>
      <c r="M7" s="6">
        <f t="shared" si="5"/>
        <v>0</v>
      </c>
      <c r="N7" s="6">
        <f t="shared" si="6"/>
        <v>0</v>
      </c>
      <c r="O7" s="6">
        <f t="shared" si="7"/>
        <v>22379555.226350151</v>
      </c>
      <c r="Q7" t="s">
        <v>81</v>
      </c>
      <c r="R7">
        <v>95810.457317709806</v>
      </c>
      <c r="S7">
        <v>3603532.30374848</v>
      </c>
      <c r="T7">
        <v>2.6587927966691301E-2</v>
      </c>
      <c r="U7">
        <v>0.97883448512622495</v>
      </c>
    </row>
    <row r="8" spans="1:21" x14ac:dyDescent="0.25">
      <c r="A8" s="21">
        <f>'Monthly Data'!A8</f>
        <v>41091</v>
      </c>
      <c r="B8">
        <f t="shared" si="0"/>
        <v>7</v>
      </c>
      <c r="C8">
        <f t="shared" si="1"/>
        <v>2012</v>
      </c>
      <c r="D8">
        <f>'Monthly Data'!W8</f>
        <v>23009052.228524998</v>
      </c>
      <c r="E8">
        <f>'Monthly Data'!CE8</f>
        <v>31</v>
      </c>
      <c r="F8">
        <f>'Monthly Data'!BF8</f>
        <v>38.299999999999997</v>
      </c>
      <c r="G8">
        <f>'Monthly Data'!CH8</f>
        <v>0</v>
      </c>
      <c r="H8">
        <f>'Monthly Data'!CC8</f>
        <v>0</v>
      </c>
      <c r="J8" s="6">
        <f t="shared" si="2"/>
        <v>95810.457317709806</v>
      </c>
      <c r="K8" s="6">
        <f t="shared" si="3"/>
        <v>22769657.836472534</v>
      </c>
      <c r="L8" s="6">
        <f t="shared" si="4"/>
        <v>248592.02405902435</v>
      </c>
      <c r="M8" s="6">
        <f t="shared" si="5"/>
        <v>0</v>
      </c>
      <c r="N8" s="6">
        <f t="shared" si="6"/>
        <v>0</v>
      </c>
      <c r="O8" s="6">
        <f t="shared" si="7"/>
        <v>23114060.317849267</v>
      </c>
      <c r="Q8" t="s">
        <v>89</v>
      </c>
      <c r="R8">
        <v>734505.09149911394</v>
      </c>
      <c r="S8">
        <v>118018.752557541</v>
      </c>
      <c r="T8">
        <v>6.2236303602768501</v>
      </c>
      <c r="U8" s="22">
        <v>8.1377650678903303E-9</v>
      </c>
    </row>
    <row r="9" spans="1:21" x14ac:dyDescent="0.25">
      <c r="A9" s="21">
        <f>'Monthly Data'!A9</f>
        <v>41122</v>
      </c>
      <c r="B9">
        <f t="shared" si="0"/>
        <v>8</v>
      </c>
      <c r="C9">
        <f t="shared" si="1"/>
        <v>2012</v>
      </c>
      <c r="D9">
        <f>'Monthly Data'!W9</f>
        <v>24714359.7245325</v>
      </c>
      <c r="E9">
        <f>'Monthly Data'!CE9</f>
        <v>31</v>
      </c>
      <c r="F9">
        <f>'Monthly Data'!BF9</f>
        <v>38.299999999999997</v>
      </c>
      <c r="G9">
        <f>'Monthly Data'!CH9</f>
        <v>0</v>
      </c>
      <c r="H9">
        <f>'Monthly Data'!CC9</f>
        <v>0</v>
      </c>
      <c r="J9" s="6">
        <f t="shared" si="2"/>
        <v>95810.457317709806</v>
      </c>
      <c r="K9" s="6">
        <f t="shared" si="3"/>
        <v>22769657.836472534</v>
      </c>
      <c r="L9" s="6">
        <f t="shared" si="4"/>
        <v>248592.02405902435</v>
      </c>
      <c r="M9" s="6">
        <f t="shared" si="5"/>
        <v>0</v>
      </c>
      <c r="N9" s="6">
        <f t="shared" si="6"/>
        <v>0</v>
      </c>
      <c r="O9" s="6">
        <f t="shared" si="7"/>
        <v>23114060.317849267</v>
      </c>
      <c r="Q9" t="s">
        <v>219</v>
      </c>
      <c r="R9">
        <v>6490.6533696873203</v>
      </c>
      <c r="S9">
        <v>1342.2376228774699</v>
      </c>
      <c r="T9">
        <v>4.8356961979449897</v>
      </c>
      <c r="U9" s="22">
        <v>4.1472013644981301E-6</v>
      </c>
    </row>
    <row r="10" spans="1:21" x14ac:dyDescent="0.25">
      <c r="A10" s="21">
        <f>'Monthly Data'!A10</f>
        <v>41153</v>
      </c>
      <c r="B10">
        <f t="shared" si="0"/>
        <v>9</v>
      </c>
      <c r="C10">
        <f t="shared" si="1"/>
        <v>2012</v>
      </c>
      <c r="D10">
        <f>'Monthly Data'!W10</f>
        <v>23088125.301615</v>
      </c>
      <c r="E10">
        <f>'Monthly Data'!CE10</f>
        <v>30</v>
      </c>
      <c r="F10">
        <f>'Monthly Data'!BF10</f>
        <v>38.299999999999997</v>
      </c>
      <c r="G10">
        <f>'Monthly Data'!CH10</f>
        <v>0</v>
      </c>
      <c r="H10">
        <f>'Monthly Data'!CC10</f>
        <v>1</v>
      </c>
      <c r="J10" s="6">
        <f t="shared" si="2"/>
        <v>95810.457317709806</v>
      </c>
      <c r="K10" s="6">
        <f t="shared" si="3"/>
        <v>22035152.744973417</v>
      </c>
      <c r="L10" s="6">
        <f t="shared" si="4"/>
        <v>248592.02405902435</v>
      </c>
      <c r="M10" s="6">
        <f t="shared" si="5"/>
        <v>0</v>
      </c>
      <c r="N10" s="6">
        <f t="shared" si="6"/>
        <v>-813494.55212636397</v>
      </c>
      <c r="O10" s="6">
        <f t="shared" si="7"/>
        <v>21566060.674223788</v>
      </c>
      <c r="Q10" t="s">
        <v>278</v>
      </c>
      <c r="R10">
        <v>-1714221.60207636</v>
      </c>
      <c r="S10">
        <v>776843.22309411201</v>
      </c>
      <c r="T10">
        <v>-2.2066506485681101</v>
      </c>
      <c r="U10">
        <v>2.93251744573561E-2</v>
      </c>
    </row>
    <row r="11" spans="1:21" x14ac:dyDescent="0.25">
      <c r="A11" s="21">
        <f>'Monthly Data'!A11</f>
        <v>41183</v>
      </c>
      <c r="B11">
        <f t="shared" si="0"/>
        <v>10</v>
      </c>
      <c r="C11">
        <f t="shared" si="1"/>
        <v>2012</v>
      </c>
      <c r="D11">
        <f>'Monthly Data'!W11</f>
        <v>21735263.339707501</v>
      </c>
      <c r="E11">
        <f>'Monthly Data'!CE11</f>
        <v>31</v>
      </c>
      <c r="F11">
        <f>'Monthly Data'!BF11</f>
        <v>38.299999999999997</v>
      </c>
      <c r="G11">
        <f>'Monthly Data'!CH11</f>
        <v>0</v>
      </c>
      <c r="H11">
        <f>'Monthly Data'!CC11</f>
        <v>1</v>
      </c>
      <c r="J11" s="6">
        <f t="shared" si="2"/>
        <v>95810.457317709806</v>
      </c>
      <c r="K11" s="6">
        <f t="shared" si="3"/>
        <v>22769657.836472534</v>
      </c>
      <c r="L11" s="6">
        <f t="shared" si="4"/>
        <v>248592.02405902435</v>
      </c>
      <c r="M11" s="6">
        <f t="shared" si="5"/>
        <v>0</v>
      </c>
      <c r="N11" s="6">
        <f t="shared" si="6"/>
        <v>-813494.55212636397</v>
      </c>
      <c r="O11" s="6">
        <f t="shared" si="7"/>
        <v>22300565.765722904</v>
      </c>
      <c r="Q11" t="s">
        <v>62</v>
      </c>
      <c r="R11">
        <v>-813494.55212636397</v>
      </c>
      <c r="S11">
        <v>334777.17916293698</v>
      </c>
      <c r="T11">
        <v>-2.4299582013337702</v>
      </c>
      <c r="U11">
        <v>1.6646848271554101E-2</v>
      </c>
    </row>
    <row r="12" spans="1:21" x14ac:dyDescent="0.25">
      <c r="A12" s="21">
        <f>'Monthly Data'!A12</f>
        <v>41214</v>
      </c>
      <c r="B12">
        <f t="shared" si="0"/>
        <v>11</v>
      </c>
      <c r="C12">
        <f t="shared" si="1"/>
        <v>2012</v>
      </c>
      <c r="D12">
        <f>'Monthly Data'!W12</f>
        <v>21728354.336369999</v>
      </c>
      <c r="E12">
        <f>'Monthly Data'!CE12</f>
        <v>30</v>
      </c>
      <c r="F12">
        <f>'Monthly Data'!BF12</f>
        <v>38.299999999999997</v>
      </c>
      <c r="G12">
        <f>'Monthly Data'!CH12</f>
        <v>0</v>
      </c>
      <c r="H12">
        <f>'Monthly Data'!CC12</f>
        <v>0</v>
      </c>
      <c r="J12" s="6">
        <f t="shared" si="2"/>
        <v>95810.457317709806</v>
      </c>
      <c r="K12" s="6">
        <f t="shared" si="3"/>
        <v>22035152.744973417</v>
      </c>
      <c r="L12" s="6">
        <f t="shared" si="4"/>
        <v>248592.02405902435</v>
      </c>
      <c r="M12" s="6">
        <f t="shared" si="5"/>
        <v>0</v>
      </c>
      <c r="N12" s="6">
        <f t="shared" si="6"/>
        <v>0</v>
      </c>
      <c r="O12" s="6">
        <f t="shared" si="7"/>
        <v>22379555.226350151</v>
      </c>
    </row>
    <row r="13" spans="1:21" x14ac:dyDescent="0.25">
      <c r="A13" s="21">
        <f>'Monthly Data'!A13</f>
        <v>41244</v>
      </c>
      <c r="B13">
        <f t="shared" si="0"/>
        <v>12</v>
      </c>
      <c r="C13">
        <f t="shared" si="1"/>
        <v>2012</v>
      </c>
      <c r="D13">
        <f>'Monthly Data'!W13</f>
        <v>22981434.2358975</v>
      </c>
      <c r="E13">
        <f>'Monthly Data'!CE13</f>
        <v>31</v>
      </c>
      <c r="F13">
        <f>'Monthly Data'!BF13</f>
        <v>38.299999999999997</v>
      </c>
      <c r="G13">
        <f>'Monthly Data'!CH13</f>
        <v>0</v>
      </c>
      <c r="H13">
        <f>'Monthly Data'!CC13</f>
        <v>0</v>
      </c>
      <c r="J13" s="6">
        <f t="shared" si="2"/>
        <v>95810.457317709806</v>
      </c>
      <c r="K13" s="6">
        <f t="shared" si="3"/>
        <v>22769657.836472534</v>
      </c>
      <c r="L13" s="6">
        <f t="shared" si="4"/>
        <v>248592.02405902435</v>
      </c>
      <c r="M13" s="6">
        <f t="shared" si="5"/>
        <v>0</v>
      </c>
      <c r="N13" s="6">
        <f t="shared" si="6"/>
        <v>0</v>
      </c>
      <c r="O13" s="6">
        <f t="shared" si="7"/>
        <v>23114060.317849267</v>
      </c>
      <c r="Q13" t="s">
        <v>185</v>
      </c>
    </row>
    <row r="14" spans="1:21" x14ac:dyDescent="0.25">
      <c r="A14" s="21">
        <f>'Monthly Data'!A14</f>
        <v>41275</v>
      </c>
      <c r="B14">
        <f t="shared" si="0"/>
        <v>1</v>
      </c>
      <c r="C14">
        <f t="shared" si="1"/>
        <v>2013</v>
      </c>
      <c r="D14">
        <f>'Monthly Data'!W14</f>
        <v>22069510.318620093</v>
      </c>
      <c r="E14">
        <f>'Monthly Data'!CE14</f>
        <v>31</v>
      </c>
      <c r="F14">
        <f>'Monthly Data'!BF14</f>
        <v>27.7</v>
      </c>
      <c r="G14">
        <f>'Monthly Data'!CH14</f>
        <v>0</v>
      </c>
      <c r="H14">
        <f>'Monthly Data'!CC14</f>
        <v>0</v>
      </c>
      <c r="J14" s="6">
        <f t="shared" si="2"/>
        <v>95810.457317709806</v>
      </c>
      <c r="K14" s="6">
        <f t="shared" si="3"/>
        <v>22769657.836472534</v>
      </c>
      <c r="L14" s="6">
        <f t="shared" si="4"/>
        <v>179791.09834033877</v>
      </c>
      <c r="M14" s="6">
        <f t="shared" si="5"/>
        <v>0</v>
      </c>
      <c r="N14" s="6">
        <f t="shared" si="6"/>
        <v>0</v>
      </c>
      <c r="O14" s="6">
        <f t="shared" si="7"/>
        <v>23045259.392130584</v>
      </c>
      <c r="Q14" t="s">
        <v>90</v>
      </c>
      <c r="R14">
        <v>23340128.697167601</v>
      </c>
      <c r="S14" t="s">
        <v>91</v>
      </c>
      <c r="T14">
        <v>1712133.18007017</v>
      </c>
    </row>
    <row r="15" spans="1:21" x14ac:dyDescent="0.25">
      <c r="A15" s="21">
        <f>'Monthly Data'!A15</f>
        <v>41306</v>
      </c>
      <c r="B15">
        <f t="shared" si="0"/>
        <v>2</v>
      </c>
      <c r="C15">
        <f t="shared" si="1"/>
        <v>2013</v>
      </c>
      <c r="D15">
        <f>'Monthly Data'!W15</f>
        <v>21742487.556097593</v>
      </c>
      <c r="E15">
        <f>'Monthly Data'!CE15</f>
        <v>28</v>
      </c>
      <c r="F15">
        <f>'Monthly Data'!BF15</f>
        <v>27.7</v>
      </c>
      <c r="G15">
        <f>'Monthly Data'!CH15</f>
        <v>0</v>
      </c>
      <c r="H15">
        <f>'Monthly Data'!CC15</f>
        <v>0</v>
      </c>
      <c r="J15" s="6">
        <f t="shared" si="2"/>
        <v>95810.457317709806</v>
      </c>
      <c r="K15" s="6">
        <f t="shared" si="3"/>
        <v>20566142.561975189</v>
      </c>
      <c r="L15" s="6">
        <f t="shared" si="4"/>
        <v>179791.09834033877</v>
      </c>
      <c r="M15" s="6">
        <f t="shared" si="5"/>
        <v>0</v>
      </c>
      <c r="N15" s="6">
        <f t="shared" si="6"/>
        <v>0</v>
      </c>
      <c r="O15" s="6">
        <f t="shared" si="7"/>
        <v>20841744.117633238</v>
      </c>
      <c r="Q15" t="s">
        <v>92</v>
      </c>
      <c r="R15">
        <v>181140617029112</v>
      </c>
      <c r="S15" t="s">
        <v>93</v>
      </c>
      <c r="T15">
        <v>1255044.1427508199</v>
      </c>
    </row>
    <row r="16" spans="1:21" x14ac:dyDescent="0.25">
      <c r="A16" s="21">
        <f>'Monthly Data'!A16</f>
        <v>41334</v>
      </c>
      <c r="B16">
        <f t="shared" si="0"/>
        <v>3</v>
      </c>
      <c r="C16">
        <f t="shared" si="1"/>
        <v>2013</v>
      </c>
      <c r="D16">
        <f>'Monthly Data'!W16</f>
        <v>24101529.983955089</v>
      </c>
      <c r="E16">
        <f>'Monthly Data'!CE16</f>
        <v>31</v>
      </c>
      <c r="F16">
        <f>'Monthly Data'!BF16</f>
        <v>27.7</v>
      </c>
      <c r="G16">
        <f>'Monthly Data'!CH16</f>
        <v>0</v>
      </c>
      <c r="H16">
        <f>'Monthly Data'!CC16</f>
        <v>0</v>
      </c>
      <c r="J16" s="6">
        <f t="shared" si="2"/>
        <v>95810.457317709806</v>
      </c>
      <c r="K16" s="6">
        <f t="shared" si="3"/>
        <v>22769657.836472534</v>
      </c>
      <c r="L16" s="6">
        <f t="shared" si="4"/>
        <v>179791.09834033877</v>
      </c>
      <c r="M16" s="6">
        <f t="shared" si="5"/>
        <v>0</v>
      </c>
      <c r="N16" s="6">
        <f t="shared" si="6"/>
        <v>0</v>
      </c>
      <c r="O16" s="6">
        <f t="shared" si="7"/>
        <v>23045259.392130584</v>
      </c>
      <c r="Q16" t="s">
        <v>94</v>
      </c>
      <c r="R16">
        <v>0.48076684866005698</v>
      </c>
      <c r="S16" t="s">
        <v>95</v>
      </c>
      <c r="T16">
        <v>0.46270656513518899</v>
      </c>
    </row>
    <row r="17" spans="1:20" x14ac:dyDescent="0.25">
      <c r="A17" s="21">
        <f>'Monthly Data'!A17</f>
        <v>41365</v>
      </c>
      <c r="B17">
        <f t="shared" si="0"/>
        <v>4</v>
      </c>
      <c r="C17">
        <f t="shared" si="1"/>
        <v>2013</v>
      </c>
      <c r="D17">
        <f>'Monthly Data'!W17</f>
        <v>20152496.527537592</v>
      </c>
      <c r="E17">
        <f>'Monthly Data'!CE17</f>
        <v>30</v>
      </c>
      <c r="F17">
        <f>'Monthly Data'!BF17</f>
        <v>27.7</v>
      </c>
      <c r="G17">
        <f>'Monthly Data'!CH17</f>
        <v>0</v>
      </c>
      <c r="H17">
        <f>'Monthly Data'!CC17</f>
        <v>0</v>
      </c>
      <c r="J17" s="6">
        <f t="shared" si="2"/>
        <v>95810.457317709806</v>
      </c>
      <c r="K17" s="6">
        <f t="shared" si="3"/>
        <v>22035152.744973417</v>
      </c>
      <c r="L17" s="6">
        <f t="shared" si="4"/>
        <v>179791.09834033877</v>
      </c>
      <c r="M17" s="6">
        <f t="shared" si="5"/>
        <v>0</v>
      </c>
      <c r="N17" s="6">
        <f t="shared" si="6"/>
        <v>0</v>
      </c>
      <c r="O17" s="6">
        <f t="shared" si="7"/>
        <v>22310754.300631467</v>
      </c>
      <c r="Q17" t="s">
        <v>186</v>
      </c>
      <c r="R17">
        <v>25.034564778009301</v>
      </c>
      <c r="S17" t="s">
        <v>96</v>
      </c>
      <c r="T17" s="22">
        <v>6.3436939025898402E-15</v>
      </c>
    </row>
    <row r="18" spans="1:20" x14ac:dyDescent="0.25">
      <c r="A18" s="21">
        <f>'Monthly Data'!A18</f>
        <v>41395</v>
      </c>
      <c r="B18">
        <f t="shared" si="0"/>
        <v>5</v>
      </c>
      <c r="C18">
        <f t="shared" si="1"/>
        <v>2013</v>
      </c>
      <c r="D18">
        <f>'Monthly Data'!W18</f>
        <v>22491181.333935093</v>
      </c>
      <c r="E18">
        <f>'Monthly Data'!CE18</f>
        <v>31</v>
      </c>
      <c r="F18">
        <f>'Monthly Data'!BF18</f>
        <v>27.7</v>
      </c>
      <c r="G18">
        <f>'Monthly Data'!CH18</f>
        <v>0</v>
      </c>
      <c r="H18">
        <f>'Monthly Data'!CC18</f>
        <v>0</v>
      </c>
      <c r="J18" s="6">
        <f t="shared" si="2"/>
        <v>95810.457317709806</v>
      </c>
      <c r="K18" s="6">
        <f t="shared" si="3"/>
        <v>22769657.836472534</v>
      </c>
      <c r="L18" s="6">
        <f t="shared" si="4"/>
        <v>179791.09834033877</v>
      </c>
      <c r="M18" s="6">
        <f t="shared" si="5"/>
        <v>0</v>
      </c>
      <c r="N18" s="6">
        <f t="shared" si="6"/>
        <v>0</v>
      </c>
      <c r="O18" s="6">
        <f t="shared" si="7"/>
        <v>23045259.392130584</v>
      </c>
      <c r="Q18" t="s">
        <v>97</v>
      </c>
      <c r="R18">
        <v>-5.5755361310883501E-3</v>
      </c>
      <c r="S18" t="s">
        <v>98</v>
      </c>
      <c r="T18">
        <v>2.0034414683662001</v>
      </c>
    </row>
    <row r="19" spans="1:20" x14ac:dyDescent="0.25">
      <c r="A19" s="21">
        <f>'Monthly Data'!A19</f>
        <v>41426</v>
      </c>
      <c r="B19">
        <f t="shared" si="0"/>
        <v>6</v>
      </c>
      <c r="C19">
        <f t="shared" si="1"/>
        <v>2013</v>
      </c>
      <c r="D19">
        <f>'Monthly Data'!W19</f>
        <v>22143985.650787588</v>
      </c>
      <c r="E19">
        <f>'Monthly Data'!CE19</f>
        <v>30</v>
      </c>
      <c r="F19">
        <f>'Monthly Data'!BF19</f>
        <v>27.7</v>
      </c>
      <c r="G19">
        <f>'Monthly Data'!CH19</f>
        <v>0</v>
      </c>
      <c r="H19">
        <f>'Monthly Data'!CC19</f>
        <v>0</v>
      </c>
      <c r="J19" s="6">
        <f t="shared" si="2"/>
        <v>95810.457317709806</v>
      </c>
      <c r="K19" s="6">
        <f t="shared" si="3"/>
        <v>22035152.744973417</v>
      </c>
      <c r="L19" s="6">
        <f t="shared" si="4"/>
        <v>179791.09834033877</v>
      </c>
      <c r="M19" s="6">
        <f t="shared" si="5"/>
        <v>0</v>
      </c>
      <c r="N19" s="6">
        <f t="shared" si="6"/>
        <v>0</v>
      </c>
      <c r="O19" s="6">
        <f t="shared" si="7"/>
        <v>22310754.300631467</v>
      </c>
    </row>
    <row r="20" spans="1:20" x14ac:dyDescent="0.25">
      <c r="A20" s="21">
        <f>'Monthly Data'!A20</f>
        <v>41456</v>
      </c>
      <c r="B20">
        <f t="shared" si="0"/>
        <v>7</v>
      </c>
      <c r="C20">
        <f t="shared" si="1"/>
        <v>2013</v>
      </c>
      <c r="D20">
        <f>'Monthly Data'!W20</f>
        <v>23094301.455000091</v>
      </c>
      <c r="E20">
        <f>'Monthly Data'!CE20</f>
        <v>31</v>
      </c>
      <c r="F20">
        <f>'Monthly Data'!BF20</f>
        <v>27.7</v>
      </c>
      <c r="G20">
        <f>'Monthly Data'!CH20</f>
        <v>0</v>
      </c>
      <c r="H20">
        <f>'Monthly Data'!CC20</f>
        <v>0</v>
      </c>
      <c r="J20" s="6">
        <f t="shared" si="2"/>
        <v>95810.457317709806</v>
      </c>
      <c r="K20" s="6">
        <f t="shared" si="3"/>
        <v>22769657.836472534</v>
      </c>
      <c r="L20" s="6">
        <f t="shared" si="4"/>
        <v>179791.09834033877</v>
      </c>
      <c r="M20" s="6">
        <f t="shared" si="5"/>
        <v>0</v>
      </c>
      <c r="N20" s="6">
        <f t="shared" si="6"/>
        <v>0</v>
      </c>
      <c r="O20" s="6">
        <f t="shared" si="7"/>
        <v>23045259.392130584</v>
      </c>
    </row>
    <row r="21" spans="1:20" x14ac:dyDescent="0.25">
      <c r="A21" s="21">
        <f>'Monthly Data'!A21</f>
        <v>41487</v>
      </c>
      <c r="B21">
        <f t="shared" si="0"/>
        <v>8</v>
      </c>
      <c r="C21">
        <f t="shared" si="1"/>
        <v>2013</v>
      </c>
      <c r="D21">
        <f>'Monthly Data'!W21</f>
        <v>23514731.551350094</v>
      </c>
      <c r="E21">
        <f>'Monthly Data'!CE21</f>
        <v>31</v>
      </c>
      <c r="F21">
        <f>'Monthly Data'!BF21</f>
        <v>27.7</v>
      </c>
      <c r="G21">
        <f>'Monthly Data'!CH21</f>
        <v>0</v>
      </c>
      <c r="H21">
        <f>'Monthly Data'!CC21</f>
        <v>0</v>
      </c>
      <c r="J21" s="6">
        <f t="shared" si="2"/>
        <v>95810.457317709806</v>
      </c>
      <c r="K21" s="6">
        <f t="shared" si="3"/>
        <v>22769657.836472534</v>
      </c>
      <c r="L21" s="6">
        <f t="shared" si="4"/>
        <v>179791.09834033877</v>
      </c>
      <c r="M21" s="6">
        <f t="shared" si="5"/>
        <v>0</v>
      </c>
      <c r="N21" s="6">
        <f t="shared" si="6"/>
        <v>0</v>
      </c>
      <c r="O21" s="6">
        <f t="shared" si="7"/>
        <v>23045259.392130584</v>
      </c>
    </row>
    <row r="22" spans="1:20" x14ac:dyDescent="0.25">
      <c r="A22" s="21">
        <f>'Monthly Data'!A22</f>
        <v>41518</v>
      </c>
      <c r="B22">
        <f t="shared" si="0"/>
        <v>9</v>
      </c>
      <c r="C22">
        <f t="shared" si="1"/>
        <v>2013</v>
      </c>
      <c r="D22">
        <f>'Monthly Data'!W22</f>
        <v>20804412.328200094</v>
      </c>
      <c r="E22">
        <f>'Monthly Data'!CE22</f>
        <v>30</v>
      </c>
      <c r="F22">
        <f>'Monthly Data'!BF22</f>
        <v>27.7</v>
      </c>
      <c r="G22">
        <f>'Monthly Data'!CH22</f>
        <v>0</v>
      </c>
      <c r="H22">
        <f>'Monthly Data'!CC22</f>
        <v>1</v>
      </c>
      <c r="J22" s="6">
        <f t="shared" si="2"/>
        <v>95810.457317709806</v>
      </c>
      <c r="K22" s="6">
        <f t="shared" si="3"/>
        <v>22035152.744973417</v>
      </c>
      <c r="L22" s="6">
        <f t="shared" si="4"/>
        <v>179791.09834033877</v>
      </c>
      <c r="M22" s="6">
        <f t="shared" si="5"/>
        <v>0</v>
      </c>
      <c r="N22" s="6">
        <f t="shared" si="6"/>
        <v>-813494.55212636397</v>
      </c>
      <c r="O22" s="6">
        <f t="shared" si="7"/>
        <v>21497259.748505104</v>
      </c>
    </row>
    <row r="23" spans="1:20" x14ac:dyDescent="0.25">
      <c r="A23" s="21">
        <f>'Monthly Data'!A23</f>
        <v>41548</v>
      </c>
      <c r="B23">
        <f t="shared" si="0"/>
        <v>10</v>
      </c>
      <c r="C23">
        <f t="shared" si="1"/>
        <v>2013</v>
      </c>
      <c r="D23">
        <f>'Monthly Data'!W23</f>
        <v>20100765.611542594</v>
      </c>
      <c r="E23">
        <f>'Monthly Data'!CE23</f>
        <v>31</v>
      </c>
      <c r="F23">
        <f>'Monthly Data'!BF23</f>
        <v>27.7</v>
      </c>
      <c r="G23">
        <f>'Monthly Data'!CH23</f>
        <v>0</v>
      </c>
      <c r="H23">
        <f>'Monthly Data'!CC23</f>
        <v>1</v>
      </c>
      <c r="J23" s="6">
        <f t="shared" si="2"/>
        <v>95810.457317709806</v>
      </c>
      <c r="K23" s="6">
        <f t="shared" si="3"/>
        <v>22769657.836472534</v>
      </c>
      <c r="L23" s="6">
        <f t="shared" si="4"/>
        <v>179791.09834033877</v>
      </c>
      <c r="M23" s="6">
        <f t="shared" si="5"/>
        <v>0</v>
      </c>
      <c r="N23" s="6">
        <f t="shared" si="6"/>
        <v>-813494.55212636397</v>
      </c>
      <c r="O23" s="6">
        <f t="shared" si="7"/>
        <v>22231764.840004221</v>
      </c>
    </row>
    <row r="24" spans="1:20" x14ac:dyDescent="0.25">
      <c r="A24" s="21">
        <f>'Monthly Data'!A24</f>
        <v>41579</v>
      </c>
      <c r="B24">
        <f t="shared" si="0"/>
        <v>11</v>
      </c>
      <c r="C24">
        <f t="shared" si="1"/>
        <v>2013</v>
      </c>
      <c r="D24">
        <f>'Monthly Data'!W24</f>
        <v>21017409.413107593</v>
      </c>
      <c r="E24">
        <f>'Monthly Data'!CE24</f>
        <v>30</v>
      </c>
      <c r="F24">
        <f>'Monthly Data'!BF24</f>
        <v>27.7</v>
      </c>
      <c r="G24">
        <f>'Monthly Data'!CH24</f>
        <v>0</v>
      </c>
      <c r="H24">
        <f>'Monthly Data'!CC24</f>
        <v>0</v>
      </c>
      <c r="J24" s="6">
        <f t="shared" si="2"/>
        <v>95810.457317709806</v>
      </c>
      <c r="K24" s="6">
        <f t="shared" si="3"/>
        <v>22035152.744973417</v>
      </c>
      <c r="L24" s="6">
        <f t="shared" si="4"/>
        <v>179791.09834033877</v>
      </c>
      <c r="M24" s="6">
        <f t="shared" si="5"/>
        <v>0</v>
      </c>
      <c r="N24" s="6">
        <f t="shared" si="6"/>
        <v>0</v>
      </c>
      <c r="O24" s="6">
        <f t="shared" si="7"/>
        <v>22310754.300631467</v>
      </c>
    </row>
    <row r="25" spans="1:20" x14ac:dyDescent="0.25">
      <c r="A25" s="21">
        <f>'Monthly Data'!A25</f>
        <v>41609</v>
      </c>
      <c r="B25">
        <f t="shared" si="0"/>
        <v>12</v>
      </c>
      <c r="C25">
        <f t="shared" si="1"/>
        <v>2013</v>
      </c>
      <c r="D25">
        <f>'Monthly Data'!W25</f>
        <v>22772224.28054259</v>
      </c>
      <c r="E25">
        <f>'Monthly Data'!CE25</f>
        <v>31</v>
      </c>
      <c r="F25">
        <f>'Monthly Data'!BF25</f>
        <v>27.7</v>
      </c>
      <c r="G25">
        <f>'Monthly Data'!CH25</f>
        <v>0</v>
      </c>
      <c r="H25">
        <f>'Monthly Data'!CC25</f>
        <v>0</v>
      </c>
      <c r="J25" s="6">
        <f t="shared" si="2"/>
        <v>95810.457317709806</v>
      </c>
      <c r="K25" s="6">
        <f t="shared" si="3"/>
        <v>22769657.836472534</v>
      </c>
      <c r="L25" s="6">
        <f t="shared" si="4"/>
        <v>179791.09834033877</v>
      </c>
      <c r="M25" s="6">
        <f t="shared" si="5"/>
        <v>0</v>
      </c>
      <c r="N25" s="6">
        <f t="shared" si="6"/>
        <v>0</v>
      </c>
      <c r="O25" s="6">
        <f t="shared" si="7"/>
        <v>23045259.392130584</v>
      </c>
    </row>
    <row r="26" spans="1:20" x14ac:dyDescent="0.25">
      <c r="A26" s="21">
        <f>'Monthly Data'!A26</f>
        <v>41640</v>
      </c>
      <c r="B26">
        <f t="shared" si="0"/>
        <v>1</v>
      </c>
      <c r="C26">
        <f t="shared" si="1"/>
        <v>2014</v>
      </c>
      <c r="D26">
        <f>'Monthly Data'!W26</f>
        <v>21429596.235136066</v>
      </c>
      <c r="E26">
        <f>'Monthly Data'!CE26</f>
        <v>31</v>
      </c>
      <c r="F26">
        <f>'Monthly Data'!BF26</f>
        <v>24.9</v>
      </c>
      <c r="G26">
        <f>'Monthly Data'!CH26</f>
        <v>0</v>
      </c>
      <c r="H26">
        <f>'Monthly Data'!CC26</f>
        <v>0</v>
      </c>
      <c r="J26" s="6">
        <f t="shared" si="2"/>
        <v>95810.457317709806</v>
      </c>
      <c r="K26" s="6">
        <f t="shared" si="3"/>
        <v>22769657.836472534</v>
      </c>
      <c r="L26" s="6">
        <f t="shared" si="4"/>
        <v>161617.26890521427</v>
      </c>
      <c r="M26" s="6">
        <f t="shared" si="5"/>
        <v>0</v>
      </c>
      <c r="N26" s="6">
        <f t="shared" si="6"/>
        <v>0</v>
      </c>
      <c r="O26" s="6">
        <f t="shared" si="7"/>
        <v>23027085.562695459</v>
      </c>
    </row>
    <row r="27" spans="1:20" x14ac:dyDescent="0.25">
      <c r="A27" s="21">
        <f>'Monthly Data'!A27</f>
        <v>41671</v>
      </c>
      <c r="B27">
        <f t="shared" si="0"/>
        <v>2</v>
      </c>
      <c r="C27">
        <f t="shared" si="1"/>
        <v>2014</v>
      </c>
      <c r="D27">
        <f>'Monthly Data'!W27</f>
        <v>20763730.490993563</v>
      </c>
      <c r="E27">
        <f>'Monthly Data'!CE27</f>
        <v>28</v>
      </c>
      <c r="F27">
        <f>'Monthly Data'!BF27</f>
        <v>24.9</v>
      </c>
      <c r="G27">
        <f>'Monthly Data'!CH27</f>
        <v>0</v>
      </c>
      <c r="H27">
        <f>'Monthly Data'!CC27</f>
        <v>0</v>
      </c>
      <c r="J27" s="6">
        <f t="shared" si="2"/>
        <v>95810.457317709806</v>
      </c>
      <c r="K27" s="6">
        <f t="shared" si="3"/>
        <v>20566142.561975189</v>
      </c>
      <c r="L27" s="6">
        <f t="shared" si="4"/>
        <v>161617.26890521427</v>
      </c>
      <c r="M27" s="6">
        <f t="shared" si="5"/>
        <v>0</v>
      </c>
      <c r="N27" s="6">
        <f t="shared" si="6"/>
        <v>0</v>
      </c>
      <c r="O27" s="6">
        <f t="shared" si="7"/>
        <v>20823570.288198113</v>
      </c>
    </row>
    <row r="28" spans="1:20" x14ac:dyDescent="0.25">
      <c r="A28" s="21">
        <f>'Monthly Data'!A28</f>
        <v>41699</v>
      </c>
      <c r="B28">
        <f t="shared" si="0"/>
        <v>3</v>
      </c>
      <c r="C28">
        <f t="shared" si="1"/>
        <v>2014</v>
      </c>
      <c r="D28">
        <f>'Monthly Data'!W28</f>
        <v>21695140.398856066</v>
      </c>
      <c r="E28">
        <f>'Monthly Data'!CE28</f>
        <v>31</v>
      </c>
      <c r="F28">
        <f>'Monthly Data'!BF28</f>
        <v>24.9</v>
      </c>
      <c r="G28">
        <f>'Monthly Data'!CH28</f>
        <v>0</v>
      </c>
      <c r="H28">
        <f>'Monthly Data'!CC28</f>
        <v>0</v>
      </c>
      <c r="J28" s="6">
        <f t="shared" si="2"/>
        <v>95810.457317709806</v>
      </c>
      <c r="K28" s="6">
        <f t="shared" si="3"/>
        <v>22769657.836472534</v>
      </c>
      <c r="L28" s="6">
        <f t="shared" si="4"/>
        <v>161617.26890521427</v>
      </c>
      <c r="M28" s="6">
        <f t="shared" si="5"/>
        <v>0</v>
      </c>
      <c r="N28" s="6">
        <f t="shared" si="6"/>
        <v>0</v>
      </c>
      <c r="O28" s="6">
        <f t="shared" si="7"/>
        <v>23027085.562695459</v>
      </c>
    </row>
    <row r="29" spans="1:20" x14ac:dyDescent="0.25">
      <c r="A29" s="21">
        <f>'Monthly Data'!A29</f>
        <v>41730</v>
      </c>
      <c r="B29">
        <f t="shared" si="0"/>
        <v>4</v>
      </c>
      <c r="C29">
        <f t="shared" si="1"/>
        <v>2014</v>
      </c>
      <c r="D29">
        <f>'Monthly Data'!W29</f>
        <v>22089231.011596061</v>
      </c>
      <c r="E29">
        <f>'Monthly Data'!CE29</f>
        <v>30</v>
      </c>
      <c r="F29">
        <f>'Monthly Data'!BF29</f>
        <v>24.9</v>
      </c>
      <c r="G29">
        <f>'Monthly Data'!CH29</f>
        <v>0</v>
      </c>
      <c r="H29">
        <f>'Monthly Data'!CC29</f>
        <v>0</v>
      </c>
      <c r="J29" s="6">
        <f t="shared" si="2"/>
        <v>95810.457317709806</v>
      </c>
      <c r="K29" s="6">
        <f t="shared" si="3"/>
        <v>22035152.744973417</v>
      </c>
      <c r="L29" s="6">
        <f t="shared" si="4"/>
        <v>161617.26890521427</v>
      </c>
      <c r="M29" s="6">
        <f t="shared" si="5"/>
        <v>0</v>
      </c>
      <c r="N29" s="6">
        <f t="shared" si="6"/>
        <v>0</v>
      </c>
      <c r="O29" s="6">
        <f t="shared" si="7"/>
        <v>22292580.471196342</v>
      </c>
    </row>
    <row r="30" spans="1:20" x14ac:dyDescent="0.25">
      <c r="A30" s="21">
        <f>'Monthly Data'!A30</f>
        <v>41760</v>
      </c>
      <c r="B30">
        <f t="shared" si="0"/>
        <v>5</v>
      </c>
      <c r="C30">
        <f t="shared" si="1"/>
        <v>2014</v>
      </c>
      <c r="D30">
        <f>'Monthly Data'!W30</f>
        <v>22968398.309588566</v>
      </c>
      <c r="E30">
        <f>'Monthly Data'!CE30</f>
        <v>31</v>
      </c>
      <c r="F30">
        <f>'Monthly Data'!BF30</f>
        <v>24.9</v>
      </c>
      <c r="G30">
        <f>'Monthly Data'!CH30</f>
        <v>0</v>
      </c>
      <c r="H30">
        <f>'Monthly Data'!CC30</f>
        <v>0</v>
      </c>
      <c r="J30" s="6">
        <f t="shared" si="2"/>
        <v>95810.457317709806</v>
      </c>
      <c r="K30" s="6">
        <f t="shared" si="3"/>
        <v>22769657.836472534</v>
      </c>
      <c r="L30" s="6">
        <f t="shared" si="4"/>
        <v>161617.26890521427</v>
      </c>
      <c r="M30" s="6">
        <f t="shared" si="5"/>
        <v>0</v>
      </c>
      <c r="N30" s="6">
        <f t="shared" si="6"/>
        <v>0</v>
      </c>
      <c r="O30" s="6">
        <f t="shared" si="7"/>
        <v>23027085.562695459</v>
      </c>
    </row>
    <row r="31" spans="1:20" x14ac:dyDescent="0.25">
      <c r="A31" s="21">
        <f>'Monthly Data'!A31</f>
        <v>41791</v>
      </c>
      <c r="B31">
        <f t="shared" si="0"/>
        <v>6</v>
      </c>
      <c r="C31">
        <f t="shared" si="1"/>
        <v>2014</v>
      </c>
      <c r="D31">
        <f>'Monthly Data'!W31</f>
        <v>21082986.601546064</v>
      </c>
      <c r="E31">
        <f>'Monthly Data'!CE31</f>
        <v>30</v>
      </c>
      <c r="F31">
        <f>'Monthly Data'!BF31</f>
        <v>24.9</v>
      </c>
      <c r="G31">
        <f>'Monthly Data'!CH31</f>
        <v>0</v>
      </c>
      <c r="H31">
        <f>'Monthly Data'!CC31</f>
        <v>0</v>
      </c>
      <c r="J31" s="6">
        <f t="shared" si="2"/>
        <v>95810.457317709806</v>
      </c>
      <c r="K31" s="6">
        <f t="shared" si="3"/>
        <v>22035152.744973417</v>
      </c>
      <c r="L31" s="6">
        <f t="shared" si="4"/>
        <v>161617.26890521427</v>
      </c>
      <c r="M31" s="6">
        <f t="shared" si="5"/>
        <v>0</v>
      </c>
      <c r="N31" s="6">
        <f t="shared" si="6"/>
        <v>0</v>
      </c>
      <c r="O31" s="6">
        <f t="shared" si="7"/>
        <v>22292580.471196342</v>
      </c>
    </row>
    <row r="32" spans="1:20" x14ac:dyDescent="0.25">
      <c r="A32" s="21">
        <f>'Monthly Data'!A32</f>
        <v>41821</v>
      </c>
      <c r="B32">
        <f t="shared" si="0"/>
        <v>7</v>
      </c>
      <c r="C32">
        <f t="shared" si="1"/>
        <v>2014</v>
      </c>
      <c r="D32">
        <f>'Monthly Data'!W32</f>
        <v>23324333.587996062</v>
      </c>
      <c r="E32">
        <f>'Monthly Data'!CE32</f>
        <v>31</v>
      </c>
      <c r="F32">
        <f>'Monthly Data'!BF32</f>
        <v>24.9</v>
      </c>
      <c r="G32">
        <f>'Monthly Data'!CH32</f>
        <v>0</v>
      </c>
      <c r="H32">
        <f>'Monthly Data'!CC32</f>
        <v>0</v>
      </c>
      <c r="J32" s="6">
        <f t="shared" si="2"/>
        <v>95810.457317709806</v>
      </c>
      <c r="K32" s="6">
        <f t="shared" si="3"/>
        <v>22769657.836472534</v>
      </c>
      <c r="L32" s="6">
        <f t="shared" si="4"/>
        <v>161617.26890521427</v>
      </c>
      <c r="M32" s="6">
        <f t="shared" si="5"/>
        <v>0</v>
      </c>
      <c r="N32" s="6">
        <f t="shared" si="6"/>
        <v>0</v>
      </c>
      <c r="O32" s="6">
        <f t="shared" si="7"/>
        <v>23027085.562695459</v>
      </c>
    </row>
    <row r="33" spans="1:15" x14ac:dyDescent="0.25">
      <c r="A33" s="21">
        <f>'Monthly Data'!A33</f>
        <v>41852</v>
      </c>
      <c r="B33">
        <f t="shared" si="0"/>
        <v>8</v>
      </c>
      <c r="C33">
        <f t="shared" si="1"/>
        <v>2014</v>
      </c>
      <c r="D33">
        <f>'Monthly Data'!W33</f>
        <v>24335554.599098563</v>
      </c>
      <c r="E33">
        <f>'Monthly Data'!CE33</f>
        <v>31</v>
      </c>
      <c r="F33">
        <f>'Monthly Data'!BF33</f>
        <v>24.9</v>
      </c>
      <c r="G33">
        <f>'Monthly Data'!CH33</f>
        <v>0</v>
      </c>
      <c r="H33">
        <f>'Monthly Data'!CC33</f>
        <v>0</v>
      </c>
      <c r="J33" s="6">
        <f t="shared" si="2"/>
        <v>95810.457317709806</v>
      </c>
      <c r="K33" s="6">
        <f t="shared" si="3"/>
        <v>22769657.836472534</v>
      </c>
      <c r="L33" s="6">
        <f t="shared" si="4"/>
        <v>161617.26890521427</v>
      </c>
      <c r="M33" s="6">
        <f t="shared" si="5"/>
        <v>0</v>
      </c>
      <c r="N33" s="6">
        <f t="shared" si="6"/>
        <v>0</v>
      </c>
      <c r="O33" s="6">
        <f t="shared" si="7"/>
        <v>23027085.562695459</v>
      </c>
    </row>
    <row r="34" spans="1:15" x14ac:dyDescent="0.25">
      <c r="A34" s="21">
        <f>'Monthly Data'!A34</f>
        <v>41883</v>
      </c>
      <c r="B34">
        <f t="shared" si="0"/>
        <v>9</v>
      </c>
      <c r="C34">
        <f t="shared" si="1"/>
        <v>2014</v>
      </c>
      <c r="D34">
        <f>'Monthly Data'!W34</f>
        <v>22547078.271053564</v>
      </c>
      <c r="E34">
        <f>'Monthly Data'!CE34</f>
        <v>30</v>
      </c>
      <c r="F34">
        <f>'Monthly Data'!BF34</f>
        <v>24.9</v>
      </c>
      <c r="G34">
        <f>'Monthly Data'!CH34</f>
        <v>0</v>
      </c>
      <c r="H34">
        <f>'Monthly Data'!CC34</f>
        <v>1</v>
      </c>
      <c r="J34" s="6">
        <f t="shared" si="2"/>
        <v>95810.457317709806</v>
      </c>
      <c r="K34" s="6">
        <f t="shared" si="3"/>
        <v>22035152.744973417</v>
      </c>
      <c r="L34" s="6">
        <f t="shared" si="4"/>
        <v>161617.26890521427</v>
      </c>
      <c r="M34" s="6">
        <f t="shared" si="5"/>
        <v>0</v>
      </c>
      <c r="N34" s="6">
        <f t="shared" si="6"/>
        <v>-813494.55212636397</v>
      </c>
      <c r="O34" s="6">
        <f t="shared" si="7"/>
        <v>21479085.919069979</v>
      </c>
    </row>
    <row r="35" spans="1:15" x14ac:dyDescent="0.25">
      <c r="A35" s="21">
        <f>'Monthly Data'!A35</f>
        <v>41913</v>
      </c>
      <c r="B35">
        <f t="shared" si="0"/>
        <v>10</v>
      </c>
      <c r="C35">
        <f t="shared" si="1"/>
        <v>2014</v>
      </c>
      <c r="D35">
        <f>'Monthly Data'!W35</f>
        <v>22510487.298833564</v>
      </c>
      <c r="E35">
        <f>'Monthly Data'!CE35</f>
        <v>31</v>
      </c>
      <c r="F35">
        <f>'Monthly Data'!BF35</f>
        <v>24.9</v>
      </c>
      <c r="G35">
        <f>'Monthly Data'!CH35</f>
        <v>0</v>
      </c>
      <c r="H35">
        <f>'Monthly Data'!CC35</f>
        <v>1</v>
      </c>
      <c r="J35" s="6">
        <f t="shared" si="2"/>
        <v>95810.457317709806</v>
      </c>
      <c r="K35" s="6">
        <f t="shared" si="3"/>
        <v>22769657.836472534</v>
      </c>
      <c r="L35" s="6">
        <f t="shared" si="4"/>
        <v>161617.26890521427</v>
      </c>
      <c r="M35" s="6">
        <f t="shared" si="5"/>
        <v>0</v>
      </c>
      <c r="N35" s="6">
        <f t="shared" si="6"/>
        <v>-813494.55212636397</v>
      </c>
      <c r="O35" s="6">
        <f t="shared" si="7"/>
        <v>22213591.010569096</v>
      </c>
    </row>
    <row r="36" spans="1:15" x14ac:dyDescent="0.25">
      <c r="A36" s="21">
        <f>'Monthly Data'!A36</f>
        <v>41944</v>
      </c>
      <c r="B36">
        <f t="shared" si="0"/>
        <v>11</v>
      </c>
      <c r="C36">
        <f t="shared" si="1"/>
        <v>2014</v>
      </c>
      <c r="D36">
        <f>'Monthly Data'!W36</f>
        <v>23546531.154631067</v>
      </c>
      <c r="E36">
        <f>'Monthly Data'!CE36</f>
        <v>30</v>
      </c>
      <c r="F36">
        <f>'Monthly Data'!BF36</f>
        <v>24.9</v>
      </c>
      <c r="G36">
        <f>'Monthly Data'!CH36</f>
        <v>0</v>
      </c>
      <c r="H36">
        <f>'Monthly Data'!CC36</f>
        <v>0</v>
      </c>
      <c r="J36" s="6">
        <f t="shared" si="2"/>
        <v>95810.457317709806</v>
      </c>
      <c r="K36" s="6">
        <f t="shared" si="3"/>
        <v>22035152.744973417</v>
      </c>
      <c r="L36" s="6">
        <f t="shared" si="4"/>
        <v>161617.26890521427</v>
      </c>
      <c r="M36" s="6">
        <f t="shared" si="5"/>
        <v>0</v>
      </c>
      <c r="N36" s="6">
        <f t="shared" si="6"/>
        <v>0</v>
      </c>
      <c r="O36" s="6">
        <f t="shared" si="7"/>
        <v>22292580.471196342</v>
      </c>
    </row>
    <row r="37" spans="1:15" x14ac:dyDescent="0.25">
      <c r="A37" s="21">
        <f>'Monthly Data'!A37</f>
        <v>41974</v>
      </c>
      <c r="B37">
        <f t="shared" si="0"/>
        <v>12</v>
      </c>
      <c r="C37">
        <f t="shared" si="1"/>
        <v>2014</v>
      </c>
      <c r="D37">
        <f>'Monthly Data'!W37</f>
        <v>23381152.704773568</v>
      </c>
      <c r="E37">
        <f>'Monthly Data'!CE37</f>
        <v>31</v>
      </c>
      <c r="F37">
        <f>'Monthly Data'!BF37</f>
        <v>24.9</v>
      </c>
      <c r="G37">
        <f>'Monthly Data'!CH37</f>
        <v>0</v>
      </c>
      <c r="H37">
        <f>'Monthly Data'!CC37</f>
        <v>0</v>
      </c>
      <c r="J37" s="6">
        <f t="shared" si="2"/>
        <v>95810.457317709806</v>
      </c>
      <c r="K37" s="6">
        <f t="shared" si="3"/>
        <v>22769657.836472534</v>
      </c>
      <c r="L37" s="6">
        <f t="shared" si="4"/>
        <v>161617.26890521427</v>
      </c>
      <c r="M37" s="6">
        <f t="shared" si="5"/>
        <v>0</v>
      </c>
      <c r="N37" s="6">
        <f t="shared" si="6"/>
        <v>0</v>
      </c>
      <c r="O37" s="6">
        <f t="shared" si="7"/>
        <v>23027085.562695459</v>
      </c>
    </row>
    <row r="38" spans="1:15" x14ac:dyDescent="0.25">
      <c r="A38" s="21">
        <f>'Monthly Data'!A38</f>
        <v>42005</v>
      </c>
      <c r="B38">
        <f t="shared" si="0"/>
        <v>1</v>
      </c>
      <c r="C38">
        <f t="shared" si="1"/>
        <v>2015</v>
      </c>
      <c r="D38">
        <f>'Monthly Data'!W38</f>
        <v>24101385.121249359</v>
      </c>
      <c r="E38">
        <f>'Monthly Data'!CE38</f>
        <v>31</v>
      </c>
      <c r="F38">
        <f>'Monthly Data'!BF38</f>
        <v>23.4</v>
      </c>
      <c r="G38">
        <f>'Monthly Data'!CH38</f>
        <v>0</v>
      </c>
      <c r="H38">
        <f>'Monthly Data'!CC38</f>
        <v>0</v>
      </c>
      <c r="J38" s="6">
        <f t="shared" si="2"/>
        <v>95810.457317709806</v>
      </c>
      <c r="K38" s="6">
        <f t="shared" si="3"/>
        <v>22769657.836472534</v>
      </c>
      <c r="L38" s="6">
        <f t="shared" si="4"/>
        <v>151881.28885068328</v>
      </c>
      <c r="M38" s="6">
        <f t="shared" si="5"/>
        <v>0</v>
      </c>
      <c r="N38" s="6">
        <f t="shared" si="6"/>
        <v>0</v>
      </c>
      <c r="O38" s="6">
        <f t="shared" si="7"/>
        <v>23017349.582640927</v>
      </c>
    </row>
    <row r="39" spans="1:15" x14ac:dyDescent="0.25">
      <c r="A39" s="21">
        <f>'Monthly Data'!A39</f>
        <v>42036</v>
      </c>
      <c r="B39">
        <f t="shared" si="0"/>
        <v>2</v>
      </c>
      <c r="C39">
        <f t="shared" si="1"/>
        <v>2015</v>
      </c>
      <c r="D39">
        <f>'Monthly Data'!W39</f>
        <v>21537685.578724358</v>
      </c>
      <c r="E39">
        <f>'Monthly Data'!CE39</f>
        <v>28</v>
      </c>
      <c r="F39">
        <f>'Monthly Data'!BF39</f>
        <v>23.4</v>
      </c>
      <c r="G39">
        <f>'Monthly Data'!CH39</f>
        <v>0</v>
      </c>
      <c r="H39">
        <f>'Monthly Data'!CC39</f>
        <v>0</v>
      </c>
      <c r="J39" s="6">
        <f t="shared" si="2"/>
        <v>95810.457317709806</v>
      </c>
      <c r="K39" s="6">
        <f t="shared" si="3"/>
        <v>20566142.561975189</v>
      </c>
      <c r="L39" s="6">
        <f t="shared" si="4"/>
        <v>151881.28885068328</v>
      </c>
      <c r="M39" s="6">
        <f t="shared" si="5"/>
        <v>0</v>
      </c>
      <c r="N39" s="6">
        <f t="shared" si="6"/>
        <v>0</v>
      </c>
      <c r="O39" s="6">
        <f t="shared" si="7"/>
        <v>20813834.308143582</v>
      </c>
    </row>
    <row r="40" spans="1:15" x14ac:dyDescent="0.25">
      <c r="A40" s="21">
        <f>'Monthly Data'!A40</f>
        <v>42064</v>
      </c>
      <c r="B40">
        <f t="shared" si="0"/>
        <v>3</v>
      </c>
      <c r="C40">
        <f t="shared" si="1"/>
        <v>2015</v>
      </c>
      <c r="D40">
        <f>'Monthly Data'!W40</f>
        <v>23141596.620341856</v>
      </c>
      <c r="E40">
        <f>'Monthly Data'!CE40</f>
        <v>31</v>
      </c>
      <c r="F40">
        <f>'Monthly Data'!BF40</f>
        <v>23.4</v>
      </c>
      <c r="G40">
        <f>'Monthly Data'!CH40</f>
        <v>0</v>
      </c>
      <c r="H40">
        <f>'Monthly Data'!CC40</f>
        <v>0</v>
      </c>
      <c r="J40" s="6">
        <f t="shared" si="2"/>
        <v>95810.457317709806</v>
      </c>
      <c r="K40" s="6">
        <f t="shared" si="3"/>
        <v>22769657.836472534</v>
      </c>
      <c r="L40" s="6">
        <f t="shared" si="4"/>
        <v>151881.28885068328</v>
      </c>
      <c r="M40" s="6">
        <f t="shared" si="5"/>
        <v>0</v>
      </c>
      <c r="N40" s="6">
        <f t="shared" si="6"/>
        <v>0</v>
      </c>
      <c r="O40" s="6">
        <f t="shared" si="7"/>
        <v>23017349.582640927</v>
      </c>
    </row>
    <row r="41" spans="1:15" x14ac:dyDescent="0.25">
      <c r="A41" s="21">
        <f>'Monthly Data'!A41</f>
        <v>42095</v>
      </c>
      <c r="B41">
        <f t="shared" si="0"/>
        <v>4</v>
      </c>
      <c r="C41">
        <f t="shared" si="1"/>
        <v>2015</v>
      </c>
      <c r="D41">
        <f>'Monthly Data'!W41</f>
        <v>23821596.386089358</v>
      </c>
      <c r="E41">
        <f>'Monthly Data'!CE41</f>
        <v>30</v>
      </c>
      <c r="F41">
        <f>'Monthly Data'!BF41</f>
        <v>23.4</v>
      </c>
      <c r="G41">
        <f>'Monthly Data'!CH41</f>
        <v>0</v>
      </c>
      <c r="H41">
        <f>'Monthly Data'!CC41</f>
        <v>0</v>
      </c>
      <c r="J41" s="6">
        <f t="shared" si="2"/>
        <v>95810.457317709806</v>
      </c>
      <c r="K41" s="6">
        <f t="shared" si="3"/>
        <v>22035152.744973417</v>
      </c>
      <c r="L41" s="6">
        <f t="shared" si="4"/>
        <v>151881.28885068328</v>
      </c>
      <c r="M41" s="6">
        <f t="shared" si="5"/>
        <v>0</v>
      </c>
      <c r="N41" s="6">
        <f t="shared" si="6"/>
        <v>0</v>
      </c>
      <c r="O41" s="6">
        <f t="shared" si="7"/>
        <v>22282844.491141811</v>
      </c>
    </row>
    <row r="42" spans="1:15" x14ac:dyDescent="0.25">
      <c r="A42" s="21">
        <f>'Monthly Data'!A42</f>
        <v>42125</v>
      </c>
      <c r="B42">
        <f t="shared" si="0"/>
        <v>5</v>
      </c>
      <c r="C42">
        <f t="shared" si="1"/>
        <v>2015</v>
      </c>
      <c r="D42">
        <f>'Monthly Data'!W42</f>
        <v>22532519.384899355</v>
      </c>
      <c r="E42">
        <f>'Monthly Data'!CE42</f>
        <v>31</v>
      </c>
      <c r="F42">
        <f>'Monthly Data'!BF42</f>
        <v>23.4</v>
      </c>
      <c r="G42">
        <f>'Monthly Data'!CH42</f>
        <v>0</v>
      </c>
      <c r="H42">
        <f>'Monthly Data'!CC42</f>
        <v>0</v>
      </c>
      <c r="J42" s="6">
        <f t="shared" si="2"/>
        <v>95810.457317709806</v>
      </c>
      <c r="K42" s="6">
        <f t="shared" si="3"/>
        <v>22769657.836472534</v>
      </c>
      <c r="L42" s="6">
        <f t="shared" si="4"/>
        <v>151881.28885068328</v>
      </c>
      <c r="M42" s="6">
        <f t="shared" si="5"/>
        <v>0</v>
      </c>
      <c r="N42" s="6">
        <f t="shared" si="6"/>
        <v>0</v>
      </c>
      <c r="O42" s="6">
        <f t="shared" si="7"/>
        <v>23017349.582640927</v>
      </c>
    </row>
    <row r="43" spans="1:15" x14ac:dyDescent="0.25">
      <c r="A43" s="21">
        <f>'Monthly Data'!A43</f>
        <v>42156</v>
      </c>
      <c r="B43">
        <f t="shared" si="0"/>
        <v>6</v>
      </c>
      <c r="C43">
        <f t="shared" si="1"/>
        <v>2015</v>
      </c>
      <c r="D43">
        <f>'Monthly Data'!W43</f>
        <v>20526630.09834436</v>
      </c>
      <c r="E43">
        <f>'Monthly Data'!CE43</f>
        <v>30</v>
      </c>
      <c r="F43">
        <f>'Monthly Data'!BF43</f>
        <v>23.4</v>
      </c>
      <c r="G43">
        <f>'Monthly Data'!CH43</f>
        <v>0</v>
      </c>
      <c r="H43">
        <f>'Monthly Data'!CC43</f>
        <v>0</v>
      </c>
      <c r="J43" s="6">
        <f t="shared" si="2"/>
        <v>95810.457317709806</v>
      </c>
      <c r="K43" s="6">
        <f t="shared" si="3"/>
        <v>22035152.744973417</v>
      </c>
      <c r="L43" s="6">
        <f t="shared" si="4"/>
        <v>151881.28885068328</v>
      </c>
      <c r="M43" s="6">
        <f t="shared" si="5"/>
        <v>0</v>
      </c>
      <c r="N43" s="6">
        <f t="shared" si="6"/>
        <v>0</v>
      </c>
      <c r="O43" s="6">
        <f t="shared" si="7"/>
        <v>22282844.491141811</v>
      </c>
    </row>
    <row r="44" spans="1:15" x14ac:dyDescent="0.25">
      <c r="A44" s="21">
        <f>'Monthly Data'!A44</f>
        <v>42186</v>
      </c>
      <c r="B44">
        <f t="shared" si="0"/>
        <v>7</v>
      </c>
      <c r="C44">
        <f t="shared" si="1"/>
        <v>2015</v>
      </c>
      <c r="D44">
        <f>'Monthly Data'!W44</f>
        <v>23356909.782169361</v>
      </c>
      <c r="E44">
        <f>'Monthly Data'!CE44</f>
        <v>31</v>
      </c>
      <c r="F44">
        <f>'Monthly Data'!BF44</f>
        <v>23.4</v>
      </c>
      <c r="G44">
        <f>'Monthly Data'!CH44</f>
        <v>0</v>
      </c>
      <c r="H44">
        <f>'Monthly Data'!CC44</f>
        <v>0</v>
      </c>
      <c r="J44" s="6">
        <f t="shared" si="2"/>
        <v>95810.457317709806</v>
      </c>
      <c r="K44" s="6">
        <f t="shared" si="3"/>
        <v>22769657.836472534</v>
      </c>
      <c r="L44" s="6">
        <f t="shared" si="4"/>
        <v>151881.28885068328</v>
      </c>
      <c r="M44" s="6">
        <f t="shared" si="5"/>
        <v>0</v>
      </c>
      <c r="N44" s="6">
        <f t="shared" si="6"/>
        <v>0</v>
      </c>
      <c r="O44" s="6">
        <f t="shared" si="7"/>
        <v>23017349.582640927</v>
      </c>
    </row>
    <row r="45" spans="1:15" x14ac:dyDescent="0.25">
      <c r="A45" s="21">
        <f>'Monthly Data'!A45</f>
        <v>42217</v>
      </c>
      <c r="B45">
        <f t="shared" si="0"/>
        <v>8</v>
      </c>
      <c r="C45">
        <f t="shared" si="1"/>
        <v>2015</v>
      </c>
      <c r="D45">
        <f>'Monthly Data'!W45</f>
        <v>23423535.18430936</v>
      </c>
      <c r="E45">
        <f>'Monthly Data'!CE45</f>
        <v>31</v>
      </c>
      <c r="F45">
        <f>'Monthly Data'!BF45</f>
        <v>23.4</v>
      </c>
      <c r="G45">
        <f>'Monthly Data'!CH45</f>
        <v>0</v>
      </c>
      <c r="H45">
        <f>'Monthly Data'!CC45</f>
        <v>0</v>
      </c>
      <c r="J45" s="6">
        <f t="shared" si="2"/>
        <v>95810.457317709806</v>
      </c>
      <c r="K45" s="6">
        <f t="shared" si="3"/>
        <v>22769657.836472534</v>
      </c>
      <c r="L45" s="6">
        <f t="shared" si="4"/>
        <v>151881.28885068328</v>
      </c>
      <c r="M45" s="6">
        <f t="shared" si="5"/>
        <v>0</v>
      </c>
      <c r="N45" s="6">
        <f t="shared" si="6"/>
        <v>0</v>
      </c>
      <c r="O45" s="6">
        <f t="shared" si="7"/>
        <v>23017349.582640927</v>
      </c>
    </row>
    <row r="46" spans="1:15" x14ac:dyDescent="0.25">
      <c r="A46" s="21">
        <f>'Monthly Data'!A46</f>
        <v>42248</v>
      </c>
      <c r="B46">
        <f t="shared" si="0"/>
        <v>9</v>
      </c>
      <c r="C46">
        <f t="shared" si="1"/>
        <v>2015</v>
      </c>
      <c r="D46">
        <f>'Monthly Data'!W46</f>
        <v>21449719.081451859</v>
      </c>
      <c r="E46">
        <f>'Monthly Data'!CE46</f>
        <v>30</v>
      </c>
      <c r="F46">
        <f>'Monthly Data'!BF46</f>
        <v>23.4</v>
      </c>
      <c r="G46">
        <f>'Monthly Data'!CH46</f>
        <v>0</v>
      </c>
      <c r="H46">
        <f>'Monthly Data'!CC46</f>
        <v>1</v>
      </c>
      <c r="J46" s="6">
        <f t="shared" si="2"/>
        <v>95810.457317709806</v>
      </c>
      <c r="K46" s="6">
        <f t="shared" si="3"/>
        <v>22035152.744973417</v>
      </c>
      <c r="L46" s="6">
        <f t="shared" si="4"/>
        <v>151881.28885068328</v>
      </c>
      <c r="M46" s="6">
        <f t="shared" si="5"/>
        <v>0</v>
      </c>
      <c r="N46" s="6">
        <f t="shared" si="6"/>
        <v>-813494.55212636397</v>
      </c>
      <c r="O46" s="6">
        <f t="shared" si="7"/>
        <v>21469349.939015448</v>
      </c>
    </row>
    <row r="47" spans="1:15" x14ac:dyDescent="0.25">
      <c r="A47" s="21">
        <f>'Monthly Data'!A47</f>
        <v>42278</v>
      </c>
      <c r="B47">
        <f t="shared" ref="B47:B97" si="8">MONTH(A47)</f>
        <v>10</v>
      </c>
      <c r="C47">
        <f t="shared" ref="C47:C97" si="9">YEAR(A47)</f>
        <v>2015</v>
      </c>
      <c r="D47">
        <f>'Monthly Data'!W47</f>
        <v>22317576.580834359</v>
      </c>
      <c r="E47">
        <f>'Monthly Data'!CE47</f>
        <v>31</v>
      </c>
      <c r="F47">
        <f>'Monthly Data'!BF47</f>
        <v>23.4</v>
      </c>
      <c r="G47">
        <f>'Monthly Data'!CH47</f>
        <v>0</v>
      </c>
      <c r="H47">
        <f>'Monthly Data'!CC47</f>
        <v>1</v>
      </c>
      <c r="J47" s="6">
        <f t="shared" si="2"/>
        <v>95810.457317709806</v>
      </c>
      <c r="K47" s="6">
        <f t="shared" si="3"/>
        <v>22769657.836472534</v>
      </c>
      <c r="L47" s="6">
        <f t="shared" si="4"/>
        <v>151881.28885068328</v>
      </c>
      <c r="M47" s="6">
        <f t="shared" si="5"/>
        <v>0</v>
      </c>
      <c r="N47" s="6">
        <f t="shared" si="6"/>
        <v>-813494.55212636397</v>
      </c>
      <c r="O47" s="6">
        <f t="shared" si="7"/>
        <v>22203855.030514564</v>
      </c>
    </row>
    <row r="48" spans="1:15" x14ac:dyDescent="0.25">
      <c r="A48" s="21">
        <f>'Monthly Data'!A48</f>
        <v>42309</v>
      </c>
      <c r="B48">
        <f t="shared" si="8"/>
        <v>11</v>
      </c>
      <c r="C48">
        <f t="shared" si="9"/>
        <v>2015</v>
      </c>
      <c r="D48">
        <f>'Monthly Data'!W48</f>
        <v>21404969.676146857</v>
      </c>
      <c r="E48">
        <f>'Monthly Data'!CE48</f>
        <v>30</v>
      </c>
      <c r="F48">
        <f>'Monthly Data'!BF48</f>
        <v>23.4</v>
      </c>
      <c r="G48">
        <f>'Monthly Data'!CH48</f>
        <v>0</v>
      </c>
      <c r="H48">
        <f>'Monthly Data'!CC48</f>
        <v>0</v>
      </c>
      <c r="J48" s="6">
        <f t="shared" si="2"/>
        <v>95810.457317709806</v>
      </c>
      <c r="K48" s="6">
        <f t="shared" si="3"/>
        <v>22035152.744973417</v>
      </c>
      <c r="L48" s="6">
        <f t="shared" si="4"/>
        <v>151881.28885068328</v>
      </c>
      <c r="M48" s="6">
        <f t="shared" si="5"/>
        <v>0</v>
      </c>
      <c r="N48" s="6">
        <f t="shared" si="6"/>
        <v>0</v>
      </c>
      <c r="O48" s="6">
        <f t="shared" si="7"/>
        <v>22282844.491141811</v>
      </c>
    </row>
    <row r="49" spans="1:15" x14ac:dyDescent="0.25">
      <c r="A49" s="21">
        <f>'Monthly Data'!A49</f>
        <v>42339</v>
      </c>
      <c r="B49">
        <f t="shared" si="8"/>
        <v>12</v>
      </c>
      <c r="C49">
        <f t="shared" si="9"/>
        <v>2015</v>
      </c>
      <c r="D49">
        <f>'Monthly Data'!W49</f>
        <v>25406346.078686859</v>
      </c>
      <c r="E49">
        <f>'Monthly Data'!CE49</f>
        <v>31</v>
      </c>
      <c r="F49">
        <f>'Monthly Data'!BF49</f>
        <v>23.4</v>
      </c>
      <c r="G49">
        <f>'Monthly Data'!CH49</f>
        <v>0</v>
      </c>
      <c r="H49">
        <f>'Monthly Data'!CC49</f>
        <v>0</v>
      </c>
      <c r="J49" s="6">
        <f t="shared" si="2"/>
        <v>95810.457317709806</v>
      </c>
      <c r="K49" s="6">
        <f t="shared" si="3"/>
        <v>22769657.836472534</v>
      </c>
      <c r="L49" s="6">
        <f t="shared" si="4"/>
        <v>151881.28885068328</v>
      </c>
      <c r="M49" s="6">
        <f t="shared" si="5"/>
        <v>0</v>
      </c>
      <c r="N49" s="6">
        <f t="shared" si="6"/>
        <v>0</v>
      </c>
      <c r="O49" s="6">
        <f t="shared" si="7"/>
        <v>23017349.582640927</v>
      </c>
    </row>
    <row r="50" spans="1:15" x14ac:dyDescent="0.25">
      <c r="A50" s="21">
        <f>'Monthly Data'!A50</f>
        <v>42370</v>
      </c>
      <c r="B50">
        <f t="shared" si="8"/>
        <v>1</v>
      </c>
      <c r="C50">
        <f t="shared" si="9"/>
        <v>2016</v>
      </c>
      <c r="D50">
        <f>'Monthly Data'!W50</f>
        <v>26243313.397527449</v>
      </c>
      <c r="E50">
        <f>'Monthly Data'!CE50</f>
        <v>31</v>
      </c>
      <c r="F50">
        <f>'Monthly Data'!BF50</f>
        <v>377.2</v>
      </c>
      <c r="G50">
        <f>'Monthly Data'!CH50</f>
        <v>0</v>
      </c>
      <c r="H50">
        <f>'Monthly Data'!CC50</f>
        <v>0</v>
      </c>
      <c r="J50" s="6">
        <f t="shared" si="2"/>
        <v>95810.457317709806</v>
      </c>
      <c r="K50" s="6">
        <f t="shared" si="3"/>
        <v>22769657.836472534</v>
      </c>
      <c r="L50" s="6">
        <f t="shared" si="4"/>
        <v>2448274.451046057</v>
      </c>
      <c r="M50" s="6">
        <f t="shared" si="5"/>
        <v>0</v>
      </c>
      <c r="N50" s="6">
        <f t="shared" si="6"/>
        <v>0</v>
      </c>
      <c r="O50" s="6">
        <f t="shared" si="7"/>
        <v>25313742.744836301</v>
      </c>
    </row>
    <row r="51" spans="1:15" x14ac:dyDescent="0.25">
      <c r="A51" s="21">
        <f>'Monthly Data'!A51</f>
        <v>42401</v>
      </c>
      <c r="B51">
        <f t="shared" si="8"/>
        <v>2</v>
      </c>
      <c r="C51">
        <f t="shared" si="9"/>
        <v>2016</v>
      </c>
      <c r="D51">
        <f>'Monthly Data'!W51</f>
        <v>24084561.636619952</v>
      </c>
      <c r="E51">
        <f>'Monthly Data'!CE51</f>
        <v>29</v>
      </c>
      <c r="F51">
        <f>'Monthly Data'!BF51</f>
        <v>377.2</v>
      </c>
      <c r="G51">
        <f>'Monthly Data'!CH51</f>
        <v>0</v>
      </c>
      <c r="H51">
        <f>'Monthly Data'!CC51</f>
        <v>0</v>
      </c>
      <c r="J51" s="6">
        <f t="shared" si="2"/>
        <v>95810.457317709806</v>
      </c>
      <c r="K51" s="6">
        <f t="shared" si="3"/>
        <v>21300647.653474305</v>
      </c>
      <c r="L51" s="6">
        <f t="shared" si="4"/>
        <v>2448274.451046057</v>
      </c>
      <c r="M51" s="6">
        <f t="shared" si="5"/>
        <v>0</v>
      </c>
      <c r="N51" s="6">
        <f t="shared" si="6"/>
        <v>0</v>
      </c>
      <c r="O51" s="6">
        <f t="shared" si="7"/>
        <v>23844732.561838072</v>
      </c>
    </row>
    <row r="52" spans="1:15" x14ac:dyDescent="0.25">
      <c r="A52" s="21">
        <f>'Monthly Data'!A52</f>
        <v>42430</v>
      </c>
      <c r="B52">
        <f t="shared" si="8"/>
        <v>3</v>
      </c>
      <c r="C52">
        <f t="shared" si="9"/>
        <v>2016</v>
      </c>
      <c r="D52">
        <f>'Monthly Data'!W52</f>
        <v>26064565.634734951</v>
      </c>
      <c r="E52">
        <f>'Monthly Data'!CE52</f>
        <v>31</v>
      </c>
      <c r="F52">
        <f>'Monthly Data'!BF52</f>
        <v>377.2</v>
      </c>
      <c r="G52">
        <f>'Monthly Data'!CH52</f>
        <v>0</v>
      </c>
      <c r="H52">
        <f>'Monthly Data'!CC52</f>
        <v>0</v>
      </c>
      <c r="J52" s="6">
        <f t="shared" si="2"/>
        <v>95810.457317709806</v>
      </c>
      <c r="K52" s="6">
        <f t="shared" si="3"/>
        <v>22769657.836472534</v>
      </c>
      <c r="L52" s="6">
        <f t="shared" si="4"/>
        <v>2448274.451046057</v>
      </c>
      <c r="M52" s="6">
        <f t="shared" si="5"/>
        <v>0</v>
      </c>
      <c r="N52" s="6">
        <f t="shared" si="6"/>
        <v>0</v>
      </c>
      <c r="O52" s="6">
        <f t="shared" si="7"/>
        <v>25313742.744836301</v>
      </c>
    </row>
    <row r="53" spans="1:15" x14ac:dyDescent="0.25">
      <c r="A53" s="21">
        <f>'Monthly Data'!A53</f>
        <v>42461</v>
      </c>
      <c r="B53">
        <f t="shared" si="8"/>
        <v>4</v>
      </c>
      <c r="C53">
        <f t="shared" si="9"/>
        <v>2016</v>
      </c>
      <c r="D53">
        <f>'Monthly Data'!W53</f>
        <v>25462585.021489948</v>
      </c>
      <c r="E53">
        <f>'Monthly Data'!CE53</f>
        <v>30</v>
      </c>
      <c r="F53">
        <f>'Monthly Data'!BF53</f>
        <v>377.2</v>
      </c>
      <c r="G53">
        <f>'Monthly Data'!CH53</f>
        <v>0</v>
      </c>
      <c r="H53">
        <f>'Monthly Data'!CC53</f>
        <v>0</v>
      </c>
      <c r="J53" s="6">
        <f t="shared" si="2"/>
        <v>95810.457317709806</v>
      </c>
      <c r="K53" s="6">
        <f t="shared" si="3"/>
        <v>22035152.744973417</v>
      </c>
      <c r="L53" s="6">
        <f t="shared" si="4"/>
        <v>2448274.451046057</v>
      </c>
      <c r="M53" s="6">
        <f t="shared" si="5"/>
        <v>0</v>
      </c>
      <c r="N53" s="6">
        <f t="shared" si="6"/>
        <v>0</v>
      </c>
      <c r="O53" s="6">
        <f t="shared" si="7"/>
        <v>24579237.653337184</v>
      </c>
    </row>
    <row r="54" spans="1:15" x14ac:dyDescent="0.25">
      <c r="A54" s="21">
        <f>'Monthly Data'!A54</f>
        <v>42491</v>
      </c>
      <c r="B54">
        <f t="shared" si="8"/>
        <v>5</v>
      </c>
      <c r="C54">
        <f t="shared" si="9"/>
        <v>2016</v>
      </c>
      <c r="D54">
        <f>'Monthly Data'!W54</f>
        <v>25847939.492832456</v>
      </c>
      <c r="E54">
        <f>'Monthly Data'!CE54</f>
        <v>31</v>
      </c>
      <c r="F54">
        <f>'Monthly Data'!BF54</f>
        <v>377.2</v>
      </c>
      <c r="G54">
        <f>'Monthly Data'!CH54</f>
        <v>0</v>
      </c>
      <c r="H54">
        <f>'Monthly Data'!CC54</f>
        <v>0</v>
      </c>
      <c r="J54" s="6">
        <f t="shared" si="2"/>
        <v>95810.457317709806</v>
      </c>
      <c r="K54" s="6">
        <f t="shared" si="3"/>
        <v>22769657.836472534</v>
      </c>
      <c r="L54" s="6">
        <f t="shared" si="4"/>
        <v>2448274.451046057</v>
      </c>
      <c r="M54" s="6">
        <f t="shared" si="5"/>
        <v>0</v>
      </c>
      <c r="N54" s="6">
        <f t="shared" si="6"/>
        <v>0</v>
      </c>
      <c r="O54" s="6">
        <f t="shared" si="7"/>
        <v>25313742.744836301</v>
      </c>
    </row>
    <row r="55" spans="1:15" x14ac:dyDescent="0.25">
      <c r="A55" s="21">
        <f>'Monthly Data'!A55</f>
        <v>42522</v>
      </c>
      <c r="B55">
        <f t="shared" si="8"/>
        <v>6</v>
      </c>
      <c r="C55">
        <f t="shared" si="9"/>
        <v>2016</v>
      </c>
      <c r="D55">
        <f>'Monthly Data'!W55</f>
        <v>24327586.217374951</v>
      </c>
      <c r="E55">
        <f>'Monthly Data'!CE55</f>
        <v>30</v>
      </c>
      <c r="F55">
        <f>'Monthly Data'!BF55</f>
        <v>377.2</v>
      </c>
      <c r="G55">
        <f>'Monthly Data'!CH55</f>
        <v>0</v>
      </c>
      <c r="H55">
        <f>'Monthly Data'!CC55</f>
        <v>0</v>
      </c>
      <c r="J55" s="6">
        <f t="shared" si="2"/>
        <v>95810.457317709806</v>
      </c>
      <c r="K55" s="6">
        <f t="shared" si="3"/>
        <v>22035152.744973417</v>
      </c>
      <c r="L55" s="6">
        <f t="shared" si="4"/>
        <v>2448274.451046057</v>
      </c>
      <c r="M55" s="6">
        <f t="shared" si="5"/>
        <v>0</v>
      </c>
      <c r="N55" s="6">
        <f t="shared" si="6"/>
        <v>0</v>
      </c>
      <c r="O55" s="6">
        <f t="shared" si="7"/>
        <v>24579237.653337184</v>
      </c>
    </row>
    <row r="56" spans="1:15" x14ac:dyDescent="0.25">
      <c r="A56" s="21">
        <f>'Monthly Data'!A56</f>
        <v>42552</v>
      </c>
      <c r="B56">
        <f t="shared" si="8"/>
        <v>7</v>
      </c>
      <c r="C56">
        <f t="shared" si="9"/>
        <v>2016</v>
      </c>
      <c r="D56">
        <f>'Monthly Data'!W56</f>
        <v>25937362.501122452</v>
      </c>
      <c r="E56">
        <f>'Monthly Data'!CE56</f>
        <v>31</v>
      </c>
      <c r="F56">
        <f>'Monthly Data'!BF56</f>
        <v>377.2</v>
      </c>
      <c r="G56">
        <f>'Monthly Data'!CH56</f>
        <v>0</v>
      </c>
      <c r="H56">
        <f>'Monthly Data'!CC56</f>
        <v>0</v>
      </c>
      <c r="J56" s="6">
        <f t="shared" si="2"/>
        <v>95810.457317709806</v>
      </c>
      <c r="K56" s="6">
        <f t="shared" si="3"/>
        <v>22769657.836472534</v>
      </c>
      <c r="L56" s="6">
        <f t="shared" si="4"/>
        <v>2448274.451046057</v>
      </c>
      <c r="M56" s="6">
        <f t="shared" si="5"/>
        <v>0</v>
      </c>
      <c r="N56" s="6">
        <f t="shared" si="6"/>
        <v>0</v>
      </c>
      <c r="O56" s="6">
        <f t="shared" si="7"/>
        <v>25313742.744836301</v>
      </c>
    </row>
    <row r="57" spans="1:15" x14ac:dyDescent="0.25">
      <c r="A57" s="21">
        <f>'Monthly Data'!A57</f>
        <v>42583</v>
      </c>
      <c r="B57">
        <f t="shared" si="8"/>
        <v>8</v>
      </c>
      <c r="C57">
        <f t="shared" si="9"/>
        <v>2016</v>
      </c>
      <c r="D57">
        <f>'Monthly Data'!W57</f>
        <v>24632748.843357451</v>
      </c>
      <c r="E57">
        <f>'Monthly Data'!CE57</f>
        <v>31</v>
      </c>
      <c r="F57">
        <f>'Monthly Data'!BF57</f>
        <v>377.2</v>
      </c>
      <c r="G57">
        <f>'Monthly Data'!CH57</f>
        <v>0</v>
      </c>
      <c r="H57">
        <f>'Monthly Data'!CC57</f>
        <v>0</v>
      </c>
      <c r="J57" s="6">
        <f t="shared" si="2"/>
        <v>95810.457317709806</v>
      </c>
      <c r="K57" s="6">
        <f t="shared" si="3"/>
        <v>22769657.836472534</v>
      </c>
      <c r="L57" s="6">
        <f t="shared" si="4"/>
        <v>2448274.451046057</v>
      </c>
      <c r="M57" s="6">
        <f t="shared" si="5"/>
        <v>0</v>
      </c>
      <c r="N57" s="6">
        <f t="shared" si="6"/>
        <v>0</v>
      </c>
      <c r="O57" s="6">
        <f t="shared" si="7"/>
        <v>25313742.744836301</v>
      </c>
    </row>
    <row r="58" spans="1:15" x14ac:dyDescent="0.25">
      <c r="A58" s="21">
        <f>'Monthly Data'!A58</f>
        <v>42614</v>
      </c>
      <c r="B58">
        <f t="shared" si="8"/>
        <v>9</v>
      </c>
      <c r="C58">
        <f t="shared" si="9"/>
        <v>2016</v>
      </c>
      <c r="D58">
        <f>'Monthly Data'!W58</f>
        <v>23515971.685459953</v>
      </c>
      <c r="E58">
        <f>'Monthly Data'!CE58</f>
        <v>30</v>
      </c>
      <c r="F58">
        <f>'Monthly Data'!BF58</f>
        <v>377.2</v>
      </c>
      <c r="G58">
        <f>'Monthly Data'!CH58</f>
        <v>0</v>
      </c>
      <c r="H58">
        <f>'Monthly Data'!CC58</f>
        <v>1</v>
      </c>
      <c r="J58" s="6">
        <f t="shared" si="2"/>
        <v>95810.457317709806</v>
      </c>
      <c r="K58" s="6">
        <f t="shared" si="3"/>
        <v>22035152.744973417</v>
      </c>
      <c r="L58" s="6">
        <f t="shared" si="4"/>
        <v>2448274.451046057</v>
      </c>
      <c r="M58" s="6">
        <f t="shared" si="5"/>
        <v>0</v>
      </c>
      <c r="N58" s="6">
        <f t="shared" si="6"/>
        <v>-813494.55212636397</v>
      </c>
      <c r="O58" s="6">
        <f t="shared" si="7"/>
        <v>23765743.101210821</v>
      </c>
    </row>
    <row r="59" spans="1:15" x14ac:dyDescent="0.25">
      <c r="A59" s="21">
        <f>'Monthly Data'!A59</f>
        <v>42644</v>
      </c>
      <c r="B59">
        <f t="shared" si="8"/>
        <v>10</v>
      </c>
      <c r="C59">
        <f t="shared" si="9"/>
        <v>2016</v>
      </c>
      <c r="D59">
        <f>'Monthly Data'!W59</f>
        <v>24813435.244444955</v>
      </c>
      <c r="E59">
        <f>'Monthly Data'!CE59</f>
        <v>31</v>
      </c>
      <c r="F59">
        <f>'Monthly Data'!BF59</f>
        <v>377.2</v>
      </c>
      <c r="G59">
        <f>'Monthly Data'!CH59</f>
        <v>0</v>
      </c>
      <c r="H59">
        <f>'Monthly Data'!CC59</f>
        <v>1</v>
      </c>
      <c r="J59" s="6">
        <f t="shared" si="2"/>
        <v>95810.457317709806</v>
      </c>
      <c r="K59" s="6">
        <f t="shared" si="3"/>
        <v>22769657.836472534</v>
      </c>
      <c r="L59" s="6">
        <f t="shared" si="4"/>
        <v>2448274.451046057</v>
      </c>
      <c r="M59" s="6">
        <f t="shared" si="5"/>
        <v>0</v>
      </c>
      <c r="N59" s="6">
        <f t="shared" si="6"/>
        <v>-813494.55212636397</v>
      </c>
      <c r="O59" s="6">
        <f t="shared" si="7"/>
        <v>24500248.192709938</v>
      </c>
    </row>
    <row r="60" spans="1:15" x14ac:dyDescent="0.25">
      <c r="A60" s="21">
        <f>'Monthly Data'!A60</f>
        <v>42675</v>
      </c>
      <c r="B60">
        <f t="shared" si="8"/>
        <v>11</v>
      </c>
      <c r="C60">
        <f t="shared" si="9"/>
        <v>2016</v>
      </c>
      <c r="D60">
        <f>'Monthly Data'!W60</f>
        <v>24612610.818252455</v>
      </c>
      <c r="E60">
        <f>'Monthly Data'!CE60</f>
        <v>30</v>
      </c>
      <c r="F60">
        <f>'Monthly Data'!BF60</f>
        <v>377.2</v>
      </c>
      <c r="G60">
        <f>'Monthly Data'!CH60</f>
        <v>0</v>
      </c>
      <c r="H60">
        <f>'Monthly Data'!CC60</f>
        <v>0</v>
      </c>
      <c r="J60" s="6">
        <f t="shared" si="2"/>
        <v>95810.457317709806</v>
      </c>
      <c r="K60" s="6">
        <f t="shared" si="3"/>
        <v>22035152.744973417</v>
      </c>
      <c r="L60" s="6">
        <f t="shared" si="4"/>
        <v>2448274.451046057</v>
      </c>
      <c r="M60" s="6">
        <f t="shared" si="5"/>
        <v>0</v>
      </c>
      <c r="N60" s="6">
        <f t="shared" si="6"/>
        <v>0</v>
      </c>
      <c r="O60" s="6">
        <f t="shared" si="7"/>
        <v>24579237.653337184</v>
      </c>
    </row>
    <row r="61" spans="1:15" x14ac:dyDescent="0.25">
      <c r="A61" s="21">
        <f>'Monthly Data'!A61</f>
        <v>42705</v>
      </c>
      <c r="B61">
        <f t="shared" si="8"/>
        <v>12</v>
      </c>
      <c r="C61">
        <f t="shared" si="9"/>
        <v>2016</v>
      </c>
      <c r="D61">
        <f>'Monthly Data'!W61</f>
        <v>24794964.01526745</v>
      </c>
      <c r="E61">
        <f>'Monthly Data'!CE61</f>
        <v>31</v>
      </c>
      <c r="F61">
        <f>'Monthly Data'!BF61</f>
        <v>377.2</v>
      </c>
      <c r="G61">
        <f>'Monthly Data'!CH61</f>
        <v>0</v>
      </c>
      <c r="H61">
        <f>'Monthly Data'!CC61</f>
        <v>0</v>
      </c>
      <c r="J61" s="6">
        <f t="shared" si="2"/>
        <v>95810.457317709806</v>
      </c>
      <c r="K61" s="6">
        <f t="shared" si="3"/>
        <v>22769657.836472534</v>
      </c>
      <c r="L61" s="6">
        <f t="shared" si="4"/>
        <v>2448274.451046057</v>
      </c>
      <c r="M61" s="6">
        <f t="shared" si="5"/>
        <v>0</v>
      </c>
      <c r="N61" s="6">
        <f t="shared" si="6"/>
        <v>0</v>
      </c>
      <c r="O61" s="6">
        <f t="shared" si="7"/>
        <v>25313742.744836301</v>
      </c>
    </row>
    <row r="62" spans="1:15" x14ac:dyDescent="0.25">
      <c r="A62" s="21">
        <f>'Monthly Data'!A62</f>
        <v>42736</v>
      </c>
      <c r="B62">
        <f t="shared" si="8"/>
        <v>1</v>
      </c>
      <c r="C62">
        <f t="shared" si="9"/>
        <v>2017</v>
      </c>
      <c r="D62">
        <f>'Monthly Data'!W62</f>
        <v>24783739.508537114</v>
      </c>
      <c r="E62">
        <f>'Monthly Data'!CE62</f>
        <v>31</v>
      </c>
      <c r="F62">
        <f>'Monthly Data'!BF62</f>
        <v>287.5</v>
      </c>
      <c r="G62">
        <f>'Monthly Data'!CH62</f>
        <v>0</v>
      </c>
      <c r="H62">
        <f>'Monthly Data'!CC62</f>
        <v>0</v>
      </c>
      <c r="J62" s="6">
        <f t="shared" si="2"/>
        <v>95810.457317709806</v>
      </c>
      <c r="K62" s="6">
        <f t="shared" si="3"/>
        <v>22769657.836472534</v>
      </c>
      <c r="L62" s="6">
        <f t="shared" si="4"/>
        <v>1866062.8437851046</v>
      </c>
      <c r="M62" s="6">
        <f t="shared" si="5"/>
        <v>0</v>
      </c>
      <c r="N62" s="6">
        <f t="shared" si="6"/>
        <v>0</v>
      </c>
      <c r="O62" s="6">
        <f t="shared" si="7"/>
        <v>24731531.137575347</v>
      </c>
    </row>
    <row r="63" spans="1:15" x14ac:dyDescent="0.25">
      <c r="A63" s="21">
        <f>'Monthly Data'!A63</f>
        <v>42767</v>
      </c>
      <c r="B63">
        <f t="shared" si="8"/>
        <v>2</v>
      </c>
      <c r="C63">
        <f t="shared" si="9"/>
        <v>2017</v>
      </c>
      <c r="D63">
        <f>'Monthly Data'!W63</f>
        <v>22975370.573664617</v>
      </c>
      <c r="E63">
        <f>'Monthly Data'!CE63</f>
        <v>28</v>
      </c>
      <c r="F63">
        <f>'Monthly Data'!BF63</f>
        <v>287.5</v>
      </c>
      <c r="G63">
        <f>'Monthly Data'!CH63</f>
        <v>0</v>
      </c>
      <c r="H63">
        <f>'Monthly Data'!CC63</f>
        <v>0</v>
      </c>
      <c r="J63" s="6">
        <f t="shared" si="2"/>
        <v>95810.457317709806</v>
      </c>
      <c r="K63" s="6">
        <f t="shared" si="3"/>
        <v>20566142.561975189</v>
      </c>
      <c r="L63" s="6">
        <f t="shared" si="4"/>
        <v>1866062.8437851046</v>
      </c>
      <c r="M63" s="6">
        <f t="shared" si="5"/>
        <v>0</v>
      </c>
      <c r="N63" s="6">
        <f t="shared" si="6"/>
        <v>0</v>
      </c>
      <c r="O63" s="6">
        <f t="shared" si="7"/>
        <v>22528015.863078002</v>
      </c>
    </row>
    <row r="64" spans="1:15" x14ac:dyDescent="0.25">
      <c r="A64" s="21">
        <f>'Monthly Data'!A64</f>
        <v>42795</v>
      </c>
      <c r="B64">
        <f t="shared" si="8"/>
        <v>3</v>
      </c>
      <c r="C64">
        <f t="shared" si="9"/>
        <v>2017</v>
      </c>
      <c r="D64">
        <f>'Monthly Data'!W64</f>
        <v>26063748.624032121</v>
      </c>
      <c r="E64">
        <f>'Monthly Data'!CE64</f>
        <v>31</v>
      </c>
      <c r="F64">
        <f>'Monthly Data'!BF64</f>
        <v>287.5</v>
      </c>
      <c r="G64">
        <f>'Monthly Data'!CH64</f>
        <v>0</v>
      </c>
      <c r="H64">
        <f>'Monthly Data'!CC64</f>
        <v>0</v>
      </c>
      <c r="J64" s="6">
        <f t="shared" si="2"/>
        <v>95810.457317709806</v>
      </c>
      <c r="K64" s="6">
        <f t="shared" si="3"/>
        <v>22769657.836472534</v>
      </c>
      <c r="L64" s="6">
        <f t="shared" si="4"/>
        <v>1866062.8437851046</v>
      </c>
      <c r="M64" s="6">
        <f t="shared" si="5"/>
        <v>0</v>
      </c>
      <c r="N64" s="6">
        <f t="shared" si="6"/>
        <v>0</v>
      </c>
      <c r="O64" s="6">
        <f t="shared" si="7"/>
        <v>24731531.137575347</v>
      </c>
    </row>
    <row r="65" spans="1:15" x14ac:dyDescent="0.25">
      <c r="A65" s="21">
        <f>'Monthly Data'!A65</f>
        <v>42826</v>
      </c>
      <c r="B65">
        <f t="shared" si="8"/>
        <v>4</v>
      </c>
      <c r="C65">
        <f t="shared" si="9"/>
        <v>2017</v>
      </c>
      <c r="D65">
        <f>'Monthly Data'!W65</f>
        <v>24853611.322142117</v>
      </c>
      <c r="E65">
        <f>'Monthly Data'!CE65</f>
        <v>30</v>
      </c>
      <c r="F65">
        <f>'Monthly Data'!BF65</f>
        <v>287.5</v>
      </c>
      <c r="G65">
        <f>'Monthly Data'!CH65</f>
        <v>0</v>
      </c>
      <c r="H65">
        <f>'Monthly Data'!CC65</f>
        <v>0</v>
      </c>
      <c r="J65" s="6">
        <f t="shared" si="2"/>
        <v>95810.457317709806</v>
      </c>
      <c r="K65" s="6">
        <f t="shared" si="3"/>
        <v>22035152.744973417</v>
      </c>
      <c r="L65" s="6">
        <f t="shared" si="4"/>
        <v>1866062.8437851046</v>
      </c>
      <c r="M65" s="6">
        <f t="shared" si="5"/>
        <v>0</v>
      </c>
      <c r="N65" s="6">
        <f t="shared" si="6"/>
        <v>0</v>
      </c>
      <c r="O65" s="6">
        <f t="shared" si="7"/>
        <v>23997026.046076231</v>
      </c>
    </row>
    <row r="66" spans="1:15" x14ac:dyDescent="0.25">
      <c r="A66" s="21">
        <f>'Monthly Data'!A66</f>
        <v>42856</v>
      </c>
      <c r="B66">
        <f t="shared" si="8"/>
        <v>5</v>
      </c>
      <c r="C66">
        <f t="shared" si="9"/>
        <v>2017</v>
      </c>
      <c r="D66">
        <f>'Monthly Data'!W66</f>
        <v>26071735.752714619</v>
      </c>
      <c r="E66">
        <f>'Monthly Data'!CE66</f>
        <v>31</v>
      </c>
      <c r="F66">
        <f>'Monthly Data'!BF66</f>
        <v>287.5</v>
      </c>
      <c r="G66">
        <f>'Monthly Data'!CH66</f>
        <v>0</v>
      </c>
      <c r="H66">
        <f>'Monthly Data'!CC66</f>
        <v>0</v>
      </c>
      <c r="J66" s="6">
        <f t="shared" si="2"/>
        <v>95810.457317709806</v>
      </c>
      <c r="K66" s="6">
        <f t="shared" si="3"/>
        <v>22769657.836472534</v>
      </c>
      <c r="L66" s="6">
        <f t="shared" si="4"/>
        <v>1866062.8437851046</v>
      </c>
      <c r="M66" s="6">
        <f t="shared" si="5"/>
        <v>0</v>
      </c>
      <c r="N66" s="6">
        <f t="shared" si="6"/>
        <v>0</v>
      </c>
      <c r="O66" s="6">
        <f t="shared" si="7"/>
        <v>24731531.137575347</v>
      </c>
    </row>
    <row r="67" spans="1:15" x14ac:dyDescent="0.25">
      <c r="A67" s="21">
        <f>'Monthly Data'!A67</f>
        <v>42887</v>
      </c>
      <c r="B67">
        <f t="shared" si="8"/>
        <v>6</v>
      </c>
      <c r="C67">
        <f t="shared" si="9"/>
        <v>2017</v>
      </c>
      <c r="D67">
        <f>'Monthly Data'!W67</f>
        <v>22020620.919317119</v>
      </c>
      <c r="E67">
        <f>'Monthly Data'!CE67</f>
        <v>30</v>
      </c>
      <c r="F67">
        <f>'Monthly Data'!BF67</f>
        <v>287.5</v>
      </c>
      <c r="G67">
        <f>'Monthly Data'!CH67</f>
        <v>0</v>
      </c>
      <c r="H67">
        <f>'Monthly Data'!CC67</f>
        <v>0</v>
      </c>
      <c r="J67" s="6">
        <f t="shared" ref="J67:J130" si="10">$R$7</f>
        <v>95810.457317709806</v>
      </c>
      <c r="K67" s="6">
        <f t="shared" ref="K67:K130" si="11">E67*$R$8</f>
        <v>22035152.744973417</v>
      </c>
      <c r="L67" s="6">
        <f t="shared" ref="L67:L130" si="12">F67*$R$9</f>
        <v>1866062.8437851046</v>
      </c>
      <c r="M67" s="6">
        <f t="shared" ref="M67:M130" si="13">G67*$R$10</f>
        <v>0</v>
      </c>
      <c r="N67" s="6">
        <f t="shared" ref="N67:N130" si="14">H67*$R$11</f>
        <v>0</v>
      </c>
      <c r="O67" s="6">
        <f t="shared" ref="O67:O130" si="15">SUM(J67:N67)</f>
        <v>23997026.046076231</v>
      </c>
    </row>
    <row r="68" spans="1:15" x14ac:dyDescent="0.25">
      <c r="A68" s="21">
        <f>'Monthly Data'!A68</f>
        <v>42917</v>
      </c>
      <c r="B68">
        <f t="shared" si="8"/>
        <v>7</v>
      </c>
      <c r="C68">
        <f t="shared" si="9"/>
        <v>2017</v>
      </c>
      <c r="D68">
        <f>'Monthly Data'!W68</f>
        <v>25196347.875999618</v>
      </c>
      <c r="E68">
        <f>'Monthly Data'!CE68</f>
        <v>31</v>
      </c>
      <c r="F68">
        <f>'Monthly Data'!BF68</f>
        <v>287.5</v>
      </c>
      <c r="G68">
        <f>'Monthly Data'!CH68</f>
        <v>0</v>
      </c>
      <c r="H68">
        <f>'Monthly Data'!CC68</f>
        <v>0</v>
      </c>
      <c r="J68" s="6">
        <f t="shared" si="10"/>
        <v>95810.457317709806</v>
      </c>
      <c r="K68" s="6">
        <f t="shared" si="11"/>
        <v>22769657.836472534</v>
      </c>
      <c r="L68" s="6">
        <f t="shared" si="12"/>
        <v>1866062.8437851046</v>
      </c>
      <c r="M68" s="6">
        <f t="shared" si="13"/>
        <v>0</v>
      </c>
      <c r="N68" s="6">
        <f t="shared" si="14"/>
        <v>0</v>
      </c>
      <c r="O68" s="6">
        <f t="shared" si="15"/>
        <v>24731531.137575347</v>
      </c>
    </row>
    <row r="69" spans="1:15" x14ac:dyDescent="0.25">
      <c r="A69" s="21">
        <f>'Monthly Data'!A69</f>
        <v>42948</v>
      </c>
      <c r="B69">
        <f t="shared" si="8"/>
        <v>8</v>
      </c>
      <c r="C69">
        <f t="shared" si="9"/>
        <v>2017</v>
      </c>
      <c r="D69">
        <f>'Monthly Data'!W69</f>
        <v>25934865.777962115</v>
      </c>
      <c r="E69">
        <f>'Monthly Data'!CE69</f>
        <v>31</v>
      </c>
      <c r="F69">
        <f>'Monthly Data'!BF69</f>
        <v>287.5</v>
      </c>
      <c r="G69">
        <f>'Monthly Data'!CH69</f>
        <v>0</v>
      </c>
      <c r="H69">
        <f>'Monthly Data'!CC69</f>
        <v>0</v>
      </c>
      <c r="J69" s="6">
        <f t="shared" si="10"/>
        <v>95810.457317709806</v>
      </c>
      <c r="K69" s="6">
        <f t="shared" si="11"/>
        <v>22769657.836472534</v>
      </c>
      <c r="L69" s="6">
        <f t="shared" si="12"/>
        <v>1866062.8437851046</v>
      </c>
      <c r="M69" s="6">
        <f t="shared" si="13"/>
        <v>0</v>
      </c>
      <c r="N69" s="6">
        <f t="shared" si="14"/>
        <v>0</v>
      </c>
      <c r="O69" s="6">
        <f t="shared" si="15"/>
        <v>24731531.137575347</v>
      </c>
    </row>
    <row r="70" spans="1:15" x14ac:dyDescent="0.25">
      <c r="A70" s="21">
        <f>'Monthly Data'!A70</f>
        <v>42979</v>
      </c>
      <c r="B70">
        <f t="shared" si="8"/>
        <v>9</v>
      </c>
      <c r="C70">
        <f t="shared" si="9"/>
        <v>2017</v>
      </c>
      <c r="D70">
        <f>'Monthly Data'!W70</f>
        <v>23196118.547649618</v>
      </c>
      <c r="E70">
        <f>'Monthly Data'!CE70</f>
        <v>30</v>
      </c>
      <c r="F70">
        <f>'Monthly Data'!BF70</f>
        <v>287.5</v>
      </c>
      <c r="G70">
        <f>'Monthly Data'!CH70</f>
        <v>0</v>
      </c>
      <c r="H70">
        <f>'Monthly Data'!CC70</f>
        <v>1</v>
      </c>
      <c r="J70" s="6">
        <f t="shared" si="10"/>
        <v>95810.457317709806</v>
      </c>
      <c r="K70" s="6">
        <f t="shared" si="11"/>
        <v>22035152.744973417</v>
      </c>
      <c r="L70" s="6">
        <f t="shared" si="12"/>
        <v>1866062.8437851046</v>
      </c>
      <c r="M70" s="6">
        <f t="shared" si="13"/>
        <v>0</v>
      </c>
      <c r="N70" s="6">
        <f t="shared" si="14"/>
        <v>-813494.55212636397</v>
      </c>
      <c r="O70" s="6">
        <f t="shared" si="15"/>
        <v>23183531.493949868</v>
      </c>
    </row>
    <row r="71" spans="1:15" x14ac:dyDescent="0.25">
      <c r="A71" s="21">
        <f>'Monthly Data'!A71</f>
        <v>43009</v>
      </c>
      <c r="B71">
        <f t="shared" si="8"/>
        <v>10</v>
      </c>
      <c r="C71">
        <f t="shared" si="9"/>
        <v>2017</v>
      </c>
      <c r="D71">
        <f>'Monthly Data'!W71</f>
        <v>21727622.889872119</v>
      </c>
      <c r="E71">
        <f>'Monthly Data'!CE71</f>
        <v>31</v>
      </c>
      <c r="F71">
        <f>'Monthly Data'!BF71</f>
        <v>287.5</v>
      </c>
      <c r="G71">
        <f>'Monthly Data'!CH71</f>
        <v>0</v>
      </c>
      <c r="H71">
        <f>'Monthly Data'!CC71</f>
        <v>1</v>
      </c>
      <c r="J71" s="6">
        <f t="shared" si="10"/>
        <v>95810.457317709806</v>
      </c>
      <c r="K71" s="6">
        <f t="shared" si="11"/>
        <v>22769657.836472534</v>
      </c>
      <c r="L71" s="6">
        <f t="shared" si="12"/>
        <v>1866062.8437851046</v>
      </c>
      <c r="M71" s="6">
        <f t="shared" si="13"/>
        <v>0</v>
      </c>
      <c r="N71" s="6">
        <f t="shared" si="14"/>
        <v>-813494.55212636397</v>
      </c>
      <c r="O71" s="6">
        <f t="shared" si="15"/>
        <v>23918036.585448984</v>
      </c>
    </row>
    <row r="72" spans="1:15" x14ac:dyDescent="0.25">
      <c r="A72" s="21">
        <f>'Monthly Data'!A72</f>
        <v>43040</v>
      </c>
      <c r="B72">
        <f t="shared" si="8"/>
        <v>11</v>
      </c>
      <c r="C72">
        <f t="shared" si="9"/>
        <v>2017</v>
      </c>
      <c r="D72">
        <f>'Monthly Data'!W72</f>
        <v>22779470.861882117</v>
      </c>
      <c r="E72">
        <f>'Monthly Data'!CE72</f>
        <v>30</v>
      </c>
      <c r="F72">
        <f>'Monthly Data'!BF72</f>
        <v>287.5</v>
      </c>
      <c r="G72">
        <f>'Monthly Data'!CH72</f>
        <v>0</v>
      </c>
      <c r="H72">
        <f>'Monthly Data'!CC72</f>
        <v>0</v>
      </c>
      <c r="J72" s="6">
        <f t="shared" si="10"/>
        <v>95810.457317709806</v>
      </c>
      <c r="K72" s="6">
        <f t="shared" si="11"/>
        <v>22035152.744973417</v>
      </c>
      <c r="L72" s="6">
        <f t="shared" si="12"/>
        <v>1866062.8437851046</v>
      </c>
      <c r="M72" s="6">
        <f t="shared" si="13"/>
        <v>0</v>
      </c>
      <c r="N72" s="6">
        <f t="shared" si="14"/>
        <v>0</v>
      </c>
      <c r="O72" s="6">
        <f t="shared" si="15"/>
        <v>23997026.046076231</v>
      </c>
    </row>
    <row r="73" spans="1:15" x14ac:dyDescent="0.25">
      <c r="A73" s="21">
        <f>'Monthly Data'!A73</f>
        <v>43070</v>
      </c>
      <c r="B73">
        <f t="shared" si="8"/>
        <v>12</v>
      </c>
      <c r="C73">
        <f t="shared" si="9"/>
        <v>2017</v>
      </c>
      <c r="D73">
        <f>'Monthly Data'!W73</f>
        <v>24346784.476974618</v>
      </c>
      <c r="E73">
        <f>'Monthly Data'!CE73</f>
        <v>31</v>
      </c>
      <c r="F73">
        <f>'Monthly Data'!BF73</f>
        <v>287.5</v>
      </c>
      <c r="G73">
        <f>'Monthly Data'!CH73</f>
        <v>0</v>
      </c>
      <c r="H73">
        <f>'Monthly Data'!CC73</f>
        <v>0</v>
      </c>
      <c r="J73" s="6">
        <f t="shared" si="10"/>
        <v>95810.457317709806</v>
      </c>
      <c r="K73" s="6">
        <f t="shared" si="11"/>
        <v>22769657.836472534</v>
      </c>
      <c r="L73" s="6">
        <f t="shared" si="12"/>
        <v>1866062.8437851046</v>
      </c>
      <c r="M73" s="6">
        <f t="shared" si="13"/>
        <v>0</v>
      </c>
      <c r="N73" s="6">
        <f t="shared" si="14"/>
        <v>0</v>
      </c>
      <c r="O73" s="6">
        <f t="shared" si="15"/>
        <v>24731531.137575347</v>
      </c>
    </row>
    <row r="74" spans="1:15" x14ac:dyDescent="0.25">
      <c r="A74" s="21">
        <f>'Monthly Data'!A74</f>
        <v>43101</v>
      </c>
      <c r="B74">
        <f t="shared" si="8"/>
        <v>1</v>
      </c>
      <c r="C74">
        <f t="shared" si="9"/>
        <v>2018</v>
      </c>
      <c r="D74">
        <f>'Monthly Data'!W74</f>
        <v>24030554.54194624</v>
      </c>
      <c r="E74">
        <f>'Monthly Data'!CE74</f>
        <v>31</v>
      </c>
      <c r="F74">
        <f>'Monthly Data'!BF74</f>
        <v>277</v>
      </c>
      <c r="G74">
        <f>'Monthly Data'!CH74</f>
        <v>0</v>
      </c>
      <c r="H74">
        <f>'Monthly Data'!CC74</f>
        <v>0</v>
      </c>
      <c r="J74" s="6">
        <f t="shared" si="10"/>
        <v>95810.457317709806</v>
      </c>
      <c r="K74" s="6">
        <f t="shared" si="11"/>
        <v>22769657.836472534</v>
      </c>
      <c r="L74" s="6">
        <f t="shared" si="12"/>
        <v>1797910.9834033877</v>
      </c>
      <c r="M74" s="6">
        <f t="shared" si="13"/>
        <v>0</v>
      </c>
      <c r="N74" s="6">
        <f t="shared" si="14"/>
        <v>0</v>
      </c>
      <c r="O74" s="6">
        <f t="shared" si="15"/>
        <v>24663379.277193632</v>
      </c>
    </row>
    <row r="75" spans="1:15" x14ac:dyDescent="0.25">
      <c r="A75" s="21">
        <f>'Monthly Data'!A75</f>
        <v>43132</v>
      </c>
      <c r="B75">
        <f t="shared" si="8"/>
        <v>2</v>
      </c>
      <c r="C75">
        <f t="shared" si="9"/>
        <v>2018</v>
      </c>
      <c r="D75">
        <f>'Monthly Data'!W75</f>
        <v>23607657.466328736</v>
      </c>
      <c r="E75">
        <f>'Monthly Data'!CE75</f>
        <v>28</v>
      </c>
      <c r="F75">
        <f>'Monthly Data'!BF75</f>
        <v>277</v>
      </c>
      <c r="G75">
        <f>'Monthly Data'!CH75</f>
        <v>0</v>
      </c>
      <c r="H75">
        <f>'Monthly Data'!CC75</f>
        <v>0</v>
      </c>
      <c r="J75" s="6">
        <f t="shared" si="10"/>
        <v>95810.457317709806</v>
      </c>
      <c r="K75" s="6">
        <f t="shared" si="11"/>
        <v>20566142.561975189</v>
      </c>
      <c r="L75" s="6">
        <f t="shared" si="12"/>
        <v>1797910.9834033877</v>
      </c>
      <c r="M75" s="6">
        <f t="shared" si="13"/>
        <v>0</v>
      </c>
      <c r="N75" s="6">
        <f t="shared" si="14"/>
        <v>0</v>
      </c>
      <c r="O75" s="6">
        <f t="shared" si="15"/>
        <v>22459864.002696287</v>
      </c>
    </row>
    <row r="76" spans="1:15" x14ac:dyDescent="0.25">
      <c r="A76" s="21">
        <f>'Monthly Data'!A76</f>
        <v>43160</v>
      </c>
      <c r="B76">
        <f t="shared" si="8"/>
        <v>3</v>
      </c>
      <c r="C76">
        <f t="shared" si="9"/>
        <v>2018</v>
      </c>
      <c r="D76">
        <f>'Monthly Data'!W76</f>
        <v>24184333.246201236</v>
      </c>
      <c r="E76">
        <f>'Monthly Data'!CE76</f>
        <v>31</v>
      </c>
      <c r="F76">
        <f>'Monthly Data'!BF76</f>
        <v>277</v>
      </c>
      <c r="G76">
        <f>'Monthly Data'!CH76</f>
        <v>0</v>
      </c>
      <c r="H76">
        <f>'Monthly Data'!CC76</f>
        <v>0</v>
      </c>
      <c r="J76" s="6">
        <f t="shared" si="10"/>
        <v>95810.457317709806</v>
      </c>
      <c r="K76" s="6">
        <f t="shared" si="11"/>
        <v>22769657.836472534</v>
      </c>
      <c r="L76" s="6">
        <f t="shared" si="12"/>
        <v>1797910.9834033877</v>
      </c>
      <c r="M76" s="6">
        <f t="shared" si="13"/>
        <v>0</v>
      </c>
      <c r="N76" s="6">
        <f t="shared" si="14"/>
        <v>0</v>
      </c>
      <c r="O76" s="6">
        <f t="shared" si="15"/>
        <v>24663379.277193632</v>
      </c>
    </row>
    <row r="77" spans="1:15" x14ac:dyDescent="0.25">
      <c r="A77" s="21">
        <f>'Monthly Data'!A77</f>
        <v>43191</v>
      </c>
      <c r="B77">
        <f t="shared" si="8"/>
        <v>4</v>
      </c>
      <c r="C77">
        <f t="shared" si="9"/>
        <v>2018</v>
      </c>
      <c r="D77">
        <f>'Monthly Data'!W77</f>
        <v>20446836.959446236</v>
      </c>
      <c r="E77">
        <f>'Monthly Data'!CE77</f>
        <v>30</v>
      </c>
      <c r="F77">
        <f>'Monthly Data'!BF77</f>
        <v>277</v>
      </c>
      <c r="G77">
        <f>'Monthly Data'!CH77</f>
        <v>0</v>
      </c>
      <c r="H77">
        <f>'Monthly Data'!CC77</f>
        <v>0</v>
      </c>
      <c r="J77" s="6">
        <f t="shared" si="10"/>
        <v>95810.457317709806</v>
      </c>
      <c r="K77" s="6">
        <f t="shared" si="11"/>
        <v>22035152.744973417</v>
      </c>
      <c r="L77" s="6">
        <f t="shared" si="12"/>
        <v>1797910.9834033877</v>
      </c>
      <c r="M77" s="6">
        <f t="shared" si="13"/>
        <v>0</v>
      </c>
      <c r="N77" s="6">
        <f t="shared" si="14"/>
        <v>0</v>
      </c>
      <c r="O77" s="6">
        <f t="shared" si="15"/>
        <v>23928874.185694516</v>
      </c>
    </row>
    <row r="78" spans="1:15" x14ac:dyDescent="0.25">
      <c r="A78" s="21">
        <f>'Monthly Data'!A78</f>
        <v>43221</v>
      </c>
      <c r="B78">
        <f t="shared" si="8"/>
        <v>5</v>
      </c>
      <c r="C78">
        <f t="shared" si="9"/>
        <v>2018</v>
      </c>
      <c r="D78">
        <f>'Monthly Data'!W78</f>
        <v>20467125.13611874</v>
      </c>
      <c r="E78">
        <f>'Monthly Data'!CE78</f>
        <v>31</v>
      </c>
      <c r="F78">
        <f>'Monthly Data'!BF78</f>
        <v>277</v>
      </c>
      <c r="G78">
        <f>'Monthly Data'!CH78</f>
        <v>0</v>
      </c>
      <c r="H78">
        <f>'Monthly Data'!CC78</f>
        <v>0</v>
      </c>
      <c r="J78" s="6">
        <f t="shared" si="10"/>
        <v>95810.457317709806</v>
      </c>
      <c r="K78" s="6">
        <f t="shared" si="11"/>
        <v>22769657.836472534</v>
      </c>
      <c r="L78" s="6">
        <f t="shared" si="12"/>
        <v>1797910.9834033877</v>
      </c>
      <c r="M78" s="6">
        <f t="shared" si="13"/>
        <v>0</v>
      </c>
      <c r="N78" s="6">
        <f t="shared" si="14"/>
        <v>0</v>
      </c>
      <c r="O78" s="6">
        <f t="shared" si="15"/>
        <v>24663379.277193632</v>
      </c>
    </row>
    <row r="79" spans="1:15" x14ac:dyDescent="0.25">
      <c r="A79" s="21">
        <f>'Monthly Data'!A79</f>
        <v>43252</v>
      </c>
      <c r="B79">
        <f t="shared" si="8"/>
        <v>6</v>
      </c>
      <c r="C79">
        <f t="shared" si="9"/>
        <v>2018</v>
      </c>
      <c r="D79">
        <f>'Monthly Data'!W79</f>
        <v>23113885.352933742</v>
      </c>
      <c r="E79">
        <f>'Monthly Data'!CE79</f>
        <v>30</v>
      </c>
      <c r="F79">
        <f>'Monthly Data'!BF79</f>
        <v>277</v>
      </c>
      <c r="G79">
        <f>'Monthly Data'!CH79</f>
        <v>0</v>
      </c>
      <c r="H79">
        <f>'Monthly Data'!CC79</f>
        <v>0</v>
      </c>
      <c r="J79" s="6">
        <f t="shared" si="10"/>
        <v>95810.457317709806</v>
      </c>
      <c r="K79" s="6">
        <f t="shared" si="11"/>
        <v>22035152.744973417</v>
      </c>
      <c r="L79" s="6">
        <f t="shared" si="12"/>
        <v>1797910.9834033877</v>
      </c>
      <c r="M79" s="6">
        <f t="shared" si="13"/>
        <v>0</v>
      </c>
      <c r="N79" s="6">
        <f t="shared" si="14"/>
        <v>0</v>
      </c>
      <c r="O79" s="6">
        <f t="shared" si="15"/>
        <v>23928874.185694516</v>
      </c>
    </row>
    <row r="80" spans="1:15" x14ac:dyDescent="0.25">
      <c r="A80" s="21">
        <f>'Monthly Data'!A80</f>
        <v>43282</v>
      </c>
      <c r="B80">
        <f t="shared" si="8"/>
        <v>7</v>
      </c>
      <c r="C80">
        <f t="shared" si="9"/>
        <v>2018</v>
      </c>
      <c r="D80">
        <f>'Monthly Data'!W80</f>
        <v>24128887.689826239</v>
      </c>
      <c r="E80">
        <f>'Monthly Data'!CE80</f>
        <v>31</v>
      </c>
      <c r="F80">
        <f>'Monthly Data'!BF80</f>
        <v>277</v>
      </c>
      <c r="G80">
        <f>'Monthly Data'!CH80</f>
        <v>0</v>
      </c>
      <c r="H80">
        <f>'Monthly Data'!CC80</f>
        <v>0</v>
      </c>
      <c r="J80" s="6">
        <f t="shared" si="10"/>
        <v>95810.457317709806</v>
      </c>
      <c r="K80" s="6">
        <f t="shared" si="11"/>
        <v>22769657.836472534</v>
      </c>
      <c r="L80" s="6">
        <f t="shared" si="12"/>
        <v>1797910.9834033877</v>
      </c>
      <c r="M80" s="6">
        <f t="shared" si="13"/>
        <v>0</v>
      </c>
      <c r="N80" s="6">
        <f t="shared" si="14"/>
        <v>0</v>
      </c>
      <c r="O80" s="6">
        <f t="shared" si="15"/>
        <v>24663379.277193632</v>
      </c>
    </row>
    <row r="81" spans="1:15" x14ac:dyDescent="0.25">
      <c r="A81" s="21">
        <f>'Monthly Data'!A81</f>
        <v>43313</v>
      </c>
      <c r="B81">
        <f t="shared" si="8"/>
        <v>8</v>
      </c>
      <c r="C81">
        <f t="shared" si="9"/>
        <v>2018</v>
      </c>
      <c r="D81">
        <f>'Monthly Data'!W81</f>
        <v>23113652.184668735</v>
      </c>
      <c r="E81">
        <f>'Monthly Data'!CE81</f>
        <v>31</v>
      </c>
      <c r="F81">
        <f>'Monthly Data'!BF81</f>
        <v>277</v>
      </c>
      <c r="G81">
        <f>'Monthly Data'!CH81</f>
        <v>0</v>
      </c>
      <c r="H81">
        <f>'Monthly Data'!CC81</f>
        <v>0</v>
      </c>
      <c r="J81" s="6">
        <f t="shared" si="10"/>
        <v>95810.457317709806</v>
      </c>
      <c r="K81" s="6">
        <f t="shared" si="11"/>
        <v>22769657.836472534</v>
      </c>
      <c r="L81" s="6">
        <f t="shared" si="12"/>
        <v>1797910.9834033877</v>
      </c>
      <c r="M81" s="6">
        <f t="shared" si="13"/>
        <v>0</v>
      </c>
      <c r="N81" s="6">
        <f t="shared" si="14"/>
        <v>0</v>
      </c>
      <c r="O81" s="6">
        <f t="shared" si="15"/>
        <v>24663379.277193632</v>
      </c>
    </row>
    <row r="82" spans="1:15" x14ac:dyDescent="0.25">
      <c r="A82" s="21">
        <f>'Monthly Data'!A82</f>
        <v>43344</v>
      </c>
      <c r="B82">
        <f t="shared" si="8"/>
        <v>9</v>
      </c>
      <c r="C82">
        <f t="shared" si="9"/>
        <v>2018</v>
      </c>
      <c r="D82">
        <f>'Monthly Data'!W82</f>
        <v>25785473.827268738</v>
      </c>
      <c r="E82">
        <f>'Monthly Data'!CE82</f>
        <v>30</v>
      </c>
      <c r="F82">
        <f>'Monthly Data'!BF82</f>
        <v>277</v>
      </c>
      <c r="G82">
        <f>'Monthly Data'!CH82</f>
        <v>0</v>
      </c>
      <c r="H82">
        <f>'Monthly Data'!CC82</f>
        <v>1</v>
      </c>
      <c r="J82" s="6">
        <f t="shared" si="10"/>
        <v>95810.457317709806</v>
      </c>
      <c r="K82" s="6">
        <f t="shared" si="11"/>
        <v>22035152.744973417</v>
      </c>
      <c r="L82" s="6">
        <f t="shared" si="12"/>
        <v>1797910.9834033877</v>
      </c>
      <c r="M82" s="6">
        <f t="shared" si="13"/>
        <v>0</v>
      </c>
      <c r="N82" s="6">
        <f t="shared" si="14"/>
        <v>-813494.55212636397</v>
      </c>
      <c r="O82" s="6">
        <f t="shared" si="15"/>
        <v>23115379.633568153</v>
      </c>
    </row>
    <row r="83" spans="1:15" x14ac:dyDescent="0.25">
      <c r="A83" s="21">
        <f>'Monthly Data'!A83</f>
        <v>43374</v>
      </c>
      <c r="B83">
        <f t="shared" si="8"/>
        <v>10</v>
      </c>
      <c r="C83">
        <f t="shared" si="9"/>
        <v>2018</v>
      </c>
      <c r="D83">
        <f>'Monthly Data'!W83</f>
        <v>26978271.843211234</v>
      </c>
      <c r="E83">
        <f>'Monthly Data'!CE83</f>
        <v>31</v>
      </c>
      <c r="F83">
        <f>'Monthly Data'!BF83</f>
        <v>277</v>
      </c>
      <c r="G83">
        <f>'Monthly Data'!CH83</f>
        <v>0</v>
      </c>
      <c r="H83">
        <f>'Monthly Data'!CC83</f>
        <v>1</v>
      </c>
      <c r="J83" s="6">
        <f t="shared" si="10"/>
        <v>95810.457317709806</v>
      </c>
      <c r="K83" s="6">
        <f t="shared" si="11"/>
        <v>22769657.836472534</v>
      </c>
      <c r="L83" s="6">
        <f t="shared" si="12"/>
        <v>1797910.9834033877</v>
      </c>
      <c r="M83" s="6">
        <f t="shared" si="13"/>
        <v>0</v>
      </c>
      <c r="N83" s="6">
        <f t="shared" si="14"/>
        <v>-813494.55212636397</v>
      </c>
      <c r="O83" s="6">
        <f t="shared" si="15"/>
        <v>23849884.725067269</v>
      </c>
    </row>
    <row r="84" spans="1:15" x14ac:dyDescent="0.25">
      <c r="A84" s="21">
        <f>'Monthly Data'!A84</f>
        <v>43405</v>
      </c>
      <c r="B84">
        <f t="shared" si="8"/>
        <v>11</v>
      </c>
      <c r="C84">
        <f t="shared" si="9"/>
        <v>2018</v>
      </c>
      <c r="D84">
        <f>'Monthly Data'!W84</f>
        <v>25502615.627798736</v>
      </c>
      <c r="E84">
        <f>'Monthly Data'!CE84</f>
        <v>30</v>
      </c>
      <c r="F84">
        <f>'Monthly Data'!BF84</f>
        <v>277</v>
      </c>
      <c r="G84">
        <f>'Monthly Data'!CH84</f>
        <v>0</v>
      </c>
      <c r="H84">
        <f>'Monthly Data'!CC84</f>
        <v>0</v>
      </c>
      <c r="J84" s="6">
        <f t="shared" si="10"/>
        <v>95810.457317709806</v>
      </c>
      <c r="K84" s="6">
        <f t="shared" si="11"/>
        <v>22035152.744973417</v>
      </c>
      <c r="L84" s="6">
        <f t="shared" si="12"/>
        <v>1797910.9834033877</v>
      </c>
      <c r="M84" s="6">
        <f t="shared" si="13"/>
        <v>0</v>
      </c>
      <c r="N84" s="6">
        <f t="shared" si="14"/>
        <v>0</v>
      </c>
      <c r="O84" s="6">
        <f t="shared" si="15"/>
        <v>23928874.185694516</v>
      </c>
    </row>
    <row r="85" spans="1:15" x14ac:dyDescent="0.25">
      <c r="A85" s="21">
        <f>'Monthly Data'!A85</f>
        <v>43435</v>
      </c>
      <c r="B85">
        <f t="shared" si="8"/>
        <v>12</v>
      </c>
      <c r="C85">
        <f t="shared" si="9"/>
        <v>2018</v>
      </c>
      <c r="D85">
        <f>'Monthly Data'!W85</f>
        <v>26589778.431176238</v>
      </c>
      <c r="E85">
        <f>'Monthly Data'!CE85</f>
        <v>31</v>
      </c>
      <c r="F85">
        <f>'Monthly Data'!BF85</f>
        <v>277</v>
      </c>
      <c r="G85">
        <f>'Monthly Data'!CH85</f>
        <v>0</v>
      </c>
      <c r="H85">
        <f>'Monthly Data'!CC85</f>
        <v>0</v>
      </c>
      <c r="J85" s="6">
        <f t="shared" si="10"/>
        <v>95810.457317709806</v>
      </c>
      <c r="K85" s="6">
        <f t="shared" si="11"/>
        <v>22769657.836472534</v>
      </c>
      <c r="L85" s="6">
        <f t="shared" si="12"/>
        <v>1797910.9834033877</v>
      </c>
      <c r="M85" s="6">
        <f t="shared" si="13"/>
        <v>0</v>
      </c>
      <c r="N85" s="6">
        <f t="shared" si="14"/>
        <v>0</v>
      </c>
      <c r="O85" s="6">
        <f t="shared" si="15"/>
        <v>24663379.277193632</v>
      </c>
    </row>
    <row r="86" spans="1:15" x14ac:dyDescent="0.25">
      <c r="A86" s="21">
        <f>'Monthly Data'!A86</f>
        <v>43466</v>
      </c>
      <c r="B86">
        <f t="shared" si="8"/>
        <v>1</v>
      </c>
      <c r="C86">
        <f t="shared" si="9"/>
        <v>2019</v>
      </c>
      <c r="D86">
        <f>'Monthly Data'!W86</f>
        <v>27117793.207888179</v>
      </c>
      <c r="E86">
        <f>'Monthly Data'!CE86</f>
        <v>31</v>
      </c>
      <c r="F86">
        <f>'Monthly Data'!BF86</f>
        <v>272.8</v>
      </c>
      <c r="G86">
        <f>'Monthly Data'!CH86</f>
        <v>0</v>
      </c>
      <c r="H86">
        <f>'Monthly Data'!CC86</f>
        <v>0</v>
      </c>
      <c r="J86" s="6">
        <f t="shared" si="10"/>
        <v>95810.457317709806</v>
      </c>
      <c r="K86" s="6">
        <f t="shared" si="11"/>
        <v>22769657.836472534</v>
      </c>
      <c r="L86" s="6">
        <f t="shared" si="12"/>
        <v>1770650.2392507012</v>
      </c>
      <c r="M86" s="6">
        <f t="shared" si="13"/>
        <v>0</v>
      </c>
      <c r="N86" s="6">
        <f t="shared" si="14"/>
        <v>0</v>
      </c>
      <c r="O86" s="6">
        <f t="shared" si="15"/>
        <v>24636118.533040944</v>
      </c>
    </row>
    <row r="87" spans="1:15" x14ac:dyDescent="0.25">
      <c r="A87" s="21">
        <f>'Monthly Data'!A87</f>
        <v>43497</v>
      </c>
      <c r="B87">
        <f t="shared" si="8"/>
        <v>2</v>
      </c>
      <c r="C87">
        <f t="shared" si="9"/>
        <v>2019</v>
      </c>
      <c r="D87">
        <f>'Monthly Data'!W87</f>
        <v>23388405.207888179</v>
      </c>
      <c r="E87">
        <f>'Monthly Data'!CE87</f>
        <v>28</v>
      </c>
      <c r="F87">
        <f>'Monthly Data'!BF87</f>
        <v>272.8</v>
      </c>
      <c r="G87">
        <f>'Monthly Data'!CH87</f>
        <v>0</v>
      </c>
      <c r="H87">
        <f>'Monthly Data'!CC87</f>
        <v>0</v>
      </c>
      <c r="J87" s="6">
        <f t="shared" si="10"/>
        <v>95810.457317709806</v>
      </c>
      <c r="K87" s="6">
        <f t="shared" si="11"/>
        <v>20566142.561975189</v>
      </c>
      <c r="L87" s="6">
        <f t="shared" si="12"/>
        <v>1770650.2392507012</v>
      </c>
      <c r="M87" s="6">
        <f t="shared" si="13"/>
        <v>0</v>
      </c>
      <c r="N87" s="6">
        <f t="shared" si="14"/>
        <v>0</v>
      </c>
      <c r="O87" s="6">
        <f t="shared" si="15"/>
        <v>22432603.258543599</v>
      </c>
    </row>
    <row r="88" spans="1:15" x14ac:dyDescent="0.25">
      <c r="A88" s="21">
        <f>'Monthly Data'!A88</f>
        <v>43525</v>
      </c>
      <c r="B88">
        <f t="shared" si="8"/>
        <v>3</v>
      </c>
      <c r="C88">
        <f t="shared" si="9"/>
        <v>2019</v>
      </c>
      <c r="D88">
        <f>'Monthly Data'!W88</f>
        <v>26455451.207888179</v>
      </c>
      <c r="E88">
        <f>'Monthly Data'!CE88</f>
        <v>31</v>
      </c>
      <c r="F88">
        <f>'Monthly Data'!BF88</f>
        <v>272.8</v>
      </c>
      <c r="G88">
        <f>'Monthly Data'!CH88</f>
        <v>0</v>
      </c>
      <c r="H88">
        <f>'Monthly Data'!CC88</f>
        <v>0</v>
      </c>
      <c r="J88" s="6">
        <f t="shared" si="10"/>
        <v>95810.457317709806</v>
      </c>
      <c r="K88" s="6">
        <f t="shared" si="11"/>
        <v>22769657.836472534</v>
      </c>
      <c r="L88" s="6">
        <f t="shared" si="12"/>
        <v>1770650.2392507012</v>
      </c>
      <c r="M88" s="6">
        <f t="shared" si="13"/>
        <v>0</v>
      </c>
      <c r="N88" s="6">
        <f t="shared" si="14"/>
        <v>0</v>
      </c>
      <c r="O88" s="6">
        <f t="shared" si="15"/>
        <v>24636118.533040944</v>
      </c>
    </row>
    <row r="89" spans="1:15" x14ac:dyDescent="0.25">
      <c r="A89" s="21">
        <f>'Monthly Data'!A89</f>
        <v>43556</v>
      </c>
      <c r="B89">
        <f t="shared" si="8"/>
        <v>4</v>
      </c>
      <c r="C89">
        <f t="shared" si="9"/>
        <v>2019</v>
      </c>
      <c r="D89">
        <f>'Monthly Data'!W89</f>
        <v>24975280.207888179</v>
      </c>
      <c r="E89">
        <f>'Monthly Data'!CE89</f>
        <v>30</v>
      </c>
      <c r="F89">
        <f>'Monthly Data'!BF89</f>
        <v>272.8</v>
      </c>
      <c r="G89">
        <f>'Monthly Data'!CH89</f>
        <v>0</v>
      </c>
      <c r="H89">
        <f>'Monthly Data'!CC89</f>
        <v>0</v>
      </c>
      <c r="J89" s="6">
        <f t="shared" si="10"/>
        <v>95810.457317709806</v>
      </c>
      <c r="K89" s="6">
        <f t="shared" si="11"/>
        <v>22035152.744973417</v>
      </c>
      <c r="L89" s="6">
        <f t="shared" si="12"/>
        <v>1770650.2392507012</v>
      </c>
      <c r="M89" s="6">
        <f t="shared" si="13"/>
        <v>0</v>
      </c>
      <c r="N89" s="6">
        <f t="shared" si="14"/>
        <v>0</v>
      </c>
      <c r="O89" s="6">
        <f t="shared" si="15"/>
        <v>23901613.441541828</v>
      </c>
    </row>
    <row r="90" spans="1:15" x14ac:dyDescent="0.25">
      <c r="A90" s="21">
        <f>'Monthly Data'!A90</f>
        <v>43586</v>
      </c>
      <c r="B90">
        <f t="shared" si="8"/>
        <v>5</v>
      </c>
      <c r="C90">
        <f t="shared" si="9"/>
        <v>2019</v>
      </c>
      <c r="D90">
        <f>'Monthly Data'!W90</f>
        <v>24814343.207888179</v>
      </c>
      <c r="E90">
        <f>'Monthly Data'!CE90</f>
        <v>31</v>
      </c>
      <c r="F90">
        <f>'Monthly Data'!BF90</f>
        <v>272.8</v>
      </c>
      <c r="G90">
        <f>'Monthly Data'!CH90</f>
        <v>0</v>
      </c>
      <c r="H90">
        <f>'Monthly Data'!CC90</f>
        <v>0</v>
      </c>
      <c r="J90" s="6">
        <f t="shared" si="10"/>
        <v>95810.457317709806</v>
      </c>
      <c r="K90" s="6">
        <f t="shared" si="11"/>
        <v>22769657.836472534</v>
      </c>
      <c r="L90" s="6">
        <f t="shared" si="12"/>
        <v>1770650.2392507012</v>
      </c>
      <c r="M90" s="6">
        <f t="shared" si="13"/>
        <v>0</v>
      </c>
      <c r="N90" s="6">
        <f t="shared" si="14"/>
        <v>0</v>
      </c>
      <c r="O90" s="6">
        <f t="shared" si="15"/>
        <v>24636118.533040944</v>
      </c>
    </row>
    <row r="91" spans="1:15" x14ac:dyDescent="0.25">
      <c r="A91" s="21">
        <f>'Monthly Data'!A91</f>
        <v>43617</v>
      </c>
      <c r="B91">
        <f t="shared" si="8"/>
        <v>6</v>
      </c>
      <c r="C91">
        <f t="shared" si="9"/>
        <v>2019</v>
      </c>
      <c r="D91">
        <f>'Monthly Data'!W91</f>
        <v>24768956.207888179</v>
      </c>
      <c r="E91">
        <f>'Monthly Data'!CE91</f>
        <v>30</v>
      </c>
      <c r="F91">
        <f>'Monthly Data'!BF91</f>
        <v>272.8</v>
      </c>
      <c r="G91">
        <f>'Monthly Data'!CH91</f>
        <v>0</v>
      </c>
      <c r="H91">
        <f>'Monthly Data'!CC91</f>
        <v>0</v>
      </c>
      <c r="J91" s="6">
        <f t="shared" si="10"/>
        <v>95810.457317709806</v>
      </c>
      <c r="K91" s="6">
        <f t="shared" si="11"/>
        <v>22035152.744973417</v>
      </c>
      <c r="L91" s="6">
        <f t="shared" si="12"/>
        <v>1770650.2392507012</v>
      </c>
      <c r="M91" s="6">
        <f t="shared" si="13"/>
        <v>0</v>
      </c>
      <c r="N91" s="6">
        <f t="shared" si="14"/>
        <v>0</v>
      </c>
      <c r="O91" s="6">
        <f t="shared" si="15"/>
        <v>23901613.441541828</v>
      </c>
    </row>
    <row r="92" spans="1:15" x14ac:dyDescent="0.25">
      <c r="A92" s="21">
        <f>'Monthly Data'!A92</f>
        <v>43647</v>
      </c>
      <c r="B92">
        <f t="shared" si="8"/>
        <v>7</v>
      </c>
      <c r="C92">
        <f t="shared" si="9"/>
        <v>2019</v>
      </c>
      <c r="D92">
        <f>'Monthly Data'!W92</f>
        <v>25658866.207888179</v>
      </c>
      <c r="E92">
        <f>'Monthly Data'!CE92</f>
        <v>31</v>
      </c>
      <c r="F92">
        <f>'Monthly Data'!BF92</f>
        <v>272.8</v>
      </c>
      <c r="G92">
        <f>'Monthly Data'!CH92</f>
        <v>0</v>
      </c>
      <c r="H92">
        <f>'Monthly Data'!CC92</f>
        <v>0</v>
      </c>
      <c r="J92" s="6">
        <f t="shared" si="10"/>
        <v>95810.457317709806</v>
      </c>
      <c r="K92" s="6">
        <f t="shared" si="11"/>
        <v>22769657.836472534</v>
      </c>
      <c r="L92" s="6">
        <f t="shared" si="12"/>
        <v>1770650.2392507012</v>
      </c>
      <c r="M92" s="6">
        <f t="shared" si="13"/>
        <v>0</v>
      </c>
      <c r="N92" s="6">
        <f t="shared" si="14"/>
        <v>0</v>
      </c>
      <c r="O92" s="6">
        <f t="shared" si="15"/>
        <v>24636118.533040944</v>
      </c>
    </row>
    <row r="93" spans="1:15" x14ac:dyDescent="0.25">
      <c r="A93" s="21">
        <f>'Monthly Data'!A93</f>
        <v>43678</v>
      </c>
      <c r="B93">
        <f t="shared" si="8"/>
        <v>8</v>
      </c>
      <c r="C93">
        <f t="shared" si="9"/>
        <v>2019</v>
      </c>
      <c r="D93">
        <f>'Monthly Data'!W93</f>
        <v>25800112.207888179</v>
      </c>
      <c r="E93">
        <f>'Monthly Data'!CE93</f>
        <v>31</v>
      </c>
      <c r="F93">
        <f>'Monthly Data'!BF93</f>
        <v>272.8</v>
      </c>
      <c r="G93">
        <f>'Monthly Data'!CH93</f>
        <v>0</v>
      </c>
      <c r="H93">
        <f>'Monthly Data'!CC93</f>
        <v>0</v>
      </c>
      <c r="J93" s="6">
        <f t="shared" si="10"/>
        <v>95810.457317709806</v>
      </c>
      <c r="K93" s="6">
        <f t="shared" si="11"/>
        <v>22769657.836472534</v>
      </c>
      <c r="L93" s="6">
        <f t="shared" si="12"/>
        <v>1770650.2392507012</v>
      </c>
      <c r="M93" s="6">
        <f t="shared" si="13"/>
        <v>0</v>
      </c>
      <c r="N93" s="6">
        <f t="shared" si="14"/>
        <v>0</v>
      </c>
      <c r="O93" s="6">
        <f t="shared" si="15"/>
        <v>24636118.533040944</v>
      </c>
    </row>
    <row r="94" spans="1:15" x14ac:dyDescent="0.25">
      <c r="A94" s="21">
        <f>'Monthly Data'!A94</f>
        <v>43709</v>
      </c>
      <c r="B94">
        <f t="shared" si="8"/>
        <v>9</v>
      </c>
      <c r="C94">
        <f t="shared" si="9"/>
        <v>2019</v>
      </c>
      <c r="D94">
        <f>'Monthly Data'!W94</f>
        <v>20481647.207888179</v>
      </c>
      <c r="E94">
        <f>'Monthly Data'!CE94</f>
        <v>30</v>
      </c>
      <c r="F94">
        <f>'Monthly Data'!BF94</f>
        <v>272.8</v>
      </c>
      <c r="G94">
        <f>'Monthly Data'!CH94</f>
        <v>0</v>
      </c>
      <c r="H94">
        <f>'Monthly Data'!CC94</f>
        <v>1</v>
      </c>
      <c r="J94" s="6">
        <f t="shared" si="10"/>
        <v>95810.457317709806</v>
      </c>
      <c r="K94" s="6">
        <f t="shared" si="11"/>
        <v>22035152.744973417</v>
      </c>
      <c r="L94" s="6">
        <f t="shared" si="12"/>
        <v>1770650.2392507012</v>
      </c>
      <c r="M94" s="6">
        <f t="shared" si="13"/>
        <v>0</v>
      </c>
      <c r="N94" s="6">
        <f t="shared" si="14"/>
        <v>-813494.55212636397</v>
      </c>
      <c r="O94" s="6">
        <f t="shared" si="15"/>
        <v>23088118.889415465</v>
      </c>
    </row>
    <row r="95" spans="1:15" x14ac:dyDescent="0.25">
      <c r="A95" s="21">
        <f>'Monthly Data'!A95</f>
        <v>43739</v>
      </c>
      <c r="B95">
        <f t="shared" si="8"/>
        <v>10</v>
      </c>
      <c r="C95">
        <f t="shared" si="9"/>
        <v>2019</v>
      </c>
      <c r="D95">
        <f>'Monthly Data'!W95</f>
        <v>21270215.207888179</v>
      </c>
      <c r="E95">
        <f>'Monthly Data'!CE95</f>
        <v>31</v>
      </c>
      <c r="F95">
        <f>'Monthly Data'!BF95</f>
        <v>272.8</v>
      </c>
      <c r="G95">
        <f>'Monthly Data'!CH95</f>
        <v>0</v>
      </c>
      <c r="H95">
        <f>'Monthly Data'!CC95</f>
        <v>1</v>
      </c>
      <c r="J95" s="6">
        <f t="shared" si="10"/>
        <v>95810.457317709806</v>
      </c>
      <c r="K95" s="6">
        <f t="shared" si="11"/>
        <v>22769657.836472534</v>
      </c>
      <c r="L95" s="6">
        <f t="shared" si="12"/>
        <v>1770650.2392507012</v>
      </c>
      <c r="M95" s="6">
        <f t="shared" si="13"/>
        <v>0</v>
      </c>
      <c r="N95" s="6">
        <f t="shared" si="14"/>
        <v>-813494.55212636397</v>
      </c>
      <c r="O95" s="6">
        <f t="shared" si="15"/>
        <v>23822623.980914582</v>
      </c>
    </row>
    <row r="96" spans="1:15" x14ac:dyDescent="0.25">
      <c r="A96" s="21">
        <f>'Monthly Data'!A96</f>
        <v>43770</v>
      </c>
      <c r="B96">
        <f t="shared" si="8"/>
        <v>11</v>
      </c>
      <c r="C96">
        <f t="shared" si="9"/>
        <v>2019</v>
      </c>
      <c r="D96">
        <f>'Monthly Data'!W96</f>
        <v>22400505.207888179</v>
      </c>
      <c r="E96">
        <f>'Monthly Data'!CE96</f>
        <v>30</v>
      </c>
      <c r="F96">
        <f>'Monthly Data'!BF96</f>
        <v>272.8</v>
      </c>
      <c r="G96">
        <f>'Monthly Data'!CH96</f>
        <v>0</v>
      </c>
      <c r="H96">
        <f>'Monthly Data'!CC96</f>
        <v>0</v>
      </c>
      <c r="J96" s="6">
        <f t="shared" si="10"/>
        <v>95810.457317709806</v>
      </c>
      <c r="K96" s="6">
        <f t="shared" si="11"/>
        <v>22035152.744973417</v>
      </c>
      <c r="L96" s="6">
        <f t="shared" si="12"/>
        <v>1770650.2392507012</v>
      </c>
      <c r="M96" s="6">
        <f t="shared" si="13"/>
        <v>0</v>
      </c>
      <c r="N96" s="6">
        <f t="shared" si="14"/>
        <v>0</v>
      </c>
      <c r="O96" s="6">
        <f t="shared" si="15"/>
        <v>23901613.441541828</v>
      </c>
    </row>
    <row r="97" spans="1:15" x14ac:dyDescent="0.25">
      <c r="A97" s="21">
        <f>'Monthly Data'!A97</f>
        <v>43800</v>
      </c>
      <c r="B97">
        <f t="shared" si="8"/>
        <v>12</v>
      </c>
      <c r="C97">
        <f t="shared" si="9"/>
        <v>2019</v>
      </c>
      <c r="D97">
        <f>'Monthly Data'!W97</f>
        <v>24791556.207888179</v>
      </c>
      <c r="E97">
        <f>'Monthly Data'!CE97</f>
        <v>31</v>
      </c>
      <c r="F97">
        <f>'Monthly Data'!BF97</f>
        <v>272.8</v>
      </c>
      <c r="G97">
        <f>'Monthly Data'!CH97</f>
        <v>0</v>
      </c>
      <c r="H97">
        <f>'Monthly Data'!CC97</f>
        <v>0</v>
      </c>
      <c r="J97" s="6">
        <f t="shared" si="10"/>
        <v>95810.457317709806</v>
      </c>
      <c r="K97" s="6">
        <f t="shared" si="11"/>
        <v>22769657.836472534</v>
      </c>
      <c r="L97" s="6">
        <f t="shared" si="12"/>
        <v>1770650.2392507012</v>
      </c>
      <c r="M97" s="6">
        <f t="shared" si="13"/>
        <v>0</v>
      </c>
      <c r="N97" s="6">
        <f t="shared" si="14"/>
        <v>0</v>
      </c>
      <c r="O97" s="6">
        <f t="shared" si="15"/>
        <v>24636118.533040944</v>
      </c>
    </row>
    <row r="98" spans="1:15" x14ac:dyDescent="0.25">
      <c r="A98" s="21">
        <f>'Monthly Data'!A98</f>
        <v>43831</v>
      </c>
      <c r="B98">
        <f t="shared" ref="B98:B121" si="16">MONTH(A98)</f>
        <v>1</v>
      </c>
      <c r="C98">
        <f t="shared" ref="C98:C121" si="17">YEAR(A98)</f>
        <v>2020</v>
      </c>
      <c r="D98">
        <f>'Monthly Data'!W98</f>
        <v>25134934.95219611</v>
      </c>
      <c r="E98">
        <f>'Monthly Data'!CE98</f>
        <v>31</v>
      </c>
      <c r="F98">
        <f>'Monthly Data'!BF98</f>
        <v>256.3</v>
      </c>
      <c r="G98">
        <f>'Monthly Data'!CH98</f>
        <v>0</v>
      </c>
      <c r="H98">
        <f>'Monthly Data'!CC98</f>
        <v>0</v>
      </c>
      <c r="J98" s="6">
        <f t="shared" si="10"/>
        <v>95810.457317709806</v>
      </c>
      <c r="K98" s="6">
        <f t="shared" si="11"/>
        <v>22769657.836472534</v>
      </c>
      <c r="L98" s="6">
        <f t="shared" si="12"/>
        <v>1663554.4586508602</v>
      </c>
      <c r="M98" s="6">
        <f t="shared" si="13"/>
        <v>0</v>
      </c>
      <c r="N98" s="6">
        <f t="shared" si="14"/>
        <v>0</v>
      </c>
      <c r="O98" s="6">
        <f t="shared" si="15"/>
        <v>24529022.752441105</v>
      </c>
    </row>
    <row r="99" spans="1:15" x14ac:dyDescent="0.25">
      <c r="A99" s="21">
        <f>'Monthly Data'!A99</f>
        <v>43862</v>
      </c>
      <c r="B99">
        <f t="shared" si="16"/>
        <v>2</v>
      </c>
      <c r="C99">
        <f t="shared" si="17"/>
        <v>2020</v>
      </c>
      <c r="D99">
        <f>'Monthly Data'!W99</f>
        <v>23552338.059396107</v>
      </c>
      <c r="E99">
        <f>'Monthly Data'!CE99</f>
        <v>29</v>
      </c>
      <c r="F99">
        <f>'Monthly Data'!BF99</f>
        <v>256.3</v>
      </c>
      <c r="G99">
        <f>'Monthly Data'!CH99</f>
        <v>0</v>
      </c>
      <c r="H99">
        <f>'Monthly Data'!CC99</f>
        <v>0</v>
      </c>
      <c r="J99" s="6">
        <f t="shared" si="10"/>
        <v>95810.457317709806</v>
      </c>
      <c r="K99" s="6">
        <f t="shared" si="11"/>
        <v>21300647.653474305</v>
      </c>
      <c r="L99" s="6">
        <f t="shared" si="12"/>
        <v>1663554.4586508602</v>
      </c>
      <c r="M99" s="6">
        <f t="shared" si="13"/>
        <v>0</v>
      </c>
      <c r="N99" s="6">
        <f t="shared" si="14"/>
        <v>0</v>
      </c>
      <c r="O99" s="6">
        <f t="shared" si="15"/>
        <v>23060012.569442876</v>
      </c>
    </row>
    <row r="100" spans="1:15" x14ac:dyDescent="0.25">
      <c r="A100" s="21">
        <f>'Monthly Data'!A100</f>
        <v>43891</v>
      </c>
      <c r="B100">
        <f t="shared" si="16"/>
        <v>3</v>
      </c>
      <c r="C100">
        <f t="shared" si="17"/>
        <v>2020</v>
      </c>
      <c r="D100">
        <f>'Monthly Data'!W100</f>
        <v>24259563.628281113</v>
      </c>
      <c r="E100">
        <f>'Monthly Data'!CE100</f>
        <v>31</v>
      </c>
      <c r="F100">
        <f>'Monthly Data'!BF100</f>
        <v>256.3</v>
      </c>
      <c r="G100">
        <f>'Monthly Data'!CH100</f>
        <v>0.5</v>
      </c>
      <c r="H100">
        <f>'Monthly Data'!CC100</f>
        <v>0</v>
      </c>
      <c r="J100" s="6">
        <f t="shared" si="10"/>
        <v>95810.457317709806</v>
      </c>
      <c r="K100" s="6">
        <f t="shared" si="11"/>
        <v>22769657.836472534</v>
      </c>
      <c r="L100" s="6">
        <f t="shared" si="12"/>
        <v>1663554.4586508602</v>
      </c>
      <c r="M100" s="6">
        <f t="shared" si="13"/>
        <v>-857110.80103818001</v>
      </c>
      <c r="N100" s="6">
        <f t="shared" si="14"/>
        <v>0</v>
      </c>
      <c r="O100" s="6">
        <f t="shared" si="15"/>
        <v>23671911.951402925</v>
      </c>
    </row>
    <row r="101" spans="1:15" x14ac:dyDescent="0.25">
      <c r="A101" s="21">
        <f>'Monthly Data'!A101</f>
        <v>43922</v>
      </c>
      <c r="B101">
        <f t="shared" si="16"/>
        <v>4</v>
      </c>
      <c r="C101">
        <f t="shared" si="17"/>
        <v>2020</v>
      </c>
      <c r="D101">
        <f>'Monthly Data'!W101</f>
        <v>22329895.32604361</v>
      </c>
      <c r="E101">
        <f>'Monthly Data'!CE101</f>
        <v>30</v>
      </c>
      <c r="F101">
        <f>'Monthly Data'!BF101</f>
        <v>256.3</v>
      </c>
      <c r="G101">
        <f>'Monthly Data'!CH101</f>
        <v>1</v>
      </c>
      <c r="H101">
        <f>'Monthly Data'!CC101</f>
        <v>0</v>
      </c>
      <c r="J101" s="6">
        <f t="shared" si="10"/>
        <v>95810.457317709806</v>
      </c>
      <c r="K101" s="6">
        <f t="shared" si="11"/>
        <v>22035152.744973417</v>
      </c>
      <c r="L101" s="6">
        <f t="shared" si="12"/>
        <v>1663554.4586508602</v>
      </c>
      <c r="M101" s="6">
        <f t="shared" si="13"/>
        <v>-1714221.60207636</v>
      </c>
      <c r="N101" s="6">
        <f t="shared" si="14"/>
        <v>0</v>
      </c>
      <c r="O101" s="6">
        <f t="shared" si="15"/>
        <v>22080296.058865629</v>
      </c>
    </row>
    <row r="102" spans="1:15" x14ac:dyDescent="0.25">
      <c r="A102" s="21">
        <f>'Monthly Data'!A102</f>
        <v>43952</v>
      </c>
      <c r="B102">
        <f t="shared" si="16"/>
        <v>5</v>
      </c>
      <c r="C102">
        <f t="shared" si="17"/>
        <v>2020</v>
      </c>
      <c r="D102">
        <f>'Monthly Data'!W102</f>
        <v>24861573.615816109</v>
      </c>
      <c r="E102">
        <f>'Monthly Data'!CE102</f>
        <v>31</v>
      </c>
      <c r="F102">
        <f>'Monthly Data'!BF102</f>
        <v>256.3</v>
      </c>
      <c r="G102">
        <f>'Monthly Data'!CH102</f>
        <v>1</v>
      </c>
      <c r="H102">
        <f>'Monthly Data'!CC102</f>
        <v>0</v>
      </c>
      <c r="J102" s="6">
        <f t="shared" si="10"/>
        <v>95810.457317709806</v>
      </c>
      <c r="K102" s="6">
        <f t="shared" si="11"/>
        <v>22769657.836472534</v>
      </c>
      <c r="L102" s="6">
        <f t="shared" si="12"/>
        <v>1663554.4586508602</v>
      </c>
      <c r="M102" s="6">
        <f t="shared" si="13"/>
        <v>-1714221.60207636</v>
      </c>
      <c r="N102" s="6">
        <f t="shared" si="14"/>
        <v>0</v>
      </c>
      <c r="O102" s="6">
        <f t="shared" si="15"/>
        <v>22814801.150364745</v>
      </c>
    </row>
    <row r="103" spans="1:15" x14ac:dyDescent="0.25">
      <c r="A103" s="21">
        <f>'Monthly Data'!A103</f>
        <v>43983</v>
      </c>
      <c r="B103">
        <f t="shared" si="16"/>
        <v>6</v>
      </c>
      <c r="C103">
        <f t="shared" si="17"/>
        <v>2020</v>
      </c>
      <c r="D103">
        <f>'Monthly Data'!W103</f>
        <v>21367567.603588611</v>
      </c>
      <c r="E103">
        <f>'Monthly Data'!CE103</f>
        <v>30</v>
      </c>
      <c r="F103">
        <f>'Monthly Data'!BF103</f>
        <v>256.3</v>
      </c>
      <c r="G103">
        <f>'Monthly Data'!CH103</f>
        <v>0.5</v>
      </c>
      <c r="H103">
        <f>'Monthly Data'!CC103</f>
        <v>0</v>
      </c>
      <c r="J103" s="6">
        <f t="shared" si="10"/>
        <v>95810.457317709806</v>
      </c>
      <c r="K103" s="6">
        <f t="shared" si="11"/>
        <v>22035152.744973417</v>
      </c>
      <c r="L103" s="6">
        <f t="shared" si="12"/>
        <v>1663554.4586508602</v>
      </c>
      <c r="M103" s="6">
        <f t="shared" si="13"/>
        <v>-857110.80103818001</v>
      </c>
      <c r="N103" s="6">
        <f t="shared" si="14"/>
        <v>0</v>
      </c>
      <c r="O103" s="6">
        <f t="shared" si="15"/>
        <v>22937406.859903809</v>
      </c>
    </row>
    <row r="104" spans="1:15" x14ac:dyDescent="0.25">
      <c r="A104" s="21">
        <f>'Monthly Data'!A104</f>
        <v>44013</v>
      </c>
      <c r="B104">
        <f t="shared" si="16"/>
        <v>7</v>
      </c>
      <c r="C104">
        <f t="shared" si="17"/>
        <v>2020</v>
      </c>
      <c r="D104">
        <f>'Monthly Data'!W104</f>
        <v>24684233.856763609</v>
      </c>
      <c r="E104">
        <f>'Monthly Data'!CE104</f>
        <v>31</v>
      </c>
      <c r="F104">
        <f>'Monthly Data'!BF104</f>
        <v>256.3</v>
      </c>
      <c r="G104">
        <f>'Monthly Data'!CH104</f>
        <v>0.5</v>
      </c>
      <c r="H104">
        <f>'Monthly Data'!CC104</f>
        <v>0</v>
      </c>
      <c r="J104" s="6">
        <f t="shared" si="10"/>
        <v>95810.457317709806</v>
      </c>
      <c r="K104" s="6">
        <f t="shared" si="11"/>
        <v>22769657.836472534</v>
      </c>
      <c r="L104" s="6">
        <f t="shared" si="12"/>
        <v>1663554.4586508602</v>
      </c>
      <c r="M104" s="6">
        <f t="shared" si="13"/>
        <v>-857110.80103818001</v>
      </c>
      <c r="N104" s="6">
        <f t="shared" si="14"/>
        <v>0</v>
      </c>
      <c r="O104" s="6">
        <f t="shared" si="15"/>
        <v>23671911.951402925</v>
      </c>
    </row>
    <row r="105" spans="1:15" x14ac:dyDescent="0.25">
      <c r="A105" s="21">
        <f>'Monthly Data'!A105</f>
        <v>44044</v>
      </c>
      <c r="B105">
        <f t="shared" si="16"/>
        <v>8</v>
      </c>
      <c r="C105">
        <f t="shared" si="17"/>
        <v>2020</v>
      </c>
      <c r="D105">
        <f>'Monthly Data'!W105</f>
        <v>23737768.308823608</v>
      </c>
      <c r="E105">
        <f>'Monthly Data'!CE105</f>
        <v>31</v>
      </c>
      <c r="F105">
        <f>'Monthly Data'!BF105</f>
        <v>256.3</v>
      </c>
      <c r="G105">
        <f>'Monthly Data'!CH105</f>
        <v>0.5</v>
      </c>
      <c r="H105">
        <f>'Monthly Data'!CC105</f>
        <v>0</v>
      </c>
      <c r="J105" s="6">
        <f t="shared" si="10"/>
        <v>95810.457317709806</v>
      </c>
      <c r="K105" s="6">
        <f t="shared" si="11"/>
        <v>22769657.836472534</v>
      </c>
      <c r="L105" s="6">
        <f t="shared" si="12"/>
        <v>1663554.4586508602</v>
      </c>
      <c r="M105" s="6">
        <f t="shared" si="13"/>
        <v>-857110.80103818001</v>
      </c>
      <c r="N105" s="6">
        <f t="shared" si="14"/>
        <v>0</v>
      </c>
      <c r="O105" s="6">
        <f t="shared" si="15"/>
        <v>23671911.951402925</v>
      </c>
    </row>
    <row r="106" spans="1:15" x14ac:dyDescent="0.25">
      <c r="A106" s="21">
        <f>'Monthly Data'!A106</f>
        <v>44075</v>
      </c>
      <c r="B106">
        <f t="shared" si="16"/>
        <v>9</v>
      </c>
      <c r="C106">
        <f t="shared" si="17"/>
        <v>2020</v>
      </c>
      <c r="D106">
        <f>'Monthly Data'!W106</f>
        <v>23865594.649911109</v>
      </c>
      <c r="E106">
        <f>'Monthly Data'!CE106</f>
        <v>30</v>
      </c>
      <c r="F106">
        <f>'Monthly Data'!BF106</f>
        <v>256.3</v>
      </c>
      <c r="G106">
        <f>'Monthly Data'!CH106</f>
        <v>0.5</v>
      </c>
      <c r="H106">
        <f>'Monthly Data'!CC106</f>
        <v>1</v>
      </c>
      <c r="J106" s="6">
        <f t="shared" si="10"/>
        <v>95810.457317709806</v>
      </c>
      <c r="K106" s="6">
        <f t="shared" si="11"/>
        <v>22035152.744973417</v>
      </c>
      <c r="L106" s="6">
        <f t="shared" si="12"/>
        <v>1663554.4586508602</v>
      </c>
      <c r="M106" s="6">
        <f t="shared" si="13"/>
        <v>-857110.80103818001</v>
      </c>
      <c r="N106" s="6">
        <f t="shared" si="14"/>
        <v>-813494.55212636397</v>
      </c>
      <c r="O106" s="6">
        <f t="shared" si="15"/>
        <v>22123912.307777446</v>
      </c>
    </row>
    <row r="107" spans="1:15" x14ac:dyDescent="0.25">
      <c r="A107" s="21">
        <f>'Monthly Data'!A107</f>
        <v>44105</v>
      </c>
      <c r="B107">
        <f t="shared" si="16"/>
        <v>10</v>
      </c>
      <c r="C107">
        <f t="shared" si="17"/>
        <v>2020</v>
      </c>
      <c r="D107">
        <f>'Monthly Data'!W107</f>
        <v>22132718.582571108</v>
      </c>
      <c r="E107">
        <f>'Monthly Data'!CE107</f>
        <v>31</v>
      </c>
      <c r="F107">
        <f>'Monthly Data'!BF107</f>
        <v>256.3</v>
      </c>
      <c r="G107">
        <f>'Monthly Data'!CH107</f>
        <v>0.5</v>
      </c>
      <c r="H107">
        <f>'Monthly Data'!CC107</f>
        <v>1</v>
      </c>
      <c r="J107" s="6">
        <f t="shared" si="10"/>
        <v>95810.457317709806</v>
      </c>
      <c r="K107" s="6">
        <f t="shared" si="11"/>
        <v>22769657.836472534</v>
      </c>
      <c r="L107" s="6">
        <f t="shared" si="12"/>
        <v>1663554.4586508602</v>
      </c>
      <c r="M107" s="6">
        <f t="shared" si="13"/>
        <v>-857110.80103818001</v>
      </c>
      <c r="N107" s="6">
        <f t="shared" si="14"/>
        <v>-813494.55212636397</v>
      </c>
      <c r="O107" s="6">
        <f t="shared" si="15"/>
        <v>22858417.399276562</v>
      </c>
    </row>
    <row r="108" spans="1:15" x14ac:dyDescent="0.25">
      <c r="A108" s="21">
        <f>'Monthly Data'!A108</f>
        <v>44136</v>
      </c>
      <c r="B108">
        <f t="shared" si="16"/>
        <v>11</v>
      </c>
      <c r="C108">
        <f t="shared" si="17"/>
        <v>2020</v>
      </c>
      <c r="D108">
        <f>'Monthly Data'!W108</f>
        <v>23375946.33077861</v>
      </c>
      <c r="E108">
        <f>'Monthly Data'!CE108</f>
        <v>30</v>
      </c>
      <c r="F108">
        <f>'Monthly Data'!BF108</f>
        <v>256.3</v>
      </c>
      <c r="G108">
        <f>'Monthly Data'!CH108</f>
        <v>0.5</v>
      </c>
      <c r="H108">
        <f>'Monthly Data'!CC108</f>
        <v>0</v>
      </c>
      <c r="J108" s="6">
        <f t="shared" si="10"/>
        <v>95810.457317709806</v>
      </c>
      <c r="K108" s="6">
        <f t="shared" si="11"/>
        <v>22035152.744973417</v>
      </c>
      <c r="L108" s="6">
        <f t="shared" si="12"/>
        <v>1663554.4586508602</v>
      </c>
      <c r="M108" s="6">
        <f t="shared" si="13"/>
        <v>-857110.80103818001</v>
      </c>
      <c r="N108" s="6">
        <f t="shared" si="14"/>
        <v>0</v>
      </c>
      <c r="O108" s="6">
        <f t="shared" si="15"/>
        <v>22937406.859903809</v>
      </c>
    </row>
    <row r="109" spans="1:15" x14ac:dyDescent="0.25">
      <c r="A109" s="21">
        <f>'Monthly Data'!A109</f>
        <v>44166</v>
      </c>
      <c r="B109">
        <f t="shared" si="16"/>
        <v>12</v>
      </c>
      <c r="C109">
        <f t="shared" si="17"/>
        <v>2020</v>
      </c>
      <c r="D109">
        <f>'Monthly Data'!W109</f>
        <v>23288017.357228611</v>
      </c>
      <c r="E109">
        <f>'Monthly Data'!CE109</f>
        <v>31</v>
      </c>
      <c r="F109">
        <f>'Monthly Data'!BF109</f>
        <v>256.3</v>
      </c>
      <c r="G109">
        <f>'Monthly Data'!CH109</f>
        <v>0.5</v>
      </c>
      <c r="H109">
        <f>'Monthly Data'!CC109</f>
        <v>0</v>
      </c>
      <c r="J109" s="6">
        <f t="shared" si="10"/>
        <v>95810.457317709806</v>
      </c>
      <c r="K109" s="6">
        <f t="shared" si="11"/>
        <v>22769657.836472534</v>
      </c>
      <c r="L109" s="6">
        <f t="shared" si="12"/>
        <v>1663554.4586508602</v>
      </c>
      <c r="M109" s="6">
        <f t="shared" si="13"/>
        <v>-857110.80103818001</v>
      </c>
      <c r="N109" s="6">
        <f t="shared" si="14"/>
        <v>0</v>
      </c>
      <c r="O109" s="6">
        <f t="shared" si="15"/>
        <v>23671911.951402925</v>
      </c>
    </row>
    <row r="110" spans="1:15" x14ac:dyDescent="0.25">
      <c r="A110" s="21">
        <f>'Monthly Data'!A110</f>
        <v>44197</v>
      </c>
      <c r="B110">
        <f t="shared" si="16"/>
        <v>1</v>
      </c>
      <c r="C110">
        <f t="shared" si="17"/>
        <v>2021</v>
      </c>
      <c r="D110">
        <f>'Monthly Data'!W110</f>
        <v>25406747.657805011</v>
      </c>
      <c r="E110">
        <f>'Monthly Data'!CE110</f>
        <v>31</v>
      </c>
      <c r="F110">
        <f>'Monthly Data'!BF110</f>
        <v>251.2</v>
      </c>
      <c r="G110">
        <f>'Monthly Data'!CH110</f>
        <v>0.5</v>
      </c>
      <c r="H110">
        <f>'Monthly Data'!CC110</f>
        <v>0</v>
      </c>
      <c r="J110" s="6">
        <f t="shared" si="10"/>
        <v>95810.457317709806</v>
      </c>
      <c r="K110" s="6">
        <f t="shared" si="11"/>
        <v>22769657.836472534</v>
      </c>
      <c r="L110" s="6">
        <f t="shared" si="12"/>
        <v>1630452.1264654547</v>
      </c>
      <c r="M110" s="6">
        <f t="shared" si="13"/>
        <v>-857110.80103818001</v>
      </c>
      <c r="N110" s="6">
        <f t="shared" si="14"/>
        <v>0</v>
      </c>
      <c r="O110" s="6">
        <f t="shared" si="15"/>
        <v>23638809.619217519</v>
      </c>
    </row>
    <row r="111" spans="1:15" x14ac:dyDescent="0.25">
      <c r="A111" s="21">
        <f>'Monthly Data'!A111</f>
        <v>44228</v>
      </c>
      <c r="B111">
        <f t="shared" si="16"/>
        <v>2</v>
      </c>
      <c r="C111">
        <f t="shared" si="17"/>
        <v>2021</v>
      </c>
      <c r="D111">
        <f>'Monthly Data'!W111</f>
        <v>21350344.094175011</v>
      </c>
      <c r="E111">
        <f>'Monthly Data'!CE111</f>
        <v>28</v>
      </c>
      <c r="F111">
        <f>'Monthly Data'!BF111</f>
        <v>251.2</v>
      </c>
      <c r="G111">
        <f>'Monthly Data'!CH111</f>
        <v>0.5</v>
      </c>
      <c r="H111">
        <f>'Monthly Data'!CC111</f>
        <v>0</v>
      </c>
      <c r="J111" s="6">
        <f t="shared" si="10"/>
        <v>95810.457317709806</v>
      </c>
      <c r="K111" s="6">
        <f t="shared" si="11"/>
        <v>20566142.561975189</v>
      </c>
      <c r="L111" s="6">
        <f t="shared" si="12"/>
        <v>1630452.1264654547</v>
      </c>
      <c r="M111" s="6">
        <f t="shared" si="13"/>
        <v>-857110.80103818001</v>
      </c>
      <c r="N111" s="6">
        <f t="shared" si="14"/>
        <v>0</v>
      </c>
      <c r="O111" s="6">
        <f t="shared" si="15"/>
        <v>21435294.344720174</v>
      </c>
    </row>
    <row r="112" spans="1:15" x14ac:dyDescent="0.25">
      <c r="A112" s="21">
        <f>'Monthly Data'!A112</f>
        <v>44256</v>
      </c>
      <c r="B112">
        <f t="shared" si="16"/>
        <v>3</v>
      </c>
      <c r="C112">
        <f t="shared" si="17"/>
        <v>2021</v>
      </c>
      <c r="D112">
        <f>'Monthly Data'!W112</f>
        <v>23427012.594675008</v>
      </c>
      <c r="E112">
        <f>'Monthly Data'!CE112</f>
        <v>31</v>
      </c>
      <c r="F112">
        <f>'Monthly Data'!BF112</f>
        <v>251.2</v>
      </c>
      <c r="G112">
        <f>'Monthly Data'!CH112</f>
        <v>0.5</v>
      </c>
      <c r="H112">
        <f>'Monthly Data'!CC112</f>
        <v>0</v>
      </c>
      <c r="J112" s="6">
        <f t="shared" si="10"/>
        <v>95810.457317709806</v>
      </c>
      <c r="K112" s="6">
        <f t="shared" si="11"/>
        <v>22769657.836472534</v>
      </c>
      <c r="L112" s="6">
        <f t="shared" si="12"/>
        <v>1630452.1264654547</v>
      </c>
      <c r="M112" s="6">
        <f t="shared" si="13"/>
        <v>-857110.80103818001</v>
      </c>
      <c r="N112" s="6">
        <f t="shared" si="14"/>
        <v>0</v>
      </c>
      <c r="O112" s="6">
        <f t="shared" si="15"/>
        <v>23638809.619217519</v>
      </c>
    </row>
    <row r="113" spans="1:15" x14ac:dyDescent="0.25">
      <c r="A113" s="21">
        <f>'Monthly Data'!A113</f>
        <v>44287</v>
      </c>
      <c r="B113">
        <f t="shared" si="16"/>
        <v>4</v>
      </c>
      <c r="C113">
        <f t="shared" si="17"/>
        <v>2021</v>
      </c>
      <c r="D113">
        <f>'Monthly Data'!W113</f>
        <v>21701549.650800012</v>
      </c>
      <c r="E113">
        <f>'Monthly Data'!CE113</f>
        <v>30</v>
      </c>
      <c r="F113">
        <f>'Monthly Data'!BF113</f>
        <v>251.2</v>
      </c>
      <c r="G113">
        <f>'Monthly Data'!CH113</f>
        <v>0.5</v>
      </c>
      <c r="H113">
        <f>'Monthly Data'!CC113</f>
        <v>0</v>
      </c>
      <c r="J113" s="6">
        <f t="shared" si="10"/>
        <v>95810.457317709806</v>
      </c>
      <c r="K113" s="6">
        <f t="shared" si="11"/>
        <v>22035152.744973417</v>
      </c>
      <c r="L113" s="6">
        <f t="shared" si="12"/>
        <v>1630452.1264654547</v>
      </c>
      <c r="M113" s="6">
        <f t="shared" si="13"/>
        <v>-857110.80103818001</v>
      </c>
      <c r="N113" s="6">
        <f t="shared" si="14"/>
        <v>0</v>
      </c>
      <c r="O113" s="6">
        <f t="shared" si="15"/>
        <v>22904304.527718402</v>
      </c>
    </row>
    <row r="114" spans="1:15" x14ac:dyDescent="0.25">
      <c r="A114" s="21">
        <f>'Monthly Data'!A114</f>
        <v>44317</v>
      </c>
      <c r="B114">
        <f t="shared" si="16"/>
        <v>5</v>
      </c>
      <c r="C114">
        <f t="shared" si="17"/>
        <v>2021</v>
      </c>
      <c r="D114">
        <f>'Monthly Data'!W114</f>
        <v>22630782.184837509</v>
      </c>
      <c r="E114">
        <f>'Monthly Data'!CE114</f>
        <v>31</v>
      </c>
      <c r="F114">
        <f>'Monthly Data'!BF114</f>
        <v>251.2</v>
      </c>
      <c r="G114">
        <f>'Monthly Data'!CH114</f>
        <v>0.5</v>
      </c>
      <c r="H114">
        <f>'Monthly Data'!CC114</f>
        <v>0</v>
      </c>
      <c r="J114" s="6">
        <f t="shared" si="10"/>
        <v>95810.457317709806</v>
      </c>
      <c r="K114" s="6">
        <f t="shared" si="11"/>
        <v>22769657.836472534</v>
      </c>
      <c r="L114" s="6">
        <f t="shared" si="12"/>
        <v>1630452.1264654547</v>
      </c>
      <c r="M114" s="6">
        <f t="shared" si="13"/>
        <v>-857110.80103818001</v>
      </c>
      <c r="N114" s="6">
        <f t="shared" si="14"/>
        <v>0</v>
      </c>
      <c r="O114" s="6">
        <f t="shared" si="15"/>
        <v>23638809.619217519</v>
      </c>
    </row>
    <row r="115" spans="1:15" x14ac:dyDescent="0.25">
      <c r="A115" s="21">
        <f>'Monthly Data'!A115</f>
        <v>44348</v>
      </c>
      <c r="B115">
        <f t="shared" si="16"/>
        <v>6</v>
      </c>
      <c r="C115">
        <f t="shared" si="17"/>
        <v>2021</v>
      </c>
      <c r="D115">
        <f>'Monthly Data'!W115</f>
        <v>21965136.11352751</v>
      </c>
      <c r="E115">
        <f>'Monthly Data'!CE115</f>
        <v>30</v>
      </c>
      <c r="F115">
        <f>'Monthly Data'!BF115</f>
        <v>251.2</v>
      </c>
      <c r="G115">
        <f>'Monthly Data'!CH115</f>
        <v>0.5</v>
      </c>
      <c r="H115">
        <f>'Monthly Data'!CC115</f>
        <v>0</v>
      </c>
      <c r="J115" s="6">
        <f t="shared" si="10"/>
        <v>95810.457317709806</v>
      </c>
      <c r="K115" s="6">
        <f t="shared" si="11"/>
        <v>22035152.744973417</v>
      </c>
      <c r="L115" s="6">
        <f t="shared" si="12"/>
        <v>1630452.1264654547</v>
      </c>
      <c r="M115" s="6">
        <f t="shared" si="13"/>
        <v>-857110.80103818001</v>
      </c>
      <c r="N115" s="6">
        <f t="shared" si="14"/>
        <v>0</v>
      </c>
      <c r="O115" s="6">
        <f t="shared" si="15"/>
        <v>22904304.527718402</v>
      </c>
    </row>
    <row r="116" spans="1:15" x14ac:dyDescent="0.25">
      <c r="A116" s="21">
        <f>'Monthly Data'!A116</f>
        <v>44378</v>
      </c>
      <c r="B116">
        <f t="shared" si="16"/>
        <v>7</v>
      </c>
      <c r="C116">
        <f t="shared" si="17"/>
        <v>2021</v>
      </c>
      <c r="D116">
        <f>'Monthly Data'!W116</f>
        <v>22130382.402345009</v>
      </c>
      <c r="E116">
        <f>'Monthly Data'!CE116</f>
        <v>31</v>
      </c>
      <c r="F116">
        <f>'Monthly Data'!BF116</f>
        <v>251.2</v>
      </c>
      <c r="G116">
        <f>'Monthly Data'!CH116</f>
        <v>0.5</v>
      </c>
      <c r="H116">
        <f>'Monthly Data'!CC116</f>
        <v>0</v>
      </c>
      <c r="J116" s="6">
        <f t="shared" si="10"/>
        <v>95810.457317709806</v>
      </c>
      <c r="K116" s="6">
        <f t="shared" si="11"/>
        <v>22769657.836472534</v>
      </c>
      <c r="L116" s="6">
        <f t="shared" si="12"/>
        <v>1630452.1264654547</v>
      </c>
      <c r="M116" s="6">
        <f t="shared" si="13"/>
        <v>-857110.80103818001</v>
      </c>
      <c r="N116" s="6">
        <f t="shared" si="14"/>
        <v>0</v>
      </c>
      <c r="O116" s="6">
        <f t="shared" si="15"/>
        <v>23638809.619217519</v>
      </c>
    </row>
    <row r="117" spans="1:15" x14ac:dyDescent="0.25">
      <c r="A117" s="21">
        <f>'Monthly Data'!A117</f>
        <v>44409</v>
      </c>
      <c r="B117">
        <f t="shared" si="16"/>
        <v>8</v>
      </c>
      <c r="C117">
        <f t="shared" si="17"/>
        <v>2021</v>
      </c>
      <c r="D117">
        <f>'Monthly Data'!W117</f>
        <v>18777344.633962508</v>
      </c>
      <c r="E117">
        <f>'Monthly Data'!CE117</f>
        <v>31</v>
      </c>
      <c r="F117">
        <f>'Monthly Data'!BF117</f>
        <v>251.2</v>
      </c>
      <c r="G117">
        <f>'Monthly Data'!CH117</f>
        <v>0.5</v>
      </c>
      <c r="H117">
        <f>'Monthly Data'!CC117</f>
        <v>0</v>
      </c>
      <c r="J117" s="6">
        <f t="shared" si="10"/>
        <v>95810.457317709806</v>
      </c>
      <c r="K117" s="6">
        <f t="shared" si="11"/>
        <v>22769657.836472534</v>
      </c>
      <c r="L117" s="6">
        <f t="shared" si="12"/>
        <v>1630452.1264654547</v>
      </c>
      <c r="M117" s="6">
        <f t="shared" si="13"/>
        <v>-857110.80103818001</v>
      </c>
      <c r="N117" s="6">
        <f t="shared" si="14"/>
        <v>0</v>
      </c>
      <c r="O117" s="6">
        <f t="shared" si="15"/>
        <v>23638809.619217519</v>
      </c>
    </row>
    <row r="118" spans="1:15" x14ac:dyDescent="0.25">
      <c r="A118" s="21">
        <f>'Monthly Data'!A118</f>
        <v>44440</v>
      </c>
      <c r="B118">
        <f t="shared" si="16"/>
        <v>9</v>
      </c>
      <c r="C118">
        <f t="shared" si="17"/>
        <v>2021</v>
      </c>
      <c r="D118">
        <f>'Monthly Data'!W118</f>
        <v>21741641.318707511</v>
      </c>
      <c r="E118">
        <f>'Monthly Data'!CE118</f>
        <v>30</v>
      </c>
      <c r="F118">
        <f>'Monthly Data'!BF118</f>
        <v>251.2</v>
      </c>
      <c r="G118">
        <f>'Monthly Data'!CH118</f>
        <v>0.5</v>
      </c>
      <c r="H118">
        <f>'Monthly Data'!CC118</f>
        <v>1</v>
      </c>
      <c r="J118" s="6">
        <f t="shared" si="10"/>
        <v>95810.457317709806</v>
      </c>
      <c r="K118" s="6">
        <f t="shared" si="11"/>
        <v>22035152.744973417</v>
      </c>
      <c r="L118" s="6">
        <f t="shared" si="12"/>
        <v>1630452.1264654547</v>
      </c>
      <c r="M118" s="6">
        <f t="shared" si="13"/>
        <v>-857110.80103818001</v>
      </c>
      <c r="N118" s="6">
        <f t="shared" si="14"/>
        <v>-813494.55212636397</v>
      </c>
      <c r="O118" s="6">
        <f t="shared" si="15"/>
        <v>22090809.97559204</v>
      </c>
    </row>
    <row r="119" spans="1:15" x14ac:dyDescent="0.25">
      <c r="A119" s="21">
        <f>'Monthly Data'!A119</f>
        <v>44470</v>
      </c>
      <c r="B119">
        <f t="shared" si="16"/>
        <v>10</v>
      </c>
      <c r="C119">
        <f t="shared" si="17"/>
        <v>2021</v>
      </c>
      <c r="D119">
        <f>'Monthly Data'!W119</f>
        <v>22983297.442657508</v>
      </c>
      <c r="E119">
        <f>'Monthly Data'!CE119</f>
        <v>31</v>
      </c>
      <c r="F119">
        <f>'Monthly Data'!BF119</f>
        <v>251.2</v>
      </c>
      <c r="G119">
        <f>'Monthly Data'!CH119</f>
        <v>0.5</v>
      </c>
      <c r="H119">
        <f>'Monthly Data'!CC119</f>
        <v>1</v>
      </c>
      <c r="J119" s="6">
        <f t="shared" si="10"/>
        <v>95810.457317709806</v>
      </c>
      <c r="K119" s="6">
        <f t="shared" si="11"/>
        <v>22769657.836472534</v>
      </c>
      <c r="L119" s="6">
        <f t="shared" si="12"/>
        <v>1630452.1264654547</v>
      </c>
      <c r="M119" s="6">
        <f t="shared" si="13"/>
        <v>-857110.80103818001</v>
      </c>
      <c r="N119" s="6">
        <f t="shared" si="14"/>
        <v>-813494.55212636397</v>
      </c>
      <c r="O119" s="6">
        <f t="shared" si="15"/>
        <v>22825315.067091156</v>
      </c>
    </row>
    <row r="120" spans="1:15" x14ac:dyDescent="0.25">
      <c r="A120" s="21">
        <f>'Monthly Data'!A120</f>
        <v>44501</v>
      </c>
      <c r="B120">
        <f t="shared" si="16"/>
        <v>11</v>
      </c>
      <c r="C120">
        <f t="shared" si="17"/>
        <v>2021</v>
      </c>
      <c r="D120">
        <f>'Monthly Data'!W120</f>
        <v>23676203.108775008</v>
      </c>
      <c r="E120">
        <f>'Monthly Data'!CE120</f>
        <v>30</v>
      </c>
      <c r="F120">
        <f>'Monthly Data'!BF120</f>
        <v>251.2</v>
      </c>
      <c r="G120">
        <f>'Monthly Data'!CH120</f>
        <v>0.5</v>
      </c>
      <c r="H120">
        <f>'Monthly Data'!CC120</f>
        <v>0</v>
      </c>
      <c r="J120" s="6">
        <f t="shared" si="10"/>
        <v>95810.457317709806</v>
      </c>
      <c r="K120" s="6">
        <f t="shared" si="11"/>
        <v>22035152.744973417</v>
      </c>
      <c r="L120" s="6">
        <f t="shared" si="12"/>
        <v>1630452.1264654547</v>
      </c>
      <c r="M120" s="6">
        <f t="shared" si="13"/>
        <v>-857110.80103818001</v>
      </c>
      <c r="N120" s="6">
        <f t="shared" si="14"/>
        <v>0</v>
      </c>
      <c r="O120" s="6">
        <f t="shared" si="15"/>
        <v>22904304.527718402</v>
      </c>
    </row>
    <row r="121" spans="1:15" x14ac:dyDescent="0.25">
      <c r="A121" s="21">
        <f>'Monthly Data'!A121</f>
        <v>44531</v>
      </c>
      <c r="B121">
        <f t="shared" si="16"/>
        <v>12</v>
      </c>
      <c r="C121">
        <f t="shared" si="17"/>
        <v>2021</v>
      </c>
      <c r="D121">
        <f>'Monthly Data'!W121</f>
        <v>22943795.224215008</v>
      </c>
      <c r="E121">
        <f>'Monthly Data'!CE121</f>
        <v>31</v>
      </c>
      <c r="F121">
        <f>'Monthly Data'!BF121</f>
        <v>251.2</v>
      </c>
      <c r="G121">
        <f>'Monthly Data'!CH121</f>
        <v>0.5</v>
      </c>
      <c r="H121">
        <f>'Monthly Data'!CC121</f>
        <v>0</v>
      </c>
      <c r="I121" t="str">
        <f>'Res Normalized Monthly'!M121</f>
        <v>COVID</v>
      </c>
      <c r="J121" s="6">
        <f t="shared" si="10"/>
        <v>95810.457317709806</v>
      </c>
      <c r="K121" s="6">
        <f t="shared" si="11"/>
        <v>22769657.836472534</v>
      </c>
      <c r="L121" s="6">
        <f t="shared" si="12"/>
        <v>1630452.1264654547</v>
      </c>
      <c r="M121" s="6">
        <f t="shared" si="13"/>
        <v>-857110.80103818001</v>
      </c>
      <c r="N121" s="6">
        <f t="shared" si="14"/>
        <v>0</v>
      </c>
      <c r="O121" s="6">
        <f t="shared" si="15"/>
        <v>23638809.619217519</v>
      </c>
    </row>
    <row r="122" spans="1:15" x14ac:dyDescent="0.25">
      <c r="A122" s="21">
        <v>44562</v>
      </c>
      <c r="B122">
        <f t="shared" ref="B122:B132" si="18">MONTH(A122)</f>
        <v>1</v>
      </c>
      <c r="C122">
        <f t="shared" ref="C122:C132" si="19">YEAR(A122)</f>
        <v>2022</v>
      </c>
      <c r="E122" s="90">
        <f t="shared" ref="E122:E132" si="20">E74</f>
        <v>31</v>
      </c>
      <c r="F122" s="90">
        <f>'Economic Variables'!M232</f>
        <v>258.86159999999995</v>
      </c>
      <c r="G122" s="90">
        <f>0.5*I122</f>
        <v>0.25</v>
      </c>
      <c r="H122" s="90">
        <f t="shared" ref="H122:H145" si="21">H74</f>
        <v>0</v>
      </c>
      <c r="I122">
        <f>'Res Normalized Monthly'!M122</f>
        <v>0.5</v>
      </c>
      <c r="J122" s="6">
        <f t="shared" si="10"/>
        <v>95810.457317709806</v>
      </c>
      <c r="K122" s="6">
        <f t="shared" si="11"/>
        <v>22769657.836472534</v>
      </c>
      <c r="L122" s="6">
        <f t="shared" si="12"/>
        <v>1680180.9163226509</v>
      </c>
      <c r="M122" s="6">
        <f t="shared" si="13"/>
        <v>-428555.40051909001</v>
      </c>
      <c r="N122" s="6">
        <f t="shared" si="14"/>
        <v>0</v>
      </c>
      <c r="O122" s="6">
        <f t="shared" si="15"/>
        <v>24117093.809593804</v>
      </c>
    </row>
    <row r="123" spans="1:15" x14ac:dyDescent="0.25">
      <c r="A123" s="21">
        <v>44593</v>
      </c>
      <c r="B123">
        <f t="shared" si="18"/>
        <v>2</v>
      </c>
      <c r="C123">
        <f t="shared" si="19"/>
        <v>2022</v>
      </c>
      <c r="E123" s="90">
        <f t="shared" si="20"/>
        <v>28</v>
      </c>
      <c r="F123" s="90">
        <f>'Economic Variables'!M233</f>
        <v>258.86159999999995</v>
      </c>
      <c r="G123" s="90">
        <f t="shared" ref="G123:G145" si="22">0.5*I123</f>
        <v>0.25</v>
      </c>
      <c r="H123" s="90">
        <f t="shared" si="21"/>
        <v>0</v>
      </c>
      <c r="I123">
        <f>'Res Normalized Monthly'!M123</f>
        <v>0.5</v>
      </c>
      <c r="J123" s="6">
        <f t="shared" si="10"/>
        <v>95810.457317709806</v>
      </c>
      <c r="K123" s="6">
        <f t="shared" si="11"/>
        <v>20566142.561975189</v>
      </c>
      <c r="L123" s="6">
        <f t="shared" si="12"/>
        <v>1680180.9163226509</v>
      </c>
      <c r="M123" s="6">
        <f t="shared" si="13"/>
        <v>-428555.40051909001</v>
      </c>
      <c r="N123" s="6">
        <f t="shared" si="14"/>
        <v>0</v>
      </c>
      <c r="O123" s="6">
        <f t="shared" si="15"/>
        <v>21913578.535096459</v>
      </c>
    </row>
    <row r="124" spans="1:15" x14ac:dyDescent="0.25">
      <c r="A124" s="21">
        <v>44621</v>
      </c>
      <c r="B124">
        <f t="shared" si="18"/>
        <v>3</v>
      </c>
      <c r="C124">
        <f t="shared" si="19"/>
        <v>2022</v>
      </c>
      <c r="E124" s="90">
        <f t="shared" si="20"/>
        <v>31</v>
      </c>
      <c r="F124" s="90">
        <f>'Economic Variables'!M234</f>
        <v>258.86159999999995</v>
      </c>
      <c r="G124" s="90">
        <f t="shared" si="22"/>
        <v>0.25</v>
      </c>
      <c r="H124" s="90">
        <f t="shared" si="21"/>
        <v>0</v>
      </c>
      <c r="I124">
        <f>'Res Normalized Monthly'!M124</f>
        <v>0.5</v>
      </c>
      <c r="J124" s="6">
        <f t="shared" si="10"/>
        <v>95810.457317709806</v>
      </c>
      <c r="K124" s="6">
        <f t="shared" si="11"/>
        <v>22769657.836472534</v>
      </c>
      <c r="L124" s="6">
        <f t="shared" si="12"/>
        <v>1680180.9163226509</v>
      </c>
      <c r="M124" s="6">
        <f t="shared" si="13"/>
        <v>-428555.40051909001</v>
      </c>
      <c r="N124" s="6">
        <f t="shared" si="14"/>
        <v>0</v>
      </c>
      <c r="O124" s="6">
        <f t="shared" si="15"/>
        <v>24117093.809593804</v>
      </c>
    </row>
    <row r="125" spans="1:15" x14ac:dyDescent="0.25">
      <c r="A125" s="21">
        <v>44652</v>
      </c>
      <c r="B125">
        <f t="shared" si="18"/>
        <v>4</v>
      </c>
      <c r="C125">
        <f t="shared" si="19"/>
        <v>2022</v>
      </c>
      <c r="E125" s="90">
        <f t="shared" si="20"/>
        <v>30</v>
      </c>
      <c r="F125" s="90">
        <f>'Economic Variables'!M235</f>
        <v>258.86159999999995</v>
      </c>
      <c r="G125" s="90">
        <f t="shared" si="22"/>
        <v>0.25</v>
      </c>
      <c r="H125" s="90">
        <f t="shared" si="21"/>
        <v>0</v>
      </c>
      <c r="I125">
        <f>'Res Normalized Monthly'!M125</f>
        <v>0.5</v>
      </c>
      <c r="J125" s="6">
        <f t="shared" si="10"/>
        <v>95810.457317709806</v>
      </c>
      <c r="K125" s="6">
        <f t="shared" si="11"/>
        <v>22035152.744973417</v>
      </c>
      <c r="L125" s="6">
        <f t="shared" si="12"/>
        <v>1680180.9163226509</v>
      </c>
      <c r="M125" s="6">
        <f t="shared" si="13"/>
        <v>-428555.40051909001</v>
      </c>
      <c r="N125" s="6">
        <f t="shared" si="14"/>
        <v>0</v>
      </c>
      <c r="O125" s="6">
        <f t="shared" si="15"/>
        <v>23382588.718094688</v>
      </c>
    </row>
    <row r="126" spans="1:15" x14ac:dyDescent="0.25">
      <c r="A126" s="21">
        <v>44682</v>
      </c>
      <c r="B126">
        <f t="shared" si="18"/>
        <v>5</v>
      </c>
      <c r="C126">
        <f t="shared" si="19"/>
        <v>2022</v>
      </c>
      <c r="E126" s="90">
        <f t="shared" si="20"/>
        <v>31</v>
      </c>
      <c r="F126" s="90">
        <f>'Economic Variables'!M236</f>
        <v>258.86159999999995</v>
      </c>
      <c r="G126" s="90">
        <f t="shared" si="22"/>
        <v>0.25</v>
      </c>
      <c r="H126" s="90">
        <f t="shared" si="21"/>
        <v>0</v>
      </c>
      <c r="I126">
        <f>'Res Normalized Monthly'!M126</f>
        <v>0.5</v>
      </c>
      <c r="J126" s="6">
        <f t="shared" si="10"/>
        <v>95810.457317709806</v>
      </c>
      <c r="K126" s="6">
        <f t="shared" si="11"/>
        <v>22769657.836472534</v>
      </c>
      <c r="L126" s="6">
        <f t="shared" si="12"/>
        <v>1680180.9163226509</v>
      </c>
      <c r="M126" s="6">
        <f t="shared" si="13"/>
        <v>-428555.40051909001</v>
      </c>
      <c r="N126" s="6">
        <f t="shared" si="14"/>
        <v>0</v>
      </c>
      <c r="O126" s="6">
        <f t="shared" si="15"/>
        <v>24117093.809593804</v>
      </c>
    </row>
    <row r="127" spans="1:15" x14ac:dyDescent="0.25">
      <c r="A127" s="21">
        <v>44713</v>
      </c>
      <c r="B127">
        <f t="shared" si="18"/>
        <v>6</v>
      </c>
      <c r="C127">
        <f t="shared" si="19"/>
        <v>2022</v>
      </c>
      <c r="E127" s="90">
        <f t="shared" si="20"/>
        <v>30</v>
      </c>
      <c r="F127" s="90">
        <f>'Economic Variables'!M237</f>
        <v>258.86159999999995</v>
      </c>
      <c r="G127" s="90">
        <f t="shared" si="22"/>
        <v>0.25</v>
      </c>
      <c r="H127" s="90">
        <f t="shared" si="21"/>
        <v>0</v>
      </c>
      <c r="I127">
        <f>'Res Normalized Monthly'!M127</f>
        <v>0.5</v>
      </c>
      <c r="J127" s="6">
        <f t="shared" si="10"/>
        <v>95810.457317709806</v>
      </c>
      <c r="K127" s="6">
        <f t="shared" si="11"/>
        <v>22035152.744973417</v>
      </c>
      <c r="L127" s="6">
        <f t="shared" si="12"/>
        <v>1680180.9163226509</v>
      </c>
      <c r="M127" s="6">
        <f t="shared" si="13"/>
        <v>-428555.40051909001</v>
      </c>
      <c r="N127" s="6">
        <f t="shared" si="14"/>
        <v>0</v>
      </c>
      <c r="O127" s="6">
        <f t="shared" si="15"/>
        <v>23382588.718094688</v>
      </c>
    </row>
    <row r="128" spans="1:15" x14ac:dyDescent="0.25">
      <c r="A128" s="21">
        <v>44743</v>
      </c>
      <c r="B128">
        <f t="shared" si="18"/>
        <v>7</v>
      </c>
      <c r="C128">
        <f t="shared" si="19"/>
        <v>2022</v>
      </c>
      <c r="E128" s="90">
        <f t="shared" si="20"/>
        <v>31</v>
      </c>
      <c r="F128" s="90">
        <f>'Economic Variables'!M238</f>
        <v>258.86159999999995</v>
      </c>
      <c r="G128" s="90">
        <f t="shared" si="22"/>
        <v>0.25</v>
      </c>
      <c r="H128" s="90">
        <f t="shared" si="21"/>
        <v>0</v>
      </c>
      <c r="I128">
        <f>'Res Normalized Monthly'!M128</f>
        <v>0.5</v>
      </c>
      <c r="J128" s="6">
        <f t="shared" si="10"/>
        <v>95810.457317709806</v>
      </c>
      <c r="K128" s="6">
        <f t="shared" si="11"/>
        <v>22769657.836472534</v>
      </c>
      <c r="L128" s="6">
        <f t="shared" si="12"/>
        <v>1680180.9163226509</v>
      </c>
      <c r="M128" s="6">
        <f t="shared" si="13"/>
        <v>-428555.40051909001</v>
      </c>
      <c r="N128" s="6">
        <f t="shared" si="14"/>
        <v>0</v>
      </c>
      <c r="O128" s="6">
        <f t="shared" si="15"/>
        <v>24117093.809593804</v>
      </c>
    </row>
    <row r="129" spans="1:15" x14ac:dyDescent="0.25">
      <c r="A129" s="21">
        <v>44774</v>
      </c>
      <c r="B129">
        <f t="shared" si="18"/>
        <v>8</v>
      </c>
      <c r="C129">
        <f t="shared" si="19"/>
        <v>2022</v>
      </c>
      <c r="E129" s="90">
        <f t="shared" si="20"/>
        <v>31</v>
      </c>
      <c r="F129" s="90">
        <f>'Economic Variables'!M239</f>
        <v>258.86159999999995</v>
      </c>
      <c r="G129" s="90">
        <f t="shared" si="22"/>
        <v>0.25</v>
      </c>
      <c r="H129" s="90">
        <f t="shared" si="21"/>
        <v>0</v>
      </c>
      <c r="I129">
        <f>'Res Normalized Monthly'!M129</f>
        <v>0.5</v>
      </c>
      <c r="J129" s="6">
        <f t="shared" si="10"/>
        <v>95810.457317709806</v>
      </c>
      <c r="K129" s="6">
        <f t="shared" si="11"/>
        <v>22769657.836472534</v>
      </c>
      <c r="L129" s="6">
        <f t="shared" si="12"/>
        <v>1680180.9163226509</v>
      </c>
      <c r="M129" s="6">
        <f t="shared" si="13"/>
        <v>-428555.40051909001</v>
      </c>
      <c r="N129" s="6">
        <f t="shared" si="14"/>
        <v>0</v>
      </c>
      <c r="O129" s="6">
        <f t="shared" si="15"/>
        <v>24117093.809593804</v>
      </c>
    </row>
    <row r="130" spans="1:15" x14ac:dyDescent="0.25">
      <c r="A130" s="21">
        <v>44805</v>
      </c>
      <c r="B130">
        <f t="shared" si="18"/>
        <v>9</v>
      </c>
      <c r="C130">
        <f t="shared" si="19"/>
        <v>2022</v>
      </c>
      <c r="E130" s="90">
        <f t="shared" si="20"/>
        <v>30</v>
      </c>
      <c r="F130" s="90">
        <f>'Economic Variables'!M240</f>
        <v>258.86159999999995</v>
      </c>
      <c r="G130" s="90">
        <f t="shared" si="22"/>
        <v>0.25</v>
      </c>
      <c r="H130" s="90">
        <f t="shared" si="21"/>
        <v>1</v>
      </c>
      <c r="I130">
        <f>'Res Normalized Monthly'!M130</f>
        <v>0.5</v>
      </c>
      <c r="J130" s="6">
        <f t="shared" si="10"/>
        <v>95810.457317709806</v>
      </c>
      <c r="K130" s="6">
        <f t="shared" si="11"/>
        <v>22035152.744973417</v>
      </c>
      <c r="L130" s="6">
        <f t="shared" si="12"/>
        <v>1680180.9163226509</v>
      </c>
      <c r="M130" s="6">
        <f t="shared" si="13"/>
        <v>-428555.40051909001</v>
      </c>
      <c r="N130" s="6">
        <f t="shared" si="14"/>
        <v>-813494.55212636397</v>
      </c>
      <c r="O130" s="6">
        <f t="shared" si="15"/>
        <v>22569094.165968325</v>
      </c>
    </row>
    <row r="131" spans="1:15" x14ac:dyDescent="0.25">
      <c r="A131" s="21">
        <v>44835</v>
      </c>
      <c r="B131">
        <f t="shared" si="18"/>
        <v>10</v>
      </c>
      <c r="C131">
        <f t="shared" si="19"/>
        <v>2022</v>
      </c>
      <c r="E131" s="90">
        <f t="shared" si="20"/>
        <v>31</v>
      </c>
      <c r="F131" s="90">
        <f>'Economic Variables'!M241</f>
        <v>258.86159999999995</v>
      </c>
      <c r="G131" s="90">
        <f t="shared" si="22"/>
        <v>0.25</v>
      </c>
      <c r="H131" s="90">
        <f t="shared" si="21"/>
        <v>1</v>
      </c>
      <c r="I131">
        <f>'Res Normalized Monthly'!M131</f>
        <v>0.5</v>
      </c>
      <c r="J131" s="6">
        <f t="shared" ref="J131:J145" si="23">$R$7</f>
        <v>95810.457317709806</v>
      </c>
      <c r="K131" s="6">
        <f t="shared" ref="K131:K145" si="24">E131*$R$8</f>
        <v>22769657.836472534</v>
      </c>
      <c r="L131" s="6">
        <f t="shared" ref="L131:L145" si="25">F131*$R$9</f>
        <v>1680180.9163226509</v>
      </c>
      <c r="M131" s="6">
        <f t="shared" ref="M131:M145" si="26">G131*$R$10</f>
        <v>-428555.40051909001</v>
      </c>
      <c r="N131" s="6">
        <f t="shared" ref="N131:N145" si="27">H131*$R$11</f>
        <v>-813494.55212636397</v>
      </c>
      <c r="O131" s="6">
        <f t="shared" ref="O131:O145" si="28">SUM(J131:N131)</f>
        <v>23303599.257467441</v>
      </c>
    </row>
    <row r="132" spans="1:15" x14ac:dyDescent="0.25">
      <c r="A132" s="21">
        <v>44866</v>
      </c>
      <c r="B132">
        <f t="shared" si="18"/>
        <v>11</v>
      </c>
      <c r="C132">
        <f t="shared" si="19"/>
        <v>2022</v>
      </c>
      <c r="E132" s="90">
        <f t="shared" si="20"/>
        <v>30</v>
      </c>
      <c r="F132" s="90">
        <f>'Economic Variables'!M242</f>
        <v>258.86159999999995</v>
      </c>
      <c r="G132" s="90">
        <f t="shared" si="22"/>
        <v>0.25</v>
      </c>
      <c r="H132" s="90">
        <f t="shared" si="21"/>
        <v>0</v>
      </c>
      <c r="I132">
        <f>'Res Normalized Monthly'!M132</f>
        <v>0.5</v>
      </c>
      <c r="J132" s="6">
        <f t="shared" si="23"/>
        <v>95810.457317709806</v>
      </c>
      <c r="K132" s="6">
        <f t="shared" si="24"/>
        <v>22035152.744973417</v>
      </c>
      <c r="L132" s="6">
        <f t="shared" si="25"/>
        <v>1680180.9163226509</v>
      </c>
      <c r="M132" s="6">
        <f t="shared" si="26"/>
        <v>-428555.40051909001</v>
      </c>
      <c r="N132" s="6">
        <f t="shared" si="27"/>
        <v>0</v>
      </c>
      <c r="O132" s="6">
        <f t="shared" si="28"/>
        <v>23382588.718094688</v>
      </c>
    </row>
    <row r="133" spans="1:15" x14ac:dyDescent="0.25">
      <c r="A133" s="21">
        <v>44896</v>
      </c>
      <c r="B133">
        <f t="shared" ref="B133:B145" si="29">MONTH(A133)</f>
        <v>12</v>
      </c>
      <c r="C133">
        <f t="shared" ref="C133:C145" si="30">YEAR(A133)</f>
        <v>2022</v>
      </c>
      <c r="E133" s="90">
        <f t="shared" ref="E133" si="31">E85</f>
        <v>31</v>
      </c>
      <c r="F133" s="90">
        <f>'Economic Variables'!M243</f>
        <v>258.86159999999995</v>
      </c>
      <c r="G133" s="90">
        <f t="shared" si="22"/>
        <v>0.25</v>
      </c>
      <c r="H133" s="90">
        <f t="shared" si="21"/>
        <v>0</v>
      </c>
      <c r="I133">
        <f>'Res Normalized Monthly'!M133</f>
        <v>0.5</v>
      </c>
      <c r="J133" s="6">
        <f t="shared" si="23"/>
        <v>95810.457317709806</v>
      </c>
      <c r="K133" s="6">
        <f t="shared" si="24"/>
        <v>22769657.836472534</v>
      </c>
      <c r="L133" s="6">
        <f t="shared" si="25"/>
        <v>1680180.9163226509</v>
      </c>
      <c r="M133" s="6">
        <f t="shared" si="26"/>
        <v>-428555.40051909001</v>
      </c>
      <c r="N133" s="6">
        <f t="shared" si="27"/>
        <v>0</v>
      </c>
      <c r="O133" s="6">
        <f t="shared" si="28"/>
        <v>24117093.809593804</v>
      </c>
    </row>
    <row r="134" spans="1:15" x14ac:dyDescent="0.25">
      <c r="A134" s="21">
        <v>44927</v>
      </c>
      <c r="B134">
        <f t="shared" si="29"/>
        <v>1</v>
      </c>
      <c r="C134">
        <f t="shared" si="30"/>
        <v>2023</v>
      </c>
      <c r="E134" s="90">
        <f t="shared" ref="E134" si="32">E86</f>
        <v>31</v>
      </c>
      <c r="F134" s="90">
        <f>'Economic Variables'!M244</f>
        <v>261.06192359999994</v>
      </c>
      <c r="G134" s="90">
        <f t="shared" si="22"/>
        <v>0.125</v>
      </c>
      <c r="H134" s="90">
        <f t="shared" si="21"/>
        <v>0</v>
      </c>
      <c r="I134">
        <f>'Res Normalized Monthly'!M134</f>
        <v>0.25</v>
      </c>
      <c r="J134" s="6">
        <f t="shared" si="23"/>
        <v>95810.457317709806</v>
      </c>
      <c r="K134" s="6">
        <f t="shared" si="24"/>
        <v>22769657.836472534</v>
      </c>
      <c r="L134" s="6">
        <f t="shared" si="25"/>
        <v>1694462.4541113933</v>
      </c>
      <c r="M134" s="6">
        <f t="shared" si="26"/>
        <v>-214277.700259545</v>
      </c>
      <c r="N134" s="6">
        <f t="shared" si="27"/>
        <v>0</v>
      </c>
      <c r="O134" s="6">
        <f t="shared" si="28"/>
        <v>24345653.047642093</v>
      </c>
    </row>
    <row r="135" spans="1:15" x14ac:dyDescent="0.25">
      <c r="A135" s="21">
        <v>44958</v>
      </c>
      <c r="B135">
        <f t="shared" si="29"/>
        <v>2</v>
      </c>
      <c r="C135">
        <f t="shared" si="30"/>
        <v>2023</v>
      </c>
      <c r="E135" s="90">
        <f t="shared" ref="E135" si="33">E87</f>
        <v>28</v>
      </c>
      <c r="F135" s="90">
        <f>'Economic Variables'!M245</f>
        <v>261.06192359999994</v>
      </c>
      <c r="G135" s="90">
        <f t="shared" si="22"/>
        <v>0.125</v>
      </c>
      <c r="H135" s="90">
        <f t="shared" si="21"/>
        <v>0</v>
      </c>
      <c r="I135">
        <f>'Res Normalized Monthly'!M135</f>
        <v>0.25</v>
      </c>
      <c r="J135" s="6">
        <f t="shared" si="23"/>
        <v>95810.457317709806</v>
      </c>
      <c r="K135" s="6">
        <f t="shared" si="24"/>
        <v>20566142.561975189</v>
      </c>
      <c r="L135" s="6">
        <f t="shared" si="25"/>
        <v>1694462.4541113933</v>
      </c>
      <c r="M135" s="6">
        <f t="shared" si="26"/>
        <v>-214277.700259545</v>
      </c>
      <c r="N135" s="6">
        <f t="shared" si="27"/>
        <v>0</v>
      </c>
      <c r="O135" s="6">
        <f t="shared" si="28"/>
        <v>22142137.773144748</v>
      </c>
    </row>
    <row r="136" spans="1:15" x14ac:dyDescent="0.25">
      <c r="A136" s="21">
        <v>44986</v>
      </c>
      <c r="B136">
        <f t="shared" si="29"/>
        <v>3</v>
      </c>
      <c r="C136">
        <f t="shared" si="30"/>
        <v>2023</v>
      </c>
      <c r="E136" s="90">
        <f t="shared" ref="E136" si="34">E88</f>
        <v>31</v>
      </c>
      <c r="F136" s="90">
        <f>'Economic Variables'!M246</f>
        <v>261.06192359999994</v>
      </c>
      <c r="G136" s="90">
        <f t="shared" si="22"/>
        <v>0.125</v>
      </c>
      <c r="H136" s="90">
        <f t="shared" si="21"/>
        <v>0</v>
      </c>
      <c r="I136">
        <f>'Res Normalized Monthly'!M136</f>
        <v>0.25</v>
      </c>
      <c r="J136" s="6">
        <f t="shared" si="23"/>
        <v>95810.457317709806</v>
      </c>
      <c r="K136" s="6">
        <f t="shared" si="24"/>
        <v>22769657.836472534</v>
      </c>
      <c r="L136" s="6">
        <f t="shared" si="25"/>
        <v>1694462.4541113933</v>
      </c>
      <c r="M136" s="6">
        <f t="shared" si="26"/>
        <v>-214277.700259545</v>
      </c>
      <c r="N136" s="6">
        <f t="shared" si="27"/>
        <v>0</v>
      </c>
      <c r="O136" s="6">
        <f t="shared" si="28"/>
        <v>24345653.047642093</v>
      </c>
    </row>
    <row r="137" spans="1:15" x14ac:dyDescent="0.25">
      <c r="A137" s="21">
        <v>45017</v>
      </c>
      <c r="B137">
        <f t="shared" si="29"/>
        <v>4</v>
      </c>
      <c r="C137">
        <f t="shared" si="30"/>
        <v>2023</v>
      </c>
      <c r="E137" s="90">
        <f t="shared" ref="E137" si="35">E89</f>
        <v>30</v>
      </c>
      <c r="F137" s="90">
        <f>'Economic Variables'!M247</f>
        <v>261.06192359999994</v>
      </c>
      <c r="G137" s="90">
        <f t="shared" si="22"/>
        <v>0.125</v>
      </c>
      <c r="H137" s="90">
        <f t="shared" si="21"/>
        <v>0</v>
      </c>
      <c r="I137">
        <f>'Res Normalized Monthly'!M137</f>
        <v>0.25</v>
      </c>
      <c r="J137" s="6">
        <f t="shared" si="23"/>
        <v>95810.457317709806</v>
      </c>
      <c r="K137" s="6">
        <f t="shared" si="24"/>
        <v>22035152.744973417</v>
      </c>
      <c r="L137" s="6">
        <f t="shared" si="25"/>
        <v>1694462.4541113933</v>
      </c>
      <c r="M137" s="6">
        <f t="shared" si="26"/>
        <v>-214277.700259545</v>
      </c>
      <c r="N137" s="6">
        <f t="shared" si="27"/>
        <v>0</v>
      </c>
      <c r="O137" s="6">
        <f t="shared" si="28"/>
        <v>23611147.956142977</v>
      </c>
    </row>
    <row r="138" spans="1:15" x14ac:dyDescent="0.25">
      <c r="A138" s="21">
        <v>45047</v>
      </c>
      <c r="B138">
        <f t="shared" si="29"/>
        <v>5</v>
      </c>
      <c r="C138">
        <f t="shared" si="30"/>
        <v>2023</v>
      </c>
      <c r="E138" s="90">
        <f t="shared" ref="E138" si="36">E90</f>
        <v>31</v>
      </c>
      <c r="F138" s="90">
        <f>'Economic Variables'!M248</f>
        <v>261.06192359999994</v>
      </c>
      <c r="G138" s="90">
        <f t="shared" si="22"/>
        <v>0.125</v>
      </c>
      <c r="H138" s="90">
        <f t="shared" si="21"/>
        <v>0</v>
      </c>
      <c r="I138">
        <f>'Res Normalized Monthly'!M138</f>
        <v>0.25</v>
      </c>
      <c r="J138" s="6">
        <f t="shared" si="23"/>
        <v>95810.457317709806</v>
      </c>
      <c r="K138" s="6">
        <f t="shared" si="24"/>
        <v>22769657.836472534</v>
      </c>
      <c r="L138" s="6">
        <f t="shared" si="25"/>
        <v>1694462.4541113933</v>
      </c>
      <c r="M138" s="6">
        <f t="shared" si="26"/>
        <v>-214277.700259545</v>
      </c>
      <c r="N138" s="6">
        <f t="shared" si="27"/>
        <v>0</v>
      </c>
      <c r="O138" s="6">
        <f t="shared" si="28"/>
        <v>24345653.047642093</v>
      </c>
    </row>
    <row r="139" spans="1:15" x14ac:dyDescent="0.25">
      <c r="A139" s="21">
        <v>45078</v>
      </c>
      <c r="B139">
        <f t="shared" si="29"/>
        <v>6</v>
      </c>
      <c r="C139">
        <f t="shared" si="30"/>
        <v>2023</v>
      </c>
      <c r="E139" s="90">
        <f t="shared" ref="E139" si="37">E91</f>
        <v>30</v>
      </c>
      <c r="F139" s="90">
        <f>'Economic Variables'!M249</f>
        <v>261.06192359999994</v>
      </c>
      <c r="G139" s="90">
        <f t="shared" si="22"/>
        <v>0.125</v>
      </c>
      <c r="H139" s="90">
        <f t="shared" si="21"/>
        <v>0</v>
      </c>
      <c r="I139">
        <f>'Res Normalized Monthly'!M139</f>
        <v>0.25</v>
      </c>
      <c r="J139" s="6">
        <f t="shared" si="23"/>
        <v>95810.457317709806</v>
      </c>
      <c r="K139" s="6">
        <f t="shared" si="24"/>
        <v>22035152.744973417</v>
      </c>
      <c r="L139" s="6">
        <f t="shared" si="25"/>
        <v>1694462.4541113933</v>
      </c>
      <c r="M139" s="6">
        <f t="shared" si="26"/>
        <v>-214277.700259545</v>
      </c>
      <c r="N139" s="6">
        <f t="shared" si="27"/>
        <v>0</v>
      </c>
      <c r="O139" s="6">
        <f t="shared" si="28"/>
        <v>23611147.956142977</v>
      </c>
    </row>
    <row r="140" spans="1:15" x14ac:dyDescent="0.25">
      <c r="A140" s="21">
        <v>45108</v>
      </c>
      <c r="B140">
        <f t="shared" si="29"/>
        <v>7</v>
      </c>
      <c r="C140">
        <f t="shared" si="30"/>
        <v>2023</v>
      </c>
      <c r="E140" s="90">
        <f t="shared" ref="E140" si="38">E92</f>
        <v>31</v>
      </c>
      <c r="F140" s="90">
        <f>'Economic Variables'!M250</f>
        <v>261.06192359999994</v>
      </c>
      <c r="G140" s="90">
        <f t="shared" si="22"/>
        <v>0.125</v>
      </c>
      <c r="H140" s="90">
        <f t="shared" si="21"/>
        <v>0</v>
      </c>
      <c r="I140">
        <f>'Res Normalized Monthly'!M140</f>
        <v>0.25</v>
      </c>
      <c r="J140" s="6">
        <f t="shared" si="23"/>
        <v>95810.457317709806</v>
      </c>
      <c r="K140" s="6">
        <f t="shared" si="24"/>
        <v>22769657.836472534</v>
      </c>
      <c r="L140" s="6">
        <f t="shared" si="25"/>
        <v>1694462.4541113933</v>
      </c>
      <c r="M140" s="6">
        <f t="shared" si="26"/>
        <v>-214277.700259545</v>
      </c>
      <c r="N140" s="6">
        <f t="shared" si="27"/>
        <v>0</v>
      </c>
      <c r="O140" s="6">
        <f t="shared" si="28"/>
        <v>24345653.047642093</v>
      </c>
    </row>
    <row r="141" spans="1:15" x14ac:dyDescent="0.25">
      <c r="A141" s="21">
        <v>45139</v>
      </c>
      <c r="B141">
        <f t="shared" si="29"/>
        <v>8</v>
      </c>
      <c r="C141">
        <f t="shared" si="30"/>
        <v>2023</v>
      </c>
      <c r="E141" s="90">
        <f t="shared" ref="E141" si="39">E93</f>
        <v>31</v>
      </c>
      <c r="F141" s="90">
        <f>'Economic Variables'!M251</f>
        <v>261.06192359999994</v>
      </c>
      <c r="G141" s="90">
        <f t="shared" si="22"/>
        <v>0.125</v>
      </c>
      <c r="H141" s="90">
        <f t="shared" si="21"/>
        <v>0</v>
      </c>
      <c r="I141">
        <f>'Res Normalized Monthly'!M141</f>
        <v>0.25</v>
      </c>
      <c r="J141" s="6">
        <f t="shared" si="23"/>
        <v>95810.457317709806</v>
      </c>
      <c r="K141" s="6">
        <f t="shared" si="24"/>
        <v>22769657.836472534</v>
      </c>
      <c r="L141" s="6">
        <f t="shared" si="25"/>
        <v>1694462.4541113933</v>
      </c>
      <c r="M141" s="6">
        <f t="shared" si="26"/>
        <v>-214277.700259545</v>
      </c>
      <c r="N141" s="6">
        <f t="shared" si="27"/>
        <v>0</v>
      </c>
      <c r="O141" s="6">
        <f t="shared" si="28"/>
        <v>24345653.047642093</v>
      </c>
    </row>
    <row r="142" spans="1:15" x14ac:dyDescent="0.25">
      <c r="A142" s="21">
        <v>45170</v>
      </c>
      <c r="B142">
        <f t="shared" si="29"/>
        <v>9</v>
      </c>
      <c r="C142">
        <f t="shared" si="30"/>
        <v>2023</v>
      </c>
      <c r="E142" s="90">
        <f t="shared" ref="E142" si="40">E94</f>
        <v>30</v>
      </c>
      <c r="F142" s="90">
        <f>'Economic Variables'!M252</f>
        <v>261.06192359999994</v>
      </c>
      <c r="G142" s="90">
        <f t="shared" si="22"/>
        <v>0.125</v>
      </c>
      <c r="H142" s="90">
        <f t="shared" si="21"/>
        <v>1</v>
      </c>
      <c r="I142">
        <f>'Res Normalized Monthly'!M142</f>
        <v>0.25</v>
      </c>
      <c r="J142" s="6">
        <f t="shared" si="23"/>
        <v>95810.457317709806</v>
      </c>
      <c r="K142" s="6">
        <f t="shared" si="24"/>
        <v>22035152.744973417</v>
      </c>
      <c r="L142" s="6">
        <f t="shared" si="25"/>
        <v>1694462.4541113933</v>
      </c>
      <c r="M142" s="6">
        <f t="shared" si="26"/>
        <v>-214277.700259545</v>
      </c>
      <c r="N142" s="6">
        <f t="shared" si="27"/>
        <v>-813494.55212636397</v>
      </c>
      <c r="O142" s="6">
        <f t="shared" si="28"/>
        <v>22797653.404016614</v>
      </c>
    </row>
    <row r="143" spans="1:15" x14ac:dyDescent="0.25">
      <c r="A143" s="21">
        <v>45200</v>
      </c>
      <c r="B143">
        <f t="shared" si="29"/>
        <v>10</v>
      </c>
      <c r="C143">
        <f t="shared" si="30"/>
        <v>2023</v>
      </c>
      <c r="E143" s="90">
        <f t="shared" ref="E143" si="41">E95</f>
        <v>31</v>
      </c>
      <c r="F143" s="90">
        <f>'Economic Variables'!M253</f>
        <v>261.06192359999994</v>
      </c>
      <c r="G143" s="90">
        <f t="shared" si="22"/>
        <v>0.125</v>
      </c>
      <c r="H143" s="90">
        <f t="shared" si="21"/>
        <v>1</v>
      </c>
      <c r="I143">
        <f>'Res Normalized Monthly'!M143</f>
        <v>0.25</v>
      </c>
      <c r="J143" s="6">
        <f t="shared" si="23"/>
        <v>95810.457317709806</v>
      </c>
      <c r="K143" s="6">
        <f t="shared" si="24"/>
        <v>22769657.836472534</v>
      </c>
      <c r="L143" s="6">
        <f t="shared" si="25"/>
        <v>1694462.4541113933</v>
      </c>
      <c r="M143" s="6">
        <f t="shared" si="26"/>
        <v>-214277.700259545</v>
      </c>
      <c r="N143" s="6">
        <f t="shared" si="27"/>
        <v>-813494.55212636397</v>
      </c>
      <c r="O143" s="6">
        <f t="shared" si="28"/>
        <v>23532158.49551573</v>
      </c>
    </row>
    <row r="144" spans="1:15" x14ac:dyDescent="0.25">
      <c r="A144" s="21">
        <v>45231</v>
      </c>
      <c r="B144">
        <f t="shared" si="29"/>
        <v>11</v>
      </c>
      <c r="C144">
        <f t="shared" si="30"/>
        <v>2023</v>
      </c>
      <c r="E144" s="90">
        <f t="shared" ref="E144" si="42">E96</f>
        <v>30</v>
      </c>
      <c r="F144" s="90">
        <f>'Economic Variables'!M254</f>
        <v>261.06192359999994</v>
      </c>
      <c r="G144" s="90">
        <f t="shared" si="22"/>
        <v>0.125</v>
      </c>
      <c r="H144" s="90">
        <f t="shared" si="21"/>
        <v>0</v>
      </c>
      <c r="I144">
        <f>'Res Normalized Monthly'!M144</f>
        <v>0.25</v>
      </c>
      <c r="J144" s="6">
        <f t="shared" si="23"/>
        <v>95810.457317709806</v>
      </c>
      <c r="K144" s="6">
        <f t="shared" si="24"/>
        <v>22035152.744973417</v>
      </c>
      <c r="L144" s="6">
        <f t="shared" si="25"/>
        <v>1694462.4541113933</v>
      </c>
      <c r="M144" s="6">
        <f t="shared" si="26"/>
        <v>-214277.700259545</v>
      </c>
      <c r="N144" s="6">
        <f t="shared" si="27"/>
        <v>0</v>
      </c>
      <c r="O144" s="6">
        <f t="shared" si="28"/>
        <v>23611147.956142977</v>
      </c>
    </row>
    <row r="145" spans="1:15" x14ac:dyDescent="0.25">
      <c r="A145" s="21">
        <v>45261</v>
      </c>
      <c r="B145">
        <f t="shared" si="29"/>
        <v>12</v>
      </c>
      <c r="C145">
        <f t="shared" si="30"/>
        <v>2023</v>
      </c>
      <c r="E145" s="90">
        <f t="shared" ref="E145" si="43">E97</f>
        <v>31</v>
      </c>
      <c r="F145" s="90">
        <f>'Economic Variables'!M255</f>
        <v>261.06192359999994</v>
      </c>
      <c r="G145" s="90">
        <f t="shared" si="22"/>
        <v>0.125</v>
      </c>
      <c r="H145" s="90">
        <f t="shared" si="21"/>
        <v>0</v>
      </c>
      <c r="I145">
        <f>'Res Normalized Monthly'!M145</f>
        <v>0.25</v>
      </c>
      <c r="J145" s="6">
        <f t="shared" si="23"/>
        <v>95810.457317709806</v>
      </c>
      <c r="K145" s="6">
        <f t="shared" si="24"/>
        <v>22769657.836472534</v>
      </c>
      <c r="L145" s="6">
        <f t="shared" si="25"/>
        <v>1694462.4541113933</v>
      </c>
      <c r="M145" s="6">
        <f t="shared" si="26"/>
        <v>-214277.700259545</v>
      </c>
      <c r="N145" s="6">
        <f t="shared" si="27"/>
        <v>0</v>
      </c>
      <c r="O145" s="6">
        <f t="shared" si="28"/>
        <v>24345653.047642093</v>
      </c>
    </row>
    <row r="146" spans="1:15" x14ac:dyDescent="0.25">
      <c r="A146" s="21"/>
      <c r="E146" s="90"/>
      <c r="F146" s="90"/>
      <c r="G146" s="90"/>
      <c r="H146" s="90"/>
      <c r="J146" s="6"/>
      <c r="K146" s="6"/>
      <c r="L146" s="6"/>
      <c r="M146" s="6"/>
      <c r="N146" s="6"/>
      <c r="O146" s="6"/>
    </row>
    <row r="147" spans="1:15" x14ac:dyDescent="0.25">
      <c r="A147" s="21"/>
      <c r="E147" s="90"/>
      <c r="F147" s="90"/>
      <c r="G147" s="90"/>
      <c r="H147" s="90"/>
      <c r="J147" s="6"/>
      <c r="K147" s="6"/>
      <c r="L147" s="6"/>
      <c r="M147" s="6"/>
      <c r="N147" s="6"/>
      <c r="O147" s="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BR79"/>
  <sheetViews>
    <sheetView topLeftCell="AQ30" workbookViewId="0">
      <selection activeCell="I12" sqref="I12"/>
    </sheetView>
  </sheetViews>
  <sheetFormatPr defaultRowHeight="15" x14ac:dyDescent="0.25"/>
  <cols>
    <col min="2" max="2" width="5" bestFit="1" customWidth="1"/>
    <col min="3" max="3" width="12.7109375" bestFit="1" customWidth="1"/>
    <col min="4" max="4" width="15.85546875" customWidth="1"/>
    <col min="5" max="5" width="14" bestFit="1" customWidth="1"/>
    <col min="6" max="6" width="2.140625" customWidth="1"/>
    <col min="7" max="7" width="14" customWidth="1"/>
    <col min="8" max="8" width="14.42578125" customWidth="1"/>
    <col min="9" max="9" width="12.7109375" customWidth="1"/>
    <col min="12" max="12" width="11.28515625" customWidth="1"/>
    <col min="13" max="13" width="14.140625" bestFit="1" customWidth="1"/>
    <col min="14" max="14" width="11.140625" bestFit="1" customWidth="1"/>
    <col min="15" max="15" width="2" customWidth="1"/>
    <col min="16" max="16" width="12" customWidth="1"/>
    <col min="17" max="17" width="14.7109375" customWidth="1"/>
    <col min="18" max="18" width="12.28515625" customWidth="1"/>
    <col min="19" max="19" width="3.7109375" customWidth="1"/>
    <col min="21" max="21" width="11.140625" bestFit="1" customWidth="1"/>
    <col min="22" max="22" width="14.140625" bestFit="1" customWidth="1"/>
    <col min="23" max="23" width="11.140625" bestFit="1" customWidth="1"/>
    <col min="24" max="24" width="3" customWidth="1"/>
    <col min="25" max="25" width="11.140625" bestFit="1" customWidth="1"/>
    <col min="26" max="26" width="14.140625" bestFit="1" customWidth="1"/>
    <col min="27" max="27" width="11.140625" bestFit="1" customWidth="1"/>
    <col min="30" max="30" width="11.140625" bestFit="1" customWidth="1"/>
    <col min="31" max="31" width="14.140625" bestFit="1" customWidth="1"/>
    <col min="32" max="32" width="11" customWidth="1"/>
    <col min="33" max="33" width="2.28515625" customWidth="1"/>
    <col min="34" max="34" width="13.5703125" customWidth="1"/>
    <col min="35" max="35" width="14.140625" bestFit="1" customWidth="1"/>
    <col min="36" max="36" width="11.140625" bestFit="1" customWidth="1"/>
    <col min="38" max="38" width="5" bestFit="1" customWidth="1"/>
    <col min="39" max="39" width="11.140625" bestFit="1" customWidth="1"/>
    <col min="40" max="40" width="14.140625" bestFit="1" customWidth="1"/>
    <col min="41" max="41" width="11.140625" bestFit="1" customWidth="1"/>
    <col min="42" max="42" width="2.42578125" customWidth="1"/>
    <col min="43" max="43" width="11.140625" bestFit="1" customWidth="1"/>
    <col min="44" max="44" width="14.140625" bestFit="1" customWidth="1"/>
    <col min="45" max="45" width="11.140625" bestFit="1" customWidth="1"/>
    <col min="48" max="48" width="9.140625" bestFit="1" customWidth="1"/>
    <col min="49" max="49" width="12.28515625" customWidth="1"/>
    <col min="50" max="50" width="11.7109375" customWidth="1"/>
    <col min="51" max="51" width="10.140625" customWidth="1"/>
    <col min="54" max="54" width="10.5703125" bestFit="1" customWidth="1"/>
    <col min="55" max="55" width="9.28515625" bestFit="1" customWidth="1"/>
    <col min="56" max="56" width="12.85546875" customWidth="1"/>
    <col min="57" max="57" width="11.140625" customWidth="1"/>
    <col min="60" max="60" width="10.5703125" bestFit="1" customWidth="1"/>
    <col min="62" max="62" width="12.42578125" customWidth="1"/>
    <col min="64" max="64" width="1.7109375" customWidth="1"/>
  </cols>
  <sheetData>
    <row r="2" spans="2:70" x14ac:dyDescent="0.25">
      <c r="B2" s="277" t="s">
        <v>133</v>
      </c>
      <c r="C2" s="277"/>
      <c r="D2" s="277"/>
      <c r="E2" s="277"/>
      <c r="F2" s="277"/>
      <c r="G2" s="277"/>
      <c r="H2" s="277"/>
      <c r="I2" s="277"/>
      <c r="K2" s="277" t="s">
        <v>144</v>
      </c>
      <c r="L2" s="277"/>
      <c r="M2" s="277"/>
      <c r="N2" s="277"/>
      <c r="O2" s="277"/>
      <c r="P2" s="277"/>
      <c r="Q2" s="277"/>
      <c r="R2" s="277"/>
      <c r="T2" s="277" t="s">
        <v>145</v>
      </c>
      <c r="U2" s="277"/>
      <c r="V2" s="277"/>
      <c r="W2" s="277"/>
      <c r="X2" s="277"/>
      <c r="Y2" s="277"/>
      <c r="Z2" s="277"/>
      <c r="AA2" s="277"/>
      <c r="AC2" s="277" t="s">
        <v>122</v>
      </c>
      <c r="AD2" s="277"/>
      <c r="AE2" s="277"/>
      <c r="AF2" s="277"/>
      <c r="AG2" s="277"/>
      <c r="AH2" s="277"/>
      <c r="AI2" s="277"/>
      <c r="AJ2" s="277"/>
      <c r="AL2" s="277" t="s">
        <v>123</v>
      </c>
      <c r="AM2" s="277"/>
      <c r="AN2" s="277"/>
      <c r="AO2" s="277"/>
      <c r="AP2" s="277"/>
      <c r="AQ2" s="277"/>
      <c r="AR2" s="277"/>
      <c r="AS2" s="277"/>
      <c r="AU2" s="277" t="s">
        <v>146</v>
      </c>
      <c r="AV2" s="277"/>
      <c r="AW2" s="277"/>
      <c r="AX2" s="277"/>
      <c r="AY2" s="277"/>
      <c r="BA2" s="277" t="s">
        <v>149</v>
      </c>
      <c r="BB2" s="277"/>
      <c r="BC2" s="277"/>
      <c r="BD2" s="277"/>
      <c r="BE2" s="277"/>
      <c r="BG2" s="277" t="s">
        <v>67</v>
      </c>
      <c r="BH2" s="277"/>
      <c r="BI2" s="277"/>
      <c r="BJ2" s="277"/>
      <c r="BK2" s="277"/>
      <c r="BM2" s="277" t="s">
        <v>356</v>
      </c>
      <c r="BN2" s="277"/>
      <c r="BO2" s="277"/>
      <c r="BP2" s="277"/>
      <c r="BQ2" s="277"/>
    </row>
    <row r="3" spans="2:70" s="48" customFormat="1" ht="27.75" customHeight="1" x14ac:dyDescent="0.25">
      <c r="B3" s="47" t="s">
        <v>49</v>
      </c>
      <c r="C3" s="47" t="s">
        <v>134</v>
      </c>
      <c r="D3" s="47" t="s">
        <v>135</v>
      </c>
      <c r="E3" s="47" t="s">
        <v>136</v>
      </c>
      <c r="F3" s="47"/>
      <c r="G3" s="47" t="s">
        <v>137</v>
      </c>
      <c r="H3" s="47" t="s">
        <v>135</v>
      </c>
      <c r="I3" s="47" t="s">
        <v>126</v>
      </c>
      <c r="K3" s="47" t="s">
        <v>49</v>
      </c>
      <c r="L3" s="47" t="s">
        <v>134</v>
      </c>
      <c r="M3" s="47" t="s">
        <v>135</v>
      </c>
      <c r="N3" s="47" t="s">
        <v>136</v>
      </c>
      <c r="O3" s="47"/>
      <c r="P3" s="47" t="s">
        <v>137</v>
      </c>
      <c r="Q3" s="47" t="s">
        <v>135</v>
      </c>
      <c r="R3" s="47" t="s">
        <v>126</v>
      </c>
      <c r="T3" s="47" t="s">
        <v>49</v>
      </c>
      <c r="U3" s="47" t="s">
        <v>134</v>
      </c>
      <c r="V3" s="47" t="s">
        <v>135</v>
      </c>
      <c r="W3" s="47" t="s">
        <v>136</v>
      </c>
      <c r="X3" s="47"/>
      <c r="Y3" s="47" t="s">
        <v>137</v>
      </c>
      <c r="Z3" s="47" t="s">
        <v>135</v>
      </c>
      <c r="AA3" s="47" t="s">
        <v>126</v>
      </c>
      <c r="AC3" s="47" t="s">
        <v>49</v>
      </c>
      <c r="AD3" s="47" t="s">
        <v>134</v>
      </c>
      <c r="AE3" s="47" t="s">
        <v>135</v>
      </c>
      <c r="AF3" s="47" t="s">
        <v>136</v>
      </c>
      <c r="AG3" s="47"/>
      <c r="AH3" s="47" t="s">
        <v>137</v>
      </c>
      <c r="AI3" s="47" t="s">
        <v>135</v>
      </c>
      <c r="AJ3" s="47" t="s">
        <v>126</v>
      </c>
      <c r="AL3" s="47" t="s">
        <v>49</v>
      </c>
      <c r="AM3" s="47" t="s">
        <v>134</v>
      </c>
      <c r="AN3" s="47" t="s">
        <v>135</v>
      </c>
      <c r="AO3" s="47" t="s">
        <v>136</v>
      </c>
      <c r="AP3" s="47"/>
      <c r="AQ3" s="47" t="s">
        <v>137</v>
      </c>
      <c r="AR3" s="47" t="s">
        <v>135</v>
      </c>
      <c r="AS3" s="47" t="s">
        <v>126</v>
      </c>
      <c r="AU3" s="42" t="s">
        <v>49</v>
      </c>
      <c r="AV3" s="42" t="s">
        <v>134</v>
      </c>
      <c r="AW3" s="47" t="s">
        <v>147</v>
      </c>
      <c r="AX3" s="47" t="s">
        <v>374</v>
      </c>
      <c r="AY3" s="47" t="s">
        <v>148</v>
      </c>
      <c r="BA3" s="42" t="s">
        <v>49</v>
      </c>
      <c r="BB3" s="42" t="s">
        <v>134</v>
      </c>
      <c r="BC3" s="47" t="s">
        <v>147</v>
      </c>
      <c r="BD3" s="47" t="s">
        <v>374</v>
      </c>
      <c r="BE3" s="47" t="s">
        <v>148</v>
      </c>
      <c r="BG3" s="42" t="s">
        <v>49</v>
      </c>
      <c r="BH3" s="42" t="s">
        <v>134</v>
      </c>
      <c r="BI3" s="47" t="s">
        <v>147</v>
      </c>
      <c r="BJ3" s="47" t="s">
        <v>374</v>
      </c>
      <c r="BK3" s="47" t="s">
        <v>148</v>
      </c>
      <c r="BM3" s="42" t="s">
        <v>49</v>
      </c>
      <c r="BN3" s="47" t="s">
        <v>355</v>
      </c>
      <c r="BO3" s="47" t="s">
        <v>147</v>
      </c>
      <c r="BP3" s="47" t="s">
        <v>374</v>
      </c>
      <c r="BQ3" s="47" t="s">
        <v>148</v>
      </c>
    </row>
    <row r="4" spans="2:70" x14ac:dyDescent="0.25">
      <c r="B4" s="42"/>
      <c r="C4" s="42" t="s">
        <v>138</v>
      </c>
      <c r="D4" s="42" t="s">
        <v>139</v>
      </c>
      <c r="E4" s="42" t="s">
        <v>140</v>
      </c>
      <c r="F4" s="42"/>
      <c r="G4" s="42" t="s">
        <v>141</v>
      </c>
      <c r="H4" s="42" t="s">
        <v>142</v>
      </c>
      <c r="I4" s="42" t="s">
        <v>143</v>
      </c>
      <c r="K4" s="42"/>
      <c r="L4" s="42" t="s">
        <v>138</v>
      </c>
      <c r="M4" s="42" t="s">
        <v>139</v>
      </c>
      <c r="N4" s="42" t="s">
        <v>140</v>
      </c>
      <c r="O4" s="42"/>
      <c r="P4" s="42" t="s">
        <v>141</v>
      </c>
      <c r="Q4" s="42" t="s">
        <v>142</v>
      </c>
      <c r="R4" s="42" t="s">
        <v>143</v>
      </c>
      <c r="T4" s="42"/>
      <c r="U4" s="42" t="s">
        <v>138</v>
      </c>
      <c r="V4" s="42" t="s">
        <v>139</v>
      </c>
      <c r="W4" s="42" t="s">
        <v>140</v>
      </c>
      <c r="X4" s="42"/>
      <c r="Y4" s="42" t="s">
        <v>141</v>
      </c>
      <c r="Z4" s="42" t="s">
        <v>142</v>
      </c>
      <c r="AA4" s="42" t="s">
        <v>143</v>
      </c>
      <c r="AC4" s="42"/>
      <c r="AD4" s="42" t="s">
        <v>138</v>
      </c>
      <c r="AE4" s="42" t="s">
        <v>139</v>
      </c>
      <c r="AF4" s="42" t="s">
        <v>140</v>
      </c>
      <c r="AG4" s="42"/>
      <c r="AH4" s="42" t="s">
        <v>141</v>
      </c>
      <c r="AI4" s="42" t="s">
        <v>142</v>
      </c>
      <c r="AJ4" s="42" t="s">
        <v>143</v>
      </c>
      <c r="AL4" s="42"/>
      <c r="AM4" s="42" t="s">
        <v>138</v>
      </c>
      <c r="AN4" s="42" t="s">
        <v>139</v>
      </c>
      <c r="AO4" s="42" t="s">
        <v>140</v>
      </c>
      <c r="AP4" s="42"/>
      <c r="AQ4" s="42" t="s">
        <v>141</v>
      </c>
      <c r="AR4" s="42" t="s">
        <v>142</v>
      </c>
      <c r="AS4" s="42" t="s">
        <v>143</v>
      </c>
      <c r="AU4" s="42"/>
      <c r="AV4" s="42"/>
      <c r="AW4" s="42"/>
      <c r="AX4" s="42"/>
      <c r="AY4" s="42"/>
      <c r="BA4" s="42"/>
      <c r="BB4" s="42"/>
      <c r="BC4" s="42"/>
      <c r="BD4" s="42"/>
      <c r="BE4" s="42"/>
      <c r="BG4" s="42"/>
      <c r="BH4" s="42"/>
      <c r="BI4" s="42"/>
      <c r="BJ4" s="42"/>
      <c r="BK4" s="42"/>
      <c r="BM4" s="42"/>
      <c r="BN4" s="42"/>
      <c r="BO4" s="42"/>
      <c r="BP4" s="42"/>
      <c r="BQ4" s="42"/>
    </row>
    <row r="5" spans="2:70" x14ac:dyDescent="0.25">
      <c r="B5" s="43">
        <v>2012</v>
      </c>
      <c r="C5" s="44">
        <f>SUMIF('Monthly Data'!$B:$B,B5,'Monthly Data'!C:C)</f>
        <v>256220600.70393044</v>
      </c>
      <c r="D5" s="44">
        <f>SUMIF('Monthly Data'!$B:$B,B5,'Monthly Data'!D:D)</f>
        <v>1648705.3791640389</v>
      </c>
      <c r="E5" s="44">
        <f>SUMIF('Monthly Data'!$B:$B,B5,'Monthly Data'!E:E)</f>
        <v>257869306.08309445</v>
      </c>
      <c r="F5" s="44"/>
      <c r="G5" s="44">
        <f ca="1">SUMIF('Res Normalized Monthly'!$C:$C,B5,'Res Normalized Monthly'!$W:$W)</f>
        <v>258679855.16926599</v>
      </c>
      <c r="H5" s="44">
        <f t="shared" ref="H5:H9" si="0">D5</f>
        <v>1648705.3791640389</v>
      </c>
      <c r="I5" s="44">
        <f t="shared" ref="I5:I9" ca="1" si="1">G5-H5</f>
        <v>257031149.79010195</v>
      </c>
      <c r="K5" s="43">
        <v>2012</v>
      </c>
      <c r="L5" s="44">
        <f>SUMIF('Monthly Data'!$B:$B,K5,'Monthly Data'!G:G)</f>
        <v>103403739.78670518</v>
      </c>
      <c r="M5" s="44">
        <f>SUMIF('Monthly Data'!$B:$B,K5,'Monthly Data'!H:H)</f>
        <v>864419.54477821186</v>
      </c>
      <c r="N5" s="44">
        <f>SUMIF('Monthly Data'!$B:$B,K5,'Monthly Data'!I:I)</f>
        <v>104268159.33148342</v>
      </c>
      <c r="O5" s="44"/>
      <c r="P5" s="44">
        <f ca="1">SUMIF('GS&lt;50 Normalized Monthly'!$C:$C,K5,'GS&lt;50 Normalized Monthly'!$O:$O)</f>
        <v>105683532.78900209</v>
      </c>
      <c r="Q5" s="44">
        <f t="shared" ref="Q5:Q9" si="2">M5</f>
        <v>864419.54477821186</v>
      </c>
      <c r="R5" s="44">
        <f t="shared" ref="R5:R9" ca="1" si="3">P5-Q5</f>
        <v>104819113.24422388</v>
      </c>
      <c r="T5" s="43">
        <v>2012</v>
      </c>
      <c r="U5" s="44">
        <f>SUMIF('Monthly Data'!$B:$B,$T5,'Monthly Data'!K:K)</f>
        <v>234251734.89474314</v>
      </c>
      <c r="V5" s="44">
        <f>SUMIF('Monthly Data'!$B:$B,$T5,'Monthly Data'!L:L)</f>
        <v>4899393.0021068025</v>
      </c>
      <c r="W5" s="44">
        <f>SUMIF('Monthly Data'!$B:$B,$T5,'Monthly Data'!M:M)</f>
        <v>239151127.89684987</v>
      </c>
      <c r="X5" s="44"/>
      <c r="Y5" s="44">
        <f ca="1">SUMIF('GS&gt;50 Normalized Monthly'!$C:$C,T5,'GS&gt;50 Normalized Monthly'!$S:$S)</f>
        <v>239788930.45624989</v>
      </c>
      <c r="Z5" s="44">
        <f t="shared" ref="Z5:Z9" si="4">V5</f>
        <v>4899393.0021068025</v>
      </c>
      <c r="AA5" s="44">
        <f t="shared" ref="AA5:AA9" ca="1" si="5">Y5-Z5</f>
        <v>234889537.45414308</v>
      </c>
      <c r="AC5" s="43">
        <v>2012</v>
      </c>
      <c r="AD5" s="44">
        <f>SUMIF('Monthly Data'!$B:$B,$AC5,'Monthly Data'!P:P)</f>
        <v>126895902.8686</v>
      </c>
      <c r="AE5" s="44">
        <f>SUMIF('Monthly Data'!$B:$B,$AC5,'Monthly Data'!Q:Q)</f>
        <v>4140</v>
      </c>
      <c r="AF5" s="44">
        <f>SUMIF('Monthly Data'!$B:$B,$AC5,'Monthly Data'!R:R)</f>
        <v>126900042.8686</v>
      </c>
      <c r="AG5" s="44"/>
      <c r="AH5" s="44">
        <f ca="1">SUMIF('Int Normalized Monthly'!$C:$C,AC5,'Int Normalized Monthly'!$S:$S)</f>
        <v>128240308.845158</v>
      </c>
      <c r="AI5" s="44">
        <f t="shared" ref="AI5:AI9" si="6">AE5</f>
        <v>4140</v>
      </c>
      <c r="AJ5" s="44">
        <f t="shared" ref="AJ5:AJ9" ca="1" si="7">AH5-AI5</f>
        <v>128236168.845158</v>
      </c>
      <c r="AL5" s="43">
        <v>2012</v>
      </c>
      <c r="AM5" s="44">
        <f>SUMIF('Monthly Data'!$B:$B,$AL5,'Monthly Data'!U:U)</f>
        <v>272631443.27339244</v>
      </c>
      <c r="AN5" s="44">
        <f>SUMIF('Monthly Data'!$B:$B,$AL5,'Monthly Data'!V:V)</f>
        <v>0</v>
      </c>
      <c r="AO5" s="44">
        <f>SUMIF('Monthly Data'!$B:$B,$AL5,'Monthly Data'!W:W)</f>
        <v>272631443.27339244</v>
      </c>
      <c r="AP5" s="44"/>
      <c r="AQ5" s="44">
        <f>SUMIF('LU Normalized Monthly'!$C:$C,AL5,'LU Normalized Monthly'!$O:$O)</f>
        <v>271334704.16094381</v>
      </c>
      <c r="AR5" s="44">
        <f t="shared" ref="AR5:AR9" si="8">AN5</f>
        <v>0</v>
      </c>
      <c r="AS5" s="44">
        <f t="shared" ref="AS5:AS9" si="9">AQ5-AR5</f>
        <v>271334704.16094381</v>
      </c>
      <c r="AU5" s="43">
        <v>2012</v>
      </c>
      <c r="AV5" s="44">
        <f>SUMIF('Monthly Data'!$B:$B,$AU5,'Monthly Data'!Z:Z)</f>
        <v>9019466.9023068007</v>
      </c>
      <c r="AW5" s="44">
        <f>'Customer-Device Count'!W6</f>
        <v>10019.333333333334</v>
      </c>
      <c r="AX5" s="44">
        <f t="shared" ref="AX5:AX9" si="10">AV5/AW5</f>
        <v>900.20629140063875</v>
      </c>
      <c r="AY5" s="44">
        <f t="shared" ref="AY5:AY9" si="11">AX5*AW5</f>
        <v>9019466.9023068007</v>
      </c>
      <c r="BA5" s="43">
        <v>2012</v>
      </c>
      <c r="BB5" s="44">
        <f>SUMIF('Monthly Data'!$B:$B,$BA5,'Monthly Data'!AC:AC)</f>
        <v>572652.99600000004</v>
      </c>
      <c r="BC5" s="44">
        <f>'Customer-Device Count'!AA6</f>
        <v>446.75</v>
      </c>
      <c r="BD5" s="44">
        <f t="shared" ref="BD5:BD9" si="12">BB5/BC5</f>
        <v>1281.819800783436</v>
      </c>
      <c r="BE5" s="44">
        <f t="shared" ref="BE5:BE9" si="13">BD5*BC5</f>
        <v>572652.99600000004</v>
      </c>
      <c r="BG5" s="43">
        <v>2012</v>
      </c>
      <c r="BH5" s="44">
        <f>SUMIF('Monthly Data'!$B:$B,$BG5,'Monthly Data'!AF:AF)</f>
        <v>2229014.4069458004</v>
      </c>
      <c r="BI5" s="44">
        <f>'Customer-Device Count'!AE6</f>
        <v>263</v>
      </c>
      <c r="BJ5" s="44">
        <f t="shared" ref="BJ5:BJ9" si="14">BH5/BI5</f>
        <v>8475.3399503642595</v>
      </c>
      <c r="BK5" s="44">
        <f t="shared" ref="BK5:BK9" si="15">BJ5*BI5</f>
        <v>2229014.4069458004</v>
      </c>
      <c r="BM5" s="43"/>
      <c r="BN5" s="44"/>
      <c r="BO5" s="44"/>
      <c r="BP5" s="44"/>
      <c r="BQ5" s="44"/>
    </row>
    <row r="6" spans="2:70" x14ac:dyDescent="0.25">
      <c r="B6" s="43">
        <f t="shared" ref="B6:B16" si="16">B5+1</f>
        <v>2013</v>
      </c>
      <c r="C6" s="44">
        <f>SUMIF('Monthly Data'!$B:$B,B6,'Monthly Data'!C:C)</f>
        <v>255389581.63213682</v>
      </c>
      <c r="D6" s="44">
        <f>SUMIF('Monthly Data'!$B:$B,B6,'Monthly Data'!D:D)</f>
        <v>2457479.7786995396</v>
      </c>
      <c r="E6" s="44">
        <f>SUMIF('Monthly Data'!$B:$B,B6,'Monthly Data'!E:E)</f>
        <v>257847061.41083631</v>
      </c>
      <c r="F6" s="44"/>
      <c r="G6" s="44">
        <f ca="1">SUMIF('Res Normalized Monthly'!$C:$C,B6,'Res Normalized Monthly'!$W:$W)</f>
        <v>259649095.76980203</v>
      </c>
      <c r="H6" s="44">
        <f t="shared" si="0"/>
        <v>2457479.7786995396</v>
      </c>
      <c r="I6" s="44">
        <f t="shared" ca="1" si="1"/>
        <v>257191615.99110249</v>
      </c>
      <c r="K6" s="43">
        <f t="shared" ref="K6:K15" si="17">K5+1</f>
        <v>2013</v>
      </c>
      <c r="L6" s="44">
        <f>SUMIF('Monthly Data'!$B:$B,K6,'Monthly Data'!G:G)</f>
        <v>103284258.79809758</v>
      </c>
      <c r="M6" s="44">
        <f>SUMIF('Monthly Data'!$B:$B,K6,'Monthly Data'!H:H)</f>
        <v>1738624.7106072893</v>
      </c>
      <c r="N6" s="44">
        <f>SUMIF('Monthly Data'!$B:$B,K6,'Monthly Data'!I:I)</f>
        <v>105022883.5087049</v>
      </c>
      <c r="O6" s="44"/>
      <c r="P6" s="44">
        <f ca="1">SUMIF('GS&lt;50 Normalized Monthly'!$C:$C,K6,'GS&lt;50 Normalized Monthly'!$O:$O)</f>
        <v>105325096.83011565</v>
      </c>
      <c r="Q6" s="44">
        <f t="shared" si="2"/>
        <v>1738624.7106072893</v>
      </c>
      <c r="R6" s="44">
        <f t="shared" ca="1" si="3"/>
        <v>103586472.11950836</v>
      </c>
      <c r="T6" s="43">
        <f t="shared" ref="T6:T16" si="18">T5+1</f>
        <v>2013</v>
      </c>
      <c r="U6" s="44">
        <f>SUMIF('Monthly Data'!$B:$B,$T6,'Monthly Data'!K:K)</f>
        <v>233430195.35340962</v>
      </c>
      <c r="V6" s="44">
        <f>SUMIF('Monthly Data'!$B:$B,$T6,'Monthly Data'!L:L)</f>
        <v>6700092.0415533977</v>
      </c>
      <c r="W6" s="44">
        <f>SUMIF('Monthly Data'!$B:$B,$T6,'Monthly Data'!M:M)</f>
        <v>240130287.394963</v>
      </c>
      <c r="X6" s="44"/>
      <c r="Y6" s="44">
        <f ca="1">SUMIF('GS&gt;50 Normalized Monthly'!$C:$C,T6,'GS&gt;50 Normalized Monthly'!$S:$S)</f>
        <v>239186750.51156691</v>
      </c>
      <c r="Z6" s="44">
        <f t="shared" si="4"/>
        <v>6700092.0415533977</v>
      </c>
      <c r="AA6" s="44">
        <f t="shared" ca="1" si="5"/>
        <v>232486658.4700135</v>
      </c>
      <c r="AC6" s="43">
        <f t="shared" ref="AC6:AC16" si="19">AC5+1</f>
        <v>2013</v>
      </c>
      <c r="AD6" s="44">
        <f>SUMIF('Monthly Data'!$B:$B,$AC6,'Monthly Data'!P:P)</f>
        <v>132211130.93339999</v>
      </c>
      <c r="AE6" s="44">
        <f>SUMIF('Monthly Data'!$B:$B,$AC6,'Monthly Data'!Q:Q)</f>
        <v>148139.77115947395</v>
      </c>
      <c r="AF6" s="44">
        <f>SUMIF('Monthly Data'!$B:$B,$AC6,'Monthly Data'!R:R)</f>
        <v>132359270.70455946</v>
      </c>
      <c r="AG6" s="44"/>
      <c r="AH6" s="44">
        <f ca="1">SUMIF('Int Normalized Monthly'!$C:$C,AC6,'Int Normalized Monthly'!$S:$S)</f>
        <v>131674885.59176463</v>
      </c>
      <c r="AI6" s="44">
        <f t="shared" si="6"/>
        <v>148139.77115947395</v>
      </c>
      <c r="AJ6" s="44">
        <f t="shared" ca="1" si="7"/>
        <v>131526745.82060516</v>
      </c>
      <c r="AL6" s="43">
        <f t="shared" ref="AL6:AL16" si="20">AL5+1</f>
        <v>2013</v>
      </c>
      <c r="AM6" s="44">
        <f>SUMIF('Monthly Data'!$B:$B,$AL6,'Monthly Data'!U:U)</f>
        <v>264004765.672095</v>
      </c>
      <c r="AN6" s="44">
        <f>SUMIF('Monthly Data'!$B:$B,$AL6,'Monthly Data'!V:V)</f>
        <v>270.33858110046242</v>
      </c>
      <c r="AO6" s="44">
        <f>SUMIF('Monthly Data'!$B:$B,$AL6,'Monthly Data'!W:W)</f>
        <v>264005036.01067609</v>
      </c>
      <c r="AP6" s="44"/>
      <c r="AQ6" s="44">
        <f>SUMIF('LU Normalized Monthly'!$C:$C,AL6,'LU Normalized Monthly'!$O:$O)</f>
        <v>269774587.96082044</v>
      </c>
      <c r="AR6" s="44">
        <f t="shared" si="8"/>
        <v>270.33858110046242</v>
      </c>
      <c r="AS6" s="44">
        <f t="shared" si="9"/>
        <v>269774317.62223935</v>
      </c>
      <c r="AU6" s="43">
        <f t="shared" ref="AU6:AU16" si="21">AU5+1</f>
        <v>2013</v>
      </c>
      <c r="AV6" s="44">
        <f>SUMIF('Monthly Data'!$B:$B,$AU6,'Monthly Data'!Z:Z)</f>
        <v>9144166.018151382</v>
      </c>
      <c r="AW6" s="44">
        <f>'Customer-Device Count'!W7</f>
        <v>10029.5</v>
      </c>
      <c r="AX6" s="44">
        <f t="shared" si="10"/>
        <v>911.72700714406324</v>
      </c>
      <c r="AY6" s="44">
        <f t="shared" si="11"/>
        <v>9144166.018151382</v>
      </c>
      <c r="BA6" s="43">
        <f t="shared" ref="BA6:BA16" si="22">BA5+1</f>
        <v>2013</v>
      </c>
      <c r="BB6" s="44">
        <f>SUMIF('Monthly Data'!$B:$B,$BA6,'Monthly Data'!AC:AC)</f>
        <v>547347.48</v>
      </c>
      <c r="BC6" s="44">
        <f>'Customer-Device Count'!AA7</f>
        <v>427.58333333333331</v>
      </c>
      <c r="BD6" s="44">
        <f t="shared" si="12"/>
        <v>1280.0954511791074</v>
      </c>
      <c r="BE6" s="44">
        <f t="shared" si="13"/>
        <v>547347.48</v>
      </c>
      <c r="BG6" s="43">
        <f t="shared" ref="BG6:BG14" si="23">BG5+1</f>
        <v>2013</v>
      </c>
      <c r="BH6" s="44">
        <f>SUMIF('Monthly Data'!$B:$B,$BG6,'Monthly Data'!AF:AF)</f>
        <v>2183026.2609067005</v>
      </c>
      <c r="BI6" s="44">
        <f>'Customer-Device Count'!AE7</f>
        <v>262.08333333333331</v>
      </c>
      <c r="BJ6" s="44">
        <f t="shared" si="14"/>
        <v>8329.5119653037855</v>
      </c>
      <c r="BK6" s="44">
        <f t="shared" si="15"/>
        <v>2183026.2609067005</v>
      </c>
      <c r="BM6" s="43"/>
      <c r="BN6" s="44"/>
      <c r="BO6" s="44"/>
      <c r="BP6" s="44"/>
      <c r="BQ6" s="44"/>
    </row>
    <row r="7" spans="2:70" x14ac:dyDescent="0.25">
      <c r="B7" s="43">
        <f t="shared" si="16"/>
        <v>2014</v>
      </c>
      <c r="C7" s="44">
        <f>SUMIF('Monthly Data'!$B:$B,B7,'Monthly Data'!C:C)</f>
        <v>248491220.29588568</v>
      </c>
      <c r="D7" s="44">
        <f>SUMIF('Monthly Data'!$B:$B,B7,'Monthly Data'!D:D)</f>
        <v>3669783.2042052881</v>
      </c>
      <c r="E7" s="44">
        <f>SUMIF('Monthly Data'!$B:$B,B7,'Monthly Data'!E:E)</f>
        <v>252161003.50009099</v>
      </c>
      <c r="F7" s="44"/>
      <c r="G7" s="44">
        <f ca="1">SUMIF('Res Normalized Monthly'!$C:$C,B7,'Res Normalized Monthly'!$W:$W)</f>
        <v>260324483.84912795</v>
      </c>
      <c r="H7" s="44">
        <f t="shared" si="0"/>
        <v>3669783.2042052881</v>
      </c>
      <c r="I7" s="44">
        <f t="shared" ca="1" si="1"/>
        <v>256654700.64492267</v>
      </c>
      <c r="K7" s="43">
        <f t="shared" si="17"/>
        <v>2014</v>
      </c>
      <c r="L7" s="44">
        <f>SUMIF('Monthly Data'!$B:$B,K7,'Monthly Data'!G:G)</f>
        <v>103923430.55572671</v>
      </c>
      <c r="M7" s="44">
        <f>SUMIF('Monthly Data'!$B:$B,K7,'Monthly Data'!H:H)</f>
        <v>2439829.2044678805</v>
      </c>
      <c r="N7" s="44">
        <f>SUMIF('Monthly Data'!$B:$B,K7,'Monthly Data'!I:I)</f>
        <v>106363259.76019455</v>
      </c>
      <c r="O7" s="44"/>
      <c r="P7" s="44">
        <f ca="1">SUMIF('GS&lt;50 Normalized Monthly'!$C:$C,K7,'GS&lt;50 Normalized Monthly'!$O:$O)</f>
        <v>105403533.19770913</v>
      </c>
      <c r="Q7" s="44">
        <f t="shared" si="2"/>
        <v>2439829.2044678805</v>
      </c>
      <c r="R7" s="44">
        <f t="shared" ca="1" si="3"/>
        <v>102963703.99324125</v>
      </c>
      <c r="T7" s="43">
        <f t="shared" si="18"/>
        <v>2014</v>
      </c>
      <c r="U7" s="44">
        <f>SUMIF('Monthly Data'!$B:$B,$T7,'Monthly Data'!K:K)</f>
        <v>224657845.57076851</v>
      </c>
      <c r="V7" s="44">
        <f>SUMIF('Monthly Data'!$B:$B,$T7,'Monthly Data'!L:L)</f>
        <v>8134323.4284753231</v>
      </c>
      <c r="W7" s="44">
        <f>SUMIF('Monthly Data'!$B:$B,$T7,'Monthly Data'!M:M)</f>
        <v>232792168.9992438</v>
      </c>
      <c r="X7" s="44"/>
      <c r="Y7" s="44">
        <f ca="1">SUMIF('GS&gt;50 Normalized Monthly'!$C:$C,T7,'GS&gt;50 Normalized Monthly'!$S:$S)</f>
        <v>232201619.46187976</v>
      </c>
      <c r="Z7" s="44">
        <f t="shared" si="4"/>
        <v>8134323.4284753231</v>
      </c>
      <c r="AA7" s="44">
        <f t="shared" ca="1" si="5"/>
        <v>224067296.03340444</v>
      </c>
      <c r="AC7" s="43">
        <f t="shared" si="19"/>
        <v>2014</v>
      </c>
      <c r="AD7" s="44">
        <f>SUMIF('Monthly Data'!$B:$B,$AC7,'Monthly Data'!P:P)</f>
        <v>130549125.32099999</v>
      </c>
      <c r="AE7" s="44">
        <f>SUMIF('Monthly Data'!$B:$B,$AC7,'Monthly Data'!Q:Q)</f>
        <v>572572.37441143289</v>
      </c>
      <c r="AF7" s="44">
        <f>SUMIF('Monthly Data'!$B:$B,$AC7,'Monthly Data'!R:R)</f>
        <v>131121697.69541143</v>
      </c>
      <c r="AG7" s="44"/>
      <c r="AH7" s="44">
        <f ca="1">SUMIF('Int Normalized Monthly'!$C:$C,AC7,'Int Normalized Monthly'!$S:$S)</f>
        <v>128296393.62294801</v>
      </c>
      <c r="AI7" s="44">
        <f t="shared" si="6"/>
        <v>572572.37441143289</v>
      </c>
      <c r="AJ7" s="44">
        <f t="shared" ca="1" si="7"/>
        <v>127723821.24853657</v>
      </c>
      <c r="AL7" s="43">
        <f t="shared" si="20"/>
        <v>2014</v>
      </c>
      <c r="AM7" s="44">
        <f>SUMIF('Monthly Data'!$B:$B,$AL7,'Monthly Data'!U:U)</f>
        <v>269591766.27768004</v>
      </c>
      <c r="AN7" s="44">
        <f>SUMIF('Monthly Data'!$B:$B,$AL7,'Monthly Data'!V:V)</f>
        <v>82454.386422778334</v>
      </c>
      <c r="AO7" s="44">
        <f>SUMIF('Monthly Data'!$B:$B,$AL7,'Monthly Data'!W:W)</f>
        <v>269674220.66410273</v>
      </c>
      <c r="AP7" s="44"/>
      <c r="AQ7" s="44">
        <f>SUMIF('LU Normalized Monthly'!$C:$C,AL7,'LU Normalized Monthly'!$O:$O)</f>
        <v>269556502.007599</v>
      </c>
      <c r="AR7" s="44">
        <f t="shared" si="8"/>
        <v>82454.386422778334</v>
      </c>
      <c r="AS7" s="44">
        <f t="shared" si="9"/>
        <v>269474047.62117624</v>
      </c>
      <c r="AU7" s="43">
        <f t="shared" si="21"/>
        <v>2014</v>
      </c>
      <c r="AV7" s="44">
        <f>SUMIF('Monthly Data'!$B:$B,$AU7,'Monthly Data'!Z:Z)</f>
        <v>8086583.2770350762</v>
      </c>
      <c r="AW7" s="44">
        <f>'Customer-Device Count'!W8</f>
        <v>10050.833333333334</v>
      </c>
      <c r="AX7" s="44">
        <f t="shared" si="10"/>
        <v>804.56843814294757</v>
      </c>
      <c r="AY7" s="44">
        <f t="shared" si="11"/>
        <v>8086583.2770350762</v>
      </c>
      <c r="BA7" s="43">
        <f t="shared" si="22"/>
        <v>2014</v>
      </c>
      <c r="BB7" s="44">
        <f>SUMIF('Monthly Data'!$B:$B,$BA7,'Monthly Data'!AC:AC)</f>
        <v>536887.44000000006</v>
      </c>
      <c r="BC7" s="44">
        <f>'Customer-Device Count'!AA8</f>
        <v>417.91666666666669</v>
      </c>
      <c r="BD7" s="44">
        <f t="shared" si="12"/>
        <v>1284.6758285144567</v>
      </c>
      <c r="BE7" s="44">
        <f t="shared" si="13"/>
        <v>536887.44000000006</v>
      </c>
      <c r="BG7" s="43">
        <f t="shared" si="23"/>
        <v>2014</v>
      </c>
      <c r="BH7" s="44">
        <f>SUMIF('Monthly Data'!$B:$B,$BG7,'Monthly Data'!AF:AF)</f>
        <v>2203828.4995907997</v>
      </c>
      <c r="BI7" s="44">
        <f>'Customer-Device Count'!AE8</f>
        <v>261.91666666666669</v>
      </c>
      <c r="BJ7" s="44">
        <f t="shared" si="14"/>
        <v>8414.2354422811313</v>
      </c>
      <c r="BK7" s="44">
        <f t="shared" si="15"/>
        <v>2203828.4995907997</v>
      </c>
      <c r="BM7" s="43"/>
      <c r="BN7" s="44"/>
      <c r="BO7" s="44"/>
      <c r="BP7" s="44"/>
      <c r="BQ7" s="44"/>
    </row>
    <row r="8" spans="2:70" x14ac:dyDescent="0.25">
      <c r="B8" s="43">
        <f t="shared" si="16"/>
        <v>2015</v>
      </c>
      <c r="C8" s="44">
        <f>SUMIF('Monthly Data'!$B:$B,B8,'Monthly Data'!C:C)</f>
        <v>247531814.84014043</v>
      </c>
      <c r="D8" s="44">
        <f>SUMIF('Monthly Data'!$B:$B,B8,'Monthly Data'!D:D)</f>
        <v>4941125.1874912474</v>
      </c>
      <c r="E8" s="44">
        <f>SUMIF('Monthly Data'!$B:$B,B8,'Monthly Data'!E:E)</f>
        <v>252472940.02763164</v>
      </c>
      <c r="F8" s="44"/>
      <c r="G8" s="44">
        <f ca="1">SUMIF('Res Normalized Monthly'!$C:$C,B8,'Res Normalized Monthly'!$W:$W)</f>
        <v>260871032.30848894</v>
      </c>
      <c r="H8" s="44">
        <f t="shared" si="0"/>
        <v>4941125.1874912474</v>
      </c>
      <c r="I8" s="44">
        <f t="shared" ca="1" si="1"/>
        <v>255929907.1209977</v>
      </c>
      <c r="K8" s="43">
        <f t="shared" si="17"/>
        <v>2015</v>
      </c>
      <c r="L8" s="44">
        <f>SUMIF('Monthly Data'!$B:$B,K8,'Monthly Data'!G:G)</f>
        <v>104997600.1746619</v>
      </c>
      <c r="M8" s="44">
        <f>SUMIF('Monthly Data'!$B:$B,K8,'Monthly Data'!H:H)</f>
        <v>3054294.9553118553</v>
      </c>
      <c r="N8" s="44">
        <f>SUMIF('Monthly Data'!$B:$B,K8,'Monthly Data'!I:I)</f>
        <v>108051895.12997375</v>
      </c>
      <c r="O8" s="44"/>
      <c r="P8" s="44">
        <f ca="1">SUMIF('GS&lt;50 Normalized Monthly'!$C:$C,K8,'GS&lt;50 Normalized Monthly'!$O:$O)</f>
        <v>106456039.80471918</v>
      </c>
      <c r="Q8" s="44">
        <f t="shared" si="2"/>
        <v>3054294.9553118553</v>
      </c>
      <c r="R8" s="44">
        <f t="shared" ca="1" si="3"/>
        <v>103401744.84940733</v>
      </c>
      <c r="T8" s="43">
        <f t="shared" si="18"/>
        <v>2015</v>
      </c>
      <c r="U8" s="44">
        <f>SUMIF('Monthly Data'!$B:$B,$T8,'Monthly Data'!K:K)</f>
        <v>218194347.05538249</v>
      </c>
      <c r="V8" s="44">
        <f>SUMIF('Monthly Data'!$B:$B,$T8,'Monthly Data'!L:L)</f>
        <v>11678517.890258053</v>
      </c>
      <c r="W8" s="44">
        <f>SUMIF('Monthly Data'!$B:$B,$T8,'Monthly Data'!M:M)</f>
        <v>229872864.94564056</v>
      </c>
      <c r="X8" s="44"/>
      <c r="Y8" s="44">
        <f ca="1">SUMIF('GS&gt;50 Normalized Monthly'!$C:$C,T8,'GS&gt;50 Normalized Monthly'!$S:$S)</f>
        <v>229019141.53036344</v>
      </c>
      <c r="Z8" s="44">
        <f t="shared" si="4"/>
        <v>11678517.890258053</v>
      </c>
      <c r="AA8" s="44">
        <f t="shared" ca="1" si="5"/>
        <v>217340623.6401054</v>
      </c>
      <c r="AC8" s="43">
        <f t="shared" si="19"/>
        <v>2015</v>
      </c>
      <c r="AD8" s="44">
        <f>SUMIF('Monthly Data'!$B:$B,$AC8,'Monthly Data'!P:P)</f>
        <v>127712881.49879999</v>
      </c>
      <c r="AE8" s="44">
        <f>SUMIF('Monthly Data'!$B:$B,$AC8,'Monthly Data'!Q:Q)</f>
        <v>1025687.0765958606</v>
      </c>
      <c r="AF8" s="44">
        <f>SUMIF('Monthly Data'!$B:$B,$AC8,'Monthly Data'!R:R)</f>
        <v>128738568.57539585</v>
      </c>
      <c r="AG8" s="44"/>
      <c r="AH8" s="44">
        <f ca="1">SUMIF('Int Normalized Monthly'!$C:$C,AC8,'Int Normalized Monthly'!$S:$S)</f>
        <v>127089715.23819484</v>
      </c>
      <c r="AI8" s="44">
        <f t="shared" si="6"/>
        <v>1025687.0765958606</v>
      </c>
      <c r="AJ8" s="44">
        <f t="shared" ca="1" si="7"/>
        <v>126064028.16159898</v>
      </c>
      <c r="AL8" s="43">
        <f t="shared" si="20"/>
        <v>2015</v>
      </c>
      <c r="AM8" s="44">
        <f>SUMIF('Monthly Data'!$B:$B,$AL8,'Monthly Data'!U:U)</f>
        <v>272823999.19582504</v>
      </c>
      <c r="AN8" s="44">
        <f>SUMIF('Monthly Data'!$B:$B,$AL8,'Monthly Data'!V:V)</f>
        <v>196470.37742230753</v>
      </c>
      <c r="AO8" s="44">
        <f>SUMIF('Monthly Data'!$B:$B,$AL8,'Monthly Data'!W:W)</f>
        <v>273020469.57324731</v>
      </c>
      <c r="AP8" s="44"/>
      <c r="AQ8" s="44">
        <f>SUMIF('LU Normalized Monthly'!$C:$C,AL8,'LU Normalized Monthly'!$O:$O)</f>
        <v>269439670.24694461</v>
      </c>
      <c r="AR8" s="44">
        <f t="shared" si="8"/>
        <v>196470.37742230753</v>
      </c>
      <c r="AS8" s="44">
        <f t="shared" si="9"/>
        <v>269243199.86952227</v>
      </c>
      <c r="AU8" s="43">
        <f t="shared" si="21"/>
        <v>2015</v>
      </c>
      <c r="AV8" s="44">
        <f>SUMIF('Monthly Data'!$B:$B,$AU8,'Monthly Data'!Z:Z)</f>
        <v>6427056.8045899998</v>
      </c>
      <c r="AW8" s="44">
        <f>'Customer-Device Count'!W9</f>
        <v>10012.833333333334</v>
      </c>
      <c r="AX8" s="44">
        <f t="shared" si="10"/>
        <v>641.88193197962607</v>
      </c>
      <c r="AY8" s="44">
        <f t="shared" si="11"/>
        <v>6427056.8045899998</v>
      </c>
      <c r="BA8" s="43">
        <f t="shared" si="22"/>
        <v>2015</v>
      </c>
      <c r="BB8" s="44">
        <f>SUMIF('Monthly Data'!$B:$B,$BA8,'Monthly Data'!AC:AC)</f>
        <v>507379.83599999995</v>
      </c>
      <c r="BC8" s="44">
        <f>'Customer-Device Count'!AA9</f>
        <v>412.25</v>
      </c>
      <c r="BD8" s="44">
        <f t="shared" si="12"/>
        <v>1230.7576373559732</v>
      </c>
      <c r="BE8" s="44">
        <f t="shared" si="13"/>
        <v>507379.83599999995</v>
      </c>
      <c r="BG8" s="43">
        <f t="shared" si="23"/>
        <v>2015</v>
      </c>
      <c r="BH8" s="44">
        <f>SUMIF('Monthly Data'!$B:$B,$BG8,'Monthly Data'!AF:AF)</f>
        <v>2211250.1011378998</v>
      </c>
      <c r="BI8" s="44">
        <f>'Customer-Device Count'!AE9</f>
        <v>262.41666666666669</v>
      </c>
      <c r="BJ8" s="44">
        <f t="shared" si="14"/>
        <v>8426.4849836947596</v>
      </c>
      <c r="BK8" s="44">
        <f t="shared" si="15"/>
        <v>2211250.1011378998</v>
      </c>
      <c r="BM8" s="43"/>
      <c r="BN8" s="44"/>
      <c r="BO8" s="44"/>
      <c r="BP8" s="44"/>
      <c r="BQ8" s="44"/>
    </row>
    <row r="9" spans="2:70" x14ac:dyDescent="0.25">
      <c r="B9" s="43">
        <f t="shared" si="16"/>
        <v>2016</v>
      </c>
      <c r="C9" s="44">
        <f>SUMIF('Monthly Data'!$B:$B,B9,'Monthly Data'!C:C)</f>
        <v>254829614.94449431</v>
      </c>
      <c r="D9" s="44">
        <f>SUMIF('Monthly Data'!$B:$B,B9,'Monthly Data'!D:D)</f>
        <v>7049692.5502174264</v>
      </c>
      <c r="E9" s="44">
        <v>261879307.49471176</v>
      </c>
      <c r="F9" s="44"/>
      <c r="G9" s="44">
        <f ca="1">SUMIF('Res Normalized Monthly'!$C:$C,B9,'Res Normalized Monthly'!$W:$W)</f>
        <v>262662302.29874411</v>
      </c>
      <c r="H9" s="44">
        <f t="shared" si="0"/>
        <v>7049692.5502174264</v>
      </c>
      <c r="I9" s="44">
        <f t="shared" ca="1" si="1"/>
        <v>255612609.74852669</v>
      </c>
      <c r="K9" s="43">
        <f t="shared" si="17"/>
        <v>2016</v>
      </c>
      <c r="L9" s="44">
        <f>SUMIF('Monthly Data'!$B:$B,K9,'Monthly Data'!G:G)</f>
        <v>103858080.64192553</v>
      </c>
      <c r="M9" s="44">
        <f>SUMIF('Monthly Data'!$B:$B,K9,'Monthly Data'!H:H)</f>
        <v>3631450.6137949652</v>
      </c>
      <c r="N9" s="44">
        <f>SUMIF('Monthly Data'!$B:$B,K9,'Monthly Data'!I:I)</f>
        <v>107489531.25572047</v>
      </c>
      <c r="O9" s="44"/>
      <c r="P9" s="44">
        <f ca="1">SUMIF('GS&lt;50 Normalized Monthly'!$C:$C,K9,'GS&lt;50 Normalized Monthly'!$O:$O)</f>
        <v>106125877.42019781</v>
      </c>
      <c r="Q9" s="44">
        <f t="shared" si="2"/>
        <v>3631450.6137949652</v>
      </c>
      <c r="R9" s="44">
        <f t="shared" ca="1" si="3"/>
        <v>102494426.80640285</v>
      </c>
      <c r="T9" s="43">
        <f t="shared" si="18"/>
        <v>2016</v>
      </c>
      <c r="U9" s="44">
        <f>SUMIF('Monthly Data'!$B:$B,$T9,'Monthly Data'!K:K)</f>
        <v>216056699.61478987</v>
      </c>
      <c r="V9" s="44">
        <f>SUMIF('Monthly Data'!$B:$B,$T9,'Monthly Data'!L:L)</f>
        <v>16483570.603923017</v>
      </c>
      <c r="W9" s="44">
        <f>SUMIF('Monthly Data'!$B:$B,$T9,'Monthly Data'!M:M)</f>
        <v>232540270.21871293</v>
      </c>
      <c r="X9" s="44"/>
      <c r="Y9" s="44">
        <f ca="1">SUMIF('GS&gt;50 Normalized Monthly'!$C:$C,T9,'GS&gt;50 Normalized Monthly'!$S:$S)</f>
        <v>228772660.69330871</v>
      </c>
      <c r="Z9" s="44">
        <f t="shared" si="4"/>
        <v>16483570.603923017</v>
      </c>
      <c r="AA9" s="44">
        <f t="shared" ca="1" si="5"/>
        <v>212289090.08938569</v>
      </c>
      <c r="AC9" s="43">
        <f t="shared" si="19"/>
        <v>2016</v>
      </c>
      <c r="AD9" s="44">
        <f>SUMIF('Monthly Data'!$B:$B,$AC9,'Monthly Data'!P:P)</f>
        <v>124246025.7656</v>
      </c>
      <c r="AE9" s="44">
        <f>SUMIF('Monthly Data'!$B:$B,$AC9,'Monthly Data'!Q:Q)</f>
        <v>1211769.4962596244</v>
      </c>
      <c r="AF9" s="44">
        <f>SUMIF('Monthly Data'!$B:$B,$AC9,'Monthly Data'!R:R)</f>
        <v>125457795.26185963</v>
      </c>
      <c r="AG9" s="44"/>
      <c r="AH9" s="44">
        <f ca="1">SUMIF('Int Normalized Monthly'!$C:$C,AC9,'Int Normalized Monthly'!$S:$S)</f>
        <v>126727682.32622966</v>
      </c>
      <c r="AI9" s="44">
        <f t="shared" si="6"/>
        <v>1211769.4962596244</v>
      </c>
      <c r="AJ9" s="44">
        <f t="shared" ca="1" si="7"/>
        <v>125515912.82997003</v>
      </c>
      <c r="AL9" s="43">
        <f t="shared" si="20"/>
        <v>2016</v>
      </c>
      <c r="AM9" s="44">
        <f>SUMIF('Monthly Data'!$B:$B,$AL9,'Monthly Data'!U:U)</f>
        <v>300037282.51909494</v>
      </c>
      <c r="AN9" s="44">
        <f>SUMIF('Monthly Data'!$B:$B,$AL9,'Monthly Data'!V:V)</f>
        <v>300361.98938941181</v>
      </c>
      <c r="AO9" s="44">
        <f>SUMIF('Monthly Data'!$B:$B,$AL9,'Monthly Data'!W:W)</f>
        <v>300337644.50848436</v>
      </c>
      <c r="AP9" s="44"/>
      <c r="AQ9" s="44">
        <f>SUMIF('LU Normalized Monthly'!$C:$C,AL9,'LU Normalized Monthly'!$O:$O)</f>
        <v>297730893.28478825</v>
      </c>
      <c r="AR9" s="44">
        <f t="shared" si="8"/>
        <v>300361.98938941181</v>
      </c>
      <c r="AS9" s="44">
        <f t="shared" si="9"/>
        <v>297430531.29539883</v>
      </c>
      <c r="AU9" s="43">
        <f t="shared" si="21"/>
        <v>2016</v>
      </c>
      <c r="AV9" s="44">
        <f>SUMIF('Monthly Data'!$B:$B,$AU9,'Monthly Data'!Z:Z)</f>
        <v>5119606.1326600015</v>
      </c>
      <c r="AW9" s="44">
        <f>'Customer-Device Count'!W10</f>
        <v>10018.083333333334</v>
      </c>
      <c r="AX9" s="44">
        <f t="shared" si="10"/>
        <v>511.03648894848493</v>
      </c>
      <c r="AY9" s="44">
        <f t="shared" si="11"/>
        <v>5119606.1326600015</v>
      </c>
      <c r="BA9" s="43">
        <f t="shared" si="22"/>
        <v>2016</v>
      </c>
      <c r="BB9" s="44">
        <f>SUMIF('Monthly Data'!$B:$B,$BA9,'Monthly Data'!AC:AC)</f>
        <v>497068.96799999988</v>
      </c>
      <c r="BC9" s="44">
        <f>'Customer-Device Count'!AA10</f>
        <v>407.33333333333331</v>
      </c>
      <c r="BD9" s="44">
        <f t="shared" si="12"/>
        <v>1220.3002487725039</v>
      </c>
      <c r="BE9" s="44">
        <f t="shared" si="13"/>
        <v>497068.96799999988</v>
      </c>
      <c r="BG9" s="43">
        <f t="shared" si="23"/>
        <v>2016</v>
      </c>
      <c r="BH9" s="44">
        <f>SUMIF('Monthly Data'!$B:$B,$BG9,'Monthly Data'!AF:AF)</f>
        <v>2221666.6957900003</v>
      </c>
      <c r="BI9" s="44">
        <f>'Customer-Device Count'!AE10</f>
        <v>261.08333333333331</v>
      </c>
      <c r="BJ9" s="44">
        <f t="shared" si="14"/>
        <v>8509.4160068560504</v>
      </c>
      <c r="BK9" s="44">
        <f t="shared" si="15"/>
        <v>2221666.6957900003</v>
      </c>
      <c r="BM9" s="43"/>
      <c r="BN9" s="44"/>
      <c r="BO9" s="44"/>
      <c r="BP9" s="44"/>
      <c r="BQ9" s="44"/>
    </row>
    <row r="10" spans="2:70" x14ac:dyDescent="0.25">
      <c r="B10" s="43">
        <f t="shared" si="16"/>
        <v>2017</v>
      </c>
      <c r="C10" s="44">
        <f>SUMIF('Monthly Data'!$B:$B,B10,'Monthly Data'!C:C)</f>
        <v>243695247.75932932</v>
      </c>
      <c r="D10" s="44">
        <f>SUMIF('Monthly Data'!$B:$B,B10,'Monthly Data'!D:D)</f>
        <v>12222428.910569848</v>
      </c>
      <c r="E10" s="44">
        <f>SUMIF('Monthly Data'!$B:$B,B10,'Monthly Data'!E:E)</f>
        <v>255917676.66989917</v>
      </c>
      <c r="F10" s="44"/>
      <c r="G10" s="44">
        <f ca="1">SUMIF('Res Normalized Monthly'!$C:$C,B10,'Res Normalized Monthly'!$W:$W)</f>
        <v>263968710.52578703</v>
      </c>
      <c r="H10" s="44">
        <f t="shared" ref="H10:H13" si="24">D10</f>
        <v>12222428.910569848</v>
      </c>
      <c r="I10" s="44">
        <f t="shared" ref="I10:I13" ca="1" si="25">G10-H10</f>
        <v>251746281.61521718</v>
      </c>
      <c r="K10" s="43">
        <f t="shared" si="17"/>
        <v>2017</v>
      </c>
      <c r="L10" s="44">
        <f>SUMIF('Monthly Data'!$B:$B,K10,'Monthly Data'!G:G)</f>
        <v>99503004.427166715</v>
      </c>
      <c r="M10" s="44">
        <f>SUMIF('Monthly Data'!$B:$B,K10,'Monthly Data'!H:H)</f>
        <v>3252871.5647809817</v>
      </c>
      <c r="N10" s="44">
        <f>SUMIF('Monthly Data'!$B:$B,K10,'Monthly Data'!I:I)</f>
        <v>102755875.99194771</v>
      </c>
      <c r="O10" s="44"/>
      <c r="P10" s="44">
        <f ca="1">SUMIF('GS&lt;50 Normalized Monthly'!$C:$C,K10,'GS&lt;50 Normalized Monthly'!$O:$O)</f>
        <v>106103988.20133454</v>
      </c>
      <c r="Q10" s="44">
        <f t="shared" ref="Q10:Q13" si="26">M10</f>
        <v>3252871.5647809817</v>
      </c>
      <c r="R10" s="44">
        <f t="shared" ref="R10:R16" ca="1" si="27">P10-Q10</f>
        <v>102851116.63655356</v>
      </c>
      <c r="T10" s="43">
        <f t="shared" si="18"/>
        <v>2017</v>
      </c>
      <c r="U10" s="44">
        <f>SUMIF('Monthly Data'!$B:$B,$T10,'Monthly Data'!K:K)</f>
        <v>204648181.01987115</v>
      </c>
      <c r="V10" s="44">
        <f>SUMIF('Monthly Data'!$B:$B,$T10,'Monthly Data'!L:L)</f>
        <v>20129088.831812967</v>
      </c>
      <c r="W10" s="44">
        <f>SUMIF('Monthly Data'!$B:$B,$T10,'Monthly Data'!M:M)</f>
        <v>224777269.85168415</v>
      </c>
      <c r="X10" s="44"/>
      <c r="Y10" s="44">
        <f ca="1">SUMIF('GS&gt;50 Normalized Monthly'!$C:$C,T10,'GS&gt;50 Normalized Monthly'!$S:$S)</f>
        <v>230047326.70823795</v>
      </c>
      <c r="Z10" s="44">
        <f t="shared" ref="Z10:Z13" si="28">V10</f>
        <v>20129088.831812967</v>
      </c>
      <c r="AA10" s="44">
        <f t="shared" ref="AA10:AA13" ca="1" si="29">Y10-Z10</f>
        <v>209918237.87642497</v>
      </c>
      <c r="AC10" s="43">
        <f t="shared" si="19"/>
        <v>2017</v>
      </c>
      <c r="AD10" s="44">
        <f>SUMIF('Monthly Data'!$B:$B,$AC10,'Monthly Data'!P:P)</f>
        <v>123613582.23840001</v>
      </c>
      <c r="AE10" s="44">
        <f>SUMIF('Monthly Data'!$B:$B,$AC10,'Monthly Data'!Q:Q)</f>
        <v>962771.61713249423</v>
      </c>
      <c r="AF10" s="44">
        <f>SUMIF('Monthly Data'!$B:$B,$AC10,'Monthly Data'!R:R)</f>
        <v>124576353.85553248</v>
      </c>
      <c r="AG10" s="44"/>
      <c r="AH10" s="44">
        <f ca="1">SUMIF('Int Normalized Monthly'!$C:$C,AC10,'Int Normalized Monthly'!$S:$S)</f>
        <v>125679639.45728233</v>
      </c>
      <c r="AI10" s="44">
        <f t="shared" ref="AI10:AI13" si="30">AE10</f>
        <v>962771.61713249423</v>
      </c>
      <c r="AJ10" s="44">
        <f t="shared" ref="AJ10:AJ13" ca="1" si="31">AH10-AI10</f>
        <v>124716867.84014983</v>
      </c>
      <c r="AL10" s="43">
        <f t="shared" si="20"/>
        <v>2017</v>
      </c>
      <c r="AM10" s="44">
        <f>SUMIF('Monthly Data'!$B:$B,$AL10,'Monthly Data'!U:U)</f>
        <v>289478993.77460253</v>
      </c>
      <c r="AN10" s="44">
        <f>SUMIF('Monthly Data'!$B:$B,$AL10,'Monthly Data'!V:V)</f>
        <v>471043.35614541842</v>
      </c>
      <c r="AO10" s="44">
        <f>SUMIF('Monthly Data'!$B:$B,$AL10,'Monthly Data'!W:W)</f>
        <v>289950037.13074797</v>
      </c>
      <c r="AP10" s="44"/>
      <c r="AQ10" s="44">
        <f>SUMIF('LU Normalized Monthly'!$C:$C,AL10,'LU Normalized Monthly'!$O:$O)</f>
        <v>290009848.90615761</v>
      </c>
      <c r="AR10" s="44">
        <f t="shared" ref="AR10:AR12" si="32">AN10</f>
        <v>471043.35614541842</v>
      </c>
      <c r="AS10" s="44">
        <f t="shared" ref="AS10:AS12" si="33">AQ10-AR10</f>
        <v>289538805.55001217</v>
      </c>
      <c r="AU10" s="43">
        <f t="shared" si="21"/>
        <v>2017</v>
      </c>
      <c r="AV10" s="44">
        <f>SUMIF('Monthly Data'!$B:$B,$AU10,'Monthly Data'!Z:Z)</f>
        <v>4349789.3748699967</v>
      </c>
      <c r="AW10" s="44">
        <f>'Customer-Device Count'!W11</f>
        <v>10042</v>
      </c>
      <c r="AX10" s="44">
        <f t="shared" ref="AX10:AX12" si="34">AV10/AW10</f>
        <v>433.15966688607813</v>
      </c>
      <c r="AY10" s="44">
        <f t="shared" ref="AY10:AY12" si="35">AX10*AW10</f>
        <v>4349789.3748699967</v>
      </c>
      <c r="BA10" s="43">
        <f t="shared" si="22"/>
        <v>2017</v>
      </c>
      <c r="BB10" s="44">
        <f>SUMIF('Monthly Data'!$B:$B,$BA10,'Monthly Data'!AC:AC)</f>
        <v>476322.47087148222</v>
      </c>
      <c r="BC10" s="44">
        <f>'Customer-Device Count'!AA11</f>
        <v>391.33333333333331</v>
      </c>
      <c r="BD10" s="44">
        <f t="shared" ref="BD10:BD12" si="36">BB10/BC10</f>
        <v>1217.1783753104316</v>
      </c>
      <c r="BE10" s="44">
        <f t="shared" ref="BE10:BE12" si="37">BD10*BC10</f>
        <v>476322.47087148222</v>
      </c>
      <c r="BG10" s="43">
        <f t="shared" si="23"/>
        <v>2017</v>
      </c>
      <c r="BH10" s="44">
        <f>SUMIF('Monthly Data'!$B:$B,$BG10,'Monthly Data'!AF:AF)</f>
        <v>2156982.068929255</v>
      </c>
      <c r="BI10" s="44">
        <f>'Customer-Device Count'!AE11</f>
        <v>258.41666666666669</v>
      </c>
      <c r="BJ10" s="44">
        <f t="shared" ref="BJ10:BJ12" si="38">BH10/BI10</f>
        <v>8346.9154553857006</v>
      </c>
      <c r="BK10" s="44">
        <f t="shared" ref="BK10:BK12" si="39">BJ10*BI10</f>
        <v>2156982.068929255</v>
      </c>
      <c r="BM10" s="43"/>
      <c r="BN10" s="44"/>
      <c r="BO10" s="44"/>
      <c r="BP10" s="44"/>
      <c r="BQ10" s="44"/>
    </row>
    <row r="11" spans="2:70" x14ac:dyDescent="0.25">
      <c r="B11" s="43">
        <f t="shared" si="16"/>
        <v>2018</v>
      </c>
      <c r="C11" s="44">
        <f>SUMIF('Monthly Data'!$B:$B,B11,'Monthly Data'!C:C)</f>
        <v>259006063.99240005</v>
      </c>
      <c r="D11" s="44">
        <f>SUMIF('Monthly Data'!$B:$B,B11,'Monthly Data'!D:D)</f>
        <v>15150416.907207174</v>
      </c>
      <c r="E11" s="44">
        <v>274156480.89960718</v>
      </c>
      <c r="F11" s="44"/>
      <c r="G11" s="44">
        <f ca="1">SUMIF('Res Normalized Monthly'!$C:$C,B11,'Res Normalized Monthly'!$W:$W)</f>
        <v>266008956.31569141</v>
      </c>
      <c r="H11" s="44">
        <f t="shared" si="24"/>
        <v>15150416.907207174</v>
      </c>
      <c r="I11" s="44">
        <f t="shared" ca="1" si="25"/>
        <v>250858539.40848425</v>
      </c>
      <c r="K11" s="43">
        <f t="shared" si="17"/>
        <v>2018</v>
      </c>
      <c r="L11" s="44">
        <f>SUMIF('Monthly Data'!$B:$B,K11,'Monthly Data'!G:G)</f>
        <v>101399119.8590284</v>
      </c>
      <c r="M11" s="44">
        <f>SUMIF('Monthly Data'!$B:$B,K11,'Monthly Data'!H:H)</f>
        <v>4058851.7449070583</v>
      </c>
      <c r="N11" s="44">
        <f>SUMIF('Monthly Data'!$B:$B,K11,'Monthly Data'!I:I)</f>
        <v>105457971.60393548</v>
      </c>
      <c r="O11" s="44"/>
      <c r="P11" s="44">
        <f ca="1">SUMIF('GS&lt;50 Normalized Monthly'!$C:$C,K11,'GS&lt;50 Normalized Monthly'!$O:$O)</f>
        <v>107179296.07799384</v>
      </c>
      <c r="Q11" s="44">
        <f t="shared" si="26"/>
        <v>4058851.7449070583</v>
      </c>
      <c r="R11" s="44">
        <f t="shared" ca="1" si="27"/>
        <v>103120444.33308679</v>
      </c>
      <c r="T11" s="43">
        <f t="shared" si="18"/>
        <v>2018</v>
      </c>
      <c r="U11" s="44">
        <f>SUMIF('Monthly Data'!$B:$B,$T11,'Monthly Data'!K:K)</f>
        <v>206166950.13402587</v>
      </c>
      <c r="V11" s="44">
        <f>SUMIF('Monthly Data'!$B:$B,$T11,'Monthly Data'!L:L)</f>
        <v>24572721.633193988</v>
      </c>
      <c r="W11" s="44">
        <f>SUMIF('Monthly Data'!$B:$B,$T11,'Monthly Data'!M:M)</f>
        <v>230739671.76721987</v>
      </c>
      <c r="X11" s="44"/>
      <c r="Y11" s="44">
        <f ca="1">SUMIF('GS&gt;50 Normalized Monthly'!$C:$C,T11,'GS&gt;50 Normalized Monthly'!$S:$S)</f>
        <v>231467201.47768369</v>
      </c>
      <c r="Z11" s="44">
        <f t="shared" si="28"/>
        <v>24572721.633193988</v>
      </c>
      <c r="AA11" s="44">
        <f t="shared" ca="1" si="29"/>
        <v>206894479.84448969</v>
      </c>
      <c r="AC11" s="43">
        <f t="shared" si="19"/>
        <v>2018</v>
      </c>
      <c r="AD11" s="44">
        <f>SUMIF('Monthly Data'!$B:$B,$AC11,'Monthly Data'!P:P)</f>
        <v>122358953.95090002</v>
      </c>
      <c r="AE11" s="44">
        <f>SUMIF('Monthly Data'!$B:$B,$AC11,'Monthly Data'!Q:Q)</f>
        <v>994948.96020001557</v>
      </c>
      <c r="AF11" s="44">
        <f>SUMIF('Monthly Data'!$B:$B,$AC11,'Monthly Data'!R:R)</f>
        <v>123353902.91110003</v>
      </c>
      <c r="AG11" s="44"/>
      <c r="AH11" s="44">
        <f ca="1">SUMIF('Int Normalized Monthly'!$C:$C,AC11,'Int Normalized Monthly'!$S:$S)</f>
        <v>124802558.79802386</v>
      </c>
      <c r="AI11" s="44">
        <f t="shared" si="30"/>
        <v>994948.96020001557</v>
      </c>
      <c r="AJ11" s="44">
        <f t="shared" ca="1" si="31"/>
        <v>123807609.83782385</v>
      </c>
      <c r="AL11" s="43">
        <f t="shared" si="20"/>
        <v>2018</v>
      </c>
      <c r="AM11" s="44">
        <f>SUMIF('Monthly Data'!$B:$B,$AL11,'Monthly Data'!U:U)</f>
        <v>287387431.13281</v>
      </c>
      <c r="AN11" s="44">
        <f>SUMIF('Monthly Data'!$B:$B,$AL11,'Monthly Data'!V:V)</f>
        <v>561641.17411484115</v>
      </c>
      <c r="AO11" s="44">
        <f>SUMIF('Monthly Data'!$B:$B,$AL11,'Monthly Data'!W:W)</f>
        <v>287949072.30692482</v>
      </c>
      <c r="AP11" s="44"/>
      <c r="AQ11" s="44">
        <f>SUMIF('LU Normalized Monthly'!$C:$C,AL11,'LU Normalized Monthly'!$O:$O)</f>
        <v>289192026.581577</v>
      </c>
      <c r="AR11" s="44">
        <f t="shared" si="32"/>
        <v>561641.17411484115</v>
      </c>
      <c r="AS11" s="44">
        <f t="shared" si="33"/>
        <v>288630385.40746218</v>
      </c>
      <c r="AU11" s="43">
        <f t="shared" si="21"/>
        <v>2018</v>
      </c>
      <c r="AV11" s="44">
        <f>SUMIF('Monthly Data'!$B:$B,$AU11,'Monthly Data'!Z:Z)</f>
        <v>3664817.2994635967</v>
      </c>
      <c r="AW11" s="44">
        <f>'Customer-Device Count'!W12</f>
        <v>10067.666666666666</v>
      </c>
      <c r="AX11" s="44">
        <f t="shared" si="34"/>
        <v>364.01853784030692</v>
      </c>
      <c r="AY11" s="44">
        <f t="shared" si="35"/>
        <v>3664817.2994635962</v>
      </c>
      <c r="BA11" s="43">
        <f t="shared" si="22"/>
        <v>2018</v>
      </c>
      <c r="BB11" s="44">
        <f>SUMIF('Monthly Data'!$B:$B,$BA11,'Monthly Data'!AC:AC)</f>
        <v>453200.06129471678</v>
      </c>
      <c r="BC11" s="44">
        <f>'Customer-Device Count'!AA12</f>
        <v>384.5</v>
      </c>
      <c r="BD11" s="44">
        <f t="shared" si="36"/>
        <v>1178.6737614947122</v>
      </c>
      <c r="BE11" s="44">
        <f t="shared" si="37"/>
        <v>453200.06129471684</v>
      </c>
      <c r="BG11" s="43">
        <f t="shared" si="23"/>
        <v>2018</v>
      </c>
      <c r="BH11" s="44">
        <f>SUMIF('Monthly Data'!$B:$B,$BG11,'Monthly Data'!AF:AF)</f>
        <v>2052963.2462899708</v>
      </c>
      <c r="BI11" s="44">
        <f>'Customer-Device Count'!AE12</f>
        <v>256.41666666666669</v>
      </c>
      <c r="BJ11" s="44">
        <f t="shared" si="38"/>
        <v>8006.3565016183447</v>
      </c>
      <c r="BK11" s="44">
        <f t="shared" si="39"/>
        <v>2052963.2462899708</v>
      </c>
      <c r="BM11" s="43"/>
      <c r="BN11" s="44"/>
      <c r="BO11" s="44"/>
      <c r="BP11" s="44"/>
      <c r="BQ11" s="44"/>
    </row>
    <row r="12" spans="2:70" x14ac:dyDescent="0.25">
      <c r="B12" s="43">
        <f t="shared" si="16"/>
        <v>2019</v>
      </c>
      <c r="C12" s="44">
        <f>SUMIF('Monthly Data'!$B:$B,B12,'Monthly Data'!C:C)</f>
        <v>251122549</v>
      </c>
      <c r="D12" s="44">
        <f>SUMIF('Monthly Data'!$B:$B,B12,'Monthly Data'!D:D)</f>
        <v>16025383.469746001</v>
      </c>
      <c r="E12" s="44">
        <f>SUMIF('Monthly Data'!$B:$B,B12,'Monthly Data'!E:E)</f>
        <v>267147932.46974608</v>
      </c>
      <c r="F12" s="44"/>
      <c r="G12" s="44">
        <f ca="1">SUMIF('Res Normalized Monthly'!$C:$C,B12,'Res Normalized Monthly'!$W:$W)</f>
        <v>269040174.87202698</v>
      </c>
      <c r="H12" s="44">
        <f t="shared" si="24"/>
        <v>16025383.469746001</v>
      </c>
      <c r="I12" s="44">
        <f t="shared" ca="1" si="25"/>
        <v>253014791.40228099</v>
      </c>
      <c r="K12" s="43">
        <f t="shared" si="17"/>
        <v>2019</v>
      </c>
      <c r="L12" s="44">
        <f>SUMIF('Monthly Data'!$B:$B,K12,'Monthly Data'!G:G)</f>
        <v>101723563</v>
      </c>
      <c r="M12" s="44">
        <f>SUMIF('Monthly Data'!$B:$B,K12,'Monthly Data'!H:H)</f>
        <v>4457215.4108480755</v>
      </c>
      <c r="N12" s="44">
        <f>SUMIF('Monthly Data'!$B:$B,K12,'Monthly Data'!I:I)</f>
        <v>106180778.41084805</v>
      </c>
      <c r="O12" s="44"/>
      <c r="P12" s="44">
        <f ca="1">SUMIF('GS&lt;50 Normalized Monthly'!$C:$C,K12,'GS&lt;50 Normalized Monthly'!$O:$O)</f>
        <v>107051608.96795799</v>
      </c>
      <c r="Q12" s="44">
        <f t="shared" si="26"/>
        <v>4457215.4108480755</v>
      </c>
      <c r="R12" s="44">
        <f t="shared" ca="1" si="27"/>
        <v>102594393.55710991</v>
      </c>
      <c r="T12" s="43">
        <f t="shared" si="18"/>
        <v>2019</v>
      </c>
      <c r="U12" s="44">
        <f>SUMIF('Monthly Data'!$B:$B,$T12,'Monthly Data'!K:K)</f>
        <v>203960179.99720001</v>
      </c>
      <c r="V12" s="44">
        <f>SUMIF('Monthly Data'!$B:$B,$T12,'Monthly Data'!L:L)</f>
        <v>28955890.213690419</v>
      </c>
      <c r="W12" s="44">
        <f>SUMIF('Monthly Data'!$B:$B,$T12,'Monthly Data'!M:M)</f>
        <v>232916070.21089041</v>
      </c>
      <c r="X12" s="44"/>
      <c r="Y12" s="44">
        <f ca="1">SUMIF('GS&gt;50 Normalized Monthly'!$C:$C,T12,'GS&gt;50 Normalized Monthly'!$S:$S)</f>
        <v>228284723.54616737</v>
      </c>
      <c r="Z12" s="44">
        <f t="shared" si="28"/>
        <v>28955890.213690419</v>
      </c>
      <c r="AA12" s="44">
        <f t="shared" ca="1" si="29"/>
        <v>199328833.33247694</v>
      </c>
      <c r="AC12" s="43">
        <f t="shared" si="19"/>
        <v>2019</v>
      </c>
      <c r="AD12" s="44">
        <f>SUMIF('Monthly Data'!$B:$B,$AC12,'Monthly Data'!P:P)</f>
        <v>120082524.1001</v>
      </c>
      <c r="AE12" s="44">
        <f>SUMIF('Monthly Data'!$B:$B,$AC12,'Monthly Data'!Q:Q)</f>
        <v>1856737.6940669811</v>
      </c>
      <c r="AF12" s="44">
        <f>SUMIF('Monthly Data'!$B:$B,$AC12,'Monthly Data'!R:R)</f>
        <v>121939261.79416697</v>
      </c>
      <c r="AG12" s="44"/>
      <c r="AH12" s="44">
        <f ca="1">SUMIF('Int Normalized Monthly'!$C:$C,AC12,'Int Normalized Monthly'!$S:$S)</f>
        <v>124305330.46251553</v>
      </c>
      <c r="AI12" s="44">
        <f t="shared" si="30"/>
        <v>1856737.6940669811</v>
      </c>
      <c r="AJ12" s="44">
        <f t="shared" ca="1" si="31"/>
        <v>122448592.76844855</v>
      </c>
      <c r="AL12" s="43">
        <f t="shared" si="20"/>
        <v>2019</v>
      </c>
      <c r="AM12" s="44">
        <f>SUMIF('Monthly Data'!$B:$B,$AL12,'Monthly Data'!U:U)</f>
        <v>290955053</v>
      </c>
      <c r="AN12" s="44">
        <f>SUMIF('Monthly Data'!$B:$B,$AL12,'Monthly Data'!V:V)</f>
        <v>968078.49465815502</v>
      </c>
      <c r="AO12" s="44">
        <f>SUMIF('Monthly Data'!$B:$B,$AL12,'Monthly Data'!W:W)</f>
        <v>291923131.49465817</v>
      </c>
      <c r="AP12" s="44"/>
      <c r="AQ12" s="44">
        <f>SUMIF('LU Normalized Monthly'!$C:$C,AL12,'LU Normalized Monthly'!$O:$O)</f>
        <v>288864897.65174478</v>
      </c>
      <c r="AR12" s="44">
        <f t="shared" si="32"/>
        <v>968078.49465815502</v>
      </c>
      <c r="AS12" s="44">
        <f t="shared" si="33"/>
        <v>287896819.15708661</v>
      </c>
      <c r="AU12" s="43">
        <f t="shared" si="21"/>
        <v>2019</v>
      </c>
      <c r="AV12" s="44">
        <f>SUMIF('Monthly Data'!$B:$B,$AU12,'Monthly Data'!Z:Z)</f>
        <v>3457005</v>
      </c>
      <c r="AW12" s="44">
        <f>'Customer-Device Count'!W13</f>
        <v>10100.416666666666</v>
      </c>
      <c r="AX12" s="44">
        <f t="shared" si="34"/>
        <v>342.26360298667549</v>
      </c>
      <c r="AY12" s="44">
        <f t="shared" si="35"/>
        <v>3457005</v>
      </c>
      <c r="BA12" s="43">
        <f t="shared" si="22"/>
        <v>2019</v>
      </c>
      <c r="BB12" s="44">
        <f>SUMIF('Monthly Data'!$B:$B,$BA12,'Monthly Data'!AC:AC)</f>
        <v>474592</v>
      </c>
      <c r="BC12" s="44">
        <f>'Customer-Device Count'!AA13</f>
        <v>385.16666666666669</v>
      </c>
      <c r="BD12" s="44">
        <f t="shared" si="36"/>
        <v>1232.1730852444828</v>
      </c>
      <c r="BE12" s="44">
        <f t="shared" si="37"/>
        <v>474591.99999999994</v>
      </c>
      <c r="BG12" s="43">
        <f t="shared" si="23"/>
        <v>2019</v>
      </c>
      <c r="BH12" s="44">
        <f>SUMIF('Monthly Data'!$B:$B,$BG12,'Monthly Data'!AF:AF)</f>
        <v>2202858</v>
      </c>
      <c r="BI12" s="44">
        <f>'Customer-Device Count'!AE13</f>
        <v>256.58333333333331</v>
      </c>
      <c r="BJ12" s="44">
        <f t="shared" si="38"/>
        <v>8585.35108801559</v>
      </c>
      <c r="BK12" s="44">
        <f t="shared" si="39"/>
        <v>2202858</v>
      </c>
      <c r="BM12" s="43"/>
      <c r="BN12" s="44"/>
      <c r="BO12" s="44"/>
      <c r="BP12" s="44"/>
      <c r="BQ12" s="44"/>
    </row>
    <row r="13" spans="2:70" x14ac:dyDescent="0.25">
      <c r="B13" s="43">
        <f t="shared" si="16"/>
        <v>2020</v>
      </c>
      <c r="C13" s="44">
        <f>SUMIF('Monthly Data'!$B:$B,B13,'Monthly Data'!C:C)</f>
        <v>270338602</v>
      </c>
      <c r="D13" s="44">
        <f>SUMIF('Monthly Data'!$B:$B,B13,'Monthly Data'!D:D)</f>
        <v>15803149.984162042</v>
      </c>
      <c r="E13" s="44">
        <v>286141751.98416203</v>
      </c>
      <c r="F13" s="44"/>
      <c r="G13" s="44">
        <f ca="1">SUMIF('Res Normalized Monthly'!$C:$C,B13,'Res Normalized Monthly'!$W:$W)</f>
        <v>284461842.14000106</v>
      </c>
      <c r="H13" s="44">
        <f t="shared" si="24"/>
        <v>15803149.984162042</v>
      </c>
      <c r="I13" s="44">
        <f t="shared" ca="1" si="25"/>
        <v>268658692.15583903</v>
      </c>
      <c r="K13" s="43">
        <f t="shared" si="17"/>
        <v>2020</v>
      </c>
      <c r="L13" s="44">
        <f>SUMIF('Monthly Data'!$B:$B,K13,'Monthly Data'!G:G)</f>
        <v>94820549.66929999</v>
      </c>
      <c r="M13" s="44">
        <f>SUMIF('Monthly Data'!$B:$B,K13,'Monthly Data'!H:H)</f>
        <v>4920374.7742987843</v>
      </c>
      <c r="N13" s="44">
        <f>SUMIF('Monthly Data'!$B:$B,K13,'Monthly Data'!I:I)</f>
        <v>99740924.443598792</v>
      </c>
      <c r="O13" s="44"/>
      <c r="P13" s="44">
        <f ca="1">SUMIF('GS&lt;50 Normalized Monthly'!$C:$C,K13,'GS&lt;50 Normalized Monthly'!$O:$O)</f>
        <v>101361838.01252103</v>
      </c>
      <c r="Q13" s="44">
        <f t="shared" si="26"/>
        <v>4920374.7742987843</v>
      </c>
      <c r="R13" s="44">
        <f t="shared" ca="1" si="27"/>
        <v>96441463.238222241</v>
      </c>
      <c r="T13" s="43">
        <f t="shared" si="18"/>
        <v>2020</v>
      </c>
      <c r="U13" s="44">
        <f>SUMIF('Monthly Data'!$B:$B,$T13,'Monthly Data'!K:K)</f>
        <v>192408295.54519999</v>
      </c>
      <c r="V13" s="44">
        <f>SUMIF('Monthly Data'!$B:$B,$T13,'Monthly Data'!L:L)</f>
        <v>31766187.684928659</v>
      </c>
      <c r="W13" s="44">
        <f>SUMIF('Monthly Data'!$B:$B,$T13,'Monthly Data'!M:M)</f>
        <v>224174483.23012865</v>
      </c>
      <c r="X13" s="44"/>
      <c r="Y13" s="44">
        <f ca="1">SUMIF('GS&gt;50 Normalized Monthly'!$C:$C,T13,'GS&gt;50 Normalized Monthly'!$S:$S)</f>
        <v>223763324.74447492</v>
      </c>
      <c r="Z13" s="44">
        <f t="shared" si="28"/>
        <v>31766187.684928659</v>
      </c>
      <c r="AA13" s="44">
        <f t="shared" ca="1" si="29"/>
        <v>191997137.05954626</v>
      </c>
      <c r="AC13" s="43">
        <f t="shared" si="19"/>
        <v>2020</v>
      </c>
      <c r="AD13" s="44">
        <f>SUMIF('Monthly Data'!$B:$B,$AC13,'Monthly Data'!P:P)</f>
        <v>112049205.35920002</v>
      </c>
      <c r="AE13" s="44">
        <f>SUMIF('Monthly Data'!$B:$B,$AC13,'Monthly Data'!Q:Q)</f>
        <v>3001139.0672385432</v>
      </c>
      <c r="AF13" s="44">
        <f>SUMIF('Monthly Data'!$B:$B,$AC13,'Monthly Data'!R:R)</f>
        <v>115050344.42643854</v>
      </c>
      <c r="AG13" s="44"/>
      <c r="AH13" s="44">
        <f ca="1">SUMIF('Int Normalized Monthly'!$C:$C,AC13,'Int Normalized Monthly'!$S:$S)</f>
        <v>114387299.37537776</v>
      </c>
      <c r="AI13" s="44">
        <f t="shared" si="30"/>
        <v>3001139.0672385432</v>
      </c>
      <c r="AJ13" s="44">
        <f t="shared" ca="1" si="31"/>
        <v>111386160.30813922</v>
      </c>
      <c r="AL13" s="43">
        <f t="shared" si="20"/>
        <v>2020</v>
      </c>
      <c r="AM13" s="44">
        <f>SUMIF('Monthly Data'!$B:$B,$AL13,'Monthly Data'!U:U)</f>
        <v>281204845.03435504</v>
      </c>
      <c r="AN13" s="44">
        <f>SUMIF('Monthly Data'!$B:$B,$AL13,'Monthly Data'!V:V)</f>
        <v>1385307.2370433048</v>
      </c>
      <c r="AO13" s="44">
        <f>SUMIF('Monthly Data'!$B:$B,$AL13,'Monthly Data'!W:W)</f>
        <v>282590152.27139831</v>
      </c>
      <c r="AP13" s="44"/>
      <c r="AQ13" s="44">
        <f>SUMIF('LU Normalized Monthly'!$C:$C,AL13,'LU Normalized Monthly'!$O:$O)</f>
        <v>278028923.76358765</v>
      </c>
      <c r="AR13" s="44">
        <f t="shared" ref="AR13:AR14" si="40">AN13</f>
        <v>1385307.2370433048</v>
      </c>
      <c r="AS13" s="44">
        <f t="shared" ref="AS13:AS14" si="41">AQ13-AR13</f>
        <v>276643616.52654433</v>
      </c>
      <c r="AU13" s="43">
        <f t="shared" si="21"/>
        <v>2020</v>
      </c>
      <c r="AV13" s="44">
        <f>SUMIF('Monthly Data'!$B:$B,$AU13,'Monthly Data'!Z:Z)</f>
        <v>3449208.3879999998</v>
      </c>
      <c r="AW13" s="44">
        <f>'Customer-Device Count'!W14</f>
        <v>10136.333333333334</v>
      </c>
      <c r="AX13" s="44">
        <f t="shared" ref="AX13:AX14" si="42">AV13/AW13</f>
        <v>340.28166542799823</v>
      </c>
      <c r="AY13" s="44">
        <f t="shared" ref="AY13:AY14" si="43">AX13*AW13</f>
        <v>3449208.3879999998</v>
      </c>
      <c r="BA13" s="43">
        <f t="shared" si="22"/>
        <v>2020</v>
      </c>
      <c r="BB13" s="44">
        <f>SUMIF('Monthly Data'!$B:$B,$BA13,'Monthly Data'!AC:AC)</f>
        <v>439110</v>
      </c>
      <c r="BC13" s="44">
        <f>'Customer-Device Count'!AA14</f>
        <v>370.58333333333331</v>
      </c>
      <c r="BD13" s="44">
        <f t="shared" ref="BD13:BD14" si="44">BB13/BC13</f>
        <v>1184.9156734877447</v>
      </c>
      <c r="BE13" s="44">
        <f t="shared" ref="BE13:BE14" si="45">BD13*BC13</f>
        <v>439110.00000000006</v>
      </c>
      <c r="BG13" s="43">
        <f t="shared" si="23"/>
        <v>2020</v>
      </c>
      <c r="BH13" s="44">
        <f>SUMIF('Monthly Data'!$B:$B,$BG13,'Monthly Data'!AF:AF)</f>
        <v>2209114</v>
      </c>
      <c r="BI13" s="44">
        <f>'Customer-Device Count'!AE14</f>
        <v>253.25</v>
      </c>
      <c r="BJ13" s="44">
        <f t="shared" ref="BJ13" si="46">BH13/BI13</f>
        <v>8723.0562685093773</v>
      </c>
      <c r="BK13" s="44">
        <f t="shared" ref="BK13:BK14" si="47">BJ13*BI13</f>
        <v>2209114</v>
      </c>
      <c r="BM13" s="43"/>
      <c r="BN13" s="44"/>
      <c r="BO13" s="44"/>
      <c r="BP13" s="44"/>
      <c r="BQ13" s="44"/>
    </row>
    <row r="14" spans="2:70" x14ac:dyDescent="0.25">
      <c r="B14" s="43">
        <f t="shared" si="16"/>
        <v>2021</v>
      </c>
      <c r="C14" s="44">
        <f>SUMIF('Monthly Data'!$B:$B,B14,'Monthly Data'!C:C)</f>
        <v>275475848.21988314</v>
      </c>
      <c r="D14" s="44">
        <f>SUMIF('Monthly Data'!$B:$B,B14,'Monthly Data'!D:D)</f>
        <v>15339517.817796789</v>
      </c>
      <c r="E14" s="44">
        <v>290815366.03768003</v>
      </c>
      <c r="F14" s="44"/>
      <c r="G14" s="44">
        <f ca="1">SUMIF('Res Normalized Monthly'!$C:$C,B14,'Res Normalized Monthly'!$W:$W)</f>
        <v>292215964.58388811</v>
      </c>
      <c r="H14" s="44">
        <f t="shared" ref="H14" si="48">D14</f>
        <v>15339517.817796789</v>
      </c>
      <c r="I14" s="44">
        <f t="shared" ref="I14" ca="1" si="49">G14-H14</f>
        <v>276876446.76609135</v>
      </c>
      <c r="K14" s="43">
        <f t="shared" si="17"/>
        <v>2021</v>
      </c>
      <c r="L14" s="44">
        <f>SUMIF('Monthly Data'!$B:$B,K14,'Monthly Data'!G:G)</f>
        <v>98943526.028734013</v>
      </c>
      <c r="M14" s="44">
        <f>SUMIF('Monthly Data'!$B:$B,K14,'Monthly Data'!H:H)</f>
        <v>5158448.1395626143</v>
      </c>
      <c r="N14" s="44">
        <f>SUMIF('Monthly Data'!$B:$B,K14,'Monthly Data'!I:I)</f>
        <v>104101974.16829662</v>
      </c>
      <c r="O14" s="44"/>
      <c r="P14" s="44">
        <f ca="1">SUMIF('GS&lt;50 Normalized Monthly'!$C:$C,K14,'GS&lt;50 Normalized Monthly'!$O:$O)</f>
        <v>103970303.26039691</v>
      </c>
      <c r="Q14" s="44">
        <f t="shared" ref="Q14" si="50">M14</f>
        <v>5158448.1395626143</v>
      </c>
      <c r="R14" s="44">
        <f t="shared" ref="R14" ca="1" si="51">P14-Q14</f>
        <v>98811855.120834291</v>
      </c>
      <c r="T14" s="43">
        <f t="shared" si="18"/>
        <v>2021</v>
      </c>
      <c r="U14" s="44">
        <f>SUMIF('Monthly Data'!$B:$B,$T14,'Monthly Data'!K:K)</f>
        <v>190301136.7771</v>
      </c>
      <c r="V14" s="44">
        <f>SUMIF('Monthly Data'!$B:$B,$T14,'Monthly Data'!L:L)</f>
        <v>33037909.31417441</v>
      </c>
      <c r="W14" s="44">
        <f>SUMIF('Monthly Data'!$B:$B,$T14,'Monthly Data'!M:M)</f>
        <v>223339046.09127441</v>
      </c>
      <c r="X14" s="44"/>
      <c r="Y14" s="44">
        <f ca="1">SUMIF('GS&gt;50 Normalized Monthly'!$C:$C,T14,'GS&gt;50 Normalized Monthly'!$S:$S)</f>
        <v>227909354.35424492</v>
      </c>
      <c r="Z14" s="44">
        <f t="shared" ref="Z14" si="52">V14</f>
        <v>33037909.31417441</v>
      </c>
      <c r="AA14" s="44">
        <f t="shared" ref="AA14" ca="1" si="53">Y14-Z14</f>
        <v>194871445.0400705</v>
      </c>
      <c r="AC14" s="43">
        <f t="shared" si="19"/>
        <v>2021</v>
      </c>
      <c r="AD14" s="44">
        <f>SUMIF('Monthly Data'!$B:$B,$AC14,'Monthly Data'!P:P)</f>
        <v>120904790.80819997</v>
      </c>
      <c r="AE14" s="44">
        <f>SUMIF('Monthly Data'!$B:$B,$AC14,'Monthly Data'!Q:Q)</f>
        <v>3468936.9924869388</v>
      </c>
      <c r="AF14" s="44">
        <f>SUMIF('Monthly Data'!$B:$B,$AC14,'Monthly Data'!R:R)</f>
        <v>124373727.80068696</v>
      </c>
      <c r="AG14" s="44"/>
      <c r="AH14" s="44">
        <f ca="1">SUMIF('Int Normalized Monthly'!$C:$C,AC14,'Int Normalized Monthly'!$S:$S)</f>
        <v>122217043.97721963</v>
      </c>
      <c r="AI14" s="44">
        <f t="shared" ref="AI14" si="54">AE14</f>
        <v>3468936.9924869388</v>
      </c>
      <c r="AJ14" s="44">
        <f t="shared" ref="AJ14" ca="1" si="55">AH14-AI14</f>
        <v>118748106.98473269</v>
      </c>
      <c r="AL14" s="43">
        <f t="shared" si="20"/>
        <v>2021</v>
      </c>
      <c r="AM14" s="44">
        <f>SUMIF('Monthly Data'!$B:$B,$AL14,'Monthly Data'!U:U)</f>
        <v>266221942.0420725</v>
      </c>
      <c r="AN14" s="44">
        <f>SUMIF('Monthly Data'!$B:$B,$AL14,'Monthly Data'!V:V)</f>
        <v>2512294.3844101126</v>
      </c>
      <c r="AO14" s="44">
        <f>SUMIF('Monthly Data'!$B:$B,$AL14,'Monthly Data'!W:W)</f>
        <v>268734236.42648262</v>
      </c>
      <c r="AP14" s="44"/>
      <c r="AQ14" s="44">
        <f>SUMIF('LU Normalized Monthly'!$C:$C,AL14,'LU Normalized Monthly'!$O:$O)</f>
        <v>276897190.68586367</v>
      </c>
      <c r="AR14" s="44">
        <f t="shared" si="40"/>
        <v>2512294.3844101126</v>
      </c>
      <c r="AS14" s="44">
        <f t="shared" si="41"/>
        <v>274384896.30145359</v>
      </c>
      <c r="AU14" s="43">
        <f t="shared" si="21"/>
        <v>2021</v>
      </c>
      <c r="AV14" s="44">
        <f>SUMIF('Monthly Data'!$B:$B,$AU14,'Monthly Data'!Z:Z)</f>
        <v>3351424.9544093632</v>
      </c>
      <c r="AW14" s="44">
        <f>'Customer-Device Count'!W15</f>
        <v>10161</v>
      </c>
      <c r="AX14" s="44">
        <f t="shared" si="42"/>
        <v>329.83219706813929</v>
      </c>
      <c r="AY14" s="44">
        <f t="shared" si="43"/>
        <v>3351424.9544093632</v>
      </c>
      <c r="BA14" s="43">
        <f t="shared" si="22"/>
        <v>2021</v>
      </c>
      <c r="BB14" s="44">
        <f>SUMIF('Monthly Data'!$B:$B,$BA14,'Monthly Data'!AC:AC)</f>
        <v>433167.95999999985</v>
      </c>
      <c r="BC14" s="44">
        <f>'Customer-Device Count'!AA15</f>
        <v>366.91666666666669</v>
      </c>
      <c r="BD14" s="44">
        <f t="shared" si="44"/>
        <v>1180.5622348398815</v>
      </c>
      <c r="BE14" s="44">
        <f t="shared" si="45"/>
        <v>433167.9599999999</v>
      </c>
      <c r="BG14" s="43">
        <f t="shared" si="23"/>
        <v>2021</v>
      </c>
      <c r="BH14" s="44">
        <f>SUMIF('Monthly Data'!$B:$B,$BG14,'Monthly Data'!AF:AF)</f>
        <v>2181430.8754999968</v>
      </c>
      <c r="BI14" s="44">
        <f>'Customer-Device Count'!AE15</f>
        <v>242.91666666666666</v>
      </c>
      <c r="BJ14" s="44">
        <f>BH14/BI14</f>
        <v>8980.1614085763158</v>
      </c>
      <c r="BK14" s="44">
        <f t="shared" si="47"/>
        <v>2181430.8754999968</v>
      </c>
      <c r="BM14" s="46">
        <v>2021</v>
      </c>
      <c r="BN14" s="45">
        <f>SUM(BN66:BN77)</f>
        <v>2228734.8754999968</v>
      </c>
      <c r="BO14" s="45">
        <f>AVERAGE(BO66:BO77)</f>
        <v>345.91666666666669</v>
      </c>
      <c r="BP14" s="45">
        <f>BN14/BO14</f>
        <v>6442.9820539628909</v>
      </c>
      <c r="BQ14" s="45">
        <f t="shared" ref="BQ14" si="56">BP14*BO14</f>
        <v>2228734.8754999968</v>
      </c>
      <c r="BR14" s="4"/>
    </row>
    <row r="15" spans="2:70" x14ac:dyDescent="0.25">
      <c r="B15" s="46">
        <f t="shared" si="16"/>
        <v>2022</v>
      </c>
      <c r="C15" s="43"/>
      <c r="D15" s="43"/>
      <c r="E15" s="43"/>
      <c r="F15" s="43"/>
      <c r="G15" s="45">
        <f ca="1">SUMIF('Res Normalized Monthly'!$C:$C,B15,'Res Normalized Monthly'!$W:$W)</f>
        <v>285568769.88773382</v>
      </c>
      <c r="H15" s="45">
        <f>'Historic CDM'!C121</f>
        <v>15277587.254349634</v>
      </c>
      <c r="I15" s="45">
        <f t="shared" ref="I15:I16" ca="1" si="57">G15-H15</f>
        <v>270291182.63338417</v>
      </c>
      <c r="K15" s="46">
        <f t="shared" si="17"/>
        <v>2022</v>
      </c>
      <c r="L15" s="43"/>
      <c r="M15" s="43"/>
      <c r="N15" s="43"/>
      <c r="O15" s="43"/>
      <c r="P15" s="45">
        <f ca="1">SUMIF('GS&lt;50 Normalized Monthly'!$C:$C,K15,'GS&lt;50 Normalized Monthly'!$O:$O)</f>
        <v>108461334.60890111</v>
      </c>
      <c r="Q15" s="45">
        <f>'Historic CDM'!D121</f>
        <v>5073709.5137361381</v>
      </c>
      <c r="R15" s="45">
        <f t="shared" ca="1" si="27"/>
        <v>103387625.09516497</v>
      </c>
      <c r="T15" s="46">
        <f t="shared" si="18"/>
        <v>2022</v>
      </c>
      <c r="U15" s="43"/>
      <c r="V15" s="43"/>
      <c r="W15" s="43"/>
      <c r="X15" s="43"/>
      <c r="Y15" s="45">
        <f ca="1">SUMIF('GS&gt;50 Normalized Monthly'!$C:$C,T15,'GS&gt;50 Normalized Monthly'!$S:$S)</f>
        <v>225216488.41219264</v>
      </c>
      <c r="Z15" s="45">
        <f>'Historic CDM'!E121+'Historic CDM'!Q121</f>
        <v>32613323.632976089</v>
      </c>
      <c r="AA15" s="45">
        <f t="shared" ref="AA15:AA16" ca="1" si="58">Y15-Z15</f>
        <v>192603164.77921656</v>
      </c>
      <c r="AC15" s="46">
        <f t="shared" si="19"/>
        <v>2022</v>
      </c>
      <c r="AD15" s="43"/>
      <c r="AE15" s="43"/>
      <c r="AF15" s="43"/>
      <c r="AG15" s="43"/>
      <c r="AH15" s="45">
        <f ca="1">SUMIF('Int Normalized Monthly'!$C:$C,AC15,'Int Normalized Monthly'!$S:$S)</f>
        <v>122801265.16779867</v>
      </c>
      <c r="AI15" s="45">
        <f>'Historic CDM'!F121+'Historic CDM'!R121</f>
        <v>3458453.8409240358</v>
      </c>
      <c r="AJ15" s="45">
        <f ca="1">AH15-AI15</f>
        <v>119342811.32687463</v>
      </c>
      <c r="AL15" s="46">
        <f t="shared" si="20"/>
        <v>2022</v>
      </c>
      <c r="AM15" s="43"/>
      <c r="AN15" s="43"/>
      <c r="AO15" s="43"/>
      <c r="AP15" s="43"/>
      <c r="AQ15" s="45">
        <f>SUMIF('LU Normalized Monthly'!$C:$C,AL15,'LU Normalized Monthly'!$O:$O)</f>
        <v>282636600.97037911</v>
      </c>
      <c r="AR15" s="45">
        <f>'Historic CDM'!J121+'Historic CDM'!V121</f>
        <v>2494269.9415648784</v>
      </c>
      <c r="AS15" s="45">
        <f>AQ15-AR15</f>
        <v>280142331.02881426</v>
      </c>
      <c r="AU15" s="46">
        <f t="shared" si="21"/>
        <v>2022</v>
      </c>
      <c r="AV15" s="43"/>
      <c r="AW15" s="44">
        <f>'Customer-Device Count'!W16</f>
        <v>10176.863872573103</v>
      </c>
      <c r="AX15" s="44">
        <f>AX14</f>
        <v>329.83219706813929</v>
      </c>
      <c r="AY15" s="45">
        <f t="shared" ref="AY15" si="59">AX15*AW15</f>
        <v>3356657.3703541593</v>
      </c>
      <c r="BA15" s="46">
        <f t="shared" si="22"/>
        <v>2022</v>
      </c>
      <c r="BB15" s="43"/>
      <c r="BC15" s="44">
        <f>'Customer-Device Count'!AA16</f>
        <v>358.97793850216448</v>
      </c>
      <c r="BD15" s="44">
        <f>BD14</f>
        <v>1180.5622348398815</v>
      </c>
      <c r="BE15" s="45">
        <f t="shared" ref="BE15" si="60">BD15*BC15</f>
        <v>423795.79733632883</v>
      </c>
      <c r="BG15" s="46">
        <f>BG14+1</f>
        <v>2022</v>
      </c>
      <c r="BH15" s="43"/>
      <c r="BI15" s="45">
        <f>'Customer-Device Count'!AE16</f>
        <v>240.78207543158391</v>
      </c>
      <c r="BJ15" s="45">
        <f>BJ14</f>
        <v>8980.1614085763158</v>
      </c>
      <c r="BK15" s="45">
        <f>BJ15*BI15</f>
        <v>2162261.9016676215</v>
      </c>
      <c r="BM15" s="46">
        <f>BM14+1</f>
        <v>2022</v>
      </c>
      <c r="BN15" s="43"/>
      <c r="BO15" s="45">
        <f>AVERAGE('Customer-Device Count'!AE40:AE51)+'Customer-Device Count'!AE20</f>
        <v>343.78</v>
      </c>
      <c r="BP15" s="45">
        <f>BP14</f>
        <v>6442.9820539628909</v>
      </c>
      <c r="BQ15" s="45">
        <f>BP15*BO15</f>
        <v>2214968.3705113623</v>
      </c>
      <c r="BR15" s="4"/>
    </row>
    <row r="16" spans="2:70" x14ac:dyDescent="0.25">
      <c r="B16" s="46">
        <f t="shared" si="16"/>
        <v>2023</v>
      </c>
      <c r="C16" s="43"/>
      <c r="D16" s="43"/>
      <c r="E16" s="43"/>
      <c r="F16" s="43"/>
      <c r="G16" s="45">
        <f ca="1">SUMIF('Res Normalized Monthly'!$C:$C,B16,'Res Normalized Monthly'!$W:$W)</f>
        <v>280767747.74313134</v>
      </c>
      <c r="H16" s="45">
        <f>'Historic CDM'!C122</f>
        <v>15175530.501840606</v>
      </c>
      <c r="I16" s="45">
        <f t="shared" ca="1" si="57"/>
        <v>265592217.24129075</v>
      </c>
      <c r="K16" s="46">
        <v>2023</v>
      </c>
      <c r="L16" s="43"/>
      <c r="M16" s="43"/>
      <c r="N16" s="43"/>
      <c r="O16" s="43"/>
      <c r="P16" s="45">
        <f ca="1">SUMIF('GS&lt;50 Normalized Monthly'!$C:$C,K16,'GS&lt;50 Normalized Monthly'!$O:$O)</f>
        <v>110297605.30292629</v>
      </c>
      <c r="Q16" s="45">
        <f>'Historic CDM'!D122</f>
        <v>4979876.506261914</v>
      </c>
      <c r="R16" s="45">
        <f t="shared" ca="1" si="27"/>
        <v>105317728.79666437</v>
      </c>
      <c r="T16" s="46">
        <f t="shared" si="18"/>
        <v>2023</v>
      </c>
      <c r="U16" s="43"/>
      <c r="V16" s="43"/>
      <c r="W16" s="43"/>
      <c r="X16" s="43"/>
      <c r="Y16" s="45">
        <f ca="1">SUMIF('GS&gt;50 Normalized Monthly'!$C:$C,T16,'GS&gt;50 Normalized Monthly'!$S:$S)</f>
        <v>224119757.55579317</v>
      </c>
      <c r="Z16" s="45">
        <f>'Historic CDM'!E122+'Historic CDM'!Q122</f>
        <v>32007473.868728157</v>
      </c>
      <c r="AA16" s="45">
        <f t="shared" ca="1" si="58"/>
        <v>192112283.68706501</v>
      </c>
      <c r="AC16" s="46">
        <f t="shared" si="19"/>
        <v>2023</v>
      </c>
      <c r="AD16" s="43"/>
      <c r="AE16" s="43"/>
      <c r="AF16" s="43"/>
      <c r="AG16" s="43"/>
      <c r="AH16" s="45">
        <f ca="1">SUMIF('Int Normalized Monthly'!$C:$C,AC16,'Int Normalized Monthly'!$S:$S)</f>
        <v>121823304.31877646</v>
      </c>
      <c r="AI16" s="45">
        <f>'Historic CDM'!F122+'Historic CDM'!R122</f>
        <v>3440661.0042807921</v>
      </c>
      <c r="AJ16" s="45">
        <f ca="1">AH16-AI16</f>
        <v>118382643.31449567</v>
      </c>
      <c r="AL16" s="46">
        <f t="shared" si="20"/>
        <v>2023</v>
      </c>
      <c r="AM16" s="43"/>
      <c r="AN16" s="43"/>
      <c r="AO16" s="43"/>
      <c r="AP16" s="43"/>
      <c r="AQ16" s="45">
        <f>SUMIF('LU Normalized Monthly'!$C:$C,AL16,'LU Normalized Monthly'!$O:$O)</f>
        <v>285379311.8269586</v>
      </c>
      <c r="AR16" s="45">
        <f>'Historic CDM'!J122+'Historic CDM'!V122</f>
        <v>2480435.4906426044</v>
      </c>
      <c r="AS16" s="45">
        <f>AQ16-AR16</f>
        <v>282898876.33631599</v>
      </c>
      <c r="AU16" s="46">
        <f t="shared" si="21"/>
        <v>2023</v>
      </c>
      <c r="AV16" s="43"/>
      <c r="AW16" s="44">
        <f>'Customer-Device Count'!W17</f>
        <v>10192.752512634939</v>
      </c>
      <c r="AX16" s="44">
        <f>AX15</f>
        <v>329.83219706813929</v>
      </c>
      <c r="AY16" s="45">
        <f t="shared" ref="AY16" si="61">AX16*AW16</f>
        <v>3361897.9554141792</v>
      </c>
      <c r="BA16" s="46">
        <f t="shared" si="22"/>
        <v>2023</v>
      </c>
      <c r="BB16" s="43"/>
      <c r="BC16" s="44">
        <f>'Customer-Device Count'!AA17</f>
        <v>351.21097523851131</v>
      </c>
      <c r="BD16" s="44">
        <f>BD15</f>
        <v>1180.5622348398815</v>
      </c>
      <c r="BE16" s="45">
        <f t="shared" ref="BE16" si="62">BD16*BC16</f>
        <v>414626.41382787121</v>
      </c>
      <c r="BG16" s="46">
        <f>BG15+1</f>
        <v>2023</v>
      </c>
      <c r="BH16" s="43"/>
      <c r="BI16" s="44"/>
      <c r="BJ16" s="44"/>
      <c r="BK16" s="45"/>
      <c r="BM16" s="46">
        <f>BM15+1</f>
        <v>2023</v>
      </c>
      <c r="BN16" s="43"/>
      <c r="BO16" s="45">
        <f>'Customer-Device Count'!AE17</f>
        <v>341.66624157450826</v>
      </c>
      <c r="BP16" s="45">
        <f>BP15</f>
        <v>6442.9820539628909</v>
      </c>
      <c r="BQ16" s="45">
        <f>BP16*BO16</f>
        <v>2201349.4629095066</v>
      </c>
      <c r="BR16" s="4"/>
    </row>
    <row r="20" spans="50:52" x14ac:dyDescent="0.25">
      <c r="AX20" s="4"/>
    </row>
    <row r="21" spans="50:52" x14ac:dyDescent="0.25">
      <c r="AX21" s="4"/>
      <c r="AY21" s="4"/>
    </row>
    <row r="22" spans="50:52" x14ac:dyDescent="0.25">
      <c r="AX22" s="4"/>
      <c r="AY22" s="4"/>
      <c r="AZ22" s="4"/>
    </row>
    <row r="23" spans="50:52" x14ac:dyDescent="0.25">
      <c r="AX23" s="4"/>
      <c r="AY23" s="4"/>
      <c r="AZ23" s="4"/>
    </row>
    <row r="24" spans="50:52" x14ac:dyDescent="0.25">
      <c r="AX24" s="4"/>
      <c r="AY24" s="4"/>
      <c r="AZ24" s="4"/>
    </row>
    <row r="25" spans="50:52" x14ac:dyDescent="0.25">
      <c r="AX25" s="4"/>
      <c r="AY25" s="4"/>
      <c r="AZ25" s="4"/>
    </row>
    <row r="26" spans="50:52" x14ac:dyDescent="0.25">
      <c r="AX26" s="4"/>
      <c r="AY26" s="4"/>
      <c r="AZ26" s="4"/>
    </row>
    <row r="27" spans="50:52" x14ac:dyDescent="0.25">
      <c r="AX27" s="4"/>
      <c r="AY27" s="4"/>
    </row>
    <row r="53" spans="46:67" x14ac:dyDescent="0.25">
      <c r="AV53" t="s">
        <v>66</v>
      </c>
      <c r="AW53" t="s">
        <v>241</v>
      </c>
      <c r="AX53" t="s">
        <v>242</v>
      </c>
      <c r="BB53" t="s">
        <v>66</v>
      </c>
      <c r="BC53" t="s">
        <v>241</v>
      </c>
      <c r="BD53" t="s">
        <v>242</v>
      </c>
      <c r="BH53" t="s">
        <v>66</v>
      </c>
      <c r="BI53" t="s">
        <v>241</v>
      </c>
      <c r="BJ53" t="s">
        <v>242</v>
      </c>
    </row>
    <row r="54" spans="46:67" x14ac:dyDescent="0.25">
      <c r="AT54">
        <v>2020</v>
      </c>
      <c r="AU54" t="str">
        <f>AU66</f>
        <v>Jan</v>
      </c>
      <c r="AV54" s="6">
        <f>'Monthly Data'!Z98</f>
        <v>361046.91109999997</v>
      </c>
      <c r="AW54" s="6">
        <f>'Monthly Data'!AB98</f>
        <v>10120</v>
      </c>
      <c r="AX54" s="123">
        <f>AV54/AW54/'Monthly Data'!CE98</f>
        <v>1.1508571691317098</v>
      </c>
      <c r="AZ54">
        <v>2020</v>
      </c>
      <c r="BA54" t="str">
        <f>BA66</f>
        <v>Jan</v>
      </c>
      <c r="BB54" s="6">
        <f>'Monthly Data'!AC98</f>
        <v>37740</v>
      </c>
      <c r="BC54" s="6">
        <f>'Monthly Data'!AE98</f>
        <v>377</v>
      </c>
      <c r="BD54" s="86">
        <f>BB54/BC54/'Monthly Data'!CE98</f>
        <v>3.2292290579276117</v>
      </c>
      <c r="BE54" s="6"/>
      <c r="BF54">
        <v>2020</v>
      </c>
      <c r="BG54" t="str">
        <f>BG66</f>
        <v>Jan</v>
      </c>
      <c r="BH54" s="6">
        <f>'Monthly Data'!AF98</f>
        <v>187474</v>
      </c>
      <c r="BI54" s="6">
        <f>'Monthly Data'!AG98</f>
        <v>254</v>
      </c>
      <c r="BJ54" s="86">
        <f>BH54/BI54/'Monthly Data'!CE98</f>
        <v>23.809245618491236</v>
      </c>
    </row>
    <row r="55" spans="46:67" x14ac:dyDescent="0.25">
      <c r="AU55" t="str">
        <f t="shared" ref="AU55:AU65" si="63">AU67</f>
        <v>Feb</v>
      </c>
      <c r="AV55" s="6">
        <f>'Monthly Data'!Z99</f>
        <v>311246.44910000003</v>
      </c>
      <c r="AW55" s="6">
        <f>'Monthly Data'!AB99</f>
        <v>10120</v>
      </c>
      <c r="AX55" s="123">
        <f>AV55/AW55/'Monthly Data'!CE99</f>
        <v>1.0605371715278724</v>
      </c>
      <c r="BA55" t="str">
        <f t="shared" ref="BA55:BA65" si="64">BA67</f>
        <v>Feb</v>
      </c>
      <c r="BB55" s="6">
        <f>'Monthly Data'!AC99</f>
        <v>35409</v>
      </c>
      <c r="BC55" s="6">
        <f>'Monthly Data'!AE99</f>
        <v>377</v>
      </c>
      <c r="BD55" s="86">
        <f>BB55/BC55/'Monthly Data'!CE99</f>
        <v>3.2387267904509285</v>
      </c>
      <c r="BE55" s="6"/>
      <c r="BG55" t="str">
        <f t="shared" ref="BG55:BG65" si="65">BG67</f>
        <v>Feb</v>
      </c>
      <c r="BH55" s="6">
        <f>'Monthly Data'!AF99</f>
        <v>175380</v>
      </c>
      <c r="BI55" s="6">
        <f>'Monthly Data'!AG99</f>
        <v>254</v>
      </c>
      <c r="BJ55" s="86">
        <f>BH55/BI55/'Monthly Data'!CE99</f>
        <v>23.809394515340756</v>
      </c>
    </row>
    <row r="56" spans="46:67" x14ac:dyDescent="0.25">
      <c r="AU56" t="str">
        <f t="shared" si="63"/>
        <v>Mar</v>
      </c>
      <c r="AV56" s="6">
        <f>'Monthly Data'!Z100</f>
        <v>297441.027</v>
      </c>
      <c r="AW56" s="6">
        <f>'Monthly Data'!AB100</f>
        <v>10127</v>
      </c>
      <c r="AX56" s="123">
        <f>AV56/AW56/'Monthly Data'!CE100</f>
        <v>0.9474545115739782</v>
      </c>
      <c r="BA56" t="str">
        <f t="shared" si="64"/>
        <v>Mar</v>
      </c>
      <c r="BB56" s="6">
        <f>'Monthly Data'!AC100</f>
        <v>38216</v>
      </c>
      <c r="BC56" s="6">
        <f>'Monthly Data'!AE100</f>
        <v>377</v>
      </c>
      <c r="BD56" s="86">
        <f>BB56/BC56/'Monthly Data'!CE100</f>
        <v>3.2699580730726447</v>
      </c>
      <c r="BE56" s="6"/>
      <c r="BG56" t="str">
        <f t="shared" si="65"/>
        <v>Mar</v>
      </c>
      <c r="BH56" s="6">
        <f>'Monthly Data'!AF100</f>
        <v>187474</v>
      </c>
      <c r="BI56" s="6">
        <f>'Monthly Data'!AG100</f>
        <v>254</v>
      </c>
      <c r="BJ56" s="86">
        <f>BH56/BI56/'Monthly Data'!CE100</f>
        <v>23.809245618491236</v>
      </c>
    </row>
    <row r="57" spans="46:67" x14ac:dyDescent="0.25">
      <c r="AU57" t="str">
        <f t="shared" si="63"/>
        <v>Apr</v>
      </c>
      <c r="AV57" s="6">
        <f>'Monthly Data'!Z101</f>
        <v>251703.02619999999</v>
      </c>
      <c r="AW57" s="6">
        <f>'Monthly Data'!AB101</f>
        <v>10131</v>
      </c>
      <c r="AX57" s="123">
        <f>AV57/AW57/'Monthly Data'!CE101</f>
        <v>0.82816117592866767</v>
      </c>
      <c r="BA57" t="str">
        <f t="shared" si="64"/>
        <v>Apr</v>
      </c>
      <c r="BB57" s="6">
        <f>'Monthly Data'!AC101</f>
        <v>35856</v>
      </c>
      <c r="BC57" s="6">
        <f>'Monthly Data'!AE101</f>
        <v>377</v>
      </c>
      <c r="BD57" s="86">
        <f>BB57/BC57/'Monthly Data'!CE101</f>
        <v>3.170291777188329</v>
      </c>
      <c r="BE57" s="6"/>
      <c r="BG57" t="str">
        <f t="shared" si="65"/>
        <v>Apr</v>
      </c>
      <c r="BH57" s="6">
        <f>'Monthly Data'!AF101</f>
        <v>180830</v>
      </c>
      <c r="BI57" s="6">
        <f>'Monthly Data'!AG101</f>
        <v>253</v>
      </c>
      <c r="BJ57" s="86">
        <f>BH57/BI57/'Monthly Data'!CE101</f>
        <v>23.824769433465086</v>
      </c>
    </row>
    <row r="58" spans="46:67" x14ac:dyDescent="0.25">
      <c r="AU58" t="str">
        <f t="shared" si="63"/>
        <v>May</v>
      </c>
      <c r="AV58" s="6">
        <f>'Monthly Data'!Z102</f>
        <v>229479.27240000002</v>
      </c>
      <c r="AW58" s="6">
        <f>'Monthly Data'!AB102</f>
        <v>10131</v>
      </c>
      <c r="AX58" s="123">
        <f>AV58/AW58/'Monthly Data'!CE102</f>
        <v>0.73068376016124259</v>
      </c>
      <c r="BA58" t="str">
        <f t="shared" si="64"/>
        <v>May</v>
      </c>
      <c r="BB58" s="6">
        <f>'Monthly Data'!AC102</f>
        <v>36944</v>
      </c>
      <c r="BC58" s="6">
        <f>'Monthly Data'!AE102</f>
        <v>368</v>
      </c>
      <c r="BD58" s="86">
        <f>BB58/BC58/'Monthly Data'!CE102</f>
        <v>3.2384291725105192</v>
      </c>
      <c r="BE58" s="6"/>
      <c r="BG58" t="str">
        <f t="shared" si="65"/>
        <v>May</v>
      </c>
      <c r="BH58" s="6">
        <f>'Monthly Data'!AF102</f>
        <v>186856</v>
      </c>
      <c r="BI58" s="6">
        <f>'Monthly Data'!AG102</f>
        <v>253</v>
      </c>
      <c r="BJ58" s="86">
        <f>BH58/BI58/'Monthly Data'!CE102</f>
        <v>23.824556929746269</v>
      </c>
    </row>
    <row r="59" spans="46:67" x14ac:dyDescent="0.25">
      <c r="AU59" t="str">
        <f t="shared" si="63"/>
        <v>Jun</v>
      </c>
      <c r="AV59" s="6">
        <f>'Monthly Data'!Z103</f>
        <v>206807.5668</v>
      </c>
      <c r="AW59" s="6">
        <f>'Monthly Data'!AB103</f>
        <v>10139</v>
      </c>
      <c r="AX59" s="123">
        <f>AV59/AW59/'Monthly Data'!CE103</f>
        <v>0.67990783706479929</v>
      </c>
      <c r="BA59" t="str">
        <f t="shared" si="64"/>
        <v>Jun</v>
      </c>
      <c r="BB59" s="6">
        <f>'Monthly Data'!AC103</f>
        <v>35769</v>
      </c>
      <c r="BC59" s="6">
        <f>'Monthly Data'!AE103</f>
        <v>368</v>
      </c>
      <c r="BD59" s="86">
        <f>BB59/BC59/'Monthly Data'!CE103</f>
        <v>3.2399456521739132</v>
      </c>
      <c r="BE59" s="6"/>
      <c r="BG59" t="str">
        <f t="shared" si="65"/>
        <v>Jun</v>
      </c>
      <c r="BH59" s="6">
        <f>'Monthly Data'!AF103</f>
        <v>180830</v>
      </c>
      <c r="BI59" s="6">
        <f>'Monthly Data'!AG103</f>
        <v>253</v>
      </c>
      <c r="BJ59" s="86">
        <f>BH59/BI59/'Monthly Data'!CE103</f>
        <v>23.824769433465086</v>
      </c>
    </row>
    <row r="60" spans="46:67" x14ac:dyDescent="0.25">
      <c r="AU60" t="str">
        <f t="shared" si="63"/>
        <v>Jul</v>
      </c>
      <c r="AV60" s="6">
        <f>'Monthly Data'!Z104</f>
        <v>223499.66889999999</v>
      </c>
      <c r="AW60" s="6">
        <f>'Monthly Data'!AB104</f>
        <v>10144</v>
      </c>
      <c r="AX60" s="123">
        <f>AV60/AW60/'Monthly Data'!CE104</f>
        <v>0.71073213118194767</v>
      </c>
      <c r="BA60" t="str">
        <f t="shared" si="64"/>
        <v>Jul</v>
      </c>
      <c r="BB60" s="6">
        <f>'Monthly Data'!AC104</f>
        <v>36944</v>
      </c>
      <c r="BC60" s="6">
        <f>'Monthly Data'!AE104</f>
        <v>368</v>
      </c>
      <c r="BD60" s="86">
        <f>BB60/BC60/'Monthly Data'!CE104</f>
        <v>3.2384291725105192</v>
      </c>
      <c r="BE60" s="6"/>
      <c r="BG60" t="str">
        <f t="shared" si="65"/>
        <v>Jul</v>
      </c>
      <c r="BH60" s="6">
        <f>'Monthly Data'!AF104</f>
        <v>186856</v>
      </c>
      <c r="BI60" s="6">
        <f>'Monthly Data'!AG104</f>
        <v>253</v>
      </c>
      <c r="BJ60" s="86">
        <f>BH60/BI60/'Monthly Data'!CE104</f>
        <v>23.824556929746269</v>
      </c>
    </row>
    <row r="61" spans="46:67" x14ac:dyDescent="0.25">
      <c r="AU61" t="str">
        <f t="shared" si="63"/>
        <v>Aug</v>
      </c>
      <c r="AV61" s="6">
        <f>'Monthly Data'!Z105</f>
        <v>251034.97379999998</v>
      </c>
      <c r="AW61" s="6">
        <f>'Monthly Data'!AB105</f>
        <v>10146</v>
      </c>
      <c r="AX61" s="123">
        <f>AV61/AW61/'Monthly Data'!CE105</f>
        <v>0.79813743156368622</v>
      </c>
      <c r="BA61" t="str">
        <f t="shared" si="64"/>
        <v>Aug</v>
      </c>
      <c r="BB61" s="6">
        <f>'Monthly Data'!AC105</f>
        <v>37070</v>
      </c>
      <c r="BC61" s="6">
        <f>'Monthly Data'!AE105</f>
        <v>366</v>
      </c>
      <c r="BD61" s="86">
        <f>BB61/BC61/'Monthly Data'!CE105</f>
        <v>3.2672307421117575</v>
      </c>
      <c r="BE61" s="6"/>
      <c r="BG61" t="str">
        <f t="shared" si="65"/>
        <v>Aug</v>
      </c>
      <c r="BH61" s="6">
        <f>'Monthly Data'!AF105</f>
        <v>186856</v>
      </c>
      <c r="BI61" s="6">
        <f>'Monthly Data'!AG105</f>
        <v>253</v>
      </c>
      <c r="BJ61" s="86">
        <f>BH61/BI61/'Monthly Data'!CE105</f>
        <v>23.824556929746269</v>
      </c>
    </row>
    <row r="62" spans="46:67" x14ac:dyDescent="0.25">
      <c r="AU62" t="str">
        <f t="shared" si="63"/>
        <v>Sep</v>
      </c>
      <c r="AV62" s="6">
        <f>'Monthly Data'!Z106</f>
        <v>285730.07429999998</v>
      </c>
      <c r="AW62" s="6">
        <f>'Monthly Data'!AB106</f>
        <v>10145</v>
      </c>
      <c r="AX62" s="123">
        <f>AV62/AW62/'Monthly Data'!CE106</f>
        <v>0.9388206811237062</v>
      </c>
      <c r="BA62" t="str">
        <f t="shared" si="64"/>
        <v>Sep</v>
      </c>
      <c r="BB62" s="6">
        <f>'Monthly Data'!AC106</f>
        <v>35752</v>
      </c>
      <c r="BC62" s="6">
        <f>'Monthly Data'!AE106</f>
        <v>368</v>
      </c>
      <c r="BD62" s="86">
        <f>BB62/BC62/'Monthly Data'!CE106</f>
        <v>3.2384057971014495</v>
      </c>
      <c r="BE62" s="6"/>
      <c r="BG62" t="str">
        <f t="shared" si="65"/>
        <v>Sep</v>
      </c>
      <c r="BH62" s="6">
        <f>'Monthly Data'!AF106</f>
        <v>180830</v>
      </c>
      <c r="BI62" s="6">
        <f>'Monthly Data'!AG106</f>
        <v>253</v>
      </c>
      <c r="BJ62" s="86">
        <f>BH62/BI62/'Monthly Data'!CE106</f>
        <v>23.824769433465086</v>
      </c>
    </row>
    <row r="63" spans="46:67" x14ac:dyDescent="0.25">
      <c r="AU63" t="str">
        <f t="shared" si="63"/>
        <v>Oct</v>
      </c>
      <c r="AV63" s="6">
        <f>'Monthly Data'!Z107</f>
        <v>320925.6875</v>
      </c>
      <c r="AW63" s="6">
        <f>'Monthly Data'!AB107</f>
        <v>10143</v>
      </c>
      <c r="AX63" s="123">
        <f>AV63/AW63/'Monthly Data'!CE107</f>
        <v>1.0206488743229878</v>
      </c>
      <c r="BA63" t="str">
        <f t="shared" si="64"/>
        <v>Oct</v>
      </c>
      <c r="BB63" s="6">
        <f>'Monthly Data'!AC107</f>
        <v>36944</v>
      </c>
      <c r="BC63" s="6">
        <f>'Monthly Data'!AE107</f>
        <v>367</v>
      </c>
      <c r="BD63" s="86">
        <f>BB63/BC63/'Monthly Data'!CE107</f>
        <v>3.2472532302012831</v>
      </c>
      <c r="BE63" s="6"/>
      <c r="BG63" t="str">
        <f t="shared" si="65"/>
        <v>Oct</v>
      </c>
      <c r="BH63" s="6">
        <f>'Monthly Data'!AF107</f>
        <v>187459</v>
      </c>
      <c r="BI63" s="6">
        <f>'Monthly Data'!AG107</f>
        <v>253</v>
      </c>
      <c r="BJ63" s="86">
        <f>BH63/BI63/'Monthly Data'!CE107</f>
        <v>23.901440775213565</v>
      </c>
    </row>
    <row r="64" spans="46:67" x14ac:dyDescent="0.25">
      <c r="AU64" t="str">
        <f t="shared" si="63"/>
        <v>Nov</v>
      </c>
      <c r="AV64" s="6">
        <f>'Monthly Data'!Z108</f>
        <v>340266.59820000001</v>
      </c>
      <c r="AW64" s="6">
        <f>'Monthly Data'!AB108</f>
        <v>10145</v>
      </c>
      <c r="AX64" s="123">
        <f>AV64/AW64/'Monthly Data'!CE108</f>
        <v>1.1180108368654511</v>
      </c>
      <c r="BA64" t="str">
        <f t="shared" si="64"/>
        <v>Nov</v>
      </c>
      <c r="BB64" s="6">
        <f>'Monthly Data'!AC108</f>
        <v>35705</v>
      </c>
      <c r="BC64" s="6">
        <f>'Monthly Data'!AE108</f>
        <v>367</v>
      </c>
      <c r="BD64" s="86">
        <f>BB64/BC64/'Monthly Data'!CE108</f>
        <v>3.2429609445958221</v>
      </c>
      <c r="BE64" s="6"/>
      <c r="BG64" t="str">
        <f t="shared" si="65"/>
        <v>Nov</v>
      </c>
      <c r="BH64" s="6">
        <f>'Monthly Data'!AF108</f>
        <v>181413</v>
      </c>
      <c r="BI64" s="6">
        <f>'Monthly Data'!AG108</f>
        <v>253</v>
      </c>
      <c r="BJ64" s="86">
        <f>BH64/BI64/'Monthly Data'!CE108</f>
        <v>23.901581027667984</v>
      </c>
      <c r="BN64" t="s">
        <v>357</v>
      </c>
      <c r="BO64" t="s">
        <v>358</v>
      </c>
    </row>
    <row r="65" spans="46:69" x14ac:dyDescent="0.25">
      <c r="AU65" t="str">
        <f t="shared" si="63"/>
        <v>Dec</v>
      </c>
      <c r="AV65" s="6">
        <f>'Monthly Data'!Z109</f>
        <v>370027.13270000002</v>
      </c>
      <c r="AW65" s="6">
        <f>'Monthly Data'!AB109</f>
        <v>10145</v>
      </c>
      <c r="AX65" s="123">
        <f>AV65/AW65/'Monthly Data'!CE109</f>
        <v>1.1765755662252182</v>
      </c>
      <c r="BA65" t="str">
        <f t="shared" si="64"/>
        <v>Dec</v>
      </c>
      <c r="BB65" s="6">
        <f>'Monthly Data'!AC109</f>
        <v>36761</v>
      </c>
      <c r="BC65" s="6">
        <f>'Monthly Data'!AE109</f>
        <v>367</v>
      </c>
      <c r="BD65" s="86">
        <f>BB65/BC65/'Monthly Data'!CE109</f>
        <v>3.2311681462599986</v>
      </c>
      <c r="BE65" s="6"/>
      <c r="BG65" t="str">
        <f t="shared" si="65"/>
        <v>Dec</v>
      </c>
      <c r="BH65" s="6">
        <f>'Monthly Data'!AF109</f>
        <v>186856</v>
      </c>
      <c r="BI65" s="6">
        <f>'Monthly Data'!AG109</f>
        <v>253</v>
      </c>
      <c r="BJ65" s="86">
        <f>BH65/BI65/'Monthly Data'!CE109</f>
        <v>23.824556929746269</v>
      </c>
      <c r="BL65" t="s">
        <v>354</v>
      </c>
      <c r="BN65" s="18">
        <v>3942</v>
      </c>
      <c r="BO65" s="233">
        <v>103</v>
      </c>
      <c r="BP65" s="118"/>
      <c r="BQ65" t="s">
        <v>359</v>
      </c>
    </row>
    <row r="66" spans="46:69" x14ac:dyDescent="0.25">
      <c r="AT66">
        <v>2021</v>
      </c>
      <c r="AU66" t="s">
        <v>46</v>
      </c>
      <c r="AV66" s="6">
        <f>'Monthly Data'!Z110</f>
        <v>353082.47537664312</v>
      </c>
      <c r="AW66" s="6">
        <f>'Monthly Data'!AB110</f>
        <v>10145</v>
      </c>
      <c r="AX66" s="123">
        <f>AV66/AW66/'Monthly Data'!CE110</f>
        <v>1.1226966259452238</v>
      </c>
      <c r="AZ66">
        <v>2021</v>
      </c>
      <c r="BA66" t="s">
        <v>46</v>
      </c>
      <c r="BB66" s="6">
        <f>'Monthly Data'!AC110</f>
        <v>36761.039999999994</v>
      </c>
      <c r="BC66" s="6">
        <f>'Monthly Data'!AE110</f>
        <v>367</v>
      </c>
      <c r="BD66" s="86">
        <f>BB66/BC66/'Monthly Data'!CE110</f>
        <v>3.2311716621253397</v>
      </c>
      <c r="BF66">
        <v>2021</v>
      </c>
      <c r="BG66" t="s">
        <v>46</v>
      </c>
      <c r="BH66" s="6">
        <f>'Monthly Data'!AF110</f>
        <v>186083.58653999967</v>
      </c>
      <c r="BI66" s="6">
        <f>'Monthly Data'!AG110</f>
        <v>250</v>
      </c>
      <c r="BJ66" s="86">
        <f>BH66/BI66/'Monthly Data'!CE110</f>
        <v>24.010785359999957</v>
      </c>
      <c r="BM66" t="str">
        <f t="shared" ref="BM66:BM77" si="66">BG66</f>
        <v>Jan</v>
      </c>
      <c r="BN66" s="20">
        <f>BH66+$BN$65</f>
        <v>190025.58653999967</v>
      </c>
      <c r="BO66" s="20">
        <f>BI66+$BO$65</f>
        <v>353</v>
      </c>
      <c r="BP66" s="7">
        <f>BN66/BO66/'Monthly Data'!CE110</f>
        <v>17.365035779950624</v>
      </c>
    </row>
    <row r="67" spans="46:69" x14ac:dyDescent="0.25">
      <c r="AU67" t="s">
        <v>45</v>
      </c>
      <c r="AV67" s="6">
        <f>'Monthly Data'!Z111</f>
        <v>295429.69246713357</v>
      </c>
      <c r="AW67" s="6">
        <f>'Monthly Data'!AB111</f>
        <v>10159</v>
      </c>
      <c r="AX67" s="123">
        <f>AV67/AW67/'Monthly Data'!CE111</f>
        <v>1.0385924249684781</v>
      </c>
      <c r="BA67" t="s">
        <v>45</v>
      </c>
      <c r="BB67" s="6">
        <f>'Monthly Data'!AC111</f>
        <v>33203.520000000026</v>
      </c>
      <c r="BC67" s="6">
        <f>'Monthly Data'!AE111</f>
        <v>367</v>
      </c>
      <c r="BD67" s="86">
        <f>BB67/BC67/'Monthly Data'!CE111</f>
        <v>3.2311716621253432</v>
      </c>
      <c r="BE67" s="20"/>
      <c r="BG67" t="s">
        <v>45</v>
      </c>
      <c r="BH67" s="6">
        <f>'Monthly Data'!AF111</f>
        <v>168075.49752000018</v>
      </c>
      <c r="BI67" s="6">
        <f>'Monthly Data'!AG111</f>
        <v>250</v>
      </c>
      <c r="BJ67" s="86">
        <f>BH67/BI67/'Monthly Data'!CE111</f>
        <v>24.010785360000025</v>
      </c>
      <c r="BM67" t="str">
        <f t="shared" si="66"/>
        <v>Feb</v>
      </c>
      <c r="BN67" s="20">
        <f>BH67+$BN$65</f>
        <v>172017.49752000018</v>
      </c>
      <c r="BO67" s="20">
        <f t="shared" ref="BO67:BO77" si="67">BI67+$BO$65</f>
        <v>353</v>
      </c>
      <c r="BP67" s="7">
        <f>BN67/BO67/'Monthly Data'!CE111</f>
        <v>17.403631881829238</v>
      </c>
    </row>
    <row r="68" spans="46:69" x14ac:dyDescent="0.25">
      <c r="AU68" t="s">
        <v>44</v>
      </c>
      <c r="AV68" s="6">
        <f>'Monthly Data'!Z112</f>
        <v>291554.69835908263</v>
      </c>
      <c r="AW68" s="6">
        <f>'Monthly Data'!AB112</f>
        <v>10159</v>
      </c>
      <c r="AX68" s="123">
        <f>AV68/AW68/'Monthly Data'!CE112</f>
        <v>0.92577913866008721</v>
      </c>
      <c r="BA68" t="s">
        <v>44</v>
      </c>
      <c r="BB68" s="6">
        <f>'Monthly Data'!AC112</f>
        <v>37192.560000000005</v>
      </c>
      <c r="BC68" s="6">
        <f>'Monthly Data'!AE112</f>
        <v>367</v>
      </c>
      <c r="BD68" s="86">
        <f>BB68/BC68/'Monthly Data'!CE112</f>
        <v>3.2691008174386926</v>
      </c>
      <c r="BG68" t="s">
        <v>44</v>
      </c>
      <c r="BH68" s="6">
        <f>'Monthly Data'!AF112</f>
        <v>186083.58653999967</v>
      </c>
      <c r="BI68" s="6">
        <f>'Monthly Data'!AG112</f>
        <v>250</v>
      </c>
      <c r="BJ68" s="86">
        <f>BH68/BI68/'Monthly Data'!CE112</f>
        <v>24.010785359999957</v>
      </c>
      <c r="BM68" t="str">
        <f t="shared" si="66"/>
        <v>Mar</v>
      </c>
      <c r="BN68" s="20">
        <f>BH68+$BN$65</f>
        <v>190025.58653999967</v>
      </c>
      <c r="BO68" s="20">
        <f t="shared" si="67"/>
        <v>353</v>
      </c>
      <c r="BP68" s="7">
        <f>BN68/BO68/'Monthly Data'!CE112</f>
        <v>17.365035779950624</v>
      </c>
    </row>
    <row r="69" spans="46:69" x14ac:dyDescent="0.25">
      <c r="AU69" t="s">
        <v>43</v>
      </c>
      <c r="AV69" s="6">
        <f>'Monthly Data'!Z113</f>
        <v>246819.20813741483</v>
      </c>
      <c r="AW69" s="6">
        <f>'Monthly Data'!AB113</f>
        <v>10159</v>
      </c>
      <c r="AX69" s="123">
        <f>AV69/AW69/'Monthly Data'!CE113</f>
        <v>0.80985401495362019</v>
      </c>
      <c r="BA69" t="s">
        <v>43</v>
      </c>
      <c r="BB69" s="6">
        <f>'Monthly Data'!AC113</f>
        <v>35575.199999999975</v>
      </c>
      <c r="BC69" s="6">
        <f>'Monthly Data'!AE113</f>
        <v>367</v>
      </c>
      <c r="BD69" s="86">
        <f>BB69/BC69/'Monthly Data'!CE113</f>
        <v>3.2311716621253384</v>
      </c>
      <c r="BG69" t="s">
        <v>43</v>
      </c>
      <c r="BH69" s="6">
        <f>'Monthly Data'!AF113</f>
        <v>180664.11977999963</v>
      </c>
      <c r="BI69" s="6">
        <f>'Monthly Data'!AG113</f>
        <v>250</v>
      </c>
      <c r="BJ69" s="86">
        <f>BH69/BI69/'Monthly Data'!CE113</f>
        <v>24.088549303999951</v>
      </c>
      <c r="BM69" t="str">
        <f t="shared" si="66"/>
        <v>Apr</v>
      </c>
      <c r="BN69" s="20">
        <f t="shared" ref="BN69:BN77" si="68">BH69+$BN$65</f>
        <v>184606.11977999963</v>
      </c>
      <c r="BO69" s="20">
        <f t="shared" si="67"/>
        <v>353</v>
      </c>
      <c r="BP69" s="7">
        <f>BN69/BO69/'Monthly Data'!CE113</f>
        <v>17.432117070821494</v>
      </c>
    </row>
    <row r="70" spans="46:69" x14ac:dyDescent="0.25">
      <c r="AU70" t="s">
        <v>32</v>
      </c>
      <c r="AV70" s="6">
        <f>'Monthly Data'!Z114</f>
        <v>224962.43849918325</v>
      </c>
      <c r="AW70" s="6">
        <f>'Monthly Data'!AB114</f>
        <v>10159</v>
      </c>
      <c r="AX70" s="123">
        <f>AV70/AW70/'Monthly Data'!CE114</f>
        <v>0.71432747857194234</v>
      </c>
      <c r="BA70" t="s">
        <v>32</v>
      </c>
      <c r="BB70" s="6">
        <f>'Monthly Data'!AC114</f>
        <v>36761.039999999994</v>
      </c>
      <c r="BC70" s="6">
        <f>'Monthly Data'!AE114</f>
        <v>367</v>
      </c>
      <c r="BD70" s="86">
        <f>BB70/BC70/'Monthly Data'!CE114</f>
        <v>3.2311716621253397</v>
      </c>
      <c r="BG70" t="s">
        <v>32</v>
      </c>
      <c r="BH70" s="6">
        <f>'Monthly Data'!AF114</f>
        <v>186686.25710599966</v>
      </c>
      <c r="BI70" s="6">
        <f>'Monthly Data'!AG114</f>
        <v>250</v>
      </c>
      <c r="BJ70" s="86">
        <f>BH70/BI70/'Monthly Data'!CE114</f>
        <v>24.088549303999955</v>
      </c>
      <c r="BM70" t="str">
        <f t="shared" si="66"/>
        <v>May</v>
      </c>
      <c r="BN70" s="20">
        <f t="shared" si="68"/>
        <v>190628.25710599966</v>
      </c>
      <c r="BO70" s="20">
        <f t="shared" si="67"/>
        <v>353</v>
      </c>
      <c r="BP70" s="7">
        <f>BN70/BO70/'Monthly Data'!CE114</f>
        <v>17.4201093946815</v>
      </c>
    </row>
    <row r="71" spans="46:69" x14ac:dyDescent="0.25">
      <c r="AU71" t="s">
        <v>58</v>
      </c>
      <c r="AV71" s="6">
        <f>'Monthly Data'!Z115</f>
        <v>202402.20362729105</v>
      </c>
      <c r="AW71" s="6">
        <f>'Monthly Data'!AB115</f>
        <v>10159</v>
      </c>
      <c r="AX71" s="123">
        <f>AV71/AW71/'Monthly Data'!CE115</f>
        <v>0.66411459010824891</v>
      </c>
      <c r="BA71" t="s">
        <v>58</v>
      </c>
      <c r="BB71" s="6">
        <f>'Monthly Data'!AC115</f>
        <v>35575.199999999975</v>
      </c>
      <c r="BC71" s="6">
        <f>'Monthly Data'!AE115</f>
        <v>367</v>
      </c>
      <c r="BD71" s="86">
        <f>BB71/BC71/'Monthly Data'!CE115</f>
        <v>3.2311716621253384</v>
      </c>
      <c r="BG71" t="s">
        <v>58</v>
      </c>
      <c r="BH71" s="6">
        <f>'Monthly Data'!AF115</f>
        <v>179927.35280999966</v>
      </c>
      <c r="BI71" s="6">
        <f>'Monthly Data'!AG115</f>
        <v>238</v>
      </c>
      <c r="BJ71" s="86">
        <f>BH71/BI71/'Monthly Data'!CE115</f>
        <v>25.199909357142811</v>
      </c>
      <c r="BM71" t="str">
        <f t="shared" si="66"/>
        <v>Jun</v>
      </c>
      <c r="BN71" s="20">
        <f t="shared" si="68"/>
        <v>183869.35280999966</v>
      </c>
      <c r="BO71" s="20">
        <f t="shared" si="67"/>
        <v>341</v>
      </c>
      <c r="BP71" s="7">
        <f>BN71/BO71/'Monthly Data'!CE115</f>
        <v>17.973543774193516</v>
      </c>
    </row>
    <row r="72" spans="46:69" x14ac:dyDescent="0.25">
      <c r="AU72" t="s">
        <v>59</v>
      </c>
      <c r="AV72" s="6">
        <f>'Monthly Data'!Z116</f>
        <v>218561.98085596389</v>
      </c>
      <c r="AW72" s="6">
        <f>'Monthly Data'!AB116</f>
        <v>10159</v>
      </c>
      <c r="AX72" s="123">
        <f>AV72/AW72/'Monthly Data'!CE116</f>
        <v>0.69400398456783563</v>
      </c>
      <c r="BA72" t="s">
        <v>59</v>
      </c>
      <c r="BB72" s="6">
        <f>'Monthly Data'!AC116</f>
        <v>36761.039999999994</v>
      </c>
      <c r="BC72" s="6">
        <f>'Monthly Data'!AE116</f>
        <v>367</v>
      </c>
      <c r="BD72" s="86">
        <f>BB72/BC72/'Monthly Data'!CE116</f>
        <v>3.2311716621253397</v>
      </c>
      <c r="BG72" t="s">
        <v>59</v>
      </c>
      <c r="BH72" s="6">
        <f>'Monthly Data'!AF116</f>
        <v>185389.86286699979</v>
      </c>
      <c r="BI72" s="6">
        <f>'Monthly Data'!AG116</f>
        <v>238</v>
      </c>
      <c r="BJ72" s="86">
        <f>BH72/BI72/'Monthly Data'!CE116</f>
        <v>25.127387214285687</v>
      </c>
      <c r="BM72" t="str">
        <f t="shared" si="66"/>
        <v>Jul</v>
      </c>
      <c r="BN72" s="20">
        <f t="shared" si="68"/>
        <v>189331.86286699979</v>
      </c>
      <c r="BO72" s="20">
        <f t="shared" si="67"/>
        <v>341</v>
      </c>
      <c r="BP72" s="7">
        <f>BN72/BO72/'Monthly Data'!CE116</f>
        <v>17.910496912969425</v>
      </c>
    </row>
    <row r="73" spans="46:69" x14ac:dyDescent="0.25">
      <c r="AU73" t="s">
        <v>60</v>
      </c>
      <c r="AV73" s="6">
        <f>'Monthly Data'!Z117</f>
        <v>245312.72777084704</v>
      </c>
      <c r="AW73" s="6">
        <f>'Monthly Data'!AB117</f>
        <v>10159</v>
      </c>
      <c r="AX73" s="123">
        <f>AV73/AW73/'Monthly Data'!CE117</f>
        <v>0.77894613633818111</v>
      </c>
      <c r="BA73" t="s">
        <v>60</v>
      </c>
      <c r="BB73" s="6">
        <f>'Monthly Data'!AC117</f>
        <v>36761.039999999994</v>
      </c>
      <c r="BC73" s="6">
        <f>'Monthly Data'!AE117</f>
        <v>367</v>
      </c>
      <c r="BD73" s="86">
        <f>BB73/BC73/'Monthly Data'!CE117</f>
        <v>3.2311716621253397</v>
      </c>
      <c r="BG73" t="s">
        <v>60</v>
      </c>
      <c r="BH73" s="6">
        <f>'Monthly Data'!AF117</f>
        <v>184122.00533699978</v>
      </c>
      <c r="BI73" s="6">
        <f>'Monthly Data'!AG117</f>
        <v>238</v>
      </c>
      <c r="BJ73" s="86">
        <f>BH73/BI73/'Monthly Data'!CE117</f>
        <v>24.955544231092407</v>
      </c>
      <c r="BM73" t="str">
        <f t="shared" si="66"/>
        <v>Aug</v>
      </c>
      <c r="BN73" s="20">
        <f t="shared" si="68"/>
        <v>188064.00533699978</v>
      </c>
      <c r="BO73" s="20">
        <f t="shared" si="67"/>
        <v>341</v>
      </c>
      <c r="BP73" s="7">
        <f>BN73/BO73/'Monthly Data'!CE117</f>
        <v>17.790559581591122</v>
      </c>
    </row>
    <row r="74" spans="46:69" x14ac:dyDescent="0.25">
      <c r="AU74" t="s">
        <v>191</v>
      </c>
      <c r="AV74" s="6">
        <f>'Monthly Data'!Z118</f>
        <v>279337.26523366245</v>
      </c>
      <c r="AW74" s="6">
        <f>'Monthly Data'!AB118</f>
        <v>10162</v>
      </c>
      <c r="AX74" s="123">
        <f>AV74/AW74/'Monthly Data'!CE118</f>
        <v>0.91628047377045996</v>
      </c>
      <c r="BA74" t="s">
        <v>191</v>
      </c>
      <c r="BB74" s="6">
        <f>'Monthly Data'!AC118</f>
        <v>35575.199999999975</v>
      </c>
      <c r="BC74" s="6">
        <f>'Monthly Data'!AE118</f>
        <v>367</v>
      </c>
      <c r="BD74" s="86">
        <f>BB74/BC74/'Monthly Data'!CE118</f>
        <v>3.2311716621253384</v>
      </c>
      <c r="BG74" t="s">
        <v>191</v>
      </c>
      <c r="BH74" s="6">
        <f>'Monthly Data'!AF118</f>
        <v>178182.5858099997</v>
      </c>
      <c r="BI74" s="6">
        <f>'Monthly Data'!AG118</f>
        <v>238</v>
      </c>
      <c r="BJ74" s="86">
        <f>BH74/BI74/'Monthly Data'!CE118</f>
        <v>24.955544231092397</v>
      </c>
      <c r="BM74" t="str">
        <f t="shared" si="66"/>
        <v>Sep</v>
      </c>
      <c r="BN74" s="20">
        <f t="shared" si="68"/>
        <v>182124.5858099997</v>
      </c>
      <c r="BO74" s="20">
        <f t="shared" si="67"/>
        <v>341</v>
      </c>
      <c r="BP74" s="7">
        <f>BN74/BO74/'Monthly Data'!CE118</f>
        <v>17.802989815249237</v>
      </c>
    </row>
    <row r="75" spans="46:69" x14ac:dyDescent="0.25">
      <c r="AU75" t="s">
        <v>41</v>
      </c>
      <c r="AV75" s="6">
        <f>'Monthly Data'!Z119</f>
        <v>313989.3528452164</v>
      </c>
      <c r="AW75" s="6">
        <f>'Monthly Data'!AB119</f>
        <v>10167</v>
      </c>
      <c r="AX75" s="123">
        <f>AV75/AW75/'Monthly Data'!CE119</f>
        <v>0.99623180893661778</v>
      </c>
      <c r="BA75" t="s">
        <v>41</v>
      </c>
      <c r="BB75" s="6">
        <f>'Monthly Data'!AC119</f>
        <v>36761.040000000001</v>
      </c>
      <c r="BC75" s="6">
        <f>'Monthly Data'!AE119</f>
        <v>367</v>
      </c>
      <c r="BD75" s="86">
        <f>BB75/BC75/'Monthly Data'!CE119</f>
        <v>3.2311716621253406</v>
      </c>
      <c r="BG75" t="s">
        <v>41</v>
      </c>
      <c r="BH75" s="6">
        <f>'Monthly Data'!AF119</f>
        <v>184122.00533699978</v>
      </c>
      <c r="BI75" s="6">
        <f>'Monthly Data'!AG119</f>
        <v>238</v>
      </c>
      <c r="BJ75" s="86">
        <f>BH75/BI75/'Monthly Data'!CE119</f>
        <v>24.955544231092407</v>
      </c>
      <c r="BM75" t="str">
        <f t="shared" si="66"/>
        <v>Oct</v>
      </c>
      <c r="BN75" s="20">
        <f t="shared" si="68"/>
        <v>188064.00533699978</v>
      </c>
      <c r="BO75" s="20">
        <f t="shared" si="67"/>
        <v>341</v>
      </c>
      <c r="BP75" s="7">
        <f>BN75/BO75/'Monthly Data'!CE119</f>
        <v>17.790559581591122</v>
      </c>
    </row>
    <row r="76" spans="46:69" x14ac:dyDescent="0.25">
      <c r="AU76" t="s">
        <v>40</v>
      </c>
      <c r="AV76" s="6">
        <f>'Monthly Data'!Z120</f>
        <v>334064.27943575452</v>
      </c>
      <c r="AW76" s="6">
        <f>'Monthly Data'!AB120</f>
        <v>10172</v>
      </c>
      <c r="AX76" s="123">
        <f>AV76/AW76/'Monthly Data'!CE120</f>
        <v>1.0947184409350981</v>
      </c>
      <c r="BA76" t="s">
        <v>40</v>
      </c>
      <c r="BB76" s="6">
        <f>'Monthly Data'!AC120</f>
        <v>35528.399999999972</v>
      </c>
      <c r="BC76" s="6">
        <f>'Monthly Data'!AE120</f>
        <v>367</v>
      </c>
      <c r="BD76" s="86">
        <f>BB76/BC76/'Monthly Data'!CE120</f>
        <v>3.2269209809264283</v>
      </c>
      <c r="BG76" t="s">
        <v>40</v>
      </c>
      <c r="BH76" s="6">
        <f>'Monthly Data'!AF120</f>
        <v>178079.02418999971</v>
      </c>
      <c r="BI76" s="6">
        <f>'Monthly Data'!AG120</f>
        <v>238</v>
      </c>
      <c r="BJ76" s="86">
        <f>BH76/BI76/'Monthly Data'!CE120</f>
        <v>24.941039802520965</v>
      </c>
      <c r="BM76" t="str">
        <f t="shared" si="66"/>
        <v>Nov</v>
      </c>
      <c r="BN76" s="20">
        <f t="shared" si="68"/>
        <v>182021.02418999971</v>
      </c>
      <c r="BO76" s="20">
        <f t="shared" si="67"/>
        <v>341</v>
      </c>
      <c r="BP76" s="7">
        <f>BN76/BO76/'Monthly Data'!CE120</f>
        <v>17.792866489736038</v>
      </c>
    </row>
    <row r="77" spans="46:69" x14ac:dyDescent="0.25">
      <c r="AU77" t="s">
        <v>39</v>
      </c>
      <c r="AV77" s="6">
        <f>'Monthly Data'!Z121</f>
        <v>345908.63180116966</v>
      </c>
      <c r="AW77" s="6">
        <f>'Monthly Data'!AB121</f>
        <v>10173</v>
      </c>
      <c r="AX77" s="123">
        <f>AV77/AW77/'Monthly Data'!CE121</f>
        <v>1.0968586416325621</v>
      </c>
      <c r="BA77" t="s">
        <v>39</v>
      </c>
      <c r="BB77" s="6">
        <f>'Monthly Data'!AC121</f>
        <v>36712.68</v>
      </c>
      <c r="BC77" s="6">
        <f>'Monthly Data'!AE121</f>
        <v>366</v>
      </c>
      <c r="BD77" s="86">
        <f>BB77/BC77/'Monthly Data'!CE121</f>
        <v>3.2357377049180331</v>
      </c>
      <c r="BG77" t="s">
        <v>39</v>
      </c>
      <c r="BH77" s="6">
        <f>'Monthly Data'!AF121</f>
        <v>184014.99166299979</v>
      </c>
      <c r="BI77" s="6">
        <f>'Monthly Data'!AG121</f>
        <v>237</v>
      </c>
      <c r="BJ77" s="86">
        <f>BH77/BI77/'Monthly Data'!CE121</f>
        <v>25.046276257383937</v>
      </c>
      <c r="BM77" t="str">
        <f t="shared" si="66"/>
        <v>Dec</v>
      </c>
      <c r="BN77" s="20">
        <f t="shared" si="68"/>
        <v>187956.99166299979</v>
      </c>
      <c r="BO77" s="20">
        <f t="shared" si="67"/>
        <v>340</v>
      </c>
      <c r="BP77" s="7">
        <f>BN77/BO77/'Monthly Data'!CE121</f>
        <v>17.832731656831101</v>
      </c>
    </row>
    <row r="78" spans="46:69" x14ac:dyDescent="0.25">
      <c r="AV78" s="6"/>
      <c r="AW78" s="6"/>
      <c r="AX78" s="123"/>
      <c r="BD78" s="122"/>
      <c r="BJ78" s="122"/>
    </row>
    <row r="79" spans="46:69" x14ac:dyDescent="0.25">
      <c r="AX79" s="118"/>
      <c r="BD79" s="118"/>
    </row>
  </sheetData>
  <mergeCells count="9">
    <mergeCell ref="BM2:BQ2"/>
    <mergeCell ref="BA2:BE2"/>
    <mergeCell ref="BG2:BK2"/>
    <mergeCell ref="B2:I2"/>
    <mergeCell ref="K2:R2"/>
    <mergeCell ref="T2:AA2"/>
    <mergeCell ref="AC2:AJ2"/>
    <mergeCell ref="AL2:AS2"/>
    <mergeCell ref="AU2:AY2"/>
  </mergeCells>
  <phoneticPr fontId="29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G69"/>
  <sheetViews>
    <sheetView workbookViewId="0">
      <selection activeCell="I12" sqref="I12"/>
    </sheetView>
  </sheetViews>
  <sheetFormatPr defaultRowHeight="15" x14ac:dyDescent="0.25"/>
  <cols>
    <col min="1" max="1" width="5.5703125" customWidth="1"/>
    <col min="2" max="2" width="5" bestFit="1" customWidth="1"/>
    <col min="3" max="3" width="10.5703125" bestFit="1" customWidth="1"/>
    <col min="4" max="4" width="9.85546875" customWidth="1"/>
    <col min="5" max="5" width="2" customWidth="1"/>
    <col min="6" max="6" width="5" customWidth="1"/>
    <col min="7" max="7" width="10" bestFit="1" customWidth="1"/>
    <col min="8" max="8" width="9.5703125" bestFit="1" customWidth="1"/>
    <col min="9" max="9" width="1.85546875" customWidth="1"/>
    <col min="10" max="10" width="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0" bestFit="1" customWidth="1"/>
    <col min="17" max="17" width="2.7109375" customWidth="1"/>
    <col min="18" max="18" width="5" bestFit="1" customWidth="1"/>
    <col min="19" max="19" width="10" bestFit="1" customWidth="1"/>
    <col min="21" max="21" width="2.85546875" customWidth="1"/>
    <col min="22" max="22" width="5" bestFit="1" customWidth="1"/>
    <col min="23" max="23" width="10" bestFit="1" customWidth="1"/>
    <col min="25" max="25" width="2.5703125" customWidth="1"/>
    <col min="26" max="26" width="5" bestFit="1" customWidth="1"/>
    <col min="27" max="27" width="10" bestFit="1" customWidth="1"/>
    <col min="29" max="29" width="2.140625" customWidth="1"/>
    <col min="30" max="30" width="5" bestFit="1" customWidth="1"/>
    <col min="31" max="31" width="10" bestFit="1" customWidth="1"/>
    <col min="33" max="33" width="11.85546875" customWidth="1"/>
  </cols>
  <sheetData>
    <row r="2" spans="2:33" ht="15" customHeight="1" x14ac:dyDescent="0.25">
      <c r="B2" s="279" t="s">
        <v>21</v>
      </c>
      <c r="C2" s="279"/>
      <c r="D2" s="278" t="s">
        <v>127</v>
      </c>
      <c r="E2" s="23"/>
      <c r="F2" s="279" t="s">
        <v>128</v>
      </c>
      <c r="G2" s="279"/>
      <c r="H2" s="278" t="s">
        <v>127</v>
      </c>
      <c r="I2" s="23"/>
      <c r="J2" s="279" t="s">
        <v>130</v>
      </c>
      <c r="K2" s="279"/>
      <c r="L2" s="278" t="s">
        <v>127</v>
      </c>
      <c r="M2" s="23"/>
      <c r="N2" s="279" t="s">
        <v>53</v>
      </c>
      <c r="O2" s="279"/>
      <c r="P2" s="278" t="s">
        <v>127</v>
      </c>
      <c r="Q2" s="23"/>
      <c r="R2" s="279" t="s">
        <v>54</v>
      </c>
      <c r="S2" s="279"/>
      <c r="T2" s="278" t="s">
        <v>127</v>
      </c>
      <c r="U2" s="23"/>
      <c r="V2" s="279" t="s">
        <v>132</v>
      </c>
      <c r="W2" s="279"/>
      <c r="X2" s="278" t="s">
        <v>127</v>
      </c>
      <c r="Y2" s="23"/>
      <c r="Z2" s="279" t="s">
        <v>131</v>
      </c>
      <c r="AA2" s="279"/>
      <c r="AB2" s="278" t="s">
        <v>127</v>
      </c>
      <c r="AC2" s="23"/>
      <c r="AD2" s="279" t="s">
        <v>67</v>
      </c>
      <c r="AE2" s="279"/>
      <c r="AF2" s="278" t="s">
        <v>127</v>
      </c>
      <c r="AG2" s="40"/>
    </row>
    <row r="3" spans="2:33" x14ac:dyDescent="0.25">
      <c r="B3" s="32" t="s">
        <v>49</v>
      </c>
      <c r="C3" s="32" t="s">
        <v>129</v>
      </c>
      <c r="D3" s="278"/>
      <c r="E3" s="23"/>
      <c r="F3" s="32" t="s">
        <v>49</v>
      </c>
      <c r="G3" s="32" t="s">
        <v>129</v>
      </c>
      <c r="H3" s="278"/>
      <c r="I3" s="23"/>
      <c r="J3" s="32" t="s">
        <v>49</v>
      </c>
      <c r="K3" s="32" t="s">
        <v>129</v>
      </c>
      <c r="L3" s="278"/>
      <c r="M3" s="23"/>
      <c r="N3" s="32" t="s">
        <v>49</v>
      </c>
      <c r="O3" s="32" t="s">
        <v>129</v>
      </c>
      <c r="P3" s="278"/>
      <c r="Q3" s="23"/>
      <c r="R3" s="32" t="s">
        <v>49</v>
      </c>
      <c r="S3" s="32" t="s">
        <v>129</v>
      </c>
      <c r="T3" s="278"/>
      <c r="U3" s="23"/>
      <c r="V3" s="32" t="s">
        <v>49</v>
      </c>
      <c r="W3" s="32" t="s">
        <v>372</v>
      </c>
      <c r="X3" s="278"/>
      <c r="Y3" s="23"/>
      <c r="Z3" s="32" t="s">
        <v>49</v>
      </c>
      <c r="AA3" s="32" t="s">
        <v>372</v>
      </c>
      <c r="AB3" s="278"/>
      <c r="AC3" s="23"/>
      <c r="AD3" s="32" t="s">
        <v>49</v>
      </c>
      <c r="AE3" s="32" t="s">
        <v>372</v>
      </c>
      <c r="AF3" s="278"/>
      <c r="AG3" s="40"/>
    </row>
    <row r="4" spans="2:33" x14ac:dyDescent="0.25">
      <c r="B4" s="23">
        <v>2010</v>
      </c>
      <c r="C4" s="33">
        <v>31552</v>
      </c>
      <c r="D4" s="34"/>
      <c r="E4" s="35"/>
      <c r="F4" s="23">
        <v>2010</v>
      </c>
      <c r="G4" s="33">
        <v>3510.5833333333335</v>
      </c>
      <c r="H4" s="34"/>
      <c r="I4" s="35"/>
      <c r="J4" s="23">
        <v>2010</v>
      </c>
      <c r="K4" s="33">
        <v>392.54166666666669</v>
      </c>
      <c r="L4" s="34"/>
      <c r="M4" s="35"/>
      <c r="N4" s="23">
        <v>2010</v>
      </c>
      <c r="O4" s="33">
        <v>16</v>
      </c>
      <c r="P4" s="34"/>
      <c r="Q4" s="35"/>
      <c r="R4" s="23">
        <v>2010</v>
      </c>
      <c r="S4" s="33">
        <v>3</v>
      </c>
      <c r="T4" s="34"/>
      <c r="U4" s="35"/>
      <c r="V4" s="23">
        <v>2010</v>
      </c>
      <c r="W4" s="33">
        <v>9899.3333333333339</v>
      </c>
      <c r="X4" s="34"/>
      <c r="Y4" s="35"/>
      <c r="Z4" s="23">
        <v>2010</v>
      </c>
      <c r="AA4" s="33">
        <v>497</v>
      </c>
      <c r="AB4" s="34"/>
      <c r="AC4" s="35"/>
      <c r="AD4" s="23">
        <v>2010</v>
      </c>
      <c r="AE4" s="33">
        <v>257</v>
      </c>
      <c r="AF4" s="34"/>
      <c r="AG4" s="34"/>
    </row>
    <row r="5" spans="2:33" x14ac:dyDescent="0.25">
      <c r="B5" s="23">
        <f t="shared" ref="B5:B17" si="0">B4+1</f>
        <v>2011</v>
      </c>
      <c r="C5" s="33">
        <v>31786.666666666668</v>
      </c>
      <c r="D5" s="34">
        <f t="shared" ref="D5:D12" si="1">C5/C4</f>
        <v>1.0074374577417173</v>
      </c>
      <c r="E5" s="35"/>
      <c r="F5" s="23">
        <f t="shared" ref="F5:F17" si="2">F4+1</f>
        <v>2011</v>
      </c>
      <c r="G5" s="33">
        <v>3506.8333333333335</v>
      </c>
      <c r="H5" s="34">
        <f t="shared" ref="H5:H12" si="3">G5/G4</f>
        <v>0.9989318014574976</v>
      </c>
      <c r="I5" s="35"/>
      <c r="J5" s="23">
        <f t="shared" ref="J5:J17" si="4">J4+1</f>
        <v>2011</v>
      </c>
      <c r="K5" s="33">
        <v>408.75</v>
      </c>
      <c r="L5" s="34">
        <f t="shared" ref="L5:L12" si="5">K5/K4</f>
        <v>1.0412907334677848</v>
      </c>
      <c r="M5" s="35"/>
      <c r="N5" s="23">
        <f t="shared" ref="N5:N17" si="6">N4+1</f>
        <v>2011</v>
      </c>
      <c r="O5" s="33">
        <v>13</v>
      </c>
      <c r="P5" s="34">
        <f t="shared" ref="P5:P12" si="7">O5/O4</f>
        <v>0.8125</v>
      </c>
      <c r="Q5" s="35"/>
      <c r="R5" s="23">
        <f t="shared" ref="R5:R17" si="8">R4+1</f>
        <v>2011</v>
      </c>
      <c r="S5" s="33">
        <v>3</v>
      </c>
      <c r="T5" s="34">
        <f t="shared" ref="T5:T12" si="9">S5/S4</f>
        <v>1</v>
      </c>
      <c r="U5" s="35"/>
      <c r="V5" s="23">
        <f t="shared" ref="V5:V17" si="10">V4+1</f>
        <v>2011</v>
      </c>
      <c r="W5" s="33">
        <v>9964.5833333333339</v>
      </c>
      <c r="X5" s="34">
        <f t="shared" ref="X5:X12" si="11">W5/W4</f>
        <v>1.0065913529530608</v>
      </c>
      <c r="Y5" s="35"/>
      <c r="Z5" s="23">
        <f t="shared" ref="Z5:Z17" si="12">Z4+1</f>
        <v>2011</v>
      </c>
      <c r="AA5" s="33">
        <v>497</v>
      </c>
      <c r="AB5" s="34">
        <f t="shared" ref="AB5:AB12" si="13">AA5/AA4</f>
        <v>1</v>
      </c>
      <c r="AC5" s="35"/>
      <c r="AD5" s="23">
        <f t="shared" ref="AD5:AD17" si="14">AD4+1</f>
        <v>2011</v>
      </c>
      <c r="AE5" s="33">
        <v>260</v>
      </c>
      <c r="AF5" s="34">
        <f t="shared" ref="AF5:AF12" si="15">AE5/AE4</f>
        <v>1.0116731517509727</v>
      </c>
      <c r="AG5" s="34"/>
    </row>
    <row r="6" spans="2:33" x14ac:dyDescent="0.25">
      <c r="B6" s="23">
        <f t="shared" si="0"/>
        <v>2012</v>
      </c>
      <c r="C6" s="33">
        <v>31896.333333333332</v>
      </c>
      <c r="D6" s="34">
        <f t="shared" si="1"/>
        <v>1.0034500838926175</v>
      </c>
      <c r="E6" s="35"/>
      <c r="F6" s="23">
        <f t="shared" si="2"/>
        <v>2012</v>
      </c>
      <c r="G6" s="33">
        <v>3479.6666666666665</v>
      </c>
      <c r="H6" s="34">
        <f t="shared" si="3"/>
        <v>0.99225321990399684</v>
      </c>
      <c r="I6" s="35"/>
      <c r="J6" s="23">
        <f t="shared" si="4"/>
        <v>2012</v>
      </c>
      <c r="K6" s="33">
        <v>428.25</v>
      </c>
      <c r="L6" s="34">
        <f t="shared" si="5"/>
        <v>1.0477064220183485</v>
      </c>
      <c r="M6" s="35"/>
      <c r="N6" s="23">
        <f t="shared" si="6"/>
        <v>2012</v>
      </c>
      <c r="O6" s="33">
        <v>13</v>
      </c>
      <c r="P6" s="34">
        <f t="shared" si="7"/>
        <v>1</v>
      </c>
      <c r="Q6" s="35"/>
      <c r="R6" s="23">
        <f t="shared" si="8"/>
        <v>2012</v>
      </c>
      <c r="S6" s="33">
        <v>3</v>
      </c>
      <c r="T6" s="34">
        <f t="shared" si="9"/>
        <v>1</v>
      </c>
      <c r="U6" s="35"/>
      <c r="V6" s="23">
        <f t="shared" si="10"/>
        <v>2012</v>
      </c>
      <c r="W6" s="33">
        <v>10019.333333333334</v>
      </c>
      <c r="X6" s="34">
        <f t="shared" si="11"/>
        <v>1.005494459544219</v>
      </c>
      <c r="Y6" s="35"/>
      <c r="Z6" s="23">
        <f t="shared" si="12"/>
        <v>2012</v>
      </c>
      <c r="AA6" s="33">
        <v>446.75</v>
      </c>
      <c r="AB6" s="34">
        <f t="shared" si="13"/>
        <v>0.89889336016096577</v>
      </c>
      <c r="AC6" s="35"/>
      <c r="AD6" s="23">
        <f t="shared" si="14"/>
        <v>2012</v>
      </c>
      <c r="AE6" s="33">
        <v>263</v>
      </c>
      <c r="AF6" s="34">
        <f t="shared" si="15"/>
        <v>1.0115384615384615</v>
      </c>
      <c r="AG6" s="34"/>
    </row>
    <row r="7" spans="2:33" x14ac:dyDescent="0.25">
      <c r="B7" s="23">
        <f t="shared" si="0"/>
        <v>2013</v>
      </c>
      <c r="C7" s="33">
        <v>32001.75</v>
      </c>
      <c r="D7" s="34">
        <f t="shared" si="1"/>
        <v>1.0033049775836302</v>
      </c>
      <c r="E7" s="35"/>
      <c r="F7" s="23">
        <f t="shared" si="2"/>
        <v>2013</v>
      </c>
      <c r="G7" s="33">
        <v>3471.5833333333335</v>
      </c>
      <c r="H7" s="34">
        <f t="shared" si="3"/>
        <v>0.99767698055369292</v>
      </c>
      <c r="I7" s="35"/>
      <c r="J7" s="23">
        <f t="shared" si="4"/>
        <v>2013</v>
      </c>
      <c r="K7" s="33">
        <v>428.33333333333331</v>
      </c>
      <c r="L7" s="34">
        <f t="shared" si="5"/>
        <v>1.0001945903872349</v>
      </c>
      <c r="M7" s="35"/>
      <c r="N7" s="23">
        <f t="shared" si="6"/>
        <v>2013</v>
      </c>
      <c r="O7" s="33">
        <v>12.5</v>
      </c>
      <c r="P7" s="34">
        <f t="shared" si="7"/>
        <v>0.96153846153846156</v>
      </c>
      <c r="Q7" s="35"/>
      <c r="R7" s="23">
        <f t="shared" si="8"/>
        <v>2013</v>
      </c>
      <c r="S7" s="33">
        <v>3</v>
      </c>
      <c r="T7" s="34">
        <f t="shared" si="9"/>
        <v>1</v>
      </c>
      <c r="U7" s="35"/>
      <c r="V7" s="23">
        <f t="shared" si="10"/>
        <v>2013</v>
      </c>
      <c r="W7" s="33">
        <v>10029.5</v>
      </c>
      <c r="X7" s="34">
        <f t="shared" si="11"/>
        <v>1.0010147049038525</v>
      </c>
      <c r="Y7" s="35"/>
      <c r="Z7" s="23">
        <f t="shared" si="12"/>
        <v>2013</v>
      </c>
      <c r="AA7" s="33">
        <v>427.58333333333331</v>
      </c>
      <c r="AB7" s="34">
        <f t="shared" si="13"/>
        <v>0.95709755642603989</v>
      </c>
      <c r="AC7" s="35"/>
      <c r="AD7" s="23">
        <f t="shared" si="14"/>
        <v>2013</v>
      </c>
      <c r="AE7" s="33">
        <v>262.08333333333331</v>
      </c>
      <c r="AF7" s="34">
        <f t="shared" si="15"/>
        <v>0.99651457541191379</v>
      </c>
      <c r="AG7" s="34"/>
    </row>
    <row r="8" spans="2:33" x14ac:dyDescent="0.25">
      <c r="B8" s="23">
        <f t="shared" si="0"/>
        <v>2014</v>
      </c>
      <c r="C8" s="33">
        <v>32139</v>
      </c>
      <c r="D8" s="34">
        <f t="shared" si="1"/>
        <v>1.0042888279547213</v>
      </c>
      <c r="E8" s="36"/>
      <c r="F8" s="23">
        <f t="shared" si="2"/>
        <v>2014</v>
      </c>
      <c r="G8" s="33">
        <v>3494.5</v>
      </c>
      <c r="H8" s="34">
        <f t="shared" si="3"/>
        <v>1.0066012146234906</v>
      </c>
      <c r="I8" s="36"/>
      <c r="J8" s="23">
        <f t="shared" si="4"/>
        <v>2014</v>
      </c>
      <c r="K8" s="33">
        <v>393.16666666666669</v>
      </c>
      <c r="L8" s="34">
        <f t="shared" si="5"/>
        <v>0.91789883268482497</v>
      </c>
      <c r="M8" s="36"/>
      <c r="N8" s="23">
        <f t="shared" si="6"/>
        <v>2014</v>
      </c>
      <c r="O8" s="33">
        <v>12</v>
      </c>
      <c r="P8" s="34">
        <f t="shared" si="7"/>
        <v>0.96</v>
      </c>
      <c r="Q8" s="36"/>
      <c r="R8" s="23">
        <f t="shared" si="8"/>
        <v>2014</v>
      </c>
      <c r="S8" s="33">
        <v>3</v>
      </c>
      <c r="T8" s="34">
        <f t="shared" si="9"/>
        <v>1</v>
      </c>
      <c r="U8" s="36"/>
      <c r="V8" s="23">
        <f t="shared" si="10"/>
        <v>2014</v>
      </c>
      <c r="W8" s="33">
        <v>10050.833333333334</v>
      </c>
      <c r="X8" s="34">
        <f t="shared" si="11"/>
        <v>1.0021270585107267</v>
      </c>
      <c r="Y8" s="36"/>
      <c r="Z8" s="23">
        <f t="shared" si="12"/>
        <v>2014</v>
      </c>
      <c r="AA8" s="33">
        <v>417.91666666666669</v>
      </c>
      <c r="AB8" s="34">
        <f t="shared" si="13"/>
        <v>0.97739232118495434</v>
      </c>
      <c r="AC8" s="36"/>
      <c r="AD8" s="23">
        <f t="shared" si="14"/>
        <v>2014</v>
      </c>
      <c r="AE8" s="33">
        <v>261.91666666666669</v>
      </c>
      <c r="AF8" s="34">
        <f t="shared" si="15"/>
        <v>0.99936406995230542</v>
      </c>
      <c r="AG8" s="34"/>
    </row>
    <row r="9" spans="2:33" x14ac:dyDescent="0.25">
      <c r="B9" s="23">
        <f t="shared" si="0"/>
        <v>2015</v>
      </c>
      <c r="C9" s="33">
        <v>32276.666666666668</v>
      </c>
      <c r="D9" s="34">
        <f t="shared" si="1"/>
        <v>1.0042834769802007</v>
      </c>
      <c r="E9" s="36"/>
      <c r="F9" s="23">
        <f t="shared" si="2"/>
        <v>2015</v>
      </c>
      <c r="G9" s="33">
        <v>3497.0833333333335</v>
      </c>
      <c r="H9" s="34">
        <f t="shared" si="3"/>
        <v>1.0007392569275528</v>
      </c>
      <c r="I9" s="36"/>
      <c r="J9" s="23">
        <f t="shared" si="4"/>
        <v>2015</v>
      </c>
      <c r="K9" s="33">
        <v>376.91666666666669</v>
      </c>
      <c r="L9" s="34">
        <f t="shared" si="5"/>
        <v>0.95866892751165744</v>
      </c>
      <c r="M9" s="36"/>
      <c r="N9" s="23">
        <f t="shared" si="6"/>
        <v>2015</v>
      </c>
      <c r="O9" s="33">
        <v>12</v>
      </c>
      <c r="P9" s="34">
        <f t="shared" si="7"/>
        <v>1</v>
      </c>
      <c r="Q9" s="36"/>
      <c r="R9" s="23">
        <f t="shared" si="8"/>
        <v>2015</v>
      </c>
      <c r="S9" s="33">
        <v>3</v>
      </c>
      <c r="T9" s="34">
        <f t="shared" si="9"/>
        <v>1</v>
      </c>
      <c r="U9" s="36"/>
      <c r="V9" s="23">
        <f t="shared" si="10"/>
        <v>2015</v>
      </c>
      <c r="W9" s="33">
        <v>10012.833333333334</v>
      </c>
      <c r="X9" s="34">
        <f t="shared" si="11"/>
        <v>0.99621921897023469</v>
      </c>
      <c r="Y9" s="36"/>
      <c r="Z9" s="23">
        <f t="shared" si="12"/>
        <v>2015</v>
      </c>
      <c r="AA9" s="33">
        <v>412.25</v>
      </c>
      <c r="AB9" s="34">
        <f t="shared" si="13"/>
        <v>0.98644067796610169</v>
      </c>
      <c r="AC9" s="36"/>
      <c r="AD9" s="23">
        <f t="shared" si="14"/>
        <v>2015</v>
      </c>
      <c r="AE9" s="33">
        <v>262.41666666666669</v>
      </c>
      <c r="AF9" s="34">
        <f t="shared" si="15"/>
        <v>1.0019090041361756</v>
      </c>
      <c r="AG9" s="34"/>
    </row>
    <row r="10" spans="2:33" x14ac:dyDescent="0.25">
      <c r="B10" s="23">
        <f t="shared" si="0"/>
        <v>2016</v>
      </c>
      <c r="C10" s="33">
        <v>32434.25</v>
      </c>
      <c r="D10" s="34">
        <f t="shared" si="1"/>
        <v>1.004882267892182</v>
      </c>
      <c r="E10" s="36"/>
      <c r="F10" s="23">
        <f t="shared" si="2"/>
        <v>2016</v>
      </c>
      <c r="G10" s="33">
        <v>3474.75</v>
      </c>
      <c r="H10" s="34">
        <f t="shared" si="3"/>
        <v>0.99361372572381745</v>
      </c>
      <c r="I10" s="36"/>
      <c r="J10" s="23">
        <f t="shared" si="4"/>
        <v>2016</v>
      </c>
      <c r="K10" s="33">
        <v>373</v>
      </c>
      <c r="L10" s="34">
        <f t="shared" si="5"/>
        <v>0.98960866681406146</v>
      </c>
      <c r="M10" s="36"/>
      <c r="N10" s="23">
        <f t="shared" si="6"/>
        <v>2016</v>
      </c>
      <c r="O10" s="33">
        <v>11.583333333333334</v>
      </c>
      <c r="P10" s="34">
        <f t="shared" si="7"/>
        <v>0.96527777777777779</v>
      </c>
      <c r="Q10" s="36"/>
      <c r="R10" s="23">
        <f t="shared" si="8"/>
        <v>2016</v>
      </c>
      <c r="S10" s="33">
        <v>3.4166666666666665</v>
      </c>
      <c r="T10" s="34">
        <f t="shared" si="9"/>
        <v>1.1388888888888888</v>
      </c>
      <c r="U10" s="36"/>
      <c r="V10" s="23">
        <f t="shared" si="10"/>
        <v>2016</v>
      </c>
      <c r="W10" s="33">
        <v>10018.083333333334</v>
      </c>
      <c r="X10" s="34">
        <f t="shared" si="11"/>
        <v>1.0005243271135376</v>
      </c>
      <c r="Y10" s="36"/>
      <c r="Z10" s="23">
        <f t="shared" si="12"/>
        <v>2016</v>
      </c>
      <c r="AA10" s="33">
        <v>407.33333333333331</v>
      </c>
      <c r="AB10" s="34">
        <f t="shared" si="13"/>
        <v>0.98807357994744283</v>
      </c>
      <c r="AC10" s="36"/>
      <c r="AD10" s="23">
        <f t="shared" si="14"/>
        <v>2016</v>
      </c>
      <c r="AE10" s="33">
        <v>261.08333333333331</v>
      </c>
      <c r="AF10" s="34">
        <f t="shared" si="15"/>
        <v>0.99491902191171788</v>
      </c>
      <c r="AG10" s="34"/>
    </row>
    <row r="11" spans="2:33" x14ac:dyDescent="0.25">
      <c r="B11" s="23">
        <f t="shared" si="0"/>
        <v>2017</v>
      </c>
      <c r="C11" s="33">
        <v>32604.666666666668</v>
      </c>
      <c r="D11" s="34">
        <f t="shared" si="1"/>
        <v>1.0052542194336749</v>
      </c>
      <c r="E11" s="36"/>
      <c r="F11" s="23">
        <f t="shared" si="2"/>
        <v>2017</v>
      </c>
      <c r="G11" s="33">
        <v>3477.75</v>
      </c>
      <c r="H11" s="34">
        <f t="shared" si="3"/>
        <v>1.000863371465573</v>
      </c>
      <c r="I11" s="36"/>
      <c r="J11" s="23">
        <f t="shared" si="4"/>
        <v>2017</v>
      </c>
      <c r="K11" s="33">
        <v>382.16666666666669</v>
      </c>
      <c r="L11" s="34">
        <f t="shared" si="5"/>
        <v>1.0245755138516532</v>
      </c>
      <c r="M11" s="36"/>
      <c r="N11" s="23">
        <f t="shared" si="6"/>
        <v>2017</v>
      </c>
      <c r="O11" s="33">
        <v>11</v>
      </c>
      <c r="P11" s="34">
        <f t="shared" si="7"/>
        <v>0.94964028776978415</v>
      </c>
      <c r="Q11" s="36"/>
      <c r="R11" s="23">
        <f t="shared" si="8"/>
        <v>2017</v>
      </c>
      <c r="S11" s="33">
        <v>4</v>
      </c>
      <c r="T11" s="34">
        <f t="shared" si="9"/>
        <v>1.1707317073170733</v>
      </c>
      <c r="U11" s="36"/>
      <c r="V11" s="23">
        <f t="shared" si="10"/>
        <v>2017</v>
      </c>
      <c r="W11" s="33">
        <v>10042</v>
      </c>
      <c r="X11" s="34">
        <f t="shared" si="11"/>
        <v>1.0023873495429099</v>
      </c>
      <c r="Y11" s="36"/>
      <c r="Z11" s="23">
        <f t="shared" si="12"/>
        <v>2017</v>
      </c>
      <c r="AA11" s="33">
        <v>391.33333333333331</v>
      </c>
      <c r="AB11" s="34">
        <f t="shared" si="13"/>
        <v>0.96072013093289688</v>
      </c>
      <c r="AC11" s="36"/>
      <c r="AD11" s="23">
        <f t="shared" si="14"/>
        <v>2017</v>
      </c>
      <c r="AE11" s="33">
        <v>258.41666666666669</v>
      </c>
      <c r="AF11" s="34">
        <f t="shared" si="15"/>
        <v>0.98978614746249616</v>
      </c>
      <c r="AG11" s="34"/>
    </row>
    <row r="12" spans="2:33" x14ac:dyDescent="0.25">
      <c r="B12" s="23">
        <f t="shared" si="0"/>
        <v>2018</v>
      </c>
      <c r="C12" s="33">
        <v>32755.333333333332</v>
      </c>
      <c r="D12" s="34">
        <f t="shared" si="1"/>
        <v>1.0046210153965689</v>
      </c>
      <c r="E12" s="36"/>
      <c r="F12" s="23">
        <f t="shared" si="2"/>
        <v>2018</v>
      </c>
      <c r="G12" s="33">
        <v>3468.0833333333335</v>
      </c>
      <c r="H12" s="34">
        <f t="shared" si="3"/>
        <v>0.99722042508326747</v>
      </c>
      <c r="I12" s="36"/>
      <c r="J12" s="23">
        <f t="shared" si="4"/>
        <v>2018</v>
      </c>
      <c r="K12" s="33">
        <v>389.41666666666669</v>
      </c>
      <c r="L12" s="34">
        <f t="shared" si="5"/>
        <v>1.0189707806367205</v>
      </c>
      <c r="M12" s="36"/>
      <c r="N12" s="23">
        <f t="shared" si="6"/>
        <v>2018</v>
      </c>
      <c r="O12" s="33">
        <v>11</v>
      </c>
      <c r="P12" s="34">
        <f t="shared" si="7"/>
        <v>1</v>
      </c>
      <c r="Q12" s="36"/>
      <c r="R12" s="23">
        <f t="shared" si="8"/>
        <v>2018</v>
      </c>
      <c r="S12" s="33">
        <v>4</v>
      </c>
      <c r="T12" s="34">
        <f t="shared" si="9"/>
        <v>1</v>
      </c>
      <c r="U12" s="36"/>
      <c r="V12" s="23">
        <f t="shared" si="10"/>
        <v>2018</v>
      </c>
      <c r="W12" s="33">
        <v>10067.666666666666</v>
      </c>
      <c r="X12" s="34">
        <f t="shared" si="11"/>
        <v>1.0025559317533028</v>
      </c>
      <c r="Y12" s="36"/>
      <c r="Z12" s="23">
        <f t="shared" si="12"/>
        <v>2018</v>
      </c>
      <c r="AA12" s="33">
        <v>384.5</v>
      </c>
      <c r="AB12" s="34">
        <f t="shared" si="13"/>
        <v>0.98253833049403749</v>
      </c>
      <c r="AC12" s="36"/>
      <c r="AD12" s="23">
        <f t="shared" si="14"/>
        <v>2018</v>
      </c>
      <c r="AE12" s="33">
        <v>256.41666666666669</v>
      </c>
      <c r="AF12" s="34">
        <f t="shared" si="15"/>
        <v>0.99226056110931959</v>
      </c>
      <c r="AG12" s="34"/>
    </row>
    <row r="13" spans="2:33" s="11" customFormat="1" x14ac:dyDescent="0.25">
      <c r="B13" s="23">
        <f t="shared" si="0"/>
        <v>2019</v>
      </c>
      <c r="C13" s="33">
        <v>32861.75</v>
      </c>
      <c r="D13" s="34">
        <f>C13/C12</f>
        <v>1.0032488347953514</v>
      </c>
      <c r="E13" s="36"/>
      <c r="F13" s="23">
        <f t="shared" si="2"/>
        <v>2019</v>
      </c>
      <c r="G13" s="33">
        <v>3485.0833333333335</v>
      </c>
      <c r="H13" s="34">
        <f>G13/G12</f>
        <v>1.0049018429968521</v>
      </c>
      <c r="I13" s="36"/>
      <c r="J13" s="23">
        <f t="shared" si="4"/>
        <v>2019</v>
      </c>
      <c r="K13" s="33">
        <v>372.33333333333331</v>
      </c>
      <c r="L13" s="34">
        <f>K13/K12</f>
        <v>0.95613096511876727</v>
      </c>
      <c r="M13" s="36"/>
      <c r="N13" s="23">
        <f t="shared" si="6"/>
        <v>2019</v>
      </c>
      <c r="O13" s="33">
        <v>11</v>
      </c>
      <c r="P13" s="34">
        <f>O13/O12</f>
        <v>1</v>
      </c>
      <c r="Q13" s="36"/>
      <c r="R13" s="23">
        <f t="shared" si="8"/>
        <v>2019</v>
      </c>
      <c r="S13" s="33">
        <v>4</v>
      </c>
      <c r="T13" s="34">
        <f>S13/S12</f>
        <v>1</v>
      </c>
      <c r="U13" s="36"/>
      <c r="V13" s="23">
        <f t="shared" si="10"/>
        <v>2019</v>
      </c>
      <c r="W13" s="33">
        <v>10100.416666666666</v>
      </c>
      <c r="X13" s="34">
        <f>W13/W12</f>
        <v>1.0032529881137635</v>
      </c>
      <c r="Y13" s="36"/>
      <c r="Z13" s="23">
        <f t="shared" si="12"/>
        <v>2019</v>
      </c>
      <c r="AA13" s="33">
        <v>385.16666666666669</v>
      </c>
      <c r="AB13" s="34">
        <f>AA13/AA12</f>
        <v>1.0017338534893803</v>
      </c>
      <c r="AC13" s="36"/>
      <c r="AD13" s="23">
        <f t="shared" si="14"/>
        <v>2019</v>
      </c>
      <c r="AE13" s="33">
        <v>256.58333333333331</v>
      </c>
      <c r="AF13" s="34">
        <f>AE13/AE12</f>
        <v>1.0006499837504061</v>
      </c>
      <c r="AG13" s="34"/>
    </row>
    <row r="14" spans="2:33" x14ac:dyDescent="0.25">
      <c r="B14" s="23">
        <f t="shared" si="0"/>
        <v>2020</v>
      </c>
      <c r="C14" s="33">
        <v>32990.166666666664</v>
      </c>
      <c r="D14" s="34">
        <f t="shared" ref="D14:D15" si="16">C14/C13</f>
        <v>1.0039077853938596</v>
      </c>
      <c r="E14" s="36"/>
      <c r="F14" s="23">
        <f t="shared" si="2"/>
        <v>2020</v>
      </c>
      <c r="G14" s="33">
        <v>3490.4166666666665</v>
      </c>
      <c r="H14" s="34">
        <f t="shared" ref="H14:H15" si="17">G14/G13</f>
        <v>1.0015303316515625</v>
      </c>
      <c r="I14" s="36"/>
      <c r="J14" s="23">
        <f t="shared" si="4"/>
        <v>2020</v>
      </c>
      <c r="K14" s="33">
        <v>368.5</v>
      </c>
      <c r="L14" s="34">
        <f t="shared" ref="L14:L15" si="18">K14/K13</f>
        <v>0.98970456580125343</v>
      </c>
      <c r="M14" s="36"/>
      <c r="N14" s="23">
        <f t="shared" si="6"/>
        <v>2020</v>
      </c>
      <c r="O14" s="33">
        <v>10</v>
      </c>
      <c r="P14" s="34">
        <f t="shared" ref="P14" si="19">O14/O13</f>
        <v>0.90909090909090906</v>
      </c>
      <c r="Q14" s="36"/>
      <c r="R14" s="23">
        <f t="shared" si="8"/>
        <v>2020</v>
      </c>
      <c r="S14" s="33">
        <v>4</v>
      </c>
      <c r="T14" s="34">
        <f t="shared" ref="T14:T15" si="20">S14/S13</f>
        <v>1</v>
      </c>
      <c r="U14" s="36"/>
      <c r="V14" s="23">
        <f t="shared" si="10"/>
        <v>2020</v>
      </c>
      <c r="W14" s="33">
        <v>10136.333333333334</v>
      </c>
      <c r="X14" s="34">
        <f t="shared" ref="X14:X15" si="21">W14/W13</f>
        <v>1.0035559589125862</v>
      </c>
      <c r="Y14" s="36"/>
      <c r="Z14" s="23">
        <f t="shared" si="12"/>
        <v>2020</v>
      </c>
      <c r="AA14" s="33">
        <v>370.58333333333331</v>
      </c>
      <c r="AB14" s="34">
        <f t="shared" ref="AB14:AB15" si="22">AA14/AA13</f>
        <v>0.96213760276936378</v>
      </c>
      <c r="AC14" s="36"/>
      <c r="AD14" s="23">
        <f t="shared" si="14"/>
        <v>2020</v>
      </c>
      <c r="AE14" s="33">
        <v>253.25</v>
      </c>
      <c r="AF14" s="34">
        <f t="shared" ref="AF14" si="23">AE14/AE13</f>
        <v>0.98700876908087054</v>
      </c>
      <c r="AG14" s="38"/>
    </row>
    <row r="15" spans="2:33" x14ac:dyDescent="0.25">
      <c r="B15" s="23">
        <f t="shared" si="0"/>
        <v>2021</v>
      </c>
      <c r="C15" s="33">
        <v>33113</v>
      </c>
      <c r="D15" s="34">
        <f t="shared" si="16"/>
        <v>1.00372333169985</v>
      </c>
      <c r="E15" s="36"/>
      <c r="F15" s="23">
        <f t="shared" si="2"/>
        <v>2021</v>
      </c>
      <c r="G15" s="33">
        <v>3459.1666666666665</v>
      </c>
      <c r="H15" s="34">
        <f t="shared" si="17"/>
        <v>0.99104691416975055</v>
      </c>
      <c r="I15" s="36"/>
      <c r="J15" s="23">
        <f t="shared" si="4"/>
        <v>2021</v>
      </c>
      <c r="K15" s="33">
        <v>372.25</v>
      </c>
      <c r="L15" s="34">
        <f t="shared" si="18"/>
        <v>1.0101763907734056</v>
      </c>
      <c r="M15" s="36"/>
      <c r="N15" s="23">
        <f t="shared" si="6"/>
        <v>2021</v>
      </c>
      <c r="O15" s="33">
        <v>9</v>
      </c>
      <c r="P15" s="34">
        <f>O15/O14</f>
        <v>0.9</v>
      </c>
      <c r="Q15" s="36"/>
      <c r="R15" s="23">
        <f t="shared" si="8"/>
        <v>2021</v>
      </c>
      <c r="S15" s="33">
        <v>4</v>
      </c>
      <c r="T15" s="34">
        <f t="shared" si="20"/>
        <v>1</v>
      </c>
      <c r="U15" s="36"/>
      <c r="V15" s="23">
        <f t="shared" si="10"/>
        <v>2021</v>
      </c>
      <c r="W15" s="33">
        <v>10161</v>
      </c>
      <c r="X15" s="34">
        <f t="shared" si="21"/>
        <v>1.0024334900851721</v>
      </c>
      <c r="Y15" s="36"/>
      <c r="Z15" s="23">
        <f t="shared" si="12"/>
        <v>2021</v>
      </c>
      <c r="AA15" s="33">
        <v>366.91666666666669</v>
      </c>
      <c r="AB15" s="34">
        <f t="shared" si="22"/>
        <v>0.99010568922869358</v>
      </c>
      <c r="AC15" s="36"/>
      <c r="AD15" s="23">
        <f t="shared" si="14"/>
        <v>2021</v>
      </c>
      <c r="AE15" s="33">
        <v>242.91666666666666</v>
      </c>
      <c r="AF15" s="34">
        <f>AE15/AE14</f>
        <v>0.95919710431062843</v>
      </c>
      <c r="AG15" s="38"/>
    </row>
    <row r="16" spans="2:33" x14ac:dyDescent="0.25">
      <c r="B16" s="36">
        <f t="shared" si="0"/>
        <v>2022</v>
      </c>
      <c r="C16" s="37">
        <f>C15*D16</f>
        <v>33251.018132977522</v>
      </c>
      <c r="D16" s="38">
        <f>GEOMEAN(D7:D15)</f>
        <v>1.004168095097923</v>
      </c>
      <c r="E16" s="36"/>
      <c r="F16" s="36">
        <f t="shared" si="2"/>
        <v>2022</v>
      </c>
      <c r="G16" s="37">
        <f>G15*H16+G19</f>
        <v>3488.8963570661363</v>
      </c>
      <c r="H16" s="38">
        <f>GEOMEAN(H7:H15)</f>
        <v>0.99934368308344101</v>
      </c>
      <c r="I16" s="36"/>
      <c r="J16" s="36">
        <f t="shared" si="4"/>
        <v>2022</v>
      </c>
      <c r="K16" s="244">
        <f>K15*L16+K19</f>
        <v>359.49848865878323</v>
      </c>
      <c r="L16" s="38">
        <f>GEOMEAN(L7:L15)</f>
        <v>0.98454933152124435</v>
      </c>
      <c r="M16" s="36"/>
      <c r="N16" s="36">
        <f t="shared" si="6"/>
        <v>2022</v>
      </c>
      <c r="O16" s="37">
        <f>O15*P16</f>
        <v>9</v>
      </c>
      <c r="P16" s="149">
        <v>1</v>
      </c>
      <c r="Q16" s="36"/>
      <c r="R16" s="36">
        <f t="shared" si="8"/>
        <v>2022</v>
      </c>
      <c r="S16" s="37">
        <f>S15*T16</f>
        <v>4</v>
      </c>
      <c r="T16" s="38">
        <f>T15</f>
        <v>1</v>
      </c>
      <c r="U16" s="36"/>
      <c r="V16" s="36">
        <f t="shared" si="10"/>
        <v>2022</v>
      </c>
      <c r="W16" s="37">
        <f>W15*X16</f>
        <v>10176.863872573103</v>
      </c>
      <c r="X16" s="38">
        <f>GEOMEAN(X7:X15)</f>
        <v>1.001561251114369</v>
      </c>
      <c r="Y16" s="36"/>
      <c r="Z16" s="36">
        <f t="shared" si="12"/>
        <v>2022</v>
      </c>
      <c r="AA16" s="37">
        <f>AA15*AB16</f>
        <v>358.97793850216448</v>
      </c>
      <c r="AB16" s="38">
        <f>GEOMEAN(AB7:AB15)</f>
        <v>0.97836367522733891</v>
      </c>
      <c r="AC16" s="36"/>
      <c r="AD16" s="36">
        <f t="shared" si="14"/>
        <v>2022</v>
      </c>
      <c r="AE16" s="37">
        <f>AE15*AF16</f>
        <v>240.78207543158391</v>
      </c>
      <c r="AF16" s="38">
        <f>GEOMEAN(AF7:AF15)</f>
        <v>0.99121266043876743</v>
      </c>
      <c r="AG16" s="38"/>
    </row>
    <row r="17" spans="1:33" x14ac:dyDescent="0.25">
      <c r="B17" s="36">
        <f t="shared" si="0"/>
        <v>2023</v>
      </c>
      <c r="C17" s="37">
        <f>C16*D17</f>
        <v>33389.611538658537</v>
      </c>
      <c r="D17" s="38">
        <f>D16</f>
        <v>1.004168095097923</v>
      </c>
      <c r="E17" s="36"/>
      <c r="F17" s="36">
        <f t="shared" si="2"/>
        <v>2023</v>
      </c>
      <c r="G17" s="37">
        <f>G16*H17</f>
        <v>3486.6065353668728</v>
      </c>
      <c r="H17" s="38">
        <f>H16</f>
        <v>0.99934368308344101</v>
      </c>
      <c r="I17" s="36"/>
      <c r="J17" s="36">
        <f t="shared" si="4"/>
        <v>2023</v>
      </c>
      <c r="K17" s="244">
        <f>K16*L17</f>
        <v>353.94399669190267</v>
      </c>
      <c r="L17" s="38">
        <f>L16</f>
        <v>0.98454933152124435</v>
      </c>
      <c r="M17" s="36"/>
      <c r="N17" s="36">
        <f t="shared" si="6"/>
        <v>2023</v>
      </c>
      <c r="O17" s="37">
        <v>8</v>
      </c>
      <c r="P17" s="34">
        <f>O17/O16</f>
        <v>0.88888888888888884</v>
      </c>
      <c r="Q17" s="36"/>
      <c r="R17" s="36">
        <f t="shared" si="8"/>
        <v>2023</v>
      </c>
      <c r="S17" s="37">
        <f>S16*T17</f>
        <v>4</v>
      </c>
      <c r="T17" s="38">
        <f>T16</f>
        <v>1</v>
      </c>
      <c r="U17" s="36"/>
      <c r="V17" s="36">
        <f t="shared" si="10"/>
        <v>2023</v>
      </c>
      <c r="W17" s="37">
        <f>W16*X17</f>
        <v>10192.752512634939</v>
      </c>
      <c r="X17" s="38">
        <f>X16</f>
        <v>1.001561251114369</v>
      </c>
      <c r="Y17" s="36"/>
      <c r="Z17" s="36">
        <f t="shared" si="12"/>
        <v>2023</v>
      </c>
      <c r="AA17" s="37">
        <f>AA16*AB17</f>
        <v>351.21097523851131</v>
      </c>
      <c r="AB17" s="38">
        <f>AB16</f>
        <v>0.97836367522733891</v>
      </c>
      <c r="AC17" s="36"/>
      <c r="AD17" s="36">
        <f t="shared" si="14"/>
        <v>2023</v>
      </c>
      <c r="AE17" s="37">
        <f>AE16*AF17+AE20</f>
        <v>341.66624157450826</v>
      </c>
      <c r="AF17" s="38">
        <f>AF16</f>
        <v>0.99121266043876743</v>
      </c>
      <c r="AG17" s="38"/>
    </row>
    <row r="18" spans="1:33" x14ac:dyDescent="0.25">
      <c r="C18" s="4"/>
      <c r="G18" s="4"/>
      <c r="K18" s="4"/>
      <c r="O18" s="148"/>
      <c r="S18" s="148"/>
      <c r="W18" s="4"/>
      <c r="AA18" s="4"/>
      <c r="AE18" s="4"/>
    </row>
    <row r="19" spans="1:33" x14ac:dyDescent="0.25">
      <c r="B19" s="195"/>
      <c r="C19" s="234" t="s">
        <v>353</v>
      </c>
      <c r="D19" s="196"/>
      <c r="E19" s="196"/>
      <c r="F19" s="196"/>
      <c r="G19" s="234">
        <v>32</v>
      </c>
      <c r="H19" s="196"/>
      <c r="I19" s="196"/>
      <c r="J19" s="196"/>
      <c r="K19" s="234">
        <f>-7</f>
        <v>-7</v>
      </c>
      <c r="L19" s="196"/>
      <c r="M19" s="196"/>
      <c r="N19" s="196"/>
      <c r="O19" s="235"/>
      <c r="P19" s="196"/>
      <c r="Q19" s="196"/>
      <c r="R19" s="196"/>
      <c r="S19" s="235"/>
      <c r="T19" s="196"/>
      <c r="U19" s="196"/>
      <c r="V19" s="196"/>
      <c r="W19" s="234"/>
      <c r="X19" s="196"/>
      <c r="Y19" s="196"/>
      <c r="Z19" s="196"/>
      <c r="AA19" s="234"/>
      <c r="AB19" s="196"/>
      <c r="AC19" s="196"/>
      <c r="AD19" s="196"/>
      <c r="AE19" s="234"/>
      <c r="AF19" s="214"/>
    </row>
    <row r="20" spans="1:33" x14ac:dyDescent="0.25">
      <c r="B20" s="209"/>
      <c r="C20" s="231" t="s">
        <v>360</v>
      </c>
      <c r="D20" s="219"/>
      <c r="E20" s="219"/>
      <c r="F20" s="219"/>
      <c r="G20" s="231"/>
      <c r="H20" s="219"/>
      <c r="I20" s="219"/>
      <c r="J20" s="219"/>
      <c r="K20" s="231"/>
      <c r="L20" s="219"/>
      <c r="M20" s="219"/>
      <c r="N20" s="219"/>
      <c r="O20" s="236"/>
      <c r="P20" s="219"/>
      <c r="Q20" s="219"/>
      <c r="R20" s="219"/>
      <c r="S20" s="236"/>
      <c r="T20" s="219"/>
      <c r="U20" s="219"/>
      <c r="V20" s="219"/>
      <c r="W20" s="231"/>
      <c r="X20" s="219"/>
      <c r="Y20" s="219"/>
      <c r="Z20" s="219"/>
      <c r="AA20" s="231"/>
      <c r="AB20" s="219"/>
      <c r="AC20" s="219"/>
      <c r="AD20" s="219"/>
      <c r="AE20" s="231">
        <v>103</v>
      </c>
      <c r="AF20" s="220"/>
    </row>
    <row r="21" spans="1:33" x14ac:dyDescent="0.25">
      <c r="C21" s="4"/>
      <c r="G21" s="4"/>
      <c r="K21" s="4"/>
      <c r="O21" s="148"/>
      <c r="S21" s="148"/>
      <c r="W21" s="4"/>
      <c r="AA21" s="4"/>
      <c r="AE21" s="4"/>
    </row>
    <row r="22" spans="1:33" x14ac:dyDescent="0.25">
      <c r="A22" t="s">
        <v>280</v>
      </c>
      <c r="C22" s="4"/>
      <c r="G22" s="4"/>
      <c r="K22" s="4"/>
      <c r="O22" s="148"/>
      <c r="S22" s="148"/>
      <c r="W22" s="4"/>
      <c r="AA22" s="4"/>
      <c r="AE22" s="4"/>
    </row>
    <row r="23" spans="1:33" x14ac:dyDescent="0.25">
      <c r="B23" s="11">
        <v>2022</v>
      </c>
      <c r="C23" s="37">
        <f>AVERAGE(C40:C51)</f>
        <v>33251.020000000004</v>
      </c>
      <c r="D23" s="120">
        <f>C23/C15</f>
        <v>1.0041681514812915</v>
      </c>
      <c r="F23" s="11">
        <v>2022</v>
      </c>
      <c r="G23" s="37">
        <f>AVERAGE(G40:G51)</f>
        <v>3488.9</v>
      </c>
      <c r="H23" s="120">
        <f>G23/G15</f>
        <v>1.0085955191520117</v>
      </c>
      <c r="J23" s="11">
        <v>2022</v>
      </c>
      <c r="K23" s="244">
        <f>AVERAGE(K40:K51)</f>
        <v>359.5</v>
      </c>
      <c r="L23" s="120">
        <f>K23/K15</f>
        <v>0.96574882471457357</v>
      </c>
      <c r="N23" s="11">
        <v>2022</v>
      </c>
      <c r="O23" s="37">
        <f>AVERAGE(O40:O51)</f>
        <v>9</v>
      </c>
      <c r="P23" s="120">
        <f>O23/O15</f>
        <v>1</v>
      </c>
      <c r="R23" s="11">
        <v>2022</v>
      </c>
      <c r="S23" s="37">
        <f>AVERAGE(S40:S51)</f>
        <v>4</v>
      </c>
      <c r="T23" s="120">
        <f>S23/S15</f>
        <v>1</v>
      </c>
      <c r="V23" s="11">
        <v>2022</v>
      </c>
      <c r="W23" s="37">
        <f>AVERAGE(W40:W51)</f>
        <v>10176.860000000002</v>
      </c>
      <c r="X23" s="120">
        <f>W23/W15</f>
        <v>1.0015608699931111</v>
      </c>
      <c r="Z23" s="11">
        <v>2022</v>
      </c>
      <c r="AA23" s="37">
        <f>AVERAGE(AA40:AA51)</f>
        <v>358.97999999999985</v>
      </c>
      <c r="AB23" s="120">
        <f>AA23/AA15</f>
        <v>0.97836929366341086</v>
      </c>
      <c r="AD23" s="11">
        <v>2022</v>
      </c>
      <c r="AE23" s="37">
        <f>AVERAGE(AE40:AE51)</f>
        <v>240.78</v>
      </c>
      <c r="AF23" s="120">
        <f>AE23/AE15</f>
        <v>0.99120411663807895</v>
      </c>
    </row>
    <row r="24" spans="1:33" x14ac:dyDescent="0.25">
      <c r="B24" s="11">
        <v>2023</v>
      </c>
      <c r="C24" s="37">
        <f>AVERAGE(C52:C63)</f>
        <v>33389.613413462925</v>
      </c>
      <c r="D24" s="120">
        <f>C24/C23</f>
        <v>1.0041680950979224</v>
      </c>
      <c r="F24" s="11">
        <v>2023</v>
      </c>
      <c r="G24" s="37">
        <f>AVERAGE(G52:G63)</f>
        <v>3486.6101759098165</v>
      </c>
      <c r="H24" s="120">
        <f>G24/G23</f>
        <v>0.99934368308344068</v>
      </c>
      <c r="J24" s="11">
        <v>2023</v>
      </c>
      <c r="K24" s="244">
        <f>AVERAGE(K52:K63)</f>
        <v>353.90000000000003</v>
      </c>
      <c r="L24" s="120">
        <f>K24/K23</f>
        <v>0.98442280945758009</v>
      </c>
      <c r="N24" s="11">
        <v>2023</v>
      </c>
      <c r="O24" s="37">
        <f>AVERAGE(O52:O63)</f>
        <v>8</v>
      </c>
      <c r="P24" s="120">
        <f>O24/O23</f>
        <v>0.88888888888888884</v>
      </c>
      <c r="R24" s="11">
        <v>2023</v>
      </c>
      <c r="S24" s="37">
        <f>AVERAGE(S52:S63)</f>
        <v>4</v>
      </c>
      <c r="T24" s="120">
        <f>S24/S23</f>
        <v>1</v>
      </c>
      <c r="V24" s="11">
        <v>2023</v>
      </c>
      <c r="W24" s="37">
        <f>AVERAGE(W52:W63)</f>
        <v>10192.748634015779</v>
      </c>
      <c r="X24" s="120">
        <f>W24/W23</f>
        <v>1.001561251114369</v>
      </c>
      <c r="Z24" s="11">
        <v>2023</v>
      </c>
      <c r="AA24" s="37">
        <f>AVERAGE(AA52:AA63)</f>
        <v>351.21299213310976</v>
      </c>
      <c r="AB24" s="120">
        <f>AA24/AA23</f>
        <v>0.97836367522733836</v>
      </c>
      <c r="AD24" s="11">
        <v>2023</v>
      </c>
      <c r="AE24" s="37">
        <f>AVERAGE(AE52:AE63)</f>
        <v>341.66418438044633</v>
      </c>
      <c r="AF24" s="120">
        <f>AE24/AE23</f>
        <v>1.4189890538269223</v>
      </c>
    </row>
    <row r="25" spans="1:33" x14ac:dyDescent="0.25">
      <c r="C25" s="150" t="str">
        <f>IF(ROUND(C23,1)=ROUND(C16,1),IF(ROUND(C24,1)=ROUND(C17,1),"Match","Check"),"Check")</f>
        <v>Match</v>
      </c>
      <c r="G25" s="150" t="str">
        <f>IF(ROUND(G23,1)=ROUND(G16,1),IF(ROUND(G24,1)=ROUND(G17,1),"Match","Check"),"Check")</f>
        <v>Match</v>
      </c>
      <c r="H25" s="68"/>
      <c r="K25" s="150" t="str">
        <f>IF(ROUND(K23,1)=ROUND(K16,1),IF(ROUND(K24,1)=ROUND(K17,1),"Match","Check"),"Check")</f>
        <v>Match</v>
      </c>
      <c r="L25" s="151"/>
      <c r="O25" s="150" t="str">
        <f>IF(ROUND(O23,1)=ROUND(O16,1),IF(ROUND(O24,1)=ROUND(O17,1),"Match","Check"),"Check")</f>
        <v>Match</v>
      </c>
      <c r="S25" s="150" t="str">
        <f>IF(ROUND(S23,1)=ROUND(S16,1),IF(ROUND(S24,1)=ROUND(S17,1),"Match","Check"),"Check")</f>
        <v>Match</v>
      </c>
      <c r="W25" s="150" t="str">
        <f>IF(ROUND(W23,1)=ROUND(W16,1),IF(ROUND(W24,0)=ROUND(W17,0),"Match","Check"),"Check")</f>
        <v>Match</v>
      </c>
      <c r="AA25" s="150" t="str">
        <f>IF(ROUND(AA23,1)=ROUND(AA16,1),IF(ROUND(AA24,1)=ROUND(AA17,1),"Match","Check"),"Check")</f>
        <v>Match</v>
      </c>
      <c r="AE25" s="150" t="str">
        <f>IF(ROUND(AE23,1)=ROUND(AE16,1),IF(ROUND(AE24,1)=ROUND(AE17,1),"Match","Check"),"Check")</f>
        <v>Match</v>
      </c>
    </row>
    <row r="26" spans="1:33" x14ac:dyDescent="0.25">
      <c r="C26" s="148"/>
      <c r="G26" s="148"/>
      <c r="K26" s="148"/>
      <c r="L26" s="151"/>
      <c r="O26" s="148"/>
      <c r="S26" s="148"/>
      <c r="W26" s="148"/>
      <c r="AA26" s="148"/>
      <c r="AE26" s="148"/>
    </row>
    <row r="27" spans="1:33" x14ac:dyDescent="0.25">
      <c r="A27">
        <v>2020</v>
      </c>
      <c r="B27" t="s">
        <v>39</v>
      </c>
      <c r="F27" t="s">
        <v>39</v>
      </c>
      <c r="J27" t="s">
        <v>39</v>
      </c>
      <c r="N27" t="s">
        <v>39</v>
      </c>
      <c r="R27" t="s">
        <v>39</v>
      </c>
      <c r="S27" s="33"/>
      <c r="V27" t="s">
        <v>39</v>
      </c>
      <c r="W27" s="33"/>
      <c r="Z27" t="s">
        <v>39</v>
      </c>
      <c r="AA27" s="33"/>
      <c r="AD27" t="s">
        <v>39</v>
      </c>
      <c r="AE27" s="33"/>
    </row>
    <row r="28" spans="1:33" x14ac:dyDescent="0.25">
      <c r="A28">
        <v>2021</v>
      </c>
      <c r="B28" t="s">
        <v>46</v>
      </c>
      <c r="C28" s="33">
        <v>33061</v>
      </c>
      <c r="F28" t="s">
        <v>46</v>
      </c>
      <c r="G28" s="33">
        <v>3494</v>
      </c>
      <c r="H28" s="15"/>
      <c r="J28" t="s">
        <v>46</v>
      </c>
      <c r="K28" s="33">
        <v>368</v>
      </c>
      <c r="L28" s="15"/>
      <c r="N28" t="s">
        <v>46</v>
      </c>
      <c r="O28" s="33">
        <v>9</v>
      </c>
      <c r="R28" t="s">
        <v>46</v>
      </c>
      <c r="S28" s="33">
        <v>4</v>
      </c>
      <c r="V28" t="s">
        <v>46</v>
      </c>
      <c r="W28" s="33">
        <v>10145</v>
      </c>
      <c r="Z28" t="s">
        <v>46</v>
      </c>
      <c r="AA28" s="33">
        <v>367</v>
      </c>
      <c r="AD28" t="s">
        <v>46</v>
      </c>
      <c r="AE28" s="33">
        <v>250</v>
      </c>
    </row>
    <row r="29" spans="1:33" x14ac:dyDescent="0.25">
      <c r="A29">
        <f>A28</f>
        <v>2021</v>
      </c>
      <c r="B29" t="s">
        <v>45</v>
      </c>
      <c r="C29" s="33">
        <v>33072</v>
      </c>
      <c r="F29" t="s">
        <v>45</v>
      </c>
      <c r="G29" s="33">
        <v>3496</v>
      </c>
      <c r="H29" s="15"/>
      <c r="J29" t="s">
        <v>45</v>
      </c>
      <c r="K29" s="33">
        <v>368</v>
      </c>
      <c r="L29" s="15"/>
      <c r="N29" t="s">
        <v>45</v>
      </c>
      <c r="O29" s="33">
        <v>9</v>
      </c>
      <c r="R29" t="s">
        <v>45</v>
      </c>
      <c r="S29" s="33">
        <v>4</v>
      </c>
      <c r="V29" t="s">
        <v>45</v>
      </c>
      <c r="W29" s="33">
        <v>10159</v>
      </c>
      <c r="Z29" t="s">
        <v>45</v>
      </c>
      <c r="AA29" s="33">
        <v>367</v>
      </c>
      <c r="AD29" t="s">
        <v>45</v>
      </c>
      <c r="AE29" s="33">
        <v>250</v>
      </c>
    </row>
    <row r="30" spans="1:33" x14ac:dyDescent="0.25">
      <c r="A30">
        <f t="shared" ref="A30:A39" si="24">A29</f>
        <v>2021</v>
      </c>
      <c r="B30" t="s">
        <v>44</v>
      </c>
      <c r="C30" s="33">
        <v>33081</v>
      </c>
      <c r="F30" t="s">
        <v>44</v>
      </c>
      <c r="G30" s="33">
        <v>3495</v>
      </c>
      <c r="H30" s="15"/>
      <c r="J30" t="s">
        <v>44</v>
      </c>
      <c r="K30" s="33">
        <v>369</v>
      </c>
      <c r="L30" s="15"/>
      <c r="N30" t="s">
        <v>44</v>
      </c>
      <c r="O30" s="33">
        <v>9</v>
      </c>
      <c r="R30" t="s">
        <v>44</v>
      </c>
      <c r="S30" s="33">
        <v>4</v>
      </c>
      <c r="V30" t="s">
        <v>44</v>
      </c>
      <c r="W30" s="33">
        <v>10159</v>
      </c>
      <c r="Z30" t="s">
        <v>44</v>
      </c>
      <c r="AA30" s="33">
        <v>367</v>
      </c>
      <c r="AD30" t="s">
        <v>44</v>
      </c>
      <c r="AE30" s="33">
        <v>250</v>
      </c>
    </row>
    <row r="31" spans="1:33" x14ac:dyDescent="0.25">
      <c r="A31">
        <f t="shared" si="24"/>
        <v>2021</v>
      </c>
      <c r="B31" t="s">
        <v>43</v>
      </c>
      <c r="C31" s="33">
        <v>33089</v>
      </c>
      <c r="F31" t="s">
        <v>43</v>
      </c>
      <c r="G31" s="33">
        <v>3508</v>
      </c>
      <c r="H31" s="15"/>
      <c r="J31" t="s">
        <v>43</v>
      </c>
      <c r="K31" s="33">
        <v>370</v>
      </c>
      <c r="L31" s="15"/>
      <c r="N31" t="s">
        <v>43</v>
      </c>
      <c r="O31" s="33">
        <v>9</v>
      </c>
      <c r="R31" t="s">
        <v>43</v>
      </c>
      <c r="S31" s="33">
        <v>4</v>
      </c>
      <c r="V31" t="s">
        <v>43</v>
      </c>
      <c r="W31" s="33">
        <v>10159</v>
      </c>
      <c r="Z31" t="s">
        <v>43</v>
      </c>
      <c r="AA31" s="33">
        <v>367</v>
      </c>
      <c r="AD31" t="s">
        <v>43</v>
      </c>
      <c r="AE31" s="33">
        <v>250</v>
      </c>
    </row>
    <row r="32" spans="1:33" x14ac:dyDescent="0.25">
      <c r="A32">
        <f t="shared" si="24"/>
        <v>2021</v>
      </c>
      <c r="B32" t="s">
        <v>32</v>
      </c>
      <c r="C32" s="33">
        <v>33091</v>
      </c>
      <c r="F32" t="s">
        <v>32</v>
      </c>
      <c r="G32" s="33">
        <v>3442</v>
      </c>
      <c r="H32" s="15"/>
      <c r="J32" t="s">
        <v>32</v>
      </c>
      <c r="K32" s="33">
        <v>369</v>
      </c>
      <c r="L32" s="15"/>
      <c r="N32" t="s">
        <v>32</v>
      </c>
      <c r="O32" s="33">
        <v>9</v>
      </c>
      <c r="R32" t="s">
        <v>32</v>
      </c>
      <c r="S32" s="33">
        <v>4</v>
      </c>
      <c r="V32" t="s">
        <v>32</v>
      </c>
      <c r="W32" s="33">
        <v>10159</v>
      </c>
      <c r="Z32" t="s">
        <v>32</v>
      </c>
      <c r="AA32" s="33">
        <v>367</v>
      </c>
      <c r="AD32" t="s">
        <v>32</v>
      </c>
      <c r="AE32" s="33">
        <v>250</v>
      </c>
    </row>
    <row r="33" spans="1:33" x14ac:dyDescent="0.25">
      <c r="A33">
        <f t="shared" si="24"/>
        <v>2021</v>
      </c>
      <c r="B33" t="s">
        <v>58</v>
      </c>
      <c r="C33" s="33">
        <v>33105</v>
      </c>
      <c r="F33" t="s">
        <v>58</v>
      </c>
      <c r="G33" s="33">
        <v>3435</v>
      </c>
      <c r="H33" s="15"/>
      <c r="J33" t="s">
        <v>58</v>
      </c>
      <c r="K33" s="33">
        <v>373</v>
      </c>
      <c r="L33" s="15"/>
      <c r="N33" t="s">
        <v>58</v>
      </c>
      <c r="O33" s="33">
        <v>9</v>
      </c>
      <c r="R33" t="s">
        <v>58</v>
      </c>
      <c r="S33" s="33">
        <v>4</v>
      </c>
      <c r="V33" t="s">
        <v>58</v>
      </c>
      <c r="W33" s="33">
        <v>10159</v>
      </c>
      <c r="Z33" t="s">
        <v>58</v>
      </c>
      <c r="AA33" s="33">
        <v>367</v>
      </c>
      <c r="AD33" t="s">
        <v>58</v>
      </c>
      <c r="AE33" s="33">
        <v>238</v>
      </c>
    </row>
    <row r="34" spans="1:33" x14ac:dyDescent="0.25">
      <c r="A34">
        <f t="shared" si="24"/>
        <v>2021</v>
      </c>
      <c r="B34" t="s">
        <v>59</v>
      </c>
      <c r="C34" s="33">
        <v>33122</v>
      </c>
      <c r="F34" t="s">
        <v>59</v>
      </c>
      <c r="G34" s="33">
        <v>3435</v>
      </c>
      <c r="H34" s="15"/>
      <c r="J34" t="s">
        <v>59</v>
      </c>
      <c r="K34" s="33">
        <v>374</v>
      </c>
      <c r="L34" s="15"/>
      <c r="N34" t="s">
        <v>59</v>
      </c>
      <c r="O34" s="33">
        <v>9</v>
      </c>
      <c r="R34" t="s">
        <v>59</v>
      </c>
      <c r="S34" s="33">
        <v>4</v>
      </c>
      <c r="V34" t="s">
        <v>59</v>
      </c>
      <c r="W34" s="33">
        <v>10159</v>
      </c>
      <c r="Z34" t="s">
        <v>59</v>
      </c>
      <c r="AA34" s="33">
        <v>367</v>
      </c>
      <c r="AD34" t="s">
        <v>59</v>
      </c>
      <c r="AE34" s="33">
        <v>238</v>
      </c>
    </row>
    <row r="35" spans="1:33" x14ac:dyDescent="0.25">
      <c r="A35">
        <f t="shared" si="24"/>
        <v>2021</v>
      </c>
      <c r="B35" t="s">
        <v>60</v>
      </c>
      <c r="C35" s="33">
        <v>33124</v>
      </c>
      <c r="F35" t="s">
        <v>60</v>
      </c>
      <c r="G35" s="33">
        <v>3437</v>
      </c>
      <c r="H35" s="15"/>
      <c r="J35" t="s">
        <v>60</v>
      </c>
      <c r="K35" s="33">
        <v>374</v>
      </c>
      <c r="L35" s="15"/>
      <c r="N35" t="s">
        <v>60</v>
      </c>
      <c r="O35" s="33">
        <v>9</v>
      </c>
      <c r="R35" t="s">
        <v>60</v>
      </c>
      <c r="S35" s="33">
        <v>4</v>
      </c>
      <c r="V35" t="s">
        <v>60</v>
      </c>
      <c r="W35" s="33">
        <v>10159</v>
      </c>
      <c r="Z35" t="s">
        <v>60</v>
      </c>
      <c r="AA35" s="33">
        <v>367</v>
      </c>
      <c r="AD35" t="s">
        <v>60</v>
      </c>
      <c r="AE35" s="33">
        <v>238</v>
      </c>
    </row>
    <row r="36" spans="1:33" x14ac:dyDescent="0.25">
      <c r="A36">
        <f t="shared" si="24"/>
        <v>2021</v>
      </c>
      <c r="B36" t="s">
        <v>191</v>
      </c>
      <c r="C36" s="33">
        <v>33131</v>
      </c>
      <c r="F36" t="s">
        <v>191</v>
      </c>
      <c r="G36" s="33">
        <v>3440</v>
      </c>
      <c r="H36" s="15"/>
      <c r="J36" t="s">
        <v>191</v>
      </c>
      <c r="K36" s="33">
        <v>374</v>
      </c>
      <c r="L36" s="15"/>
      <c r="N36" t="s">
        <v>191</v>
      </c>
      <c r="O36" s="33">
        <v>9</v>
      </c>
      <c r="R36" t="s">
        <v>191</v>
      </c>
      <c r="S36" s="33">
        <v>4</v>
      </c>
      <c r="V36" t="s">
        <v>191</v>
      </c>
      <c r="W36" s="33">
        <v>10162</v>
      </c>
      <c r="Z36" t="s">
        <v>191</v>
      </c>
      <c r="AA36" s="33">
        <v>367</v>
      </c>
      <c r="AD36" t="s">
        <v>191</v>
      </c>
      <c r="AE36" s="33">
        <v>238</v>
      </c>
    </row>
    <row r="37" spans="1:33" x14ac:dyDescent="0.25">
      <c r="A37">
        <f t="shared" si="24"/>
        <v>2021</v>
      </c>
      <c r="B37" t="s">
        <v>41</v>
      </c>
      <c r="C37" s="33">
        <v>33148</v>
      </c>
      <c r="F37" t="s">
        <v>41</v>
      </c>
      <c r="G37" s="33">
        <v>3436</v>
      </c>
      <c r="H37" s="15"/>
      <c r="J37" t="s">
        <v>41</v>
      </c>
      <c r="K37" s="33">
        <v>374</v>
      </c>
      <c r="L37" s="15"/>
      <c r="N37" t="s">
        <v>41</v>
      </c>
      <c r="O37" s="33">
        <v>9</v>
      </c>
      <c r="R37" t="s">
        <v>41</v>
      </c>
      <c r="S37" s="33">
        <v>4</v>
      </c>
      <c r="V37" t="s">
        <v>41</v>
      </c>
      <c r="W37" s="33">
        <v>10167</v>
      </c>
      <c r="Z37" t="s">
        <v>41</v>
      </c>
      <c r="AA37" s="33">
        <v>367</v>
      </c>
      <c r="AD37" t="s">
        <v>41</v>
      </c>
      <c r="AE37" s="33">
        <v>238</v>
      </c>
    </row>
    <row r="38" spans="1:33" x14ac:dyDescent="0.25">
      <c r="A38">
        <f t="shared" si="24"/>
        <v>2021</v>
      </c>
      <c r="B38" t="s">
        <v>40</v>
      </c>
      <c r="C38" s="33">
        <v>33158</v>
      </c>
      <c r="F38" t="s">
        <v>40</v>
      </c>
      <c r="G38" s="33">
        <v>3445</v>
      </c>
      <c r="H38" s="15"/>
      <c r="J38" t="s">
        <v>40</v>
      </c>
      <c r="K38" s="33">
        <v>377</v>
      </c>
      <c r="L38" s="15"/>
      <c r="N38" t="s">
        <v>40</v>
      </c>
      <c r="O38" s="33">
        <v>9</v>
      </c>
      <c r="R38" t="s">
        <v>40</v>
      </c>
      <c r="S38" s="33">
        <v>4</v>
      </c>
      <c r="V38" t="s">
        <v>40</v>
      </c>
      <c r="W38" s="33">
        <v>10172</v>
      </c>
      <c r="Z38" t="s">
        <v>40</v>
      </c>
      <c r="AA38" s="33">
        <v>367</v>
      </c>
      <c r="AD38" t="s">
        <v>40</v>
      </c>
      <c r="AE38" s="33">
        <v>238</v>
      </c>
    </row>
    <row r="39" spans="1:33" x14ac:dyDescent="0.25">
      <c r="A39">
        <f t="shared" si="24"/>
        <v>2021</v>
      </c>
      <c r="B39" t="s">
        <v>39</v>
      </c>
      <c r="C39" s="33">
        <v>33174</v>
      </c>
      <c r="F39" t="s">
        <v>39</v>
      </c>
      <c r="G39" s="33">
        <v>3447</v>
      </c>
      <c r="H39" s="15"/>
      <c r="J39" t="s">
        <v>39</v>
      </c>
      <c r="K39" s="33">
        <v>377</v>
      </c>
      <c r="L39" s="15"/>
      <c r="N39" t="s">
        <v>39</v>
      </c>
      <c r="O39" s="33">
        <v>9</v>
      </c>
      <c r="R39" t="s">
        <v>39</v>
      </c>
      <c r="S39" s="33">
        <v>4</v>
      </c>
      <c r="V39" t="s">
        <v>39</v>
      </c>
      <c r="W39" s="33">
        <v>10173</v>
      </c>
      <c r="Z39" t="s">
        <v>39</v>
      </c>
      <c r="AA39" s="33">
        <v>366</v>
      </c>
      <c r="AD39" t="s">
        <v>39</v>
      </c>
      <c r="AE39" s="33">
        <v>237</v>
      </c>
    </row>
    <row r="40" spans="1:33" s="11" customFormat="1" x14ac:dyDescent="0.25">
      <c r="A40" s="11">
        <f>A28+1</f>
        <v>2022</v>
      </c>
      <c r="B40" s="11" t="str">
        <f>B28</f>
        <v>Jan</v>
      </c>
      <c r="C40" s="152">
        <v>33187.666662235097</v>
      </c>
      <c r="D40" s="119">
        <f>C40/C39</f>
        <v>1.0004119690792517</v>
      </c>
      <c r="F40" s="11" t="str">
        <f>F28</f>
        <v>Jan</v>
      </c>
      <c r="G40" s="152">
        <v>3489.9499429894554</v>
      </c>
      <c r="H40" s="119">
        <f>G40/G39</f>
        <v>1.0124600937016117</v>
      </c>
      <c r="J40" s="11" t="str">
        <f>J28</f>
        <v>Jan</v>
      </c>
      <c r="K40" s="152">
        <v>362.07123656130921</v>
      </c>
      <c r="L40" s="119">
        <f>K40/K39</f>
        <v>0.96040115798755754</v>
      </c>
      <c r="N40" s="11" t="str">
        <f>N28</f>
        <v>Jan</v>
      </c>
      <c r="O40" s="147">
        <v>9</v>
      </c>
      <c r="P40" s="119">
        <f>O40/O39</f>
        <v>1</v>
      </c>
      <c r="R40" s="11" t="str">
        <f>R28</f>
        <v>Jan</v>
      </c>
      <c r="S40" s="147">
        <v>4</v>
      </c>
      <c r="T40" s="119">
        <f>T16^(1/12)</f>
        <v>1</v>
      </c>
      <c r="V40" s="11" t="str">
        <f>V28</f>
        <v>Jan</v>
      </c>
      <c r="W40" s="152">
        <v>10169.584964987487</v>
      </c>
      <c r="X40" s="119">
        <f>W40/W39</f>
        <v>0.99966430403887618</v>
      </c>
      <c r="Z40" s="11" t="str">
        <f>Z28</f>
        <v>Jan</v>
      </c>
      <c r="AA40" s="152">
        <v>362.58987728594616</v>
      </c>
      <c r="AB40" s="119">
        <f>AA40/AA39</f>
        <v>0.99068272482498954</v>
      </c>
      <c r="AD40" s="11" t="str">
        <f>AD28</f>
        <v>Jan</v>
      </c>
      <c r="AE40" s="152">
        <v>241.75522825096115</v>
      </c>
      <c r="AF40" s="119">
        <f>AE40/AE39</f>
        <v>1.0200642542234648</v>
      </c>
      <c r="AG40" s="119"/>
    </row>
    <row r="41" spans="1:33" s="11" customFormat="1" x14ac:dyDescent="0.25">
      <c r="A41" s="11">
        <f t="shared" ref="A41:A63" si="25">A29+1</f>
        <v>2022</v>
      </c>
      <c r="B41" s="11" t="str">
        <f t="shared" ref="B41:B63" si="26">B29</f>
        <v>Feb</v>
      </c>
      <c r="C41" s="147">
        <f>C40*D41</f>
        <v>33199.172144827586</v>
      </c>
      <c r="D41" s="119">
        <f>D16^(1/12)</f>
        <v>1.0003466794670919</v>
      </c>
      <c r="F41" s="11" t="str">
        <f t="shared" ref="F41:F63" si="27">F29</f>
        <v>Feb</v>
      </c>
      <c r="G41" s="147">
        <f>G40*H41</f>
        <v>3489.7590094487678</v>
      </c>
      <c r="H41" s="119">
        <f>H16^(1/12)</f>
        <v>0.99994529046438874</v>
      </c>
      <c r="I41" s="120"/>
      <c r="J41" s="11" t="str">
        <f t="shared" ref="J41:J63" si="28">J29</f>
        <v>Feb</v>
      </c>
      <c r="K41" s="147">
        <f>K40*L41</f>
        <v>361.60171538584763</v>
      </c>
      <c r="L41" s="119">
        <f>L16^(1/12)</f>
        <v>0.99870323536351369</v>
      </c>
      <c r="N41" s="11" t="str">
        <f t="shared" ref="N41:N63" si="29">N29</f>
        <v>Feb</v>
      </c>
      <c r="O41" s="147">
        <f>O40*P41</f>
        <v>9</v>
      </c>
      <c r="P41" s="119">
        <f>P16^(1/12)</f>
        <v>1</v>
      </c>
      <c r="R41" s="11" t="str">
        <f t="shared" ref="R41:R63" si="30">R29</f>
        <v>Feb</v>
      </c>
      <c r="S41" s="147">
        <f>S40*T41</f>
        <v>4</v>
      </c>
      <c r="T41" s="119">
        <f>T16^(1/12)</f>
        <v>1</v>
      </c>
      <c r="V41" s="11" t="str">
        <f t="shared" ref="V41:V63" si="31">V29</f>
        <v>Feb</v>
      </c>
      <c r="W41" s="147">
        <f>W40*X41</f>
        <v>10170.907125472673</v>
      </c>
      <c r="X41" s="119">
        <f>X16^(1/12)</f>
        <v>1.0001300112531375</v>
      </c>
      <c r="Z41" s="11" t="str">
        <f t="shared" ref="Z41:Z63" si="32">Z29</f>
        <v>Feb</v>
      </c>
      <c r="AA41" s="147">
        <f>AA40*AB41</f>
        <v>361.92954376639267</v>
      </c>
      <c r="AB41" s="119">
        <f>AB16^(1/12)</f>
        <v>0.99817884182400174</v>
      </c>
      <c r="AD41" s="11" t="str">
        <f t="shared" ref="AD41:AD63" si="33">AD29</f>
        <v>Feb</v>
      </c>
      <c r="AE41" s="147">
        <f>AE40*AF41</f>
        <v>241.57747911323361</v>
      </c>
      <c r="AF41" s="119">
        <f>AF16^(1/12)</f>
        <v>0.99926475576551743</v>
      </c>
      <c r="AG41" s="119"/>
    </row>
    <row r="42" spans="1:33" s="11" customFormat="1" x14ac:dyDescent="0.25">
      <c r="A42" s="11">
        <f t="shared" si="25"/>
        <v>2022</v>
      </c>
      <c r="B42" s="11" t="str">
        <f t="shared" si="26"/>
        <v>Mar</v>
      </c>
      <c r="C42" s="147">
        <f t="shared" ref="C42:C63" si="34">C41*D42</f>
        <v>33210.681616134643</v>
      </c>
      <c r="D42" s="119">
        <f t="shared" ref="D42:D63" si="35">D41</f>
        <v>1.0003466794670919</v>
      </c>
      <c r="F42" s="11" t="str">
        <f t="shared" si="27"/>
        <v>Mar</v>
      </c>
      <c r="G42" s="147">
        <f t="shared" ref="G42:G63" si="36">G41*H42</f>
        <v>3489.5680863539656</v>
      </c>
      <c r="H42" s="119">
        <f t="shared" ref="H42:H63" si="37">H41</f>
        <v>0.99994529046438874</v>
      </c>
      <c r="J42" s="11" t="str">
        <f t="shared" si="28"/>
        <v>Mar</v>
      </c>
      <c r="K42" s="147">
        <f t="shared" ref="K42:K63" si="38">K41*L42</f>
        <v>361.13280306884246</v>
      </c>
      <c r="L42" s="119">
        <f t="shared" ref="L42:L63" si="39">L41</f>
        <v>0.99870323536351369</v>
      </c>
      <c r="N42" s="11" t="str">
        <f t="shared" si="29"/>
        <v>Mar</v>
      </c>
      <c r="O42" s="147">
        <f t="shared" ref="O42:O63" si="40">O41*P42</f>
        <v>9</v>
      </c>
      <c r="P42" s="119">
        <f t="shared" ref="P42:P63" si="41">P41</f>
        <v>1</v>
      </c>
      <c r="R42" s="11" t="str">
        <f t="shared" si="30"/>
        <v>Mar</v>
      </c>
      <c r="S42" s="147">
        <f t="shared" ref="S42:S63" si="42">S41*T42</f>
        <v>4</v>
      </c>
      <c r="T42" s="119">
        <f t="shared" ref="T42:T63" si="43">T41</f>
        <v>1</v>
      </c>
      <c r="V42" s="11" t="str">
        <f t="shared" si="31"/>
        <v>Mar</v>
      </c>
      <c r="W42" s="147">
        <f t="shared" ref="W42:W63" si="44">W41*X42</f>
        <v>10172.2294578536</v>
      </c>
      <c r="X42" s="119">
        <f t="shared" ref="X42:X63" si="45">X41</f>
        <v>1.0001300112531375</v>
      </c>
      <c r="Z42" s="11" t="str">
        <f t="shared" si="32"/>
        <v>Mar</v>
      </c>
      <c r="AA42" s="147">
        <f t="shared" ref="AA42:AA63" si="46">AA41*AB42</f>
        <v>361.27041281862716</v>
      </c>
      <c r="AB42" s="119">
        <f t="shared" ref="AB42:AB63" si="47">AB41</f>
        <v>0.99817884182400174</v>
      </c>
      <c r="AD42" s="11" t="str">
        <f t="shared" si="33"/>
        <v>Mar</v>
      </c>
      <c r="AE42" s="147">
        <f t="shared" ref="AE42:AE50" si="48">AE41*AF42</f>
        <v>241.39986066453477</v>
      </c>
      <c r="AF42" s="119">
        <f t="shared" ref="AF42:AF63" si="49">AF41</f>
        <v>0.99926475576551743</v>
      </c>
      <c r="AG42" s="119"/>
    </row>
    <row r="43" spans="1:33" s="11" customFormat="1" x14ac:dyDescent="0.25">
      <c r="A43" s="11">
        <f t="shared" si="25"/>
        <v>2022</v>
      </c>
      <c r="B43" s="11" t="str">
        <f t="shared" si="26"/>
        <v>Apr</v>
      </c>
      <c r="C43" s="147">
        <f t="shared" si="34"/>
        <v>33222.19507753908</v>
      </c>
      <c r="D43" s="119">
        <f t="shared" si="35"/>
        <v>1.0003466794670919</v>
      </c>
      <c r="F43" s="11" t="str">
        <f t="shared" si="27"/>
        <v>Apr</v>
      </c>
      <c r="G43" s="147">
        <f t="shared" si="36"/>
        <v>3489.3771737044772</v>
      </c>
      <c r="H43" s="119">
        <f t="shared" si="37"/>
        <v>0.99994529046438874</v>
      </c>
      <c r="J43" s="11" t="str">
        <f t="shared" si="28"/>
        <v>Apr</v>
      </c>
      <c r="K43" s="147">
        <f t="shared" si="38"/>
        <v>360.66449882074761</v>
      </c>
      <c r="L43" s="119">
        <f t="shared" si="39"/>
        <v>0.99870323536351369</v>
      </c>
      <c r="N43" s="11" t="str">
        <f t="shared" si="29"/>
        <v>Apr</v>
      </c>
      <c r="O43" s="147">
        <f t="shared" si="40"/>
        <v>9</v>
      </c>
      <c r="P43" s="119">
        <f t="shared" si="41"/>
        <v>1</v>
      </c>
      <c r="R43" s="11" t="str">
        <f t="shared" si="30"/>
        <v>Apr</v>
      </c>
      <c r="S43" s="147">
        <f t="shared" si="42"/>
        <v>4</v>
      </c>
      <c r="T43" s="119">
        <f t="shared" si="43"/>
        <v>1</v>
      </c>
      <c r="V43" s="11" t="str">
        <f t="shared" si="31"/>
        <v>Apr</v>
      </c>
      <c r="W43" s="147">
        <f t="shared" si="44"/>
        <v>10173.551962152618</v>
      </c>
      <c r="X43" s="119">
        <f t="shared" si="45"/>
        <v>1.0001300112531375</v>
      </c>
      <c r="Z43" s="11" t="str">
        <f t="shared" si="32"/>
        <v>Apr</v>
      </c>
      <c r="AA43" s="147">
        <f t="shared" si="46"/>
        <v>360.61248225257623</v>
      </c>
      <c r="AB43" s="119">
        <f t="shared" si="47"/>
        <v>0.99817884182400174</v>
      </c>
      <c r="AD43" s="11" t="str">
        <f t="shared" si="33"/>
        <v>Apr</v>
      </c>
      <c r="AE43" s="147">
        <f t="shared" si="48"/>
        <v>241.22237280877627</v>
      </c>
      <c r="AF43" s="119">
        <f t="shared" si="49"/>
        <v>0.99926475576551743</v>
      </c>
      <c r="AG43" s="119"/>
    </row>
    <row r="44" spans="1:33" s="11" customFormat="1" x14ac:dyDescent="0.25">
      <c r="A44" s="11">
        <f t="shared" si="25"/>
        <v>2022</v>
      </c>
      <c r="B44" s="11" t="str">
        <f t="shared" si="26"/>
        <v>May</v>
      </c>
      <c r="C44" s="147">
        <f t="shared" si="34"/>
        <v>33233.712530424185</v>
      </c>
      <c r="D44" s="119">
        <f t="shared" si="35"/>
        <v>1.0003466794670919</v>
      </c>
      <c r="F44" s="11" t="str">
        <f t="shared" si="27"/>
        <v>May</v>
      </c>
      <c r="G44" s="147">
        <f t="shared" si="36"/>
        <v>3489.1862714997314</v>
      </c>
      <c r="H44" s="119">
        <f t="shared" si="37"/>
        <v>0.99994529046438874</v>
      </c>
      <c r="J44" s="11" t="str">
        <f t="shared" si="28"/>
        <v>May</v>
      </c>
      <c r="K44" s="147">
        <f t="shared" si="38"/>
        <v>360.19680185304082</v>
      </c>
      <c r="L44" s="119">
        <f t="shared" si="39"/>
        <v>0.99870323536351369</v>
      </c>
      <c r="N44" s="11" t="str">
        <f t="shared" si="29"/>
        <v>May</v>
      </c>
      <c r="O44" s="147">
        <f t="shared" si="40"/>
        <v>9</v>
      </c>
      <c r="P44" s="119">
        <f t="shared" si="41"/>
        <v>1</v>
      </c>
      <c r="R44" s="11" t="str">
        <f t="shared" si="30"/>
        <v>May</v>
      </c>
      <c r="S44" s="147">
        <f t="shared" si="42"/>
        <v>4</v>
      </c>
      <c r="T44" s="119">
        <f t="shared" si="43"/>
        <v>1</v>
      </c>
      <c r="V44" s="11" t="str">
        <f t="shared" si="31"/>
        <v>May</v>
      </c>
      <c r="W44" s="147">
        <f t="shared" si="44"/>
        <v>10174.874638392077</v>
      </c>
      <c r="X44" s="119">
        <f t="shared" si="45"/>
        <v>1.0001300112531375</v>
      </c>
      <c r="Z44" s="11" t="str">
        <f t="shared" si="32"/>
        <v>May</v>
      </c>
      <c r="AA44" s="147">
        <f t="shared" si="46"/>
        <v>359.95574988215492</v>
      </c>
      <c r="AB44" s="119">
        <f t="shared" si="47"/>
        <v>0.99817884182400174</v>
      </c>
      <c r="AD44" s="11" t="str">
        <f t="shared" si="33"/>
        <v>May</v>
      </c>
      <c r="AE44" s="147">
        <f t="shared" si="48"/>
        <v>241.04501544994042</v>
      </c>
      <c r="AF44" s="119">
        <f t="shared" si="49"/>
        <v>0.99926475576551743</v>
      </c>
      <c r="AG44" s="119"/>
    </row>
    <row r="45" spans="1:33" s="11" customFormat="1" x14ac:dyDescent="0.25">
      <c r="A45" s="11">
        <f t="shared" si="25"/>
        <v>2022</v>
      </c>
      <c r="B45" s="11" t="str">
        <f t="shared" si="26"/>
        <v>Jun</v>
      </c>
      <c r="C45" s="147">
        <f t="shared" si="34"/>
        <v>33245.233976173717</v>
      </c>
      <c r="D45" s="119">
        <f t="shared" si="35"/>
        <v>1.0003466794670919</v>
      </c>
      <c r="F45" s="11" t="str">
        <f t="shared" si="27"/>
        <v>Jun</v>
      </c>
      <c r="G45" s="147">
        <f t="shared" si="36"/>
        <v>3488.9953797391563</v>
      </c>
      <c r="H45" s="119">
        <f t="shared" si="37"/>
        <v>0.99994529046438874</v>
      </c>
      <c r="J45" s="11" t="str">
        <f t="shared" si="28"/>
        <v>Jun</v>
      </c>
      <c r="K45" s="147">
        <f t="shared" si="38"/>
        <v>359.72971137822231</v>
      </c>
      <c r="L45" s="119">
        <f t="shared" si="39"/>
        <v>0.99870323536351369</v>
      </c>
      <c r="N45" s="11" t="str">
        <f t="shared" si="29"/>
        <v>Jun</v>
      </c>
      <c r="O45" s="147">
        <f t="shared" si="40"/>
        <v>9</v>
      </c>
      <c r="P45" s="119">
        <f t="shared" si="41"/>
        <v>1</v>
      </c>
      <c r="R45" s="11" t="str">
        <f t="shared" si="30"/>
        <v>Jun</v>
      </c>
      <c r="S45" s="147">
        <f t="shared" si="42"/>
        <v>4</v>
      </c>
      <c r="T45" s="119">
        <f t="shared" si="43"/>
        <v>1</v>
      </c>
      <c r="V45" s="11" t="str">
        <f t="shared" si="31"/>
        <v>Jun</v>
      </c>
      <c r="W45" s="147">
        <f t="shared" si="44"/>
        <v>10176.197486594332</v>
      </c>
      <c r="X45" s="119">
        <f t="shared" si="45"/>
        <v>1.0001300112531375</v>
      </c>
      <c r="Z45" s="11" t="str">
        <f t="shared" si="32"/>
        <v>Jun</v>
      </c>
      <c r="AA45" s="147">
        <f t="shared" si="46"/>
        <v>359.30021352525944</v>
      </c>
      <c r="AB45" s="119">
        <f t="shared" si="47"/>
        <v>0.99817884182400174</v>
      </c>
      <c r="AD45" s="11" t="str">
        <f t="shared" si="33"/>
        <v>Jun</v>
      </c>
      <c r="AE45" s="147">
        <f t="shared" si="48"/>
        <v>240.86778849208008</v>
      </c>
      <c r="AF45" s="119">
        <f t="shared" si="49"/>
        <v>0.99926475576551743</v>
      </c>
      <c r="AG45" s="119"/>
    </row>
    <row r="46" spans="1:33" s="11" customFormat="1" x14ac:dyDescent="0.25">
      <c r="A46" s="11">
        <f t="shared" si="25"/>
        <v>2022</v>
      </c>
      <c r="B46" s="11" t="str">
        <f t="shared" si="26"/>
        <v>Jul</v>
      </c>
      <c r="C46" s="147">
        <f t="shared" si="34"/>
        <v>33256.759416171924</v>
      </c>
      <c r="D46" s="119">
        <f t="shared" si="35"/>
        <v>1.0003466794670919</v>
      </c>
      <c r="F46" s="11" t="str">
        <f t="shared" si="27"/>
        <v>Jul</v>
      </c>
      <c r="G46" s="147">
        <f t="shared" si="36"/>
        <v>3488.804498422181</v>
      </c>
      <c r="H46" s="119">
        <f t="shared" si="37"/>
        <v>0.99994529046438874</v>
      </c>
      <c r="J46" s="11" t="str">
        <f t="shared" si="28"/>
        <v>Jul</v>
      </c>
      <c r="K46" s="147">
        <f t="shared" si="38"/>
        <v>359.26322660981361</v>
      </c>
      <c r="L46" s="119">
        <f t="shared" si="39"/>
        <v>0.99870323536351369</v>
      </c>
      <c r="N46" s="11" t="str">
        <f t="shared" si="29"/>
        <v>Jul</v>
      </c>
      <c r="O46" s="147">
        <f t="shared" si="40"/>
        <v>9</v>
      </c>
      <c r="P46" s="119">
        <f t="shared" si="41"/>
        <v>1</v>
      </c>
      <c r="R46" s="11" t="str">
        <f t="shared" si="30"/>
        <v>Jul</v>
      </c>
      <c r="S46" s="147">
        <f t="shared" si="42"/>
        <v>4</v>
      </c>
      <c r="T46" s="119">
        <f t="shared" si="43"/>
        <v>1</v>
      </c>
      <c r="V46" s="11" t="str">
        <f t="shared" si="31"/>
        <v>Jul</v>
      </c>
      <c r="W46" s="147">
        <f t="shared" si="44"/>
        <v>10177.520506781739</v>
      </c>
      <c r="X46" s="119">
        <f t="shared" si="45"/>
        <v>1.0001300112531375</v>
      </c>
      <c r="Z46" s="11" t="str">
        <f t="shared" si="32"/>
        <v>Jul</v>
      </c>
      <c r="AA46" s="147">
        <f t="shared" si="46"/>
        <v>358.64587100375996</v>
      </c>
      <c r="AB46" s="119">
        <f t="shared" si="47"/>
        <v>0.99817884182400174</v>
      </c>
      <c r="AD46" s="11" t="str">
        <f t="shared" si="33"/>
        <v>Jul</v>
      </c>
      <c r="AE46" s="147">
        <f t="shared" si="48"/>
        <v>240.6906918393187</v>
      </c>
      <c r="AF46" s="119">
        <f t="shared" si="49"/>
        <v>0.99926475576551743</v>
      </c>
      <c r="AG46" s="119"/>
    </row>
    <row r="47" spans="1:33" s="11" customFormat="1" x14ac:dyDescent="0.25">
      <c r="A47" s="11">
        <f t="shared" si="25"/>
        <v>2022</v>
      </c>
      <c r="B47" s="11" t="str">
        <f t="shared" si="26"/>
        <v>Aug</v>
      </c>
      <c r="C47" s="147">
        <f t="shared" si="34"/>
        <v>33268.288851803525</v>
      </c>
      <c r="D47" s="119">
        <f t="shared" si="35"/>
        <v>1.0003466794670919</v>
      </c>
      <c r="F47" s="11" t="str">
        <f t="shared" si="27"/>
        <v>Aug</v>
      </c>
      <c r="G47" s="147">
        <f t="shared" si="36"/>
        <v>3488.613627548234</v>
      </c>
      <c r="H47" s="119">
        <f t="shared" si="37"/>
        <v>0.99994529046438874</v>
      </c>
      <c r="J47" s="11" t="str">
        <f t="shared" si="28"/>
        <v>Aug</v>
      </c>
      <c r="K47" s="147">
        <f t="shared" si="38"/>
        <v>358.79734676235603</v>
      </c>
      <c r="L47" s="119">
        <f t="shared" si="39"/>
        <v>0.99870323536351369</v>
      </c>
      <c r="N47" s="11" t="str">
        <f t="shared" si="29"/>
        <v>Aug</v>
      </c>
      <c r="O47" s="147">
        <f t="shared" si="40"/>
        <v>9</v>
      </c>
      <c r="P47" s="119">
        <f t="shared" si="41"/>
        <v>1</v>
      </c>
      <c r="R47" s="11" t="str">
        <f t="shared" si="30"/>
        <v>Aug</v>
      </c>
      <c r="S47" s="147">
        <f t="shared" si="42"/>
        <v>4</v>
      </c>
      <c r="T47" s="119">
        <f t="shared" si="43"/>
        <v>1</v>
      </c>
      <c r="V47" s="11" t="str">
        <f t="shared" si="31"/>
        <v>Aug</v>
      </c>
      <c r="W47" s="147">
        <f t="shared" si="44"/>
        <v>10178.843698976658</v>
      </c>
      <c r="X47" s="119">
        <f t="shared" si="45"/>
        <v>1.0001300112531375</v>
      </c>
      <c r="Z47" s="11" t="str">
        <f t="shared" si="32"/>
        <v>Aug</v>
      </c>
      <c r="AA47" s="147">
        <f t="shared" si="46"/>
        <v>357.99272014349344</v>
      </c>
      <c r="AB47" s="119">
        <f t="shared" si="47"/>
        <v>0.99817884182400174</v>
      </c>
      <c r="AD47" s="11" t="str">
        <f t="shared" si="33"/>
        <v>Aug</v>
      </c>
      <c r="AE47" s="147">
        <f t="shared" si="48"/>
        <v>240.51372539585023</v>
      </c>
      <c r="AF47" s="119">
        <f t="shared" si="49"/>
        <v>0.99926475576551743</v>
      </c>
      <c r="AG47" s="119"/>
    </row>
    <row r="48" spans="1:33" s="11" customFormat="1" x14ac:dyDescent="0.25">
      <c r="A48" s="11">
        <f t="shared" si="25"/>
        <v>2022</v>
      </c>
      <c r="B48" s="11" t="str">
        <f t="shared" si="26"/>
        <v>Sep</v>
      </c>
      <c r="C48" s="147">
        <f t="shared" si="34"/>
        <v>33279.82228445373</v>
      </c>
      <c r="D48" s="119">
        <f t="shared" si="35"/>
        <v>1.0003466794670919</v>
      </c>
      <c r="F48" s="11" t="str">
        <f t="shared" si="27"/>
        <v>Sep</v>
      </c>
      <c r="G48" s="147">
        <f t="shared" si="36"/>
        <v>3488.4227671167437</v>
      </c>
      <c r="H48" s="119">
        <f t="shared" si="37"/>
        <v>0.99994529046438874</v>
      </c>
      <c r="J48" s="11" t="str">
        <f t="shared" si="28"/>
        <v>Sep</v>
      </c>
      <c r="K48" s="147">
        <f t="shared" si="38"/>
        <v>358.33207105140951</v>
      </c>
      <c r="L48" s="119">
        <f t="shared" si="39"/>
        <v>0.99870323536351369</v>
      </c>
      <c r="N48" s="11" t="str">
        <f t="shared" si="29"/>
        <v>Sep</v>
      </c>
      <c r="O48" s="147">
        <f t="shared" si="40"/>
        <v>9</v>
      </c>
      <c r="P48" s="119">
        <f t="shared" si="41"/>
        <v>1</v>
      </c>
      <c r="R48" s="11" t="str">
        <f t="shared" si="30"/>
        <v>Sep</v>
      </c>
      <c r="S48" s="147">
        <f t="shared" si="42"/>
        <v>4</v>
      </c>
      <c r="T48" s="119">
        <f t="shared" si="43"/>
        <v>1</v>
      </c>
      <c r="V48" s="11" t="str">
        <f t="shared" si="31"/>
        <v>Sep</v>
      </c>
      <c r="W48" s="147">
        <f t="shared" si="44"/>
        <v>10180.167063201452</v>
      </c>
      <c r="X48" s="119">
        <f t="shared" si="45"/>
        <v>1.0001300112531375</v>
      </c>
      <c r="Z48" s="11" t="str">
        <f t="shared" si="32"/>
        <v>Sep</v>
      </c>
      <c r="AA48" s="147">
        <f t="shared" si="46"/>
        <v>357.34075877425624</v>
      </c>
      <c r="AB48" s="119">
        <f t="shared" si="47"/>
        <v>0.99817884182400174</v>
      </c>
      <c r="AD48" s="11" t="str">
        <f t="shared" si="33"/>
        <v>Sep</v>
      </c>
      <c r="AE48" s="147">
        <f t="shared" si="48"/>
        <v>240.336889065939</v>
      </c>
      <c r="AF48" s="119">
        <f t="shared" si="49"/>
        <v>0.99926475576551743</v>
      </c>
      <c r="AG48" s="119"/>
    </row>
    <row r="49" spans="1:33" s="11" customFormat="1" x14ac:dyDescent="0.25">
      <c r="A49" s="11">
        <f t="shared" si="25"/>
        <v>2022</v>
      </c>
      <c r="B49" s="11" t="str">
        <f t="shared" si="26"/>
        <v>Oct</v>
      </c>
      <c r="C49" s="147">
        <f t="shared" si="34"/>
        <v>33291.359715508217</v>
      </c>
      <c r="D49" s="119">
        <f t="shared" si="35"/>
        <v>1.0003466794670919</v>
      </c>
      <c r="F49" s="11" t="str">
        <f t="shared" si="27"/>
        <v>Oct</v>
      </c>
      <c r="G49" s="147">
        <f t="shared" si="36"/>
        <v>3488.2319171271388</v>
      </c>
      <c r="H49" s="119">
        <f t="shared" si="37"/>
        <v>0.99994529046438874</v>
      </c>
      <c r="J49" s="11" t="str">
        <f t="shared" si="28"/>
        <v>Oct</v>
      </c>
      <c r="K49" s="147">
        <f t="shared" si="38"/>
        <v>357.86739869355114</v>
      </c>
      <c r="L49" s="119">
        <f t="shared" si="39"/>
        <v>0.99870323536351369</v>
      </c>
      <c r="N49" s="11" t="str">
        <f t="shared" si="29"/>
        <v>Oct</v>
      </c>
      <c r="O49" s="147">
        <f t="shared" si="40"/>
        <v>9</v>
      </c>
      <c r="P49" s="119">
        <f t="shared" si="41"/>
        <v>1</v>
      </c>
      <c r="R49" s="11" t="str">
        <f t="shared" si="30"/>
        <v>Oct</v>
      </c>
      <c r="S49" s="147">
        <f t="shared" si="42"/>
        <v>4</v>
      </c>
      <c r="T49" s="119">
        <f t="shared" si="43"/>
        <v>1</v>
      </c>
      <c r="V49" s="11" t="str">
        <f t="shared" si="31"/>
        <v>Oct</v>
      </c>
      <c r="W49" s="147">
        <f t="shared" si="44"/>
        <v>10181.490599478488</v>
      </c>
      <c r="X49" s="119">
        <f t="shared" si="45"/>
        <v>1.0001300112531375</v>
      </c>
      <c r="Z49" s="11" t="str">
        <f t="shared" si="32"/>
        <v>Oct</v>
      </c>
      <c r="AA49" s="147">
        <f t="shared" si="46"/>
        <v>356.68998472979706</v>
      </c>
      <c r="AB49" s="119">
        <f t="shared" si="47"/>
        <v>0.99817884182400174</v>
      </c>
      <c r="AD49" s="11" t="str">
        <f t="shared" si="33"/>
        <v>Oct</v>
      </c>
      <c r="AE49" s="147">
        <f t="shared" si="48"/>
        <v>240.1601827539198</v>
      </c>
      <c r="AF49" s="119">
        <f t="shared" si="49"/>
        <v>0.99926475576551743</v>
      </c>
      <c r="AG49" s="119"/>
    </row>
    <row r="50" spans="1:33" s="11" customFormat="1" x14ac:dyDescent="0.25">
      <c r="A50" s="11">
        <f t="shared" si="25"/>
        <v>2022</v>
      </c>
      <c r="B50" s="11" t="str">
        <f t="shared" si="26"/>
        <v>Nov</v>
      </c>
      <c r="C50" s="147">
        <f t="shared" si="34"/>
        <v>33302.901146353157</v>
      </c>
      <c r="D50" s="119">
        <f t="shared" si="35"/>
        <v>1.0003466794670919</v>
      </c>
      <c r="F50" s="11" t="str">
        <f t="shared" si="27"/>
        <v>Nov</v>
      </c>
      <c r="G50" s="147">
        <f t="shared" si="36"/>
        <v>3488.0410775788482</v>
      </c>
      <c r="H50" s="119">
        <f t="shared" si="37"/>
        <v>0.99994529046438874</v>
      </c>
      <c r="J50" s="11" t="str">
        <f t="shared" si="28"/>
        <v>Nov</v>
      </c>
      <c r="K50" s="147">
        <f t="shared" si="38"/>
        <v>357.40332890637399</v>
      </c>
      <c r="L50" s="119">
        <f t="shared" si="39"/>
        <v>0.99870323536351369</v>
      </c>
      <c r="N50" s="11" t="str">
        <f t="shared" si="29"/>
        <v>Nov</v>
      </c>
      <c r="O50" s="147">
        <f t="shared" si="40"/>
        <v>9</v>
      </c>
      <c r="P50" s="119">
        <f t="shared" si="41"/>
        <v>1</v>
      </c>
      <c r="R50" s="11" t="str">
        <f t="shared" si="30"/>
        <v>Nov</v>
      </c>
      <c r="S50" s="147">
        <f t="shared" si="42"/>
        <v>4</v>
      </c>
      <c r="T50" s="119">
        <f t="shared" si="43"/>
        <v>1</v>
      </c>
      <c r="V50" s="11" t="str">
        <f t="shared" si="31"/>
        <v>Nov</v>
      </c>
      <c r="W50" s="147">
        <f t="shared" si="44"/>
        <v>10182.814307830133</v>
      </c>
      <c r="X50" s="119">
        <f t="shared" si="45"/>
        <v>1.0001300112531375</v>
      </c>
      <c r="Z50" s="11" t="str">
        <f t="shared" si="32"/>
        <v>Nov</v>
      </c>
      <c r="AA50" s="147">
        <f t="shared" si="46"/>
        <v>356.04039584780969</v>
      </c>
      <c r="AB50" s="119">
        <f t="shared" si="47"/>
        <v>0.99817884182400174</v>
      </c>
      <c r="AD50" s="11" t="str">
        <f t="shared" si="33"/>
        <v>Nov</v>
      </c>
      <c r="AE50" s="147">
        <f t="shared" si="48"/>
        <v>239.9836063641977</v>
      </c>
      <c r="AF50" s="119">
        <f t="shared" si="49"/>
        <v>0.99926475576551743</v>
      </c>
      <c r="AG50" s="119"/>
    </row>
    <row r="51" spans="1:33" s="11" customFormat="1" x14ac:dyDescent="0.25">
      <c r="A51" s="11">
        <f t="shared" si="25"/>
        <v>2022</v>
      </c>
      <c r="B51" s="11" t="str">
        <f t="shared" si="26"/>
        <v>Dec</v>
      </c>
      <c r="C51" s="147">
        <f t="shared" si="34"/>
        <v>33314.446578375188</v>
      </c>
      <c r="D51" s="119">
        <f t="shared" si="35"/>
        <v>1.0003466794670919</v>
      </c>
      <c r="F51" s="11" t="str">
        <f t="shared" si="27"/>
        <v>Dec</v>
      </c>
      <c r="G51" s="147">
        <f t="shared" si="36"/>
        <v>3487.8502484713008</v>
      </c>
      <c r="H51" s="119">
        <f t="shared" si="37"/>
        <v>0.99994529046438874</v>
      </c>
      <c r="J51" s="11" t="str">
        <f t="shared" si="28"/>
        <v>Dec</v>
      </c>
      <c r="K51" s="147">
        <f t="shared" si="38"/>
        <v>356.93986090848574</v>
      </c>
      <c r="L51" s="119">
        <f t="shared" si="39"/>
        <v>0.99870323536351369</v>
      </c>
      <c r="N51" s="11" t="str">
        <f t="shared" si="29"/>
        <v>Dec</v>
      </c>
      <c r="O51" s="147">
        <f t="shared" si="40"/>
        <v>9</v>
      </c>
      <c r="P51" s="119">
        <f t="shared" si="41"/>
        <v>1</v>
      </c>
      <c r="R51" s="11" t="str">
        <f t="shared" si="30"/>
        <v>Dec</v>
      </c>
      <c r="S51" s="147">
        <f t="shared" si="42"/>
        <v>4</v>
      </c>
      <c r="T51" s="119">
        <f t="shared" si="43"/>
        <v>1</v>
      </c>
      <c r="V51" s="11" t="str">
        <f t="shared" si="31"/>
        <v>Dec</v>
      </c>
      <c r="W51" s="147">
        <f t="shared" si="44"/>
        <v>10184.138188278761</v>
      </c>
      <c r="X51" s="119">
        <f t="shared" si="45"/>
        <v>1.0001300112531375</v>
      </c>
      <c r="Z51" s="11" t="str">
        <f t="shared" si="32"/>
        <v>Dec</v>
      </c>
      <c r="AA51" s="147">
        <f t="shared" si="46"/>
        <v>355.39198996992582</v>
      </c>
      <c r="AB51" s="119">
        <f t="shared" si="47"/>
        <v>0.99817884182400174</v>
      </c>
      <c r="AD51" s="11" t="str">
        <f t="shared" si="33"/>
        <v>Dec</v>
      </c>
      <c r="AE51" s="147">
        <f t="shared" ref="AE51" si="50">AE50*AF51</f>
        <v>239.80715980124808</v>
      </c>
      <c r="AF51" s="119">
        <f t="shared" si="49"/>
        <v>0.99926475576551743</v>
      </c>
      <c r="AG51" s="119"/>
    </row>
    <row r="52" spans="1:33" s="11" customFormat="1" x14ac:dyDescent="0.25">
      <c r="A52" s="11">
        <f t="shared" si="25"/>
        <v>2023</v>
      </c>
      <c r="B52" s="11" t="str">
        <f t="shared" si="26"/>
        <v>Jan</v>
      </c>
      <c r="C52" s="147">
        <f t="shared" ref="C52:C53" si="51">C51*D52</f>
        <v>33325.996012961441</v>
      </c>
      <c r="D52" s="119">
        <f t="shared" si="35"/>
        <v>1.0003466794670919</v>
      </c>
      <c r="F52" s="11" t="str">
        <f t="shared" si="27"/>
        <v>Jan</v>
      </c>
      <c r="G52" s="147">
        <f t="shared" ref="G52:G53" si="52">G51*H52</f>
        <v>3487.6594298039254</v>
      </c>
      <c r="H52" s="119">
        <f t="shared" si="37"/>
        <v>0.99994529046438874</v>
      </c>
      <c r="J52" s="11" t="str">
        <f t="shared" si="28"/>
        <v>Jan</v>
      </c>
      <c r="K52" s="152">
        <v>356.43118391946405</v>
      </c>
      <c r="L52" s="119">
        <f>L51</f>
        <v>0.99870323536351369</v>
      </c>
      <c r="N52" s="11" t="str">
        <f t="shared" si="29"/>
        <v>Jan</v>
      </c>
      <c r="O52" s="147">
        <v>8</v>
      </c>
      <c r="P52" s="119">
        <f>O52/O51</f>
        <v>0.88888888888888884</v>
      </c>
      <c r="R52" s="11" t="str">
        <f t="shared" si="30"/>
        <v>Jan</v>
      </c>
      <c r="S52" s="147">
        <v>4</v>
      </c>
      <c r="T52" s="119">
        <f>S52/S51</f>
        <v>1</v>
      </c>
      <c r="V52" s="11" t="str">
        <f t="shared" si="31"/>
        <v>Jan</v>
      </c>
      <c r="W52" s="147">
        <f t="shared" ref="W52:W55" si="53">W51*X52</f>
        <v>10185.462240846744</v>
      </c>
      <c r="X52" s="119">
        <f t="shared" si="45"/>
        <v>1.0001300112531375</v>
      </c>
      <c r="Z52" s="11" t="str">
        <f t="shared" si="32"/>
        <v>Jan</v>
      </c>
      <c r="AA52" s="147">
        <f t="shared" ref="AA52" si="54">AA51*AB52</f>
        <v>354.74476494170779</v>
      </c>
      <c r="AB52" s="119">
        <f t="shared" si="47"/>
        <v>0.99817884182400174</v>
      </c>
      <c r="AD52" s="11" t="str">
        <f t="shared" si="33"/>
        <v>Jan</v>
      </c>
      <c r="AE52" s="147">
        <f>AE51*AF52+AE20</f>
        <v>342.63084296961654</v>
      </c>
      <c r="AF52" s="119">
        <f t="shared" si="49"/>
        <v>0.99926475576551743</v>
      </c>
      <c r="AG52" s="119"/>
    </row>
    <row r="53" spans="1:33" s="11" customFormat="1" x14ac:dyDescent="0.25">
      <c r="A53" s="11">
        <f t="shared" si="25"/>
        <v>2023</v>
      </c>
      <c r="B53" s="11" t="str">
        <f t="shared" si="26"/>
        <v>Feb</v>
      </c>
      <c r="C53" s="147">
        <f t="shared" si="51"/>
        <v>33337.549451499523</v>
      </c>
      <c r="D53" s="119">
        <f t="shared" si="35"/>
        <v>1.0003466794670919</v>
      </c>
      <c r="F53" s="11" t="str">
        <f t="shared" si="27"/>
        <v>Feb</v>
      </c>
      <c r="G53" s="147">
        <f t="shared" si="52"/>
        <v>3487.4686215761508</v>
      </c>
      <c r="H53" s="119">
        <f t="shared" si="37"/>
        <v>0.99994529046438874</v>
      </c>
      <c r="J53" s="11" t="str">
        <f t="shared" si="28"/>
        <v>Feb</v>
      </c>
      <c r="K53" s="147">
        <f>K52*L53</f>
        <v>355.96897656481633</v>
      </c>
      <c r="L53" s="119">
        <f t="shared" si="39"/>
        <v>0.99870323536351369</v>
      </c>
      <c r="N53" s="11" t="str">
        <f t="shared" si="29"/>
        <v>Feb</v>
      </c>
      <c r="O53" s="147">
        <f t="shared" si="40"/>
        <v>8</v>
      </c>
      <c r="P53" s="119">
        <f>P16^(1/12)</f>
        <v>1</v>
      </c>
      <c r="R53" s="11" t="str">
        <f t="shared" si="30"/>
        <v>Feb</v>
      </c>
      <c r="S53" s="147">
        <f t="shared" si="42"/>
        <v>4</v>
      </c>
      <c r="T53" s="119">
        <f>T16^(1/12)</f>
        <v>1</v>
      </c>
      <c r="V53" s="11" t="str">
        <f t="shared" si="31"/>
        <v>Feb</v>
      </c>
      <c r="W53" s="147">
        <f t="shared" si="53"/>
        <v>10186.786465556461</v>
      </c>
      <c r="X53" s="119">
        <f t="shared" si="45"/>
        <v>1.0001300112531375</v>
      </c>
      <c r="Z53" s="11" t="str">
        <f t="shared" si="32"/>
        <v>Feb</v>
      </c>
      <c r="AA53" s="147">
        <f t="shared" si="46"/>
        <v>354.09871861264162</v>
      </c>
      <c r="AB53" s="119">
        <f>AB16^(1/12)</f>
        <v>0.99817884182400174</v>
      </c>
      <c r="AD53" s="11" t="str">
        <f t="shared" si="33"/>
        <v>Feb</v>
      </c>
      <c r="AE53" s="147">
        <f>(AE52-$AE$20)*AF53+$AE$20</f>
        <v>342.45465577391894</v>
      </c>
      <c r="AF53" s="119">
        <f t="shared" si="49"/>
        <v>0.99926475576551743</v>
      </c>
      <c r="AG53" s="119"/>
    </row>
    <row r="54" spans="1:33" s="11" customFormat="1" x14ac:dyDescent="0.25">
      <c r="A54" s="11">
        <f t="shared" si="25"/>
        <v>2023</v>
      </c>
      <c r="B54" s="11" t="str">
        <f t="shared" si="26"/>
        <v>Mar</v>
      </c>
      <c r="C54" s="147">
        <f t="shared" si="34"/>
        <v>33349.106895377518</v>
      </c>
      <c r="D54" s="119">
        <f t="shared" si="35"/>
        <v>1.0003466794670919</v>
      </c>
      <c r="F54" s="11" t="str">
        <f t="shared" si="27"/>
        <v>Mar</v>
      </c>
      <c r="G54" s="147">
        <f t="shared" si="36"/>
        <v>3487.2778237874054</v>
      </c>
      <c r="H54" s="119">
        <f t="shared" si="37"/>
        <v>0.99994529046438874</v>
      </c>
      <c r="J54" s="11" t="str">
        <f t="shared" si="28"/>
        <v>Mar</v>
      </c>
      <c r="K54" s="147">
        <f t="shared" si="38"/>
        <v>355.50736858432083</v>
      </c>
      <c r="L54" s="119">
        <f t="shared" si="39"/>
        <v>0.99870323536351369</v>
      </c>
      <c r="N54" s="11" t="str">
        <f t="shared" si="29"/>
        <v>Mar</v>
      </c>
      <c r="O54" s="147">
        <f t="shared" si="40"/>
        <v>8</v>
      </c>
      <c r="P54" s="119">
        <f t="shared" si="41"/>
        <v>1</v>
      </c>
      <c r="R54" s="11" t="str">
        <f t="shared" si="30"/>
        <v>Mar</v>
      </c>
      <c r="S54" s="147">
        <f t="shared" si="42"/>
        <v>4</v>
      </c>
      <c r="T54" s="119">
        <f t="shared" si="43"/>
        <v>1</v>
      </c>
      <c r="V54" s="11" t="str">
        <f t="shared" si="31"/>
        <v>Mar</v>
      </c>
      <c r="W54" s="147">
        <f t="shared" si="53"/>
        <v>10188.110862430292</v>
      </c>
      <c r="X54" s="119">
        <f t="shared" si="45"/>
        <v>1.0001300112531375</v>
      </c>
      <c r="Z54" s="11" t="str">
        <f t="shared" si="32"/>
        <v>Mar</v>
      </c>
      <c r="AA54" s="147">
        <f t="shared" si="46"/>
        <v>353.45384883612968</v>
      </c>
      <c r="AB54" s="119">
        <f t="shared" si="47"/>
        <v>0.99817884182400174</v>
      </c>
      <c r="AD54" s="11" t="str">
        <f t="shared" si="33"/>
        <v>Mar</v>
      </c>
      <c r="AE54" s="147">
        <f t="shared" ref="AE54:AE63" si="55">(AE53-$AE$20)*AF54+$AE$20</f>
        <v>342.27859811884116</v>
      </c>
      <c r="AF54" s="119">
        <f t="shared" si="49"/>
        <v>0.99926475576551743</v>
      </c>
      <c r="AG54" s="119"/>
    </row>
    <row r="55" spans="1:33" s="11" customFormat="1" x14ac:dyDescent="0.25">
      <c r="A55" s="11">
        <f t="shared" si="25"/>
        <v>2023</v>
      </c>
      <c r="B55" s="11" t="str">
        <f t="shared" si="26"/>
        <v>Apr</v>
      </c>
      <c r="C55" s="147">
        <f t="shared" si="34"/>
        <v>33360.668345983999</v>
      </c>
      <c r="D55" s="119">
        <f t="shared" si="35"/>
        <v>1.0003466794670919</v>
      </c>
      <c r="F55" s="11" t="str">
        <f t="shared" si="27"/>
        <v>Apr</v>
      </c>
      <c r="G55" s="147">
        <f t="shared" si="36"/>
        <v>3487.0870364371185</v>
      </c>
      <c r="H55" s="119">
        <f t="shared" si="37"/>
        <v>0.99994529046438874</v>
      </c>
      <c r="J55" s="11" t="str">
        <f t="shared" si="28"/>
        <v>Apr</v>
      </c>
      <c r="K55" s="147">
        <f t="shared" si="38"/>
        <v>355.04635920073036</v>
      </c>
      <c r="L55" s="119">
        <f t="shared" si="39"/>
        <v>0.99870323536351369</v>
      </c>
      <c r="N55" s="11" t="str">
        <f t="shared" si="29"/>
        <v>Apr</v>
      </c>
      <c r="O55" s="147">
        <f t="shared" si="40"/>
        <v>8</v>
      </c>
      <c r="P55" s="119">
        <f t="shared" si="41"/>
        <v>1</v>
      </c>
      <c r="R55" s="11" t="str">
        <f t="shared" si="30"/>
        <v>Apr</v>
      </c>
      <c r="S55" s="147">
        <f t="shared" si="42"/>
        <v>4</v>
      </c>
      <c r="T55" s="119">
        <f t="shared" si="43"/>
        <v>1</v>
      </c>
      <c r="V55" s="11" t="str">
        <f t="shared" si="31"/>
        <v>Apr</v>
      </c>
      <c r="W55" s="147">
        <f t="shared" si="53"/>
        <v>10189.435431490621</v>
      </c>
      <c r="X55" s="119">
        <f t="shared" si="45"/>
        <v>1.0001300112531375</v>
      </c>
      <c r="Z55" s="11" t="str">
        <f t="shared" si="32"/>
        <v>Apr</v>
      </c>
      <c r="AA55" s="147">
        <f t="shared" si="46"/>
        <v>352.81015346948374</v>
      </c>
      <c r="AB55" s="119">
        <f t="shared" si="47"/>
        <v>0.99817884182400174</v>
      </c>
      <c r="AD55" s="11" t="str">
        <f t="shared" si="33"/>
        <v>Apr</v>
      </c>
      <c r="AE55" s="147">
        <f t="shared" si="55"/>
        <v>342.10266990913919</v>
      </c>
      <c r="AF55" s="119">
        <f t="shared" si="49"/>
        <v>0.99926475576551743</v>
      </c>
      <c r="AG55" s="119"/>
    </row>
    <row r="56" spans="1:33" s="11" customFormat="1" x14ac:dyDescent="0.25">
      <c r="A56" s="11">
        <f t="shared" si="25"/>
        <v>2023</v>
      </c>
      <c r="B56" s="11" t="str">
        <f t="shared" si="26"/>
        <v>May</v>
      </c>
      <c r="C56" s="147">
        <f t="shared" si="34"/>
        <v>33372.233804708012</v>
      </c>
      <c r="D56" s="119">
        <f t="shared" si="35"/>
        <v>1.0003466794670919</v>
      </c>
      <c r="F56" s="11" t="str">
        <f t="shared" si="27"/>
        <v>May</v>
      </c>
      <c r="G56" s="147">
        <f t="shared" si="36"/>
        <v>3486.896259524719</v>
      </c>
      <c r="H56" s="119">
        <f t="shared" si="37"/>
        <v>0.99994529046438874</v>
      </c>
      <c r="J56" s="11" t="str">
        <f t="shared" si="28"/>
        <v>May</v>
      </c>
      <c r="K56" s="147">
        <f t="shared" si="38"/>
        <v>354.58594763780565</v>
      </c>
      <c r="L56" s="119">
        <f t="shared" si="39"/>
        <v>0.99870323536351369</v>
      </c>
      <c r="N56" s="11" t="str">
        <f t="shared" si="29"/>
        <v>May</v>
      </c>
      <c r="O56" s="147">
        <f t="shared" si="40"/>
        <v>8</v>
      </c>
      <c r="P56" s="119">
        <f t="shared" si="41"/>
        <v>1</v>
      </c>
      <c r="R56" s="11" t="str">
        <f t="shared" si="30"/>
        <v>May</v>
      </c>
      <c r="S56" s="147">
        <f t="shared" si="42"/>
        <v>4</v>
      </c>
      <c r="T56" s="119">
        <f t="shared" si="43"/>
        <v>1</v>
      </c>
      <c r="V56" s="11" t="str">
        <f t="shared" si="31"/>
        <v>May</v>
      </c>
      <c r="W56" s="147">
        <f t="shared" si="44"/>
        <v>10190.760172759834</v>
      </c>
      <c r="X56" s="119">
        <f t="shared" si="45"/>
        <v>1.0001300112531375</v>
      </c>
      <c r="Z56" s="11" t="str">
        <f t="shared" si="32"/>
        <v>May</v>
      </c>
      <c r="AA56" s="147">
        <f t="shared" si="46"/>
        <v>352.16763037391758</v>
      </c>
      <c r="AB56" s="119">
        <f t="shared" si="47"/>
        <v>0.99817884182400174</v>
      </c>
      <c r="AD56" s="11" t="str">
        <f t="shared" si="33"/>
        <v>May</v>
      </c>
      <c r="AE56" s="147">
        <f t="shared" si="55"/>
        <v>341.92687104963909</v>
      </c>
      <c r="AF56" s="119">
        <f t="shared" si="49"/>
        <v>0.99926475576551743</v>
      </c>
      <c r="AG56" s="119"/>
    </row>
    <row r="57" spans="1:33" s="11" customFormat="1" x14ac:dyDescent="0.25">
      <c r="A57" s="11">
        <f t="shared" si="25"/>
        <v>2023</v>
      </c>
      <c r="B57" s="11" t="str">
        <f t="shared" si="26"/>
        <v>Jun</v>
      </c>
      <c r="C57" s="147">
        <f t="shared" si="34"/>
        <v>33383.803272939091</v>
      </c>
      <c r="D57" s="119">
        <f t="shared" si="35"/>
        <v>1.0003466794670919</v>
      </c>
      <c r="F57" s="11" t="str">
        <f t="shared" si="27"/>
        <v>Jun</v>
      </c>
      <c r="G57" s="147">
        <f t="shared" si="36"/>
        <v>3486.7054930496356</v>
      </c>
      <c r="H57" s="119">
        <f t="shared" si="37"/>
        <v>0.99994529046438874</v>
      </c>
      <c r="J57" s="11" t="str">
        <f t="shared" si="28"/>
        <v>Jun</v>
      </c>
      <c r="K57" s="147">
        <f t="shared" si="38"/>
        <v>354.12613312031397</v>
      </c>
      <c r="L57" s="119">
        <f t="shared" si="39"/>
        <v>0.99870323536351369</v>
      </c>
      <c r="N57" s="11" t="str">
        <f t="shared" si="29"/>
        <v>Jun</v>
      </c>
      <c r="O57" s="147">
        <f t="shared" si="40"/>
        <v>8</v>
      </c>
      <c r="P57" s="119">
        <f t="shared" si="41"/>
        <v>1</v>
      </c>
      <c r="R57" s="11" t="str">
        <f t="shared" si="30"/>
        <v>Jun</v>
      </c>
      <c r="S57" s="147">
        <f t="shared" si="42"/>
        <v>4</v>
      </c>
      <c r="T57" s="119">
        <f t="shared" si="43"/>
        <v>1</v>
      </c>
      <c r="V57" s="11" t="str">
        <f t="shared" si="31"/>
        <v>Jun</v>
      </c>
      <c r="W57" s="147">
        <f t="shared" si="44"/>
        <v>10192.085086260318</v>
      </c>
      <c r="X57" s="119">
        <f t="shared" si="45"/>
        <v>1.0001300112531375</v>
      </c>
      <c r="Z57" s="11" t="str">
        <f t="shared" si="32"/>
        <v>Jun</v>
      </c>
      <c r="AA57" s="147">
        <f t="shared" si="46"/>
        <v>351.52627741454017</v>
      </c>
      <c r="AB57" s="119">
        <f t="shared" si="47"/>
        <v>0.99817884182400174</v>
      </c>
      <c r="AD57" s="11" t="str">
        <f t="shared" si="33"/>
        <v>Jun</v>
      </c>
      <c r="AE57" s="147">
        <f t="shared" si="55"/>
        <v>341.75120144523692</v>
      </c>
      <c r="AF57" s="119">
        <f t="shared" si="49"/>
        <v>0.99926475576551743</v>
      </c>
      <c r="AG57" s="119"/>
    </row>
    <row r="58" spans="1:33" s="11" customFormat="1" x14ac:dyDescent="0.25">
      <c r="A58" s="11">
        <f t="shared" si="25"/>
        <v>2023</v>
      </c>
      <c r="B58" s="11" t="str">
        <f t="shared" si="26"/>
        <v>Jul</v>
      </c>
      <c r="C58" s="147">
        <f t="shared" si="34"/>
        <v>33395.376752067255</v>
      </c>
      <c r="D58" s="119">
        <f t="shared" si="35"/>
        <v>1.0003466794670919</v>
      </c>
      <c r="F58" s="11" t="str">
        <f t="shared" si="27"/>
        <v>Jul</v>
      </c>
      <c r="G58" s="147">
        <f t="shared" si="36"/>
        <v>3486.5147370112977</v>
      </c>
      <c r="H58" s="119">
        <f t="shared" si="37"/>
        <v>0.99994529046438874</v>
      </c>
      <c r="J58" s="11" t="str">
        <f t="shared" si="28"/>
        <v>Jul</v>
      </c>
      <c r="K58" s="147">
        <f t="shared" si="38"/>
        <v>353.6669148740279</v>
      </c>
      <c r="L58" s="119">
        <f t="shared" si="39"/>
        <v>0.99870323536351369</v>
      </c>
      <c r="N58" s="11" t="str">
        <f t="shared" si="29"/>
        <v>Jul</v>
      </c>
      <c r="O58" s="147">
        <f t="shared" si="40"/>
        <v>8</v>
      </c>
      <c r="P58" s="119">
        <f t="shared" si="41"/>
        <v>1</v>
      </c>
      <c r="R58" s="11" t="str">
        <f t="shared" si="30"/>
        <v>Jul</v>
      </c>
      <c r="S58" s="147">
        <f t="shared" si="42"/>
        <v>4</v>
      </c>
      <c r="T58" s="119">
        <f t="shared" si="43"/>
        <v>1</v>
      </c>
      <c r="V58" s="11" t="str">
        <f t="shared" si="31"/>
        <v>Jul</v>
      </c>
      <c r="W58" s="147">
        <f t="shared" si="44"/>
        <v>10193.410172014466</v>
      </c>
      <c r="X58" s="119">
        <f t="shared" si="45"/>
        <v>1.0001300112531375</v>
      </c>
      <c r="Z58" s="11" t="str">
        <f t="shared" si="32"/>
        <v>Jul</v>
      </c>
      <c r="AA58" s="147">
        <f t="shared" si="46"/>
        <v>350.88609246034844</v>
      </c>
      <c r="AB58" s="119">
        <f t="shared" si="47"/>
        <v>0.99817884182400174</v>
      </c>
      <c r="AD58" s="11" t="str">
        <f t="shared" si="33"/>
        <v>Jul</v>
      </c>
      <c r="AE58" s="147">
        <f t="shared" si="55"/>
        <v>341.57566100089855</v>
      </c>
      <c r="AF58" s="119">
        <f t="shared" si="49"/>
        <v>0.99926475576551743</v>
      </c>
      <c r="AG58" s="119"/>
    </row>
    <row r="59" spans="1:33" s="11" customFormat="1" x14ac:dyDescent="0.25">
      <c r="A59" s="11">
        <f t="shared" si="25"/>
        <v>2023</v>
      </c>
      <c r="B59" s="11" t="str">
        <f t="shared" si="26"/>
        <v>Aug</v>
      </c>
      <c r="C59" s="147">
        <f t="shared" si="34"/>
        <v>33406.954243482993</v>
      </c>
      <c r="D59" s="119">
        <f t="shared" si="35"/>
        <v>1.0003466794670919</v>
      </c>
      <c r="F59" s="11" t="str">
        <f t="shared" si="27"/>
        <v>Aug</v>
      </c>
      <c r="G59" s="147">
        <f t="shared" si="36"/>
        <v>3486.3239914091341</v>
      </c>
      <c r="H59" s="119">
        <f t="shared" si="37"/>
        <v>0.99994529046438874</v>
      </c>
      <c r="J59" s="11" t="str">
        <f t="shared" si="28"/>
        <v>Aug</v>
      </c>
      <c r="K59" s="147">
        <f t="shared" si="38"/>
        <v>353.20829212572403</v>
      </c>
      <c r="L59" s="119">
        <f t="shared" si="39"/>
        <v>0.99870323536351369</v>
      </c>
      <c r="N59" s="11" t="str">
        <f t="shared" si="29"/>
        <v>Aug</v>
      </c>
      <c r="O59" s="147">
        <f t="shared" si="40"/>
        <v>8</v>
      </c>
      <c r="P59" s="119">
        <f t="shared" si="41"/>
        <v>1</v>
      </c>
      <c r="R59" s="11" t="str">
        <f t="shared" si="30"/>
        <v>Aug</v>
      </c>
      <c r="S59" s="147">
        <f t="shared" si="42"/>
        <v>4</v>
      </c>
      <c r="T59" s="119">
        <f t="shared" si="43"/>
        <v>1</v>
      </c>
      <c r="V59" s="11" t="str">
        <f t="shared" si="31"/>
        <v>Aug</v>
      </c>
      <c r="W59" s="147">
        <f t="shared" si="44"/>
        <v>10194.735430044675</v>
      </c>
      <c r="X59" s="119">
        <f t="shared" si="45"/>
        <v>1.0001300112531375</v>
      </c>
      <c r="Z59" s="11" t="str">
        <f t="shared" si="32"/>
        <v>Aug</v>
      </c>
      <c r="AA59" s="147">
        <f t="shared" si="46"/>
        <v>350.24707338422019</v>
      </c>
      <c r="AB59" s="119">
        <f t="shared" si="47"/>
        <v>0.99817884182400174</v>
      </c>
      <c r="AD59" s="11" t="str">
        <f t="shared" si="33"/>
        <v>Aug</v>
      </c>
      <c r="AE59" s="147">
        <f t="shared" si="55"/>
        <v>341.40024962165978</v>
      </c>
      <c r="AF59" s="119">
        <f t="shared" si="49"/>
        <v>0.99926475576551743</v>
      </c>
      <c r="AG59" s="119"/>
    </row>
    <row r="60" spans="1:33" s="11" customFormat="1" x14ac:dyDescent="0.25">
      <c r="A60" s="11">
        <f t="shared" si="25"/>
        <v>2023</v>
      </c>
      <c r="B60" s="11" t="str">
        <f t="shared" si="26"/>
        <v>Sep</v>
      </c>
      <c r="C60" s="147">
        <f t="shared" si="34"/>
        <v>33418.535748577284</v>
      </c>
      <c r="D60" s="119">
        <f t="shared" si="35"/>
        <v>1.0003466794670919</v>
      </c>
      <c r="F60" s="11" t="str">
        <f t="shared" si="27"/>
        <v>Sep</v>
      </c>
      <c r="G60" s="147">
        <f t="shared" si="36"/>
        <v>3486.1332562425737</v>
      </c>
      <c r="H60" s="119">
        <f t="shared" si="37"/>
        <v>0.99994529046438874</v>
      </c>
      <c r="J60" s="11" t="str">
        <f t="shared" si="28"/>
        <v>Sep</v>
      </c>
      <c r="K60" s="147">
        <f t="shared" si="38"/>
        <v>352.75026410318168</v>
      </c>
      <c r="L60" s="119">
        <f t="shared" si="39"/>
        <v>0.99870323536351369</v>
      </c>
      <c r="N60" s="11" t="str">
        <f t="shared" si="29"/>
        <v>Sep</v>
      </c>
      <c r="O60" s="147">
        <f t="shared" si="40"/>
        <v>8</v>
      </c>
      <c r="P60" s="119">
        <f t="shared" si="41"/>
        <v>1</v>
      </c>
      <c r="R60" s="11" t="str">
        <f t="shared" si="30"/>
        <v>Sep</v>
      </c>
      <c r="S60" s="147">
        <f t="shared" si="42"/>
        <v>4</v>
      </c>
      <c r="T60" s="119">
        <f t="shared" si="43"/>
        <v>1</v>
      </c>
      <c r="V60" s="11" t="str">
        <f t="shared" si="31"/>
        <v>Sep</v>
      </c>
      <c r="W60" s="147">
        <f t="shared" si="44"/>
        <v>10196.06086037334</v>
      </c>
      <c r="X60" s="119">
        <f t="shared" si="45"/>
        <v>1.0001300112531375</v>
      </c>
      <c r="Z60" s="11" t="str">
        <f t="shared" si="32"/>
        <v>Sep</v>
      </c>
      <c r="AA60" s="147">
        <f t="shared" si="46"/>
        <v>349.60921806290708</v>
      </c>
      <c r="AB60" s="119">
        <f t="shared" si="47"/>
        <v>0.99817884182400174</v>
      </c>
      <c r="AD60" s="11" t="str">
        <f t="shared" si="33"/>
        <v>Sep</v>
      </c>
      <c r="AE60" s="147">
        <f t="shared" si="55"/>
        <v>341.22496721262621</v>
      </c>
      <c r="AF60" s="119">
        <f t="shared" si="49"/>
        <v>0.99926475576551743</v>
      </c>
      <c r="AG60" s="119"/>
    </row>
    <row r="61" spans="1:33" s="11" customFormat="1" x14ac:dyDescent="0.25">
      <c r="A61" s="11">
        <f t="shared" si="25"/>
        <v>2023</v>
      </c>
      <c r="B61" s="11" t="str">
        <f t="shared" si="26"/>
        <v>Oct</v>
      </c>
      <c r="C61" s="147">
        <f t="shared" si="34"/>
        <v>33430.12126874159</v>
      </c>
      <c r="D61" s="119">
        <f t="shared" si="35"/>
        <v>1.0003466794670919</v>
      </c>
      <c r="F61" s="11" t="str">
        <f t="shared" si="27"/>
        <v>Oct</v>
      </c>
      <c r="G61" s="147">
        <f t="shared" si="36"/>
        <v>3485.9425315110457</v>
      </c>
      <c r="H61" s="119">
        <f t="shared" si="37"/>
        <v>0.99994529046438874</v>
      </c>
      <c r="J61" s="11" t="str">
        <f t="shared" si="28"/>
        <v>Oct</v>
      </c>
      <c r="K61" s="147">
        <f t="shared" si="38"/>
        <v>352.29283003518145</v>
      </c>
      <c r="L61" s="119">
        <f t="shared" si="39"/>
        <v>0.99870323536351369</v>
      </c>
      <c r="N61" s="11" t="str">
        <f t="shared" si="29"/>
        <v>Oct</v>
      </c>
      <c r="O61" s="147">
        <f t="shared" si="40"/>
        <v>8</v>
      </c>
      <c r="P61" s="119">
        <f t="shared" si="41"/>
        <v>1</v>
      </c>
      <c r="R61" s="11" t="str">
        <f t="shared" si="30"/>
        <v>Oct</v>
      </c>
      <c r="S61" s="147">
        <f t="shared" si="42"/>
        <v>4</v>
      </c>
      <c r="T61" s="119">
        <f t="shared" si="43"/>
        <v>1</v>
      </c>
      <c r="V61" s="11" t="str">
        <f t="shared" si="31"/>
        <v>Oct</v>
      </c>
      <c r="W61" s="147">
        <f t="shared" si="44"/>
        <v>10197.386463022864</v>
      </c>
      <c r="X61" s="119">
        <f t="shared" si="45"/>
        <v>1.0001300112531375</v>
      </c>
      <c r="Z61" s="11" t="str">
        <f t="shared" si="32"/>
        <v>Oct</v>
      </c>
      <c r="AA61" s="147">
        <f t="shared" si="46"/>
        <v>348.97252437702747</v>
      </c>
      <c r="AB61" s="119">
        <f t="shared" si="47"/>
        <v>0.99817884182400174</v>
      </c>
      <c r="AD61" s="11" t="str">
        <f t="shared" si="33"/>
        <v>Oct</v>
      </c>
      <c r="AE61" s="147">
        <f t="shared" si="55"/>
        <v>341.04981367897335</v>
      </c>
      <c r="AF61" s="119">
        <f t="shared" si="49"/>
        <v>0.99926475576551743</v>
      </c>
      <c r="AG61" s="119"/>
    </row>
    <row r="62" spans="1:33" s="11" customFormat="1" x14ac:dyDescent="0.25">
      <c r="A62" s="11">
        <f>A50+1</f>
        <v>2023</v>
      </c>
      <c r="B62" s="11" t="str">
        <f>B50</f>
        <v>Nov</v>
      </c>
      <c r="C62" s="147">
        <f t="shared" si="34"/>
        <v>33441.710805367853</v>
      </c>
      <c r="D62" s="119">
        <f t="shared" si="35"/>
        <v>1.0003466794670919</v>
      </c>
      <c r="F62" s="11" t="str">
        <f t="shared" si="27"/>
        <v>Nov</v>
      </c>
      <c r="G62" s="147">
        <f t="shared" si="36"/>
        <v>3485.7518172139789</v>
      </c>
      <c r="H62" s="119">
        <f t="shared" si="37"/>
        <v>0.99994529046438874</v>
      </c>
      <c r="J62" s="11" t="str">
        <f t="shared" si="28"/>
        <v>Nov</v>
      </c>
      <c r="K62" s="147">
        <f t="shared" si="38"/>
        <v>351.83598915150412</v>
      </c>
      <c r="L62" s="119">
        <f t="shared" si="39"/>
        <v>0.99870323536351369</v>
      </c>
      <c r="N62" s="11" t="str">
        <f t="shared" si="29"/>
        <v>Nov</v>
      </c>
      <c r="O62" s="147">
        <f t="shared" si="40"/>
        <v>8</v>
      </c>
      <c r="P62" s="119">
        <f t="shared" si="41"/>
        <v>1</v>
      </c>
      <c r="R62" s="11" t="str">
        <f t="shared" si="30"/>
        <v>Nov</v>
      </c>
      <c r="S62" s="147">
        <f t="shared" si="42"/>
        <v>4</v>
      </c>
      <c r="T62" s="119">
        <f t="shared" si="43"/>
        <v>1</v>
      </c>
      <c r="V62" s="11" t="str">
        <f t="shared" si="31"/>
        <v>Nov</v>
      </c>
      <c r="W62" s="147">
        <f t="shared" si="44"/>
        <v>10198.712238015649</v>
      </c>
      <c r="X62" s="119">
        <f t="shared" si="45"/>
        <v>1.0001300112531375</v>
      </c>
      <c r="Z62" s="11" t="str">
        <f t="shared" si="32"/>
        <v>Nov</v>
      </c>
      <c r="AA62" s="147">
        <f t="shared" si="46"/>
        <v>348.33699021105951</v>
      </c>
      <c r="AB62" s="119">
        <f t="shared" si="47"/>
        <v>0.99817884182400174</v>
      </c>
      <c r="AD62" s="11" t="str">
        <f t="shared" si="33"/>
        <v>Nov</v>
      </c>
      <c r="AE62" s="147">
        <f t="shared" si="55"/>
        <v>340.87478892594623</v>
      </c>
      <c r="AF62" s="119">
        <f t="shared" si="49"/>
        <v>0.99926475576551743</v>
      </c>
      <c r="AG62" s="119"/>
    </row>
    <row r="63" spans="1:33" s="11" customFormat="1" x14ac:dyDescent="0.25">
      <c r="A63" s="11">
        <f t="shared" si="25"/>
        <v>2023</v>
      </c>
      <c r="B63" s="11" t="str">
        <f t="shared" si="26"/>
        <v>Dec</v>
      </c>
      <c r="C63" s="147">
        <f t="shared" si="34"/>
        <v>33453.304359848502</v>
      </c>
      <c r="D63" s="119">
        <f t="shared" si="35"/>
        <v>1.0003466794670919</v>
      </c>
      <c r="F63" s="11" t="str">
        <f t="shared" si="27"/>
        <v>Dec</v>
      </c>
      <c r="G63" s="147">
        <f t="shared" si="36"/>
        <v>3485.5611133508032</v>
      </c>
      <c r="H63" s="119">
        <f t="shared" si="37"/>
        <v>0.99994529046438874</v>
      </c>
      <c r="J63" s="11" t="str">
        <f t="shared" si="28"/>
        <v>Dec</v>
      </c>
      <c r="K63" s="147">
        <f t="shared" si="38"/>
        <v>351.37974068292925</v>
      </c>
      <c r="L63" s="119">
        <f t="shared" si="39"/>
        <v>0.99870323536351369</v>
      </c>
      <c r="N63" s="11" t="str">
        <f t="shared" si="29"/>
        <v>Dec</v>
      </c>
      <c r="O63" s="147">
        <f t="shared" si="40"/>
        <v>8</v>
      </c>
      <c r="P63" s="119">
        <f t="shared" si="41"/>
        <v>1</v>
      </c>
      <c r="R63" s="11" t="str">
        <f t="shared" si="30"/>
        <v>Dec</v>
      </c>
      <c r="S63" s="147">
        <f t="shared" si="42"/>
        <v>4</v>
      </c>
      <c r="T63" s="119">
        <f t="shared" si="43"/>
        <v>1</v>
      </c>
      <c r="V63" s="11" t="str">
        <f t="shared" si="31"/>
        <v>Dec</v>
      </c>
      <c r="W63" s="147">
        <f t="shared" si="44"/>
        <v>10200.038185374102</v>
      </c>
      <c r="X63" s="119">
        <f t="shared" si="45"/>
        <v>1.0001300112531375</v>
      </c>
      <c r="Z63" s="11" t="str">
        <f t="shared" si="32"/>
        <v>Dec</v>
      </c>
      <c r="AA63" s="147">
        <f t="shared" si="46"/>
        <v>347.70261345333404</v>
      </c>
      <c r="AB63" s="119">
        <f t="shared" si="47"/>
        <v>0.99817884182400174</v>
      </c>
      <c r="AD63" s="11" t="str">
        <f t="shared" si="33"/>
        <v>Dec</v>
      </c>
      <c r="AE63" s="147">
        <f t="shared" si="55"/>
        <v>340.6998928588597</v>
      </c>
      <c r="AF63" s="119">
        <f t="shared" si="49"/>
        <v>0.99926475576551743</v>
      </c>
      <c r="AG63" s="119"/>
    </row>
    <row r="64" spans="1:33" x14ac:dyDescent="0.25">
      <c r="A64" s="11"/>
      <c r="B64" s="11"/>
      <c r="C64" s="69"/>
      <c r="D64" s="119"/>
      <c r="E64" s="11"/>
      <c r="F64" s="11"/>
      <c r="G64" s="69"/>
      <c r="H64" s="119"/>
      <c r="I64" s="11"/>
      <c r="J64" s="11"/>
      <c r="K64" s="69"/>
      <c r="L64" s="119"/>
      <c r="M64" s="11"/>
      <c r="N64" s="11"/>
      <c r="O64" s="69"/>
      <c r="P64" s="119"/>
      <c r="Q64" s="11"/>
      <c r="R64" s="11"/>
      <c r="S64" s="69"/>
      <c r="T64" s="119"/>
      <c r="U64" s="11"/>
      <c r="V64" s="11"/>
      <c r="W64" s="69"/>
      <c r="X64" s="119"/>
      <c r="Y64" s="11"/>
      <c r="Z64" s="11"/>
      <c r="AA64" s="69"/>
      <c r="AB64" s="119"/>
      <c r="AC64" s="11"/>
      <c r="AD64" s="11"/>
      <c r="AE64" s="69"/>
      <c r="AF64" s="119"/>
      <c r="AG64" s="119"/>
    </row>
    <row r="66" spans="3:31" x14ac:dyDescent="0.25">
      <c r="C66" s="117" t="s">
        <v>250</v>
      </c>
      <c r="G66" s="117"/>
      <c r="K66" s="117"/>
      <c r="O66" s="117"/>
      <c r="S66" s="117"/>
      <c r="W66" s="117"/>
      <c r="AA66" s="117"/>
      <c r="AE66" s="117"/>
    </row>
    <row r="67" spans="3:31" x14ac:dyDescent="0.25">
      <c r="C67" s="117" t="s">
        <v>350</v>
      </c>
      <c r="G67" s="117"/>
      <c r="K67" s="117"/>
      <c r="O67" s="117"/>
      <c r="S67" s="117"/>
      <c r="W67" s="117"/>
      <c r="AA67" s="117"/>
      <c r="AE67" s="117"/>
    </row>
    <row r="68" spans="3:31" x14ac:dyDescent="0.25">
      <c r="C68" s="117" t="s">
        <v>361</v>
      </c>
      <c r="G68" s="117"/>
      <c r="K68" s="117"/>
      <c r="O68" s="117"/>
      <c r="S68" s="117"/>
      <c r="W68" s="117"/>
      <c r="AA68" s="117"/>
      <c r="AE68" s="117"/>
    </row>
    <row r="69" spans="3:31" x14ac:dyDescent="0.25">
      <c r="C69" s="117"/>
      <c r="G69" s="117"/>
      <c r="K69" s="117"/>
      <c r="O69" s="117"/>
      <c r="S69" s="117"/>
      <c r="W69" s="117"/>
      <c r="AA69" s="117"/>
      <c r="AE69" s="117"/>
    </row>
  </sheetData>
  <mergeCells count="16">
    <mergeCell ref="Z2:AA2"/>
    <mergeCell ref="AB2:AB3"/>
    <mergeCell ref="AD2:AE2"/>
    <mergeCell ref="AF2:AF3"/>
    <mergeCell ref="N2:O2"/>
    <mergeCell ref="P2:P3"/>
    <mergeCell ref="R2:S2"/>
    <mergeCell ref="T2:T3"/>
    <mergeCell ref="V2:W2"/>
    <mergeCell ref="X2:X3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R117"/>
  <sheetViews>
    <sheetView workbookViewId="0">
      <selection activeCell="I12" sqref="I12"/>
    </sheetView>
  </sheetViews>
  <sheetFormatPr defaultRowHeight="15" x14ac:dyDescent="0.25"/>
  <cols>
    <col min="2" max="2" width="26" bestFit="1" customWidth="1"/>
    <col min="3" max="3" width="16" customWidth="1"/>
    <col min="4" max="4" width="19" bestFit="1" customWidth="1"/>
    <col min="5" max="5" width="16.85546875" bestFit="1" customWidth="1"/>
    <col min="6" max="7" width="16" bestFit="1" customWidth="1"/>
    <col min="8" max="8" width="16.140625" bestFit="1" customWidth="1"/>
    <col min="9" max="9" width="27.28515625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" customWidth="1"/>
    <col min="17" max="17" width="10.5703125" bestFit="1" customWidth="1"/>
  </cols>
  <sheetData>
    <row r="2" spans="2:15" ht="15.75" x14ac:dyDescent="0.25">
      <c r="B2" s="10"/>
      <c r="C2" s="161" t="s">
        <v>292</v>
      </c>
      <c r="D2" s="161"/>
      <c r="E2" s="161"/>
      <c r="F2" s="161"/>
      <c r="G2" s="10"/>
      <c r="H2" s="10"/>
      <c r="L2" s="162" t="s">
        <v>345</v>
      </c>
      <c r="M2" s="162"/>
      <c r="N2" s="162"/>
      <c r="O2" s="162"/>
    </row>
    <row r="3" spans="2:15" ht="15.75" x14ac:dyDescent="0.25">
      <c r="B3" s="10"/>
      <c r="C3" s="161">
        <v>2021</v>
      </c>
      <c r="D3" s="161">
        <v>2022</v>
      </c>
      <c r="E3" s="161">
        <v>2023</v>
      </c>
      <c r="F3" s="161" t="s">
        <v>344</v>
      </c>
      <c r="G3" s="10"/>
      <c r="H3" s="10"/>
      <c r="L3" s="162">
        <v>2021</v>
      </c>
      <c r="M3" s="162">
        <v>2022</v>
      </c>
      <c r="N3" s="162">
        <v>2023</v>
      </c>
      <c r="O3" s="162">
        <v>2024</v>
      </c>
    </row>
    <row r="4" spans="2:15" x14ac:dyDescent="0.25">
      <c r="B4" s="10" t="s">
        <v>240</v>
      </c>
      <c r="C4" s="10">
        <v>354.3</v>
      </c>
      <c r="D4" s="10">
        <v>337.8</v>
      </c>
      <c r="E4" s="10">
        <v>217.2</v>
      </c>
      <c r="F4" s="10">
        <v>217.2</v>
      </c>
      <c r="G4" s="163">
        <f>$H$25</f>
        <v>7.5085058446567026E-3</v>
      </c>
      <c r="H4" s="85" t="s">
        <v>293</v>
      </c>
      <c r="J4" s="164"/>
      <c r="K4" t="s">
        <v>240</v>
      </c>
      <c r="L4" s="165">
        <f>C4*$G4*1000000</f>
        <v>2660263.6207618699</v>
      </c>
      <c r="M4" s="165">
        <f t="shared" ref="L4:O10" si="0">D4*$G4*1000000</f>
        <v>2536373.2743250341</v>
      </c>
      <c r="N4" s="165">
        <f t="shared" si="0"/>
        <v>1630847.4694594357</v>
      </c>
      <c r="O4" s="165">
        <f t="shared" si="0"/>
        <v>1630847.4694594357</v>
      </c>
    </row>
    <row r="5" spans="2:15" x14ac:dyDescent="0.25">
      <c r="B5" s="166" t="s">
        <v>294</v>
      </c>
      <c r="C5" s="166">
        <v>40.200000000000003</v>
      </c>
      <c r="D5" s="166">
        <v>28.5</v>
      </c>
      <c r="E5" s="166">
        <v>14.3</v>
      </c>
      <c r="F5" s="166">
        <v>15.3</v>
      </c>
      <c r="G5" s="163">
        <f>$H$25</f>
        <v>7.5085058446567026E-3</v>
      </c>
      <c r="H5" s="85" t="str">
        <f>H4</f>
        <v>% of provincial kWh</v>
      </c>
      <c r="J5" s="85"/>
      <c r="K5" s="167" t="s">
        <v>294</v>
      </c>
      <c r="L5" s="165">
        <f t="shared" si="0"/>
        <v>301841.93495519948</v>
      </c>
      <c r="M5" s="165">
        <f t="shared" si="0"/>
        <v>213992.41657271603</v>
      </c>
      <c r="N5" s="165">
        <f t="shared" si="0"/>
        <v>107371.63357859084</v>
      </c>
      <c r="O5" s="165">
        <f t="shared" si="0"/>
        <v>114880.13942324756</v>
      </c>
    </row>
    <row r="6" spans="2:15" x14ac:dyDescent="0.25">
      <c r="B6" s="10" t="s">
        <v>295</v>
      </c>
      <c r="C6" s="10">
        <v>21.8</v>
      </c>
      <c r="D6" s="10">
        <v>17.3</v>
      </c>
      <c r="E6" s="10">
        <v>34.1</v>
      </c>
      <c r="F6" s="10">
        <v>35.6</v>
      </c>
      <c r="G6" s="163">
        <f>$H$25</f>
        <v>7.5085058446567026E-3</v>
      </c>
      <c r="H6" s="85" t="str">
        <f>H5</f>
        <v>% of provincial kWh</v>
      </c>
      <c r="J6" s="85"/>
      <c r="K6" t="s">
        <v>295</v>
      </c>
      <c r="L6" s="165">
        <f t="shared" si="0"/>
        <v>163685.42741351612</v>
      </c>
      <c r="M6" s="165">
        <f t="shared" si="0"/>
        <v>129897.15111256095</v>
      </c>
      <c r="N6" s="165">
        <f t="shared" si="0"/>
        <v>256040.04930279357</v>
      </c>
      <c r="O6" s="165">
        <f t="shared" si="0"/>
        <v>267302.80806977861</v>
      </c>
    </row>
    <row r="7" spans="2:15" x14ac:dyDescent="0.25">
      <c r="B7" s="166" t="s">
        <v>296</v>
      </c>
      <c r="C7" s="166">
        <v>16.399999999999999</v>
      </c>
      <c r="D7" s="166">
        <v>47.3</v>
      </c>
      <c r="E7" s="166">
        <v>115.2</v>
      </c>
      <c r="F7" s="166">
        <v>115.2</v>
      </c>
      <c r="G7" s="163">
        <f>$H$25</f>
        <v>7.5085058446567026E-3</v>
      </c>
      <c r="H7" s="85" t="str">
        <f>H6</f>
        <v>% of provincial kWh</v>
      </c>
      <c r="J7" t="s">
        <v>323</v>
      </c>
      <c r="K7" s="167" t="s">
        <v>296</v>
      </c>
      <c r="L7" s="165">
        <f t="shared" si="0"/>
        <v>123139.49585236992</v>
      </c>
      <c r="M7" s="165">
        <f t="shared" si="0"/>
        <v>355152.326452262</v>
      </c>
      <c r="N7" s="165">
        <f t="shared" si="0"/>
        <v>864979.87330445217</v>
      </c>
      <c r="O7" s="165">
        <f t="shared" si="0"/>
        <v>864979.87330445217</v>
      </c>
    </row>
    <row r="8" spans="2:15" x14ac:dyDescent="0.25">
      <c r="B8" s="10" t="s">
        <v>297</v>
      </c>
      <c r="C8" s="10">
        <v>0</v>
      </c>
      <c r="D8" s="10">
        <v>0</v>
      </c>
      <c r="E8" s="10">
        <v>325.7</v>
      </c>
      <c r="F8" s="10">
        <v>325.7</v>
      </c>
      <c r="G8" s="163">
        <f>$H$25</f>
        <v>7.5085058446567026E-3</v>
      </c>
      <c r="H8" s="85" t="str">
        <f>H7</f>
        <v>% of provincial kWh</v>
      </c>
      <c r="J8" s="85"/>
      <c r="K8" t="s">
        <v>297</v>
      </c>
      <c r="L8" s="165">
        <f t="shared" si="0"/>
        <v>0</v>
      </c>
      <c r="M8" s="165">
        <f t="shared" si="0"/>
        <v>0</v>
      </c>
      <c r="N8" s="165">
        <f t="shared" si="0"/>
        <v>2445520.3536046878</v>
      </c>
      <c r="O8" s="165">
        <f t="shared" si="0"/>
        <v>2445520.3536046878</v>
      </c>
    </row>
    <row r="9" spans="2:15" x14ac:dyDescent="0.25">
      <c r="B9" s="166" t="s">
        <v>298</v>
      </c>
      <c r="C9" s="166">
        <v>52.4</v>
      </c>
      <c r="D9" s="166">
        <v>52.4</v>
      </c>
      <c r="E9" s="168">
        <v>62.9</v>
      </c>
      <c r="F9" s="166">
        <v>62.9</v>
      </c>
      <c r="G9" s="163">
        <v>0</v>
      </c>
      <c r="H9" s="85"/>
      <c r="J9" s="85"/>
      <c r="K9" s="167" t="s">
        <v>298</v>
      </c>
      <c r="L9" s="165">
        <f t="shared" si="0"/>
        <v>0</v>
      </c>
      <c r="M9" s="165">
        <f t="shared" si="0"/>
        <v>0</v>
      </c>
      <c r="N9" s="165">
        <f t="shared" si="0"/>
        <v>0</v>
      </c>
      <c r="O9" s="165">
        <f t="shared" si="0"/>
        <v>0</v>
      </c>
    </row>
    <row r="10" spans="2:15" x14ac:dyDescent="0.25">
      <c r="B10" s="10" t="s">
        <v>299</v>
      </c>
      <c r="C10" s="10">
        <v>47.6</v>
      </c>
      <c r="D10" s="10">
        <v>50.3</v>
      </c>
      <c r="E10" s="10">
        <v>52.3</v>
      </c>
      <c r="F10" s="10">
        <v>54</v>
      </c>
      <c r="G10" s="163">
        <f>$H$33</f>
        <v>5.6542375151868093E-3</v>
      </c>
      <c r="H10" s="164" t="s">
        <v>300</v>
      </c>
      <c r="J10" s="164"/>
      <c r="K10" t="s">
        <v>299</v>
      </c>
      <c r="L10" s="165">
        <f t="shared" si="0"/>
        <v>269141.70572289213</v>
      </c>
      <c r="M10" s="165">
        <f t="shared" si="0"/>
        <v>284408.14701389649</v>
      </c>
      <c r="N10" s="165">
        <f t="shared" si="0"/>
        <v>295716.6220442701</v>
      </c>
      <c r="O10" s="165">
        <f t="shared" si="0"/>
        <v>305328.82582008769</v>
      </c>
    </row>
    <row r="11" spans="2:15" x14ac:dyDescent="0.25">
      <c r="B11" s="166" t="s">
        <v>301</v>
      </c>
      <c r="C11" s="166">
        <v>10.3</v>
      </c>
      <c r="D11" s="166">
        <v>7.3</v>
      </c>
      <c r="E11" s="166">
        <v>7.3</v>
      </c>
      <c r="F11" s="166">
        <v>7.3</v>
      </c>
      <c r="G11" s="163">
        <v>0</v>
      </c>
      <c r="H11" s="85"/>
      <c r="J11" s="85"/>
      <c r="K11" s="167" t="s">
        <v>301</v>
      </c>
      <c r="L11" s="165">
        <f>C11*$G11*1000000</f>
        <v>0</v>
      </c>
      <c r="M11" s="165">
        <f>D11*$G11*1000000</f>
        <v>0</v>
      </c>
      <c r="N11" s="165">
        <f>F11*$G11*1000000</f>
        <v>0</v>
      </c>
    </row>
    <row r="12" spans="2:15" x14ac:dyDescent="0.25">
      <c r="B12" s="10"/>
      <c r="C12" s="10"/>
      <c r="D12" s="10"/>
      <c r="E12" s="10"/>
      <c r="F12" s="10"/>
      <c r="G12" s="10"/>
      <c r="H12" s="10"/>
      <c r="K12" s="169"/>
      <c r="L12" s="170">
        <f>SUM(L4:L11)</f>
        <v>3518072.1847058479</v>
      </c>
      <c r="M12" s="170">
        <f t="shared" ref="M12:O12" si="1">SUM(M4:M11)</f>
        <v>3519823.3154764702</v>
      </c>
      <c r="N12" s="170">
        <f t="shared" si="1"/>
        <v>5600476.0012942301</v>
      </c>
      <c r="O12" s="170">
        <f t="shared" si="1"/>
        <v>5628859.4696816895</v>
      </c>
    </row>
    <row r="13" spans="2:15" x14ac:dyDescent="0.25">
      <c r="B13" s="10" t="s">
        <v>302</v>
      </c>
      <c r="C13" s="10" t="s">
        <v>303</v>
      </c>
      <c r="D13" s="10"/>
      <c r="E13" s="10"/>
      <c r="F13" s="10"/>
      <c r="G13" s="10"/>
      <c r="H13" s="10"/>
    </row>
    <row r="14" spans="2:15" x14ac:dyDescent="0.25">
      <c r="B14" s="10"/>
      <c r="C14" s="10"/>
      <c r="D14" s="10"/>
      <c r="E14" s="10"/>
      <c r="F14" s="10"/>
      <c r="G14" s="10"/>
      <c r="H14" s="10"/>
    </row>
    <row r="15" spans="2:15" x14ac:dyDescent="0.25">
      <c r="B15" s="171"/>
      <c r="C15" s="172"/>
      <c r="D15" s="172"/>
      <c r="E15" s="172"/>
      <c r="F15" s="172"/>
      <c r="G15" s="172"/>
      <c r="H15" s="173"/>
      <c r="J15" s="195"/>
      <c r="K15" s="196" t="str">
        <f>K4</f>
        <v>Retrofit</v>
      </c>
      <c r="L15" s="197">
        <f>L4/2</f>
        <v>1330131.810380935</v>
      </c>
      <c r="M15" s="197">
        <f>M4/2+L4/2</f>
        <v>2598318.447543452</v>
      </c>
      <c r="N15" s="197">
        <f>N4/2+M4+$L4/2</f>
        <v>4681928.8194356868</v>
      </c>
      <c r="O15" s="198">
        <f>O4/2+SUM($M4:N4)+$L4/2</f>
        <v>6312776.2888951218</v>
      </c>
    </row>
    <row r="16" spans="2:15" x14ac:dyDescent="0.25">
      <c r="B16" s="174"/>
      <c r="C16" s="10" t="s">
        <v>304</v>
      </c>
      <c r="D16" s="10" t="s">
        <v>317</v>
      </c>
      <c r="E16" s="10" t="s">
        <v>318</v>
      </c>
      <c r="F16" s="10"/>
      <c r="G16" s="10"/>
      <c r="H16" s="175"/>
      <c r="J16" s="199"/>
      <c r="K16" t="str">
        <f t="shared" ref="K16:K22" si="2">K5</f>
        <v>Small Business</v>
      </c>
      <c r="L16" s="200">
        <f t="shared" ref="L16:L22" si="3">L5/2</f>
        <v>150920.96747759974</v>
      </c>
      <c r="M16" s="200">
        <f t="shared" ref="M16:M22" si="4">M5/2+L5/2</f>
        <v>257917.17576395776</v>
      </c>
      <c r="N16" s="200">
        <f t="shared" ref="N16:N22" si="5">N5/2+M5+$L5/2</f>
        <v>418599.20083961118</v>
      </c>
      <c r="O16" s="201">
        <f>O5/2+SUM($M5:N5)+$L5/2</f>
        <v>529725.08734053047</v>
      </c>
    </row>
    <row r="17" spans="2:15" x14ac:dyDescent="0.25">
      <c r="B17" s="174" t="s">
        <v>21</v>
      </c>
      <c r="C17" s="176">
        <v>4801697</v>
      </c>
      <c r="D17" s="176">
        <v>33044</v>
      </c>
      <c r="E17" s="177">
        <f>D17/C17</f>
        <v>6.8817336870693841E-3</v>
      </c>
      <c r="F17" s="10"/>
      <c r="G17" s="10"/>
      <c r="H17" s="175"/>
      <c r="J17" s="199"/>
      <c r="K17" t="str">
        <f t="shared" si="2"/>
        <v>Energy Performance Program</v>
      </c>
      <c r="L17" s="200">
        <f>L6/2</f>
        <v>81842.713706758062</v>
      </c>
      <c r="M17" s="200">
        <f>M6/2+L6/2</f>
        <v>146791.28926303855</v>
      </c>
      <c r="N17" s="200">
        <f t="shared" si="5"/>
        <v>339759.88947071577</v>
      </c>
      <c r="O17" s="201">
        <f>O6/2+SUM($M6:N6)+$L6/2</f>
        <v>601431.31815700186</v>
      </c>
    </row>
    <row r="18" spans="2:15" x14ac:dyDescent="0.25">
      <c r="B18" s="174" t="s">
        <v>305</v>
      </c>
      <c r="C18" s="176">
        <v>446066</v>
      </c>
      <c r="D18" s="176">
        <v>3491</v>
      </c>
      <c r="E18" s="177">
        <f>D18/C18</f>
        <v>7.8261961234436152E-3</v>
      </c>
      <c r="F18" s="10"/>
      <c r="G18" s="10"/>
      <c r="H18" s="175"/>
      <c r="J18" s="202" t="s">
        <v>321</v>
      </c>
      <c r="K18" t="str">
        <f t="shared" si="2"/>
        <v>Energy Management</v>
      </c>
      <c r="L18" s="200">
        <f t="shared" si="3"/>
        <v>61569.747926184958</v>
      </c>
      <c r="M18" s="200">
        <f t="shared" si="4"/>
        <v>239145.91115231597</v>
      </c>
      <c r="N18" s="200">
        <f t="shared" si="5"/>
        <v>849212.01103067305</v>
      </c>
      <c r="O18" s="201">
        <f>O7/2+SUM($M7:N7)+$L7/2</f>
        <v>1714191.8843351251</v>
      </c>
    </row>
    <row r="19" spans="2:15" x14ac:dyDescent="0.25">
      <c r="B19" s="174" t="s">
        <v>306</v>
      </c>
      <c r="C19" s="176">
        <v>54040</v>
      </c>
      <c r="D19" s="176">
        <v>377</v>
      </c>
      <c r="E19" s="177">
        <f>D19/C19</f>
        <v>6.9763138415988154E-3</v>
      </c>
      <c r="F19" s="10"/>
      <c r="G19" s="10"/>
      <c r="H19" s="175"/>
      <c r="J19" s="203" t="s">
        <v>322</v>
      </c>
      <c r="K19" t="str">
        <f t="shared" si="2"/>
        <v>Customer Solutions</v>
      </c>
      <c r="L19" s="200">
        <f t="shared" si="3"/>
        <v>0</v>
      </c>
      <c r="M19" s="200">
        <f t="shared" si="4"/>
        <v>0</v>
      </c>
      <c r="N19" s="200">
        <f t="shared" si="5"/>
        <v>1222760.1768023439</v>
      </c>
      <c r="O19" s="201">
        <f>O8/2+SUM($M8:N8)+$L8/2</f>
        <v>3668280.530407032</v>
      </c>
    </row>
    <row r="20" spans="2:15" x14ac:dyDescent="0.25">
      <c r="B20" s="174" t="s">
        <v>163</v>
      </c>
      <c r="C20" s="10">
        <v>123</v>
      </c>
      <c r="D20" s="10">
        <v>4</v>
      </c>
      <c r="E20" s="177">
        <f>D20/C20</f>
        <v>3.2520325203252036E-2</v>
      </c>
      <c r="F20" s="10"/>
      <c r="G20" s="10"/>
      <c r="H20" s="175"/>
      <c r="J20" s="199"/>
      <c r="K20" t="str">
        <f t="shared" si="2"/>
        <v>Local Initiatives</v>
      </c>
      <c r="L20" s="200">
        <f t="shared" si="3"/>
        <v>0</v>
      </c>
      <c r="M20" s="200">
        <f t="shared" si="4"/>
        <v>0</v>
      </c>
      <c r="N20" s="200">
        <f t="shared" si="5"/>
        <v>0</v>
      </c>
      <c r="O20" s="201">
        <f>O9/2+SUM($M9:N9)+$L9/2</f>
        <v>0</v>
      </c>
    </row>
    <row r="21" spans="2:15" x14ac:dyDescent="0.25">
      <c r="B21" s="174"/>
      <c r="C21" s="10"/>
      <c r="D21" s="10"/>
      <c r="E21" s="10"/>
      <c r="F21" s="10"/>
      <c r="G21" s="10"/>
      <c r="H21" s="175"/>
      <c r="J21" s="199"/>
      <c r="K21" t="str">
        <f t="shared" si="2"/>
        <v>Energy Affordability Program</v>
      </c>
      <c r="L21" s="200">
        <f t="shared" si="3"/>
        <v>134570.85286144607</v>
      </c>
      <c r="M21" s="200">
        <f t="shared" si="4"/>
        <v>276774.92636839428</v>
      </c>
      <c r="N21" s="200">
        <f t="shared" si="5"/>
        <v>566837.31089747767</v>
      </c>
      <c r="O21" s="201">
        <f>O10/2+SUM($M10:N10)+$L10/2</f>
        <v>867360.03482965648</v>
      </c>
    </row>
    <row r="22" spans="2:15" x14ac:dyDescent="0.25">
      <c r="B22" s="174" t="s">
        <v>307</v>
      </c>
      <c r="C22" s="178">
        <v>2016</v>
      </c>
      <c r="D22" s="178">
        <v>2017</v>
      </c>
      <c r="E22" s="178">
        <v>2018</v>
      </c>
      <c r="F22" s="178">
        <v>2019</v>
      </c>
      <c r="G22" s="178">
        <v>2020</v>
      </c>
      <c r="H22" s="179" t="s">
        <v>308</v>
      </c>
      <c r="I22" s="146"/>
      <c r="J22" s="204"/>
      <c r="K22" t="str">
        <f t="shared" si="2"/>
        <v>First Nations Program</v>
      </c>
      <c r="L22" s="200">
        <f t="shared" si="3"/>
        <v>0</v>
      </c>
      <c r="M22" s="200">
        <f t="shared" si="4"/>
        <v>0</v>
      </c>
      <c r="N22" s="200">
        <f t="shared" si="5"/>
        <v>0</v>
      </c>
      <c r="O22" s="201">
        <f>O11/2+SUM($M11:N11)+$L11/2</f>
        <v>0</v>
      </c>
    </row>
    <row r="23" spans="2:15" x14ac:dyDescent="0.25">
      <c r="B23" s="174" t="s">
        <v>304</v>
      </c>
      <c r="C23" s="180">
        <v>135092458977</v>
      </c>
      <c r="D23" s="180">
        <v>131507457610.90997</v>
      </c>
      <c r="E23" s="180">
        <v>137831974214.90002</v>
      </c>
      <c r="F23" s="180">
        <v>135053462090.45892</v>
      </c>
      <c r="G23" s="180">
        <v>133510137227.58061</v>
      </c>
      <c r="H23" s="181">
        <f>AVERAGE(C23:G23)</f>
        <v>134599098024.16989</v>
      </c>
      <c r="I23" s="170"/>
      <c r="J23" s="205"/>
      <c r="K23" s="169" t="s">
        <v>19</v>
      </c>
      <c r="L23" s="170">
        <f>SUM(L15:L22)</f>
        <v>1759036.0923529239</v>
      </c>
      <c r="M23" s="170">
        <f t="shared" ref="M23:O23" si="6">SUM(M15:M22)</f>
        <v>3518947.7500911583</v>
      </c>
      <c r="N23" s="170">
        <f t="shared" si="6"/>
        <v>8079097.4084765082</v>
      </c>
      <c r="O23" s="181">
        <f t="shared" si="6"/>
        <v>13693765.143964468</v>
      </c>
    </row>
    <row r="24" spans="2:15" x14ac:dyDescent="0.25">
      <c r="B24" s="174" t="s">
        <v>317</v>
      </c>
      <c r="C24" s="182">
        <v>1045130121</v>
      </c>
      <c r="D24" s="182">
        <v>1000844635</v>
      </c>
      <c r="E24" s="182">
        <v>1019735531</v>
      </c>
      <c r="F24" s="182">
        <v>1002580158</v>
      </c>
      <c r="G24" s="182">
        <v>984900126</v>
      </c>
      <c r="H24" s="181">
        <f>AVERAGE(C24:G24)</f>
        <v>1010638114.2</v>
      </c>
      <c r="I24" s="170"/>
      <c r="J24" s="205"/>
      <c r="O24" s="206"/>
    </row>
    <row r="25" spans="2:15" x14ac:dyDescent="0.25">
      <c r="B25" s="174" t="s">
        <v>319</v>
      </c>
      <c r="C25" s="177">
        <f t="shared" ref="C25:G25" si="7">C24/C23</f>
        <v>7.7364060800606E-3</v>
      </c>
      <c r="D25" s="177">
        <f t="shared" si="7"/>
        <v>7.6105542087292928E-3</v>
      </c>
      <c r="E25" s="177">
        <f t="shared" si="7"/>
        <v>7.3983960311711453E-3</v>
      </c>
      <c r="F25" s="177">
        <f t="shared" si="7"/>
        <v>7.4235798363204561E-3</v>
      </c>
      <c r="G25" s="177">
        <f t="shared" si="7"/>
        <v>7.3769688688218853E-3</v>
      </c>
      <c r="H25" s="183">
        <f>H24/H23</f>
        <v>7.5085058446567026E-3</v>
      </c>
      <c r="I25" s="184"/>
      <c r="J25" s="207"/>
      <c r="K25" t="s">
        <v>21</v>
      </c>
      <c r="L25" s="20">
        <f>$K$44*L$15+$K$45*L$16+$K$46*L$17+$K$47*L$18+$K$48*L$19+$K$49*L$20+$K$50*L$21</f>
        <v>134570.85286144607</v>
      </c>
      <c r="M25" s="20">
        <f>$K$44*M$15+$K$45*M$16+$K$46*M$17+$K$47*M$18+$K$48*M$19+$K$49*M$20+$K$50*M$21</f>
        <v>276774.92636839428</v>
      </c>
      <c r="N25" s="20">
        <f t="shared" ref="N25" si="8">$K$44*N$15+$K$45*N$16+$K$46*N$17+$K$47*N$18+$K$48*N$19+$K$49*N$20+$K$50*N$21</f>
        <v>566837.31089747767</v>
      </c>
      <c r="O25" s="208">
        <f>$K$44*O$15+$K$45*O$16+$K$46*O$17+$K$47*O$18+$K$48*O$19+$K$49*O$20+$K$50*O$21</f>
        <v>867360.03482965648</v>
      </c>
    </row>
    <row r="26" spans="2:15" x14ac:dyDescent="0.25">
      <c r="B26" s="174"/>
      <c r="C26" s="10"/>
      <c r="D26" s="10"/>
      <c r="E26" s="10"/>
      <c r="F26" s="10"/>
      <c r="G26" s="10"/>
      <c r="H26" s="185"/>
      <c r="I26" s="169"/>
      <c r="J26" s="202" t="s">
        <v>321</v>
      </c>
      <c r="K26" t="s">
        <v>128</v>
      </c>
      <c r="L26" s="20">
        <f>$L$44*L$15+$L$45*L$16+$L$46*L$17+$L$47*L$18+$L$48*L$19+$L$49*L$20+$L$50*L$21</f>
        <v>328697.98323507537</v>
      </c>
      <c r="M26" s="20">
        <f>$L$44*M$15+$L$45*M$16+$L$46*M$17+$L$47*M$18+$L$48*M$19+$L$49*M$20+$L$50*M$21</f>
        <v>608881.63308136247</v>
      </c>
      <c r="N26" s="20">
        <f t="shared" ref="N26" si="9">$L$44*N$15+$L$45*N$16+$L$46*N$17+$L$47*N$18+$L$48*N$19+$L$49*N$20+$L$50*N$21</f>
        <v>1232919.1852101646</v>
      </c>
      <c r="O26" s="208">
        <f>$L$44*O$15+$L$45*O$16+$L$46*O$17+$L$47*O$18+$L$48*O$19+$L$49*O$20+$L$50*O$21</f>
        <v>1924005.8174052895</v>
      </c>
    </row>
    <row r="27" spans="2:15" x14ac:dyDescent="0.25">
      <c r="B27" s="174" t="s">
        <v>302</v>
      </c>
      <c r="C27" s="10" t="s">
        <v>309</v>
      </c>
      <c r="D27" s="10"/>
      <c r="E27" s="10"/>
      <c r="F27" s="10"/>
      <c r="G27" s="10"/>
      <c r="H27" s="175"/>
      <c r="J27" s="203" t="s">
        <v>322</v>
      </c>
      <c r="K27" t="s">
        <v>130</v>
      </c>
      <c r="L27" s="20">
        <f>$M$44*L$15+$M$45*L$16+$M$46*L$17+$M$47*L$18+$M$48*L$19+$M$49*L$20+$M$50*L$21</f>
        <v>1095098.6833050298</v>
      </c>
      <c r="M27" s="20">
        <f>$M$44*M$15+$M$45*M$16+$M$46*M$17+$M$47*M$18+$M$48*M$19+$M$49*M$20+$M$50*M$21</f>
        <v>2161955.9990018443</v>
      </c>
      <c r="N27" s="20">
        <f t="shared" ref="N27" si="10">$M$44*N$15+$M$45*N$16+$M$46*N$17+$M$47*N$18+$M$48*N$19+$M$49*N$20+$M$50*N$21</f>
        <v>4974283.7572561624</v>
      </c>
      <c r="O27" s="208">
        <f>$M$44*O$15+$M$45*O$16+$M$46*O$17+$M$47*O$18+$M$48*O$19+$M$49*O$20+$M$50*O$21</f>
        <v>8467007.9125092756</v>
      </c>
    </row>
    <row r="28" spans="2:15" x14ac:dyDescent="0.25">
      <c r="B28" s="174"/>
      <c r="C28" s="10"/>
      <c r="D28" s="10"/>
      <c r="E28" s="10"/>
      <c r="F28" s="10"/>
      <c r="G28" s="10"/>
      <c r="H28" s="175"/>
      <c r="J28" s="199"/>
      <c r="K28" t="s">
        <v>23</v>
      </c>
      <c r="L28" s="20">
        <f>$N$44*L$15+$N$45*L$16+$N$46*L$17+$N$47*L$18+$N$48*L$19+$N$49*L$20+$N$50*L$21</f>
        <v>122311.68308299653</v>
      </c>
      <c r="M28" s="20">
        <f>$N$44*M$15+$N$45*M$16+$N$46*M$17+$N$47*M$18+$N$48*M$19+$N$49*M$20+$N$50*M$21</f>
        <v>265374.99919416301</v>
      </c>
      <c r="N28" s="20">
        <f>$N$44*N$15+$N$45*N$16+$N$46*N$17+$N$47*N$18+$N$48*N$19+$N$49*N$20+$N$50*N$21</f>
        <v>681047.75988081924</v>
      </c>
      <c r="O28" s="208">
        <f>$N$44*O$15+$N$45*O$16+$N$46*O$17+$N$47*O$18+$N$48*O$19+$N$49*O$20+$N$50*O$21</f>
        <v>1227674.4938776717</v>
      </c>
    </row>
    <row r="29" spans="2:15" x14ac:dyDescent="0.25">
      <c r="B29" s="171"/>
      <c r="C29" s="172"/>
      <c r="D29" s="172"/>
      <c r="E29" s="172"/>
      <c r="F29" s="172"/>
      <c r="G29" s="172"/>
      <c r="H29" s="173"/>
      <c r="J29" s="199"/>
      <c r="K29" t="s">
        <v>150</v>
      </c>
      <c r="L29" s="20">
        <f>$O$44*L$15+$O$45*L$16+$O$46*L$17+$O$47*L$18+$O$48*L$19+$O$49*L$20+$O$50*L$21</f>
        <v>78356.88986837618</v>
      </c>
      <c r="M29" s="20">
        <f t="shared" ref="M29" si="11">$O$44*M$15+$O$45*M$16+$O$46*M$17+$O$47*M$18+$O$48*M$19+$O$49*M$20+$O$50*M$21</f>
        <v>205960.19244539452</v>
      </c>
      <c r="N29" s="20">
        <f>$O$44*N$15+$O$45*N$16+$O$46*N$17+$O$47*N$18+$O$48*N$19+$O$49*N$20+$O$50*N$21</f>
        <v>624009.39523188455</v>
      </c>
      <c r="O29" s="208">
        <f>$O$44*O$15+$O$45*O$16+$O$46*O$17+$O$47*O$18+$O$48*O$19+$O$49*O$20+$O$50*O$21</f>
        <v>1207716.8853425744</v>
      </c>
    </row>
    <row r="30" spans="2:15" x14ac:dyDescent="0.25">
      <c r="B30" s="174" t="s">
        <v>310</v>
      </c>
      <c r="C30" s="10">
        <f>C22</f>
        <v>2016</v>
      </c>
      <c r="D30" s="10">
        <f>D22</f>
        <v>2017</v>
      </c>
      <c r="E30" s="10">
        <f>E22</f>
        <v>2018</v>
      </c>
      <c r="F30" s="10">
        <f>F22</f>
        <v>2019</v>
      </c>
      <c r="G30" s="10"/>
      <c r="H30" s="175" t="s">
        <v>311</v>
      </c>
      <c r="J30" s="199"/>
      <c r="K30" s="169" t="s">
        <v>19</v>
      </c>
      <c r="L30" s="170">
        <f>SUM(L25:L29)</f>
        <v>1759036.0923529239</v>
      </c>
      <c r="M30" s="170">
        <f t="shared" ref="M30:O30" si="12">SUM(M25:M29)</f>
        <v>3518947.7500911588</v>
      </c>
      <c r="N30" s="170">
        <f t="shared" si="12"/>
        <v>8079097.4084765092</v>
      </c>
      <c r="O30" s="181">
        <f t="shared" si="12"/>
        <v>13693765.143964468</v>
      </c>
    </row>
    <row r="31" spans="2:15" ht="26.25" customHeight="1" x14ac:dyDescent="0.25">
      <c r="B31" s="174" t="s">
        <v>304</v>
      </c>
      <c r="C31" s="186">
        <v>1286980</v>
      </c>
      <c r="D31" s="186">
        <v>1329050</v>
      </c>
      <c r="E31" s="186">
        <v>1358300</v>
      </c>
      <c r="F31" s="186">
        <v>1400400</v>
      </c>
      <c r="G31" s="280" t="s">
        <v>312</v>
      </c>
      <c r="H31" s="187">
        <f>AVERAGE(C31:F31)</f>
        <v>1343682.5</v>
      </c>
      <c r="J31" s="199"/>
      <c r="O31" s="206"/>
    </row>
    <row r="32" spans="2:15" x14ac:dyDescent="0.25">
      <c r="B32" s="174" t="s">
        <v>320</v>
      </c>
      <c r="C32" s="186">
        <v>7330</v>
      </c>
      <c r="D32" s="186">
        <v>7620</v>
      </c>
      <c r="E32" s="186">
        <v>7660</v>
      </c>
      <c r="F32" s="186">
        <v>7780</v>
      </c>
      <c r="G32" s="280"/>
      <c r="H32" s="187">
        <f>AVERAGE(C32:F32)</f>
        <v>7597.5</v>
      </c>
      <c r="J32" s="199"/>
      <c r="K32" t="str">
        <f>K25</f>
        <v>Residential</v>
      </c>
      <c r="L32" s="20">
        <f>$K$44*L$4+$K$45*L$5+$K$46*L$6+$K$47*L$7+$K$48*L$8+$K$49*L$9+$K$50*L$10</f>
        <v>269141.70572289213</v>
      </c>
      <c r="M32" s="20">
        <f>$K$44*M$4+$K$45*M$5+$K$46*M$6+$K$47*M$7+$K$48*M$8+$K$49*M$9+$K$50*M$10</f>
        <v>284408.14701389649</v>
      </c>
      <c r="N32" s="20">
        <f t="shared" ref="N32" si="13">$K$44*N$4+$K$45*N$5+$K$46*N$6+$K$47*N$7+$K$48*N$8+$K$49*N$9+$K$50*N$10</f>
        <v>295716.6220442701</v>
      </c>
      <c r="O32" s="208">
        <f>$K$44*O$4+$K$45*O$5+$K$46*O$6+$K$47*O$7+$K$48*O$8+$K$49*O$9+$K$50*O$10</f>
        <v>305328.82582008769</v>
      </c>
    </row>
    <row r="33" spans="2:18" x14ac:dyDescent="0.25">
      <c r="B33" s="174"/>
      <c r="C33" s="188">
        <f>C32/C31</f>
        <v>5.6955042036395285E-3</v>
      </c>
      <c r="D33" s="188">
        <f>D32/D31</f>
        <v>5.7334186072758734E-3</v>
      </c>
      <c r="E33" s="188">
        <f>E32/E31</f>
        <v>5.6394021939188688E-3</v>
      </c>
      <c r="F33" s="188">
        <f>F32/F31</f>
        <v>5.5555555555555558E-3</v>
      </c>
      <c r="G33" s="10"/>
      <c r="H33" s="183">
        <f>H32/H31</f>
        <v>5.6542375151868093E-3</v>
      </c>
      <c r="J33" s="199"/>
      <c r="K33" t="str">
        <f t="shared" ref="K33:K36" si="14">K26</f>
        <v>GS &lt; 50</v>
      </c>
      <c r="L33" s="20">
        <f>$L$44*L$4+$L$45*L$5+$L$46*L$6+$L$47*L$7+$L$48*L$8+$L$49*L$9+$L$50*L$10</f>
        <v>657395.96647015074</v>
      </c>
      <c r="M33" s="20">
        <f t="shared" ref="M33:O33" si="15">$L$44*M$4+$L$45*M$5+$L$46*M$6+$L$47*M$7+$L$48*M$8+$L$49*M$9+$L$50*M$10</f>
        <v>560367.29969257431</v>
      </c>
      <c r="N33" s="20">
        <f t="shared" si="15"/>
        <v>687707.80456502968</v>
      </c>
      <c r="O33" s="208">
        <f t="shared" si="15"/>
        <v>694465.45982522075</v>
      </c>
    </row>
    <row r="34" spans="2:18" x14ac:dyDescent="0.25">
      <c r="B34" s="174"/>
      <c r="C34" s="10"/>
      <c r="D34" s="10"/>
      <c r="E34" s="10"/>
      <c r="F34" s="10"/>
      <c r="G34" s="10"/>
      <c r="H34" s="175"/>
      <c r="J34" s="199" t="s">
        <v>323</v>
      </c>
      <c r="K34" t="str">
        <f t="shared" si="14"/>
        <v>GS &gt; 50</v>
      </c>
      <c r="L34" s="20">
        <f>$M$44*L$4+$M$45*L$5+$M$46*L$6+$M$47*L$7+$M$48*L$8+$M$49*L$9+$M$50*L$10</f>
        <v>2190197.3666100595</v>
      </c>
      <c r="M34" s="20">
        <f t="shared" ref="M34:O34" si="16">$M$44*M$4+$M$45*M$5+$M$46*M$6+$M$47*M$7+$M$48*M$8+$M$49*M$9+$M$50*M$10</f>
        <v>2133714.6313936291</v>
      </c>
      <c r="N34" s="20">
        <f t="shared" si="16"/>
        <v>3490940.8851150074</v>
      </c>
      <c r="O34" s="208">
        <f t="shared" si="16"/>
        <v>3494507.4253912196</v>
      </c>
    </row>
    <row r="35" spans="2:18" x14ac:dyDescent="0.25">
      <c r="B35" s="174" t="s">
        <v>302</v>
      </c>
      <c r="C35" s="10" t="s">
        <v>313</v>
      </c>
      <c r="D35" s="10"/>
      <c r="E35" s="10"/>
      <c r="F35" s="10"/>
      <c r="G35" s="10"/>
      <c r="H35" s="175"/>
      <c r="J35" s="199"/>
      <c r="K35" t="str">
        <f t="shared" si="14"/>
        <v>Intermediate</v>
      </c>
      <c r="L35" s="20">
        <f>$N$44*L$4+$N$45*L$5+$N$46*L$6+$N$47*L$7+$N$48*L$8+$N$49*L$9+$N$50*L$10</f>
        <v>244623.36616599307</v>
      </c>
      <c r="M35" s="20">
        <f t="shared" ref="M35:O35" si="17">$N$44*M$4+$N$45*M$5+$N$46*M$6+$N$47*M$7+$N$48*M$8+$N$49*M$9+$N$50*M$10</f>
        <v>286126.63222233299</v>
      </c>
      <c r="N35" s="20">
        <f t="shared" si="17"/>
        <v>545218.88915097946</v>
      </c>
      <c r="O35" s="208">
        <f t="shared" si="17"/>
        <v>548034.57884272572</v>
      </c>
    </row>
    <row r="36" spans="2:18" x14ac:dyDescent="0.25">
      <c r="B36" s="174"/>
      <c r="C36" s="10" t="s">
        <v>314</v>
      </c>
      <c r="D36" s="10"/>
      <c r="E36" s="10"/>
      <c r="F36" s="10"/>
      <c r="G36" s="10"/>
      <c r="H36" s="175"/>
      <c r="J36" s="199"/>
      <c r="K36" t="str">
        <f t="shared" si="14"/>
        <v>Large Use</v>
      </c>
      <c r="L36" s="20">
        <f>$O$44*L$4+$O$45*L$5+$O$46*L$6+$O$47*L$7+$O$48*L$8+$O$49*L$9+$O$50*L$10</f>
        <v>156713.77973675236</v>
      </c>
      <c r="M36" s="20">
        <f>$O$44*M$4+$O$45*M$5+$O$46*M$6+$O$47*M$7+$O$48*M$8+$O$49*M$9+$O$50*M$10</f>
        <v>255206.60515403666</v>
      </c>
      <c r="N36" s="20">
        <f t="shared" ref="N36" si="18">$O$44*N$4+$O$45*N$5+$O$46*N$6+$O$47*N$7+$O$48*N$8+$O$49*N$9+$O$50*N$10</f>
        <v>580891.80041894352</v>
      </c>
      <c r="O36" s="208">
        <f>$O$44*O$4+$O$45*O$5+$O$46*O$6+$O$47*O$7+$O$48*O$8+$O$49*O$9+$O$50*O$10</f>
        <v>586523.17980243603</v>
      </c>
    </row>
    <row r="37" spans="2:18" x14ac:dyDescent="0.25">
      <c r="B37" s="189"/>
      <c r="C37" s="190"/>
      <c r="D37" s="190"/>
      <c r="E37" s="190"/>
      <c r="F37" s="190"/>
      <c r="G37" s="190"/>
      <c r="H37" s="191"/>
      <c r="J37" s="209"/>
      <c r="K37" s="210" t="s">
        <v>19</v>
      </c>
      <c r="L37" s="211">
        <f>SUM(L32:L36)</f>
        <v>3518072.1847058479</v>
      </c>
      <c r="M37" s="211">
        <f t="shared" ref="M37:O37" si="19">SUM(M32:M36)</f>
        <v>3519823.3154764697</v>
      </c>
      <c r="N37" s="211">
        <f t="shared" si="19"/>
        <v>5600476.0012942292</v>
      </c>
      <c r="O37" s="212">
        <f t="shared" si="19"/>
        <v>5628859.4696816895</v>
      </c>
    </row>
    <row r="40" spans="2:18" x14ac:dyDescent="0.25">
      <c r="B40" s="171"/>
      <c r="C40" s="213" t="s">
        <v>292</v>
      </c>
      <c r="D40" s="213"/>
      <c r="E40" s="213"/>
      <c r="F40" s="213"/>
      <c r="G40" s="196"/>
      <c r="H40" s="214"/>
    </row>
    <row r="41" spans="2:18" x14ac:dyDescent="0.25">
      <c r="B41" s="174"/>
      <c r="C41" s="215">
        <v>2021</v>
      </c>
      <c r="D41" s="215">
        <v>2022</v>
      </c>
      <c r="E41" s="215">
        <v>2023</v>
      </c>
      <c r="F41" s="215">
        <v>2024</v>
      </c>
      <c r="G41" s="10" t="s">
        <v>315</v>
      </c>
      <c r="H41" s="206"/>
      <c r="J41" s="195"/>
      <c r="K41" s="172" t="s">
        <v>21</v>
      </c>
      <c r="L41" s="172" t="s">
        <v>316</v>
      </c>
      <c r="M41" s="172" t="s">
        <v>130</v>
      </c>
      <c r="N41" s="172" t="s">
        <v>53</v>
      </c>
      <c r="O41" s="172" t="s">
        <v>54</v>
      </c>
      <c r="P41" s="196"/>
      <c r="Q41" s="196"/>
      <c r="R41" s="214"/>
    </row>
    <row r="42" spans="2:18" x14ac:dyDescent="0.25">
      <c r="B42" s="174" t="s">
        <v>158</v>
      </c>
      <c r="C42" s="216">
        <v>0.5</v>
      </c>
      <c r="D42" s="216">
        <v>1</v>
      </c>
      <c r="E42" s="216">
        <v>0.5</v>
      </c>
      <c r="F42" s="216">
        <v>0</v>
      </c>
      <c r="H42" s="206"/>
      <c r="J42" s="199"/>
      <c r="R42" s="206"/>
    </row>
    <row r="43" spans="2:18" x14ac:dyDescent="0.25">
      <c r="B43" s="174"/>
      <c r="C43" s="161"/>
      <c r="D43" s="161"/>
      <c r="E43" s="161"/>
      <c r="F43" s="161"/>
      <c r="H43" s="206"/>
      <c r="J43" s="199"/>
      <c r="R43" s="206"/>
    </row>
    <row r="44" spans="2:18" x14ac:dyDescent="0.25">
      <c r="B44" s="174" t="s">
        <v>240</v>
      </c>
      <c r="C44" s="176">
        <f t="shared" ref="C44:F50" si="20">C$42*L4</f>
        <v>1330131.810380935</v>
      </c>
      <c r="D44" s="176">
        <f t="shared" si="20"/>
        <v>2536373.2743250341</v>
      </c>
      <c r="E44" s="176">
        <f t="shared" si="20"/>
        <v>815423.73472971783</v>
      </c>
      <c r="F44" s="176">
        <f t="shared" si="20"/>
        <v>0</v>
      </c>
      <c r="G44" s="20">
        <f>SUM(C44:F44)</f>
        <v>4681928.8194356868</v>
      </c>
      <c r="H44" s="206"/>
      <c r="J44" s="199"/>
      <c r="L44" s="221">
        <v>0.14499999999999999</v>
      </c>
      <c r="M44" s="221">
        <v>0.78500000000000003</v>
      </c>
      <c r="N44" s="221">
        <v>6.5000000000000002E-2</v>
      </c>
      <c r="O44" s="221">
        <v>5.0000000000000001E-3</v>
      </c>
      <c r="Q44" s="222">
        <f>SUM(K44:O44)</f>
        <v>1</v>
      </c>
      <c r="R44" s="206"/>
    </row>
    <row r="45" spans="2:18" x14ac:dyDescent="0.25">
      <c r="B45" s="217" t="s">
        <v>294</v>
      </c>
      <c r="C45" s="218">
        <f t="shared" si="20"/>
        <v>150920.96747759974</v>
      </c>
      <c r="D45" s="218">
        <f t="shared" si="20"/>
        <v>213992.41657271603</v>
      </c>
      <c r="E45" s="218">
        <f t="shared" si="20"/>
        <v>53685.816789295422</v>
      </c>
      <c r="F45" s="218">
        <f t="shared" si="20"/>
        <v>0</v>
      </c>
      <c r="G45" s="20">
        <f t="shared" ref="G45:G51" si="21">SUM(C45:F45)</f>
        <v>418599.20083961118</v>
      </c>
      <c r="H45" s="206"/>
      <c r="J45" s="199"/>
      <c r="L45" s="221">
        <v>0.9</v>
      </c>
      <c r="M45" s="221">
        <v>0.1</v>
      </c>
      <c r="N45" s="221"/>
      <c r="O45" s="221"/>
      <c r="Q45" s="222">
        <f t="shared" ref="Q45:Q50" si="22">SUM(K45:O45)</f>
        <v>1</v>
      </c>
      <c r="R45" s="206"/>
    </row>
    <row r="46" spans="2:18" x14ac:dyDescent="0.25">
      <c r="B46" s="174" t="s">
        <v>295</v>
      </c>
      <c r="C46" s="176">
        <f t="shared" si="20"/>
        <v>81842.713706758062</v>
      </c>
      <c r="D46" s="176">
        <f t="shared" si="20"/>
        <v>129897.15111256095</v>
      </c>
      <c r="E46" s="176">
        <f t="shared" si="20"/>
        <v>128020.02465139679</v>
      </c>
      <c r="F46" s="176">
        <f t="shared" si="20"/>
        <v>0</v>
      </c>
      <c r="G46" s="20">
        <f t="shared" si="21"/>
        <v>339759.88947071577</v>
      </c>
      <c r="H46" s="206"/>
      <c r="J46" s="199"/>
      <c r="L46" s="221">
        <v>0</v>
      </c>
      <c r="M46" s="221">
        <v>0.25</v>
      </c>
      <c r="N46" s="221">
        <v>0.25</v>
      </c>
      <c r="O46" s="221">
        <v>0.5</v>
      </c>
      <c r="Q46" s="222">
        <f t="shared" si="22"/>
        <v>1</v>
      </c>
      <c r="R46" s="206"/>
    </row>
    <row r="47" spans="2:18" x14ac:dyDescent="0.25">
      <c r="B47" s="217" t="s">
        <v>296</v>
      </c>
      <c r="C47" s="218">
        <f t="shared" si="20"/>
        <v>61569.747926184958</v>
      </c>
      <c r="D47" s="218">
        <f t="shared" si="20"/>
        <v>355152.326452262</v>
      </c>
      <c r="E47" s="218">
        <f t="shared" si="20"/>
        <v>432489.93665222608</v>
      </c>
      <c r="F47" s="218">
        <f t="shared" si="20"/>
        <v>0</v>
      </c>
      <c r="G47" s="20">
        <f t="shared" si="21"/>
        <v>849212.01103067305</v>
      </c>
      <c r="H47" s="206"/>
      <c r="J47" s="199"/>
      <c r="L47" s="221">
        <f>L46</f>
        <v>0</v>
      </c>
      <c r="M47" s="221">
        <f>M46</f>
        <v>0.25</v>
      </c>
      <c r="N47" s="221">
        <f>N46</f>
        <v>0.25</v>
      </c>
      <c r="O47" s="221">
        <f>O46</f>
        <v>0.5</v>
      </c>
      <c r="Q47" s="222">
        <f t="shared" si="22"/>
        <v>1</v>
      </c>
      <c r="R47" s="206"/>
    </row>
    <row r="48" spans="2:18" x14ac:dyDescent="0.25">
      <c r="B48" s="174" t="s">
        <v>297</v>
      </c>
      <c r="C48" s="176">
        <f t="shared" si="20"/>
        <v>0</v>
      </c>
      <c r="D48" s="176">
        <f t="shared" si="20"/>
        <v>0</v>
      </c>
      <c r="E48" s="176">
        <f t="shared" si="20"/>
        <v>1222760.1768023439</v>
      </c>
      <c r="F48" s="176">
        <f t="shared" si="20"/>
        <v>0</v>
      </c>
      <c r="G48" s="20">
        <f t="shared" si="21"/>
        <v>1222760.1768023439</v>
      </c>
      <c r="H48" s="206"/>
      <c r="J48" s="199"/>
      <c r="L48" s="221">
        <f>L44</f>
        <v>0.14499999999999999</v>
      </c>
      <c r="M48" s="221">
        <f t="shared" ref="M48:O48" si="23">M44</f>
        <v>0.78500000000000003</v>
      </c>
      <c r="N48" s="221">
        <f t="shared" si="23"/>
        <v>6.5000000000000002E-2</v>
      </c>
      <c r="O48" s="221">
        <f t="shared" si="23"/>
        <v>5.0000000000000001E-3</v>
      </c>
      <c r="Q48" s="222">
        <f t="shared" si="22"/>
        <v>1</v>
      </c>
      <c r="R48" s="206"/>
    </row>
    <row r="49" spans="2:18" x14ac:dyDescent="0.25">
      <c r="B49" s="217" t="s">
        <v>298</v>
      </c>
      <c r="C49" s="218">
        <f t="shared" si="20"/>
        <v>0</v>
      </c>
      <c r="D49" s="218">
        <f t="shared" si="20"/>
        <v>0</v>
      </c>
      <c r="E49" s="218">
        <f t="shared" si="20"/>
        <v>0</v>
      </c>
      <c r="F49" s="218">
        <f t="shared" si="20"/>
        <v>0</v>
      </c>
      <c r="G49" s="20">
        <f t="shared" si="21"/>
        <v>0</v>
      </c>
      <c r="H49" s="206"/>
      <c r="J49" s="199"/>
      <c r="Q49" s="222"/>
      <c r="R49" s="206"/>
    </row>
    <row r="50" spans="2:18" x14ac:dyDescent="0.25">
      <c r="B50" s="174" t="s">
        <v>299</v>
      </c>
      <c r="C50" s="176">
        <f t="shared" si="20"/>
        <v>134570.85286144607</v>
      </c>
      <c r="D50" s="176">
        <f t="shared" si="20"/>
        <v>284408.14701389649</v>
      </c>
      <c r="E50" s="176">
        <f t="shared" si="20"/>
        <v>147858.31102213505</v>
      </c>
      <c r="F50" s="176">
        <f t="shared" si="20"/>
        <v>0</v>
      </c>
      <c r="G50" s="20">
        <f t="shared" si="21"/>
        <v>566837.31089747767</v>
      </c>
      <c r="H50" s="206"/>
      <c r="J50" s="199"/>
      <c r="K50" s="223">
        <v>1</v>
      </c>
      <c r="Q50" s="222">
        <f t="shared" si="22"/>
        <v>1</v>
      </c>
      <c r="R50" s="206"/>
    </row>
    <row r="51" spans="2:18" x14ac:dyDescent="0.25">
      <c r="B51" s="217" t="s">
        <v>301</v>
      </c>
      <c r="C51" s="218">
        <f>C$42*L11</f>
        <v>0</v>
      </c>
      <c r="D51" s="218">
        <f>D$42*M11</f>
        <v>0</v>
      </c>
      <c r="E51" s="218">
        <f>E$42*N11</f>
        <v>0</v>
      </c>
      <c r="F51" s="218">
        <f>F$42*N11</f>
        <v>0</v>
      </c>
      <c r="G51" s="20">
        <f t="shared" si="21"/>
        <v>0</v>
      </c>
      <c r="H51" s="206"/>
      <c r="J51" s="199"/>
      <c r="R51" s="206"/>
    </row>
    <row r="52" spans="2:18" x14ac:dyDescent="0.25">
      <c r="B52" s="199"/>
      <c r="H52" s="206"/>
      <c r="J52" s="209"/>
      <c r="K52" s="219"/>
      <c r="L52" s="219"/>
      <c r="M52" s="219"/>
      <c r="N52" s="219"/>
      <c r="O52" s="219"/>
      <c r="P52" s="219"/>
      <c r="Q52" s="219"/>
      <c r="R52" s="220"/>
    </row>
    <row r="53" spans="2:18" x14ac:dyDescent="0.25">
      <c r="B53" s="199"/>
      <c r="C53" s="20">
        <f>SUM(C44:C51)</f>
        <v>1759036.0923529239</v>
      </c>
      <c r="D53" s="20">
        <f>SUM(D44:D51)</f>
        <v>3519823.3154764702</v>
      </c>
      <c r="E53" s="20">
        <f>SUM(E44:E51)</f>
        <v>2800238.0006471151</v>
      </c>
      <c r="G53" s="20">
        <f>SUM(G44:G51)</f>
        <v>8079097.4084765082</v>
      </c>
      <c r="H53" s="206"/>
      <c r="J53" s="199"/>
      <c r="R53" s="206"/>
    </row>
    <row r="54" spans="2:18" x14ac:dyDescent="0.25">
      <c r="B54" s="209"/>
      <c r="C54" s="219"/>
      <c r="D54" s="219"/>
      <c r="E54" s="219"/>
      <c r="F54" s="219"/>
      <c r="G54" s="219"/>
      <c r="H54" s="220"/>
      <c r="J54" s="199"/>
      <c r="R54" s="206"/>
    </row>
    <row r="55" spans="2:18" x14ac:dyDescent="0.25">
      <c r="J55" s="199"/>
      <c r="K55" t="str">
        <f>K41</f>
        <v>Residential</v>
      </c>
      <c r="L55" t="str">
        <f>L41</f>
        <v>GS&lt; 50</v>
      </c>
      <c r="M55" t="str">
        <f>M41</f>
        <v>GS &gt; 50</v>
      </c>
      <c r="N55" t="str">
        <f>N41</f>
        <v>Int</v>
      </c>
      <c r="O55" t="str">
        <f>O41</f>
        <v>LU</v>
      </c>
      <c r="R55" s="206"/>
    </row>
    <row r="56" spans="2:18" x14ac:dyDescent="0.25">
      <c r="I56" t="str">
        <f>B44</f>
        <v>Retrofit</v>
      </c>
      <c r="J56" s="199"/>
      <c r="K56" s="20">
        <f>K44*$G44</f>
        <v>0</v>
      </c>
      <c r="L56" s="20">
        <f>L44*$G44</f>
        <v>678879.67881817452</v>
      </c>
      <c r="M56" s="20">
        <f>M44*$G44</f>
        <v>3675314.1232570144</v>
      </c>
      <c r="N56" s="20">
        <f>N44*$G44</f>
        <v>304325.37326331966</v>
      </c>
      <c r="O56" s="20">
        <f>O44*$G44</f>
        <v>23409.644097178436</v>
      </c>
      <c r="Q56" s="20">
        <f>SUM(K56:O56)</f>
        <v>4681928.8194356868</v>
      </c>
      <c r="R56" s="206"/>
    </row>
    <row r="57" spans="2:18" x14ac:dyDescent="0.25">
      <c r="I57" t="str">
        <f t="shared" ref="I57:I62" si="24">B45</f>
        <v>Small Business</v>
      </c>
      <c r="J57" s="199"/>
      <c r="K57" s="20">
        <f t="shared" ref="K57:M62" si="25">K45*$G45</f>
        <v>0</v>
      </c>
      <c r="L57" s="20">
        <f t="shared" si="25"/>
        <v>376739.28075565008</v>
      </c>
      <c r="M57" s="20">
        <f t="shared" si="25"/>
        <v>41859.920083961122</v>
      </c>
      <c r="N57" s="20">
        <f t="shared" ref="N57:O57" si="26">N45*$G45</f>
        <v>0</v>
      </c>
      <c r="O57" s="20">
        <f t="shared" si="26"/>
        <v>0</v>
      </c>
      <c r="Q57" s="20">
        <f t="shared" ref="Q57:Q64" si="27">SUM(K57:O57)</f>
        <v>418599.20083961118</v>
      </c>
      <c r="R57" s="206"/>
    </row>
    <row r="58" spans="2:18" x14ac:dyDescent="0.25">
      <c r="I58" t="str">
        <f t="shared" si="24"/>
        <v>Energy Performance Program</v>
      </c>
      <c r="J58" s="199"/>
      <c r="K58" s="20">
        <f t="shared" si="25"/>
        <v>0</v>
      </c>
      <c r="L58" s="20">
        <f t="shared" si="25"/>
        <v>0</v>
      </c>
      <c r="M58" s="20">
        <f t="shared" si="25"/>
        <v>84939.972367678944</v>
      </c>
      <c r="N58" s="20">
        <f t="shared" ref="N58:O58" si="28">N46*$G46</f>
        <v>84939.972367678944</v>
      </c>
      <c r="O58" s="20">
        <f t="shared" si="28"/>
        <v>169879.94473535789</v>
      </c>
      <c r="Q58" s="20">
        <f t="shared" si="27"/>
        <v>339759.88947071577</v>
      </c>
      <c r="R58" s="206"/>
    </row>
    <row r="59" spans="2:18" x14ac:dyDescent="0.25">
      <c r="I59" t="str">
        <f t="shared" si="24"/>
        <v>Energy Management</v>
      </c>
      <c r="J59" s="199"/>
      <c r="K59" s="20">
        <f t="shared" si="25"/>
        <v>0</v>
      </c>
      <c r="L59" s="20">
        <f t="shared" si="25"/>
        <v>0</v>
      </c>
      <c r="M59" s="20">
        <f t="shared" si="25"/>
        <v>212303.00275766826</v>
      </c>
      <c r="N59" s="20">
        <f t="shared" ref="N59:O59" si="29">N47*$G47</f>
        <v>212303.00275766826</v>
      </c>
      <c r="O59" s="20">
        <f t="shared" si="29"/>
        <v>424606.00551533652</v>
      </c>
      <c r="Q59" s="20">
        <f t="shared" si="27"/>
        <v>849212.01103067305</v>
      </c>
      <c r="R59" s="206"/>
    </row>
    <row r="60" spans="2:18" x14ac:dyDescent="0.25">
      <c r="I60" t="str">
        <f t="shared" si="24"/>
        <v>Customer Solutions</v>
      </c>
      <c r="J60" s="199"/>
      <c r="K60" s="20">
        <f t="shared" si="25"/>
        <v>0</v>
      </c>
      <c r="L60" s="20">
        <f t="shared" si="25"/>
        <v>177300.22563633986</v>
      </c>
      <c r="M60" s="20">
        <f t="shared" si="25"/>
        <v>959866.73878984002</v>
      </c>
      <c r="N60" s="20">
        <f t="shared" ref="N60:O60" si="30">N48*$G48</f>
        <v>79479.411492152358</v>
      </c>
      <c r="O60" s="20">
        <f t="shared" si="30"/>
        <v>6113.80088401172</v>
      </c>
      <c r="Q60" s="20">
        <f t="shared" si="27"/>
        <v>1222760.1768023439</v>
      </c>
      <c r="R60" s="206"/>
    </row>
    <row r="61" spans="2:18" x14ac:dyDescent="0.25">
      <c r="I61" t="str">
        <f t="shared" si="24"/>
        <v>Local Initiatives</v>
      </c>
      <c r="J61" s="199"/>
      <c r="K61" s="20">
        <f t="shared" si="25"/>
        <v>0</v>
      </c>
      <c r="L61" s="20">
        <f t="shared" si="25"/>
        <v>0</v>
      </c>
      <c r="M61" s="20">
        <f t="shared" si="25"/>
        <v>0</v>
      </c>
      <c r="N61" s="20">
        <f t="shared" ref="N61:O61" si="31">N49*$G49</f>
        <v>0</v>
      </c>
      <c r="O61" s="20">
        <f t="shared" si="31"/>
        <v>0</v>
      </c>
      <c r="Q61" s="20">
        <f t="shared" si="27"/>
        <v>0</v>
      </c>
      <c r="R61" s="206"/>
    </row>
    <row r="62" spans="2:18" x14ac:dyDescent="0.25">
      <c r="I62" t="str">
        <f t="shared" si="24"/>
        <v>Energy Affordability Program</v>
      </c>
      <c r="J62" s="199"/>
      <c r="K62" s="20">
        <f t="shared" si="25"/>
        <v>566837.31089747767</v>
      </c>
      <c r="L62" s="20">
        <f t="shared" si="25"/>
        <v>0</v>
      </c>
      <c r="M62" s="20">
        <f t="shared" si="25"/>
        <v>0</v>
      </c>
      <c r="N62" s="20">
        <f t="shared" ref="N62:O62" si="32">N50*$G50</f>
        <v>0</v>
      </c>
      <c r="O62" s="20">
        <f t="shared" si="32"/>
        <v>0</v>
      </c>
      <c r="Q62" s="20">
        <f t="shared" si="27"/>
        <v>566837.31089747767</v>
      </c>
      <c r="R62" s="206"/>
    </row>
    <row r="63" spans="2:18" x14ac:dyDescent="0.25">
      <c r="J63" s="199"/>
      <c r="K63" s="20"/>
      <c r="L63" s="20"/>
      <c r="M63" s="20"/>
      <c r="R63" s="206"/>
    </row>
    <row r="64" spans="2:18" x14ac:dyDescent="0.25">
      <c r="J64" s="199"/>
      <c r="K64" s="20">
        <f>SUM(K56:K62)</f>
        <v>566837.31089747767</v>
      </c>
      <c r="L64" s="20">
        <f>SUM(L56:L62)</f>
        <v>1232919.1852101646</v>
      </c>
      <c r="M64" s="20">
        <f>SUM(M56:M62)</f>
        <v>4974283.7572561624</v>
      </c>
      <c r="N64" s="20">
        <f t="shared" ref="N64:O64" si="33">SUM(N56:N62)</f>
        <v>681047.75988081924</v>
      </c>
      <c r="O64" s="20">
        <f t="shared" si="33"/>
        <v>624009.39523188455</v>
      </c>
      <c r="Q64" s="20">
        <f t="shared" si="27"/>
        <v>8079097.4084765092</v>
      </c>
      <c r="R64" s="206"/>
    </row>
    <row r="65" spans="2:18" x14ac:dyDescent="0.25">
      <c r="J65" s="209"/>
      <c r="K65" s="224"/>
      <c r="L65" s="224"/>
      <c r="M65" s="224"/>
      <c r="N65" s="219"/>
      <c r="O65" s="219"/>
      <c r="P65" s="219"/>
      <c r="Q65" s="219"/>
      <c r="R65" s="220"/>
    </row>
    <row r="66" spans="2:18" x14ac:dyDescent="0.25">
      <c r="K66" s="20"/>
      <c r="L66" s="20"/>
      <c r="M66" s="20"/>
    </row>
    <row r="70" spans="2:18" x14ac:dyDescent="0.25">
      <c r="B70" s="195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214"/>
    </row>
    <row r="71" spans="2:18" x14ac:dyDescent="0.25">
      <c r="B71" s="174"/>
      <c r="E71" s="89" t="s">
        <v>21</v>
      </c>
      <c r="F71" s="89" t="s">
        <v>20</v>
      </c>
      <c r="G71" s="89" t="s">
        <v>22</v>
      </c>
      <c r="H71" s="89" t="s">
        <v>53</v>
      </c>
      <c r="I71" s="89" t="s">
        <v>68</v>
      </c>
      <c r="J71" s="89" t="s">
        <v>69</v>
      </c>
      <c r="K71" s="89" t="s">
        <v>67</v>
      </c>
      <c r="L71" s="89" t="s">
        <v>54</v>
      </c>
      <c r="M71" s="232"/>
    </row>
    <row r="72" spans="2:18" x14ac:dyDescent="0.25">
      <c r="B72" s="199" t="s">
        <v>351</v>
      </c>
      <c r="C72">
        <v>2022</v>
      </c>
      <c r="D72">
        <v>2022</v>
      </c>
      <c r="E72">
        <v>0</v>
      </c>
      <c r="F72" s="139">
        <v>22052.499547104002</v>
      </c>
      <c r="G72" s="139">
        <v>0</v>
      </c>
      <c r="H72" s="139">
        <v>4621840.8959999997</v>
      </c>
      <c r="I72">
        <v>0</v>
      </c>
      <c r="J72">
        <v>0</v>
      </c>
      <c r="K72">
        <v>0</v>
      </c>
      <c r="L72">
        <v>0</v>
      </c>
      <c r="M72" s="206"/>
    </row>
    <row r="73" spans="2:18" x14ac:dyDescent="0.25">
      <c r="B73" s="199" t="s">
        <v>352</v>
      </c>
      <c r="C73" s="10">
        <v>2022</v>
      </c>
      <c r="D73" s="10">
        <v>2023</v>
      </c>
      <c r="E73">
        <v>0</v>
      </c>
      <c r="F73" s="139">
        <v>22052.499547104002</v>
      </c>
      <c r="G73" s="139">
        <v>0</v>
      </c>
      <c r="H73" s="139">
        <v>4621840.8959999997</v>
      </c>
      <c r="I73">
        <v>0</v>
      </c>
      <c r="J73">
        <v>0</v>
      </c>
      <c r="K73">
        <v>0</v>
      </c>
      <c r="L73">
        <v>0</v>
      </c>
      <c r="M73" s="206"/>
    </row>
    <row r="74" spans="2:18" x14ac:dyDescent="0.25">
      <c r="B74" s="209"/>
      <c r="C74" s="231"/>
      <c r="D74" s="231"/>
      <c r="E74" s="219"/>
      <c r="F74" s="219"/>
      <c r="G74" s="219"/>
      <c r="H74" s="219"/>
      <c r="I74" s="219"/>
      <c r="J74" s="219"/>
      <c r="K74" s="219"/>
      <c r="L74" s="219"/>
      <c r="M74" s="220"/>
    </row>
    <row r="75" spans="2:18" x14ac:dyDescent="0.25">
      <c r="C75" s="4"/>
      <c r="D75" s="4"/>
    </row>
    <row r="76" spans="2:18" x14ac:dyDescent="0.25">
      <c r="C76" s="4"/>
      <c r="D76" s="4"/>
    </row>
    <row r="77" spans="2:18" x14ac:dyDescent="0.25">
      <c r="C77" s="4"/>
      <c r="D77" s="4"/>
    </row>
    <row r="78" spans="2:18" x14ac:dyDescent="0.25">
      <c r="C78" s="4"/>
      <c r="D78" s="4"/>
    </row>
    <row r="79" spans="2:18" x14ac:dyDescent="0.25">
      <c r="C79" s="4"/>
      <c r="D79" s="4"/>
      <c r="E79" s="6"/>
      <c r="F79" s="77"/>
    </row>
    <row r="80" spans="2:18" x14ac:dyDescent="0.25">
      <c r="C80" s="4"/>
      <c r="D80" s="4"/>
      <c r="E80" s="6"/>
      <c r="F80" s="77"/>
    </row>
    <row r="81" spans="3:6" x14ac:dyDescent="0.25">
      <c r="C81" s="4"/>
      <c r="D81" s="4"/>
      <c r="E81" s="6"/>
      <c r="F81" s="77"/>
    </row>
    <row r="82" spans="3:6" x14ac:dyDescent="0.25">
      <c r="C82" s="4"/>
      <c r="D82" s="4"/>
      <c r="E82" s="6"/>
      <c r="F82" s="77"/>
    </row>
    <row r="83" spans="3:6" x14ac:dyDescent="0.25">
      <c r="C83" s="4"/>
      <c r="D83" s="4"/>
      <c r="E83" s="6"/>
      <c r="F83" s="77"/>
    </row>
    <row r="84" spans="3:6" x14ac:dyDescent="0.25">
      <c r="C84" s="4"/>
      <c r="D84" s="4"/>
      <c r="E84" s="6"/>
      <c r="F84" s="77"/>
    </row>
    <row r="85" spans="3:6" x14ac:dyDescent="0.25">
      <c r="E85" s="6"/>
      <c r="F85" s="77"/>
    </row>
    <row r="86" spans="3:6" x14ac:dyDescent="0.25">
      <c r="E86" s="6"/>
      <c r="F86" s="77"/>
    </row>
    <row r="87" spans="3:6" x14ac:dyDescent="0.25">
      <c r="E87" s="6"/>
      <c r="F87" s="77"/>
    </row>
    <row r="88" spans="3:6" x14ac:dyDescent="0.25">
      <c r="D88" s="6"/>
      <c r="E88" s="6"/>
      <c r="F88" s="77"/>
    </row>
    <row r="89" spans="3:6" x14ac:dyDescent="0.25">
      <c r="D89" s="6"/>
      <c r="E89" s="6"/>
      <c r="F89" s="77"/>
    </row>
    <row r="90" spans="3:6" x14ac:dyDescent="0.25">
      <c r="D90" s="6"/>
      <c r="E90" s="6"/>
      <c r="F90" s="77"/>
    </row>
    <row r="91" spans="3:6" x14ac:dyDescent="0.25">
      <c r="D91" s="6"/>
      <c r="E91" s="6"/>
      <c r="F91" s="77"/>
    </row>
    <row r="92" spans="3:6" x14ac:dyDescent="0.25">
      <c r="D92" s="6"/>
      <c r="E92" s="6"/>
      <c r="F92" s="77"/>
    </row>
    <row r="93" spans="3:6" x14ac:dyDescent="0.25">
      <c r="D93" s="6"/>
      <c r="E93" s="6"/>
      <c r="F93" s="77"/>
    </row>
    <row r="107" spans="11:14" x14ac:dyDescent="0.25">
      <c r="K107" s="20"/>
      <c r="L107" s="20"/>
      <c r="M107" s="20"/>
      <c r="N107" s="20"/>
    </row>
    <row r="108" spans="11:14" x14ac:dyDescent="0.25">
      <c r="K108" s="20"/>
      <c r="L108" s="20"/>
      <c r="M108" s="20"/>
      <c r="N108" s="20"/>
    </row>
    <row r="109" spans="11:14" x14ac:dyDescent="0.25">
      <c r="K109" s="20"/>
      <c r="L109" s="20"/>
      <c r="M109" s="20"/>
      <c r="N109" s="20"/>
    </row>
    <row r="110" spans="11:14" x14ac:dyDescent="0.25">
      <c r="K110" s="20"/>
      <c r="L110" s="20"/>
      <c r="M110" s="20"/>
      <c r="N110" s="20"/>
    </row>
    <row r="111" spans="11:14" x14ac:dyDescent="0.25">
      <c r="K111" s="20"/>
      <c r="L111" s="20"/>
      <c r="M111" s="20"/>
      <c r="N111" s="20"/>
    </row>
    <row r="112" spans="11:14" x14ac:dyDescent="0.25">
      <c r="K112" s="20"/>
      <c r="L112" s="20"/>
      <c r="M112" s="20"/>
      <c r="N112" s="20"/>
    </row>
    <row r="113" spans="11:14" x14ac:dyDescent="0.25">
      <c r="K113" s="20"/>
      <c r="L113" s="20"/>
      <c r="M113" s="20"/>
      <c r="N113" s="20"/>
    </row>
    <row r="114" spans="11:14" x14ac:dyDescent="0.25">
      <c r="K114" s="20"/>
      <c r="L114" s="20"/>
      <c r="M114" s="20"/>
    </row>
    <row r="115" spans="11:14" x14ac:dyDescent="0.25">
      <c r="K115" s="20"/>
      <c r="L115" s="20"/>
      <c r="M115" s="20"/>
      <c r="N115" s="20"/>
    </row>
    <row r="116" spans="11:14" x14ac:dyDescent="0.25">
      <c r="K116" s="20"/>
      <c r="L116" s="20"/>
      <c r="M116" s="20"/>
    </row>
    <row r="117" spans="11:14" x14ac:dyDescent="0.25">
      <c r="K117" s="20"/>
      <c r="L117" s="20"/>
      <c r="M117" s="20"/>
    </row>
  </sheetData>
  <mergeCells count="1">
    <mergeCell ref="G31:G3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8"/>
  <sheetViews>
    <sheetView workbookViewId="0">
      <selection activeCell="C8" sqref="C8"/>
    </sheetView>
  </sheetViews>
  <sheetFormatPr defaultRowHeight="15" x14ac:dyDescent="0.25"/>
  <cols>
    <col min="2" max="2" width="13.5703125" bestFit="1" customWidth="1"/>
    <col min="3" max="3" width="12.85546875" customWidth="1"/>
    <col min="4" max="4" width="11.5703125" bestFit="1" customWidth="1"/>
    <col min="5" max="7" width="11.42578125" customWidth="1"/>
    <col min="8" max="8" width="12.140625" customWidth="1"/>
    <col min="9" max="9" width="11.7109375" customWidth="1"/>
    <col min="10" max="10" width="13.28515625" bestFit="1" customWidth="1"/>
    <col min="11" max="11" width="12.5703125" customWidth="1"/>
    <col min="12" max="12" width="9.5703125" bestFit="1" customWidth="1"/>
  </cols>
  <sheetData>
    <row r="1" spans="2:12" ht="15.75" thickBot="1" x14ac:dyDescent="0.3"/>
    <row r="2" spans="2:12" x14ac:dyDescent="0.25">
      <c r="B2" s="283"/>
      <c r="C2" s="284"/>
      <c r="D2" s="284"/>
      <c r="E2" s="284"/>
      <c r="F2" s="284"/>
      <c r="G2" s="284"/>
      <c r="H2" s="284"/>
      <c r="I2" s="284"/>
      <c r="J2" s="284"/>
    </row>
    <row r="3" spans="2:12" x14ac:dyDescent="0.25">
      <c r="B3" s="281" t="s">
        <v>371</v>
      </c>
      <c r="C3" s="282"/>
      <c r="D3" s="282"/>
      <c r="E3" s="282"/>
      <c r="F3" s="282"/>
      <c r="G3" s="282"/>
      <c r="H3" s="282"/>
      <c r="I3" s="282"/>
      <c r="J3" s="282"/>
    </row>
    <row r="4" spans="2:12" ht="25.5" x14ac:dyDescent="0.25">
      <c r="B4" s="295" t="s">
        <v>229</v>
      </c>
      <c r="C4" s="296">
        <v>2021</v>
      </c>
      <c r="D4" s="296"/>
      <c r="E4" s="296"/>
      <c r="F4" s="259">
        <v>2022</v>
      </c>
      <c r="G4" s="297">
        <v>2023</v>
      </c>
      <c r="H4" s="298"/>
      <c r="I4" s="299"/>
      <c r="J4" s="249" t="s">
        <v>165</v>
      </c>
    </row>
    <row r="5" spans="2:12" ht="30" x14ac:dyDescent="0.25">
      <c r="B5" s="295"/>
      <c r="C5" s="258" t="s">
        <v>66</v>
      </c>
      <c r="D5" s="260" t="s">
        <v>230</v>
      </c>
      <c r="E5" s="258" t="s">
        <v>231</v>
      </c>
      <c r="F5" s="258" t="s">
        <v>66</v>
      </c>
      <c r="G5" s="258" t="s">
        <v>66</v>
      </c>
      <c r="H5" s="260" t="s">
        <v>230</v>
      </c>
      <c r="I5" s="258" t="s">
        <v>231</v>
      </c>
      <c r="J5" s="258" t="s">
        <v>66</v>
      </c>
    </row>
    <row r="6" spans="2:12" x14ac:dyDescent="0.25">
      <c r="B6" s="257"/>
      <c r="C6" s="261" t="s">
        <v>138</v>
      </c>
      <c r="D6" s="261" t="s">
        <v>139</v>
      </c>
      <c r="E6" s="261" t="s">
        <v>232</v>
      </c>
      <c r="F6" s="261" t="s">
        <v>141</v>
      </c>
      <c r="G6" s="261" t="s">
        <v>157</v>
      </c>
      <c r="H6" s="261" t="s">
        <v>224</v>
      </c>
      <c r="I6" s="261" t="s">
        <v>237</v>
      </c>
      <c r="J6" s="248" t="s">
        <v>238</v>
      </c>
    </row>
    <row r="7" spans="2:12" x14ac:dyDescent="0.25">
      <c r="B7" s="262" t="s">
        <v>21</v>
      </c>
      <c r="C7" s="263">
        <f>'CDM Forecast'!L32+'Historic CDM'!C102</f>
        <v>538283.41144578427</v>
      </c>
      <c r="D7" s="264">
        <v>0.5</v>
      </c>
      <c r="E7" s="265">
        <f t="shared" ref="E7:E15" si="0">C7*D7</f>
        <v>269141.70572289213</v>
      </c>
      <c r="F7" s="263">
        <f>'CDM Forecast'!M32</f>
        <v>284408.14701389649</v>
      </c>
      <c r="G7" s="263">
        <f>'CDM Forecast'!N32</f>
        <v>295716.6220442701</v>
      </c>
      <c r="H7" s="101">
        <v>0.5</v>
      </c>
      <c r="I7" s="266">
        <f>G7*H7</f>
        <v>147858.31102213505</v>
      </c>
      <c r="J7" s="102">
        <f>E7+F7+I7</f>
        <v>701408.16375892365</v>
      </c>
    </row>
    <row r="8" spans="2:12" x14ac:dyDescent="0.25">
      <c r="B8" s="267" t="s">
        <v>128</v>
      </c>
      <c r="C8" s="263">
        <f>'CDM Forecast'!L33+'Historic CDM'!D102</f>
        <v>1314791.9329403015</v>
      </c>
      <c r="D8" s="264">
        <v>0.5</v>
      </c>
      <c r="E8" s="265">
        <f t="shared" si="0"/>
        <v>657395.96647015074</v>
      </c>
      <c r="F8" s="263">
        <f>'CDM Forecast'!M33+'CDM Forecast'!F72</f>
        <v>582419.79923967831</v>
      </c>
      <c r="G8" s="263">
        <f>'CDM Forecast'!N33</f>
        <v>687707.80456502968</v>
      </c>
      <c r="H8" s="101">
        <v>0.5</v>
      </c>
      <c r="I8" s="266">
        <f t="shared" ref="I8:I14" si="1">G8*H8</f>
        <v>343853.90228251484</v>
      </c>
      <c r="J8" s="102">
        <f t="shared" ref="J8:J11" si="2">E8+F8+I8</f>
        <v>1583669.6679923439</v>
      </c>
    </row>
    <row r="9" spans="2:12" x14ac:dyDescent="0.25">
      <c r="B9" s="262" t="s">
        <v>130</v>
      </c>
      <c r="C9" s="263">
        <f>'CDM Forecast'!L34+'Historic CDM'!E102</f>
        <v>4380394.733220119</v>
      </c>
      <c r="D9" s="264">
        <v>0.5</v>
      </c>
      <c r="E9" s="265">
        <f t="shared" si="0"/>
        <v>2190197.3666100595</v>
      </c>
      <c r="F9" s="263">
        <f>'CDM Forecast'!M34</f>
        <v>2133714.6313936291</v>
      </c>
      <c r="G9" s="263">
        <f>'CDM Forecast'!N34</f>
        <v>3490940.8851150074</v>
      </c>
      <c r="H9" s="101">
        <v>0.5</v>
      </c>
      <c r="I9" s="266">
        <f t="shared" si="1"/>
        <v>1745470.4425575037</v>
      </c>
      <c r="J9" s="102">
        <f t="shared" si="2"/>
        <v>6069382.4405611921</v>
      </c>
    </row>
    <row r="10" spans="2:12" x14ac:dyDescent="0.25">
      <c r="B10" s="267" t="s">
        <v>23</v>
      </c>
      <c r="C10" s="263">
        <f>'CDM Forecast'!L35+'Historic CDM'!F102</f>
        <v>489246.73233198613</v>
      </c>
      <c r="D10" s="264">
        <v>0.5</v>
      </c>
      <c r="E10" s="265">
        <f t="shared" si="0"/>
        <v>244623.36616599307</v>
      </c>
      <c r="F10" s="263">
        <f>'CDM Forecast'!M35+'CDM Forecast'!H73</f>
        <v>4907967.5282223327</v>
      </c>
      <c r="G10" s="263">
        <f>'CDM Forecast'!N35</f>
        <v>545218.88915097946</v>
      </c>
      <c r="H10" s="101">
        <v>0.5</v>
      </c>
      <c r="I10" s="266">
        <f t="shared" si="1"/>
        <v>272609.44457548973</v>
      </c>
      <c r="J10" s="102">
        <f t="shared" si="2"/>
        <v>5425200.338963815</v>
      </c>
    </row>
    <row r="11" spans="2:12" x14ac:dyDescent="0.25">
      <c r="B11" s="267" t="s">
        <v>163</v>
      </c>
      <c r="C11" s="263">
        <f>'CDM Forecast'!L36+'Historic CDM'!J102</f>
        <v>313427.55947350472</v>
      </c>
      <c r="D11" s="264">
        <v>0.5</v>
      </c>
      <c r="E11" s="265">
        <f t="shared" si="0"/>
        <v>156713.77973675236</v>
      </c>
      <c r="F11" s="263">
        <f>'CDM Forecast'!M36</f>
        <v>255206.60515403666</v>
      </c>
      <c r="G11" s="263">
        <f>'CDM Forecast'!N36</f>
        <v>580891.80041894352</v>
      </c>
      <c r="H11" s="101">
        <v>0.5</v>
      </c>
      <c r="I11" s="266">
        <f t="shared" si="1"/>
        <v>290445.90020947176</v>
      </c>
      <c r="J11" s="102">
        <f t="shared" si="2"/>
        <v>702366.28510026075</v>
      </c>
      <c r="L11" s="118"/>
    </row>
    <row r="12" spans="2:12" x14ac:dyDescent="0.25">
      <c r="B12" s="267" t="s">
        <v>146</v>
      </c>
      <c r="C12" s="263"/>
      <c r="D12" s="264">
        <v>0.5</v>
      </c>
      <c r="E12" s="265">
        <f t="shared" si="0"/>
        <v>0</v>
      </c>
      <c r="F12" s="263"/>
      <c r="G12" s="263"/>
      <c r="H12" s="101">
        <v>0.5</v>
      </c>
      <c r="I12" s="266">
        <f t="shared" si="1"/>
        <v>0</v>
      </c>
      <c r="J12" s="102">
        <f t="shared" ref="J12:J15" si="3">E12+F12+I12</f>
        <v>0</v>
      </c>
    </row>
    <row r="13" spans="2:12" x14ac:dyDescent="0.25">
      <c r="B13" s="267" t="s">
        <v>149</v>
      </c>
      <c r="C13" s="263"/>
      <c r="D13" s="264">
        <v>0.5</v>
      </c>
      <c r="E13" s="265">
        <f t="shared" si="0"/>
        <v>0</v>
      </c>
      <c r="F13" s="263"/>
      <c r="G13" s="263"/>
      <c r="H13" s="101">
        <v>0.5</v>
      </c>
      <c r="I13" s="266">
        <f t="shared" si="1"/>
        <v>0</v>
      </c>
      <c r="J13" s="102">
        <f t="shared" si="3"/>
        <v>0</v>
      </c>
    </row>
    <row r="14" spans="2:12" x14ac:dyDescent="0.25">
      <c r="B14" s="267" t="s">
        <v>67</v>
      </c>
      <c r="C14" s="263"/>
      <c r="D14" s="264">
        <v>0.5</v>
      </c>
      <c r="E14" s="265">
        <f t="shared" si="0"/>
        <v>0</v>
      </c>
      <c r="F14" s="263"/>
      <c r="G14" s="263"/>
      <c r="H14" s="101">
        <v>0.5</v>
      </c>
      <c r="I14" s="266">
        <f t="shared" si="1"/>
        <v>0</v>
      </c>
      <c r="J14" s="102">
        <f t="shared" si="3"/>
        <v>0</v>
      </c>
    </row>
    <row r="15" spans="2:12" ht="15.75" thickBot="1" x14ac:dyDescent="0.3">
      <c r="B15" s="268" t="s">
        <v>233</v>
      </c>
      <c r="C15" s="269">
        <f>SUM(C7:C14)</f>
        <v>7036144.3694116957</v>
      </c>
      <c r="D15" s="103">
        <v>0.5</v>
      </c>
      <c r="E15" s="270">
        <f t="shared" si="0"/>
        <v>3518072.1847058479</v>
      </c>
      <c r="F15" s="270">
        <f>SUM(F7:F14)</f>
        <v>8163716.7110235738</v>
      </c>
      <c r="G15" s="270">
        <f>SUM(G7:G14)</f>
        <v>5600476.0012942292</v>
      </c>
      <c r="H15" s="104">
        <v>0.5</v>
      </c>
      <c r="I15" s="271">
        <f>G15*H15</f>
        <v>2800238.0006471146</v>
      </c>
      <c r="J15" s="155">
        <f t="shared" si="3"/>
        <v>14482026.896376537</v>
      </c>
    </row>
    <row r="16" spans="2:12" x14ac:dyDescent="0.25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2:7" ht="15.75" thickBot="1" x14ac:dyDescent="0.3"/>
    <row r="18" spans="2:7" x14ac:dyDescent="0.25">
      <c r="B18" s="287"/>
      <c r="C18" s="288"/>
      <c r="D18" s="288"/>
      <c r="E18" s="288"/>
      <c r="F18" s="288"/>
      <c r="G18" s="289"/>
    </row>
    <row r="19" spans="2:7" x14ac:dyDescent="0.25">
      <c r="B19" s="290" t="s">
        <v>289</v>
      </c>
      <c r="C19" s="291"/>
      <c r="D19" s="291"/>
      <c r="E19" s="291"/>
      <c r="F19" s="291"/>
      <c r="G19" s="292"/>
    </row>
    <row r="20" spans="2:7" ht="15" customHeight="1" x14ac:dyDescent="0.25">
      <c r="B20" s="105" t="s">
        <v>229</v>
      </c>
      <c r="C20" s="285" t="s">
        <v>290</v>
      </c>
      <c r="D20" s="286"/>
      <c r="E20" s="106"/>
      <c r="F20" s="293" t="s">
        <v>291</v>
      </c>
      <c r="G20" s="294"/>
    </row>
    <row r="21" spans="2:7" ht="45" x14ac:dyDescent="0.25">
      <c r="B21" s="97"/>
      <c r="C21" s="107" t="s">
        <v>234</v>
      </c>
      <c r="D21" s="107" t="s">
        <v>158</v>
      </c>
      <c r="E21" s="107" t="s">
        <v>235</v>
      </c>
      <c r="F21" s="107" t="s">
        <v>234</v>
      </c>
      <c r="G21" s="108" t="s">
        <v>158</v>
      </c>
    </row>
    <row r="22" spans="2:7" x14ac:dyDescent="0.25">
      <c r="B22" s="97"/>
      <c r="C22" s="107" t="s">
        <v>138</v>
      </c>
      <c r="D22" s="107" t="s">
        <v>139</v>
      </c>
      <c r="E22" s="107" t="s">
        <v>154</v>
      </c>
      <c r="F22" s="107" t="s">
        <v>141</v>
      </c>
      <c r="G22" s="108" t="s">
        <v>236</v>
      </c>
    </row>
    <row r="23" spans="2:7" x14ac:dyDescent="0.25">
      <c r="B23" s="97" t="s">
        <v>130</v>
      </c>
      <c r="C23" s="109">
        <f ca="1">'Normalized Annual Summary'!AA16</f>
        <v>192112283.68706501</v>
      </c>
      <c r="D23" s="110">
        <f>J9</f>
        <v>6069382.4405611921</v>
      </c>
      <c r="E23" s="111">
        <f t="shared" ref="E23:E28" ca="1" si="4">D23/C23</f>
        <v>3.1592891011840311E-2</v>
      </c>
      <c r="F23" s="109">
        <f ca="1">'kW Forecast'!D29</f>
        <v>539125.12696219829</v>
      </c>
      <c r="G23" s="112">
        <f ca="1">F23*E23</f>
        <v>17032.5213778613</v>
      </c>
    </row>
    <row r="24" spans="2:7" x14ac:dyDescent="0.25">
      <c r="B24" s="113" t="s">
        <v>23</v>
      </c>
      <c r="C24" s="114">
        <f ca="1">'Normalized Annual Summary'!AJ16</f>
        <v>118382643.31449567</v>
      </c>
      <c r="D24" s="110">
        <f>J10</f>
        <v>5425200.338963815</v>
      </c>
      <c r="E24" s="111">
        <f t="shared" ca="1" si="4"/>
        <v>4.5827666852743032E-2</v>
      </c>
      <c r="F24" s="114">
        <f ca="1">'kW Forecast'!J29</f>
        <v>230137.76556332142</v>
      </c>
      <c r="G24" s="112">
        <f ca="1">F24*E24</f>
        <v>10546.676850470572</v>
      </c>
    </row>
    <row r="25" spans="2:7" x14ac:dyDescent="0.25">
      <c r="B25" s="113" t="s">
        <v>163</v>
      </c>
      <c r="C25" s="114">
        <f>'Normalized Annual Summary'!AS16</f>
        <v>282898876.33631599</v>
      </c>
      <c r="D25" s="110">
        <f>J11</f>
        <v>702366.28510026075</v>
      </c>
      <c r="E25" s="111">
        <f t="shared" si="4"/>
        <v>2.4827468182138457E-3</v>
      </c>
      <c r="F25" s="114">
        <f>'kW Forecast'!P29</f>
        <v>475383.09527816938</v>
      </c>
      <c r="G25" s="112">
        <f>F25*E25</f>
        <v>1180.2558672345244</v>
      </c>
    </row>
    <row r="26" spans="2:7" x14ac:dyDescent="0.25">
      <c r="B26" s="113" t="s">
        <v>146</v>
      </c>
      <c r="C26" s="114">
        <f>'Normalized Annual Summary'!AY16</f>
        <v>3361897.9554141792</v>
      </c>
      <c r="D26" s="110">
        <f>J12</f>
        <v>0</v>
      </c>
      <c r="E26" s="111">
        <f t="shared" si="4"/>
        <v>0</v>
      </c>
      <c r="F26" s="114">
        <f>'kW Forecast'!V29</f>
        <v>9147.1042511682226</v>
      </c>
      <c r="G26" s="112">
        <f>F26*E26</f>
        <v>0</v>
      </c>
    </row>
    <row r="27" spans="2:7" x14ac:dyDescent="0.25">
      <c r="B27" s="113" t="s">
        <v>149</v>
      </c>
      <c r="C27" s="114">
        <f>'Normalized Annual Summary'!BE16</f>
        <v>414626.41382787121</v>
      </c>
      <c r="D27" s="110">
        <f>J13</f>
        <v>0</v>
      </c>
      <c r="E27" s="111">
        <f t="shared" si="4"/>
        <v>0</v>
      </c>
      <c r="F27" s="114">
        <f>'kW Forecast'!AB29</f>
        <v>1149.2710527834981</v>
      </c>
      <c r="G27" s="112">
        <f>F27*E27</f>
        <v>0</v>
      </c>
    </row>
    <row r="28" spans="2:7" ht="15.75" thickBot="1" x14ac:dyDescent="0.3">
      <c r="B28" s="156" t="s">
        <v>233</v>
      </c>
      <c r="C28" s="157">
        <f ca="1">SUM(C23:C27)</f>
        <v>597170327.70711875</v>
      </c>
      <c r="D28" s="157">
        <f>SUM(D23:D27)</f>
        <v>12196949.064625269</v>
      </c>
      <c r="E28" s="158">
        <f t="shared" ca="1" si="4"/>
        <v>2.0424573189120748E-2</v>
      </c>
      <c r="F28" s="159">
        <f ca="1">SUM(F23:F27)</f>
        <v>1254942.363107641</v>
      </c>
      <c r="G28" s="160">
        <f ca="1">SUM(G23:G27)</f>
        <v>28759.454095566398</v>
      </c>
    </row>
  </sheetData>
  <mergeCells count="9">
    <mergeCell ref="B3:J3"/>
    <mergeCell ref="B2:J2"/>
    <mergeCell ref="C20:D20"/>
    <mergeCell ref="B18:G18"/>
    <mergeCell ref="B19:G19"/>
    <mergeCell ref="F20:G20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/>
  <dimension ref="A1:Y122"/>
  <sheetViews>
    <sheetView topLeftCell="A85" workbookViewId="0">
      <selection activeCell="I12" sqref="I12"/>
    </sheetView>
  </sheetViews>
  <sheetFormatPr defaultRowHeight="15" x14ac:dyDescent="0.25"/>
  <cols>
    <col min="1" max="1" width="15" customWidth="1"/>
    <col min="3" max="3" width="12.5703125" customWidth="1"/>
    <col min="4" max="4" width="12.42578125" customWidth="1"/>
    <col min="5" max="5" width="13.42578125" bestFit="1" customWidth="1"/>
    <col min="6" max="6" width="13.28515625" bestFit="1" customWidth="1"/>
    <col min="7" max="9" width="9.28515625" bestFit="1" customWidth="1"/>
    <col min="10" max="10" width="13.28515625" bestFit="1" customWidth="1"/>
    <col min="14" max="14" width="11.5703125" bestFit="1" customWidth="1"/>
    <col min="15" max="15" width="11" bestFit="1" customWidth="1"/>
    <col min="17" max="17" width="11.5703125" bestFit="1" customWidth="1"/>
    <col min="18" max="18" width="12.28515625" bestFit="1" customWidth="1"/>
    <col min="19" max="21" width="12.28515625" customWidth="1"/>
    <col min="22" max="22" width="11.28515625" bestFit="1" customWidth="1"/>
  </cols>
  <sheetData>
    <row r="1" spans="1:22" x14ac:dyDescent="0.25">
      <c r="F1" t="s">
        <v>66</v>
      </c>
      <c r="Q1" t="s">
        <v>243</v>
      </c>
    </row>
    <row r="2" spans="1:22" x14ac:dyDescent="0.25">
      <c r="C2" t="s">
        <v>21</v>
      </c>
      <c r="D2" t="s">
        <v>20</v>
      </c>
      <c r="E2" t="s">
        <v>22</v>
      </c>
      <c r="F2" t="s">
        <v>53</v>
      </c>
      <c r="G2" t="s">
        <v>68</v>
      </c>
      <c r="H2" t="s">
        <v>69</v>
      </c>
      <c r="I2" t="s">
        <v>67</v>
      </c>
      <c r="J2" t="s">
        <v>54</v>
      </c>
      <c r="O2" t="str">
        <f>C2</f>
        <v>Residential</v>
      </c>
      <c r="P2" t="str">
        <f>D2</f>
        <v>GS&lt;50</v>
      </c>
      <c r="Q2" t="str">
        <f t="shared" ref="Q2:V2" si="0">E2</f>
        <v>GS&gt;50</v>
      </c>
      <c r="R2" t="str">
        <f t="shared" si="0"/>
        <v>Int</v>
      </c>
      <c r="S2" t="str">
        <f t="shared" si="0"/>
        <v>Sen Light</v>
      </c>
      <c r="T2" t="str">
        <f t="shared" si="0"/>
        <v>St. Light</v>
      </c>
      <c r="U2" t="str">
        <f t="shared" si="0"/>
        <v>USL</v>
      </c>
      <c r="V2" t="str">
        <f t="shared" si="0"/>
        <v>LU</v>
      </c>
    </row>
    <row r="3" spans="1:22" x14ac:dyDescent="0.25">
      <c r="A3">
        <v>2011</v>
      </c>
      <c r="B3">
        <v>2011</v>
      </c>
      <c r="C3" s="6">
        <v>1282243.5572396822</v>
      </c>
      <c r="D3" s="6">
        <v>312688.50307737658</v>
      </c>
      <c r="E3" s="6">
        <v>3792445.9469887372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N3" s="20">
        <f t="shared" ref="N3:N80" si="1">SUM(C3:J3)</f>
        <v>5387378.0073057963</v>
      </c>
      <c r="Q3" s="6">
        <v>0</v>
      </c>
      <c r="R3" s="6">
        <v>0</v>
      </c>
      <c r="S3" s="6"/>
      <c r="T3" s="6"/>
      <c r="U3" s="6"/>
      <c r="V3" s="6">
        <v>0</v>
      </c>
    </row>
    <row r="4" spans="1:22" x14ac:dyDescent="0.25">
      <c r="A4">
        <v>2011</v>
      </c>
      <c r="B4">
        <v>2012</v>
      </c>
      <c r="C4" s="6">
        <v>1282243.5572396822</v>
      </c>
      <c r="D4" s="6">
        <v>312205.78706551454</v>
      </c>
      <c r="E4" s="6">
        <v>3677812.9069887372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N4" s="20">
        <f t="shared" si="1"/>
        <v>5272262.251293934</v>
      </c>
      <c r="Q4" s="6">
        <v>0</v>
      </c>
      <c r="R4" s="6">
        <v>0</v>
      </c>
      <c r="S4" s="6"/>
      <c r="T4" s="6"/>
      <c r="U4" s="6"/>
      <c r="V4" s="6">
        <v>0</v>
      </c>
    </row>
    <row r="5" spans="1:22" x14ac:dyDescent="0.25">
      <c r="A5">
        <v>2011</v>
      </c>
      <c r="B5">
        <v>2013</v>
      </c>
      <c r="C5" s="6">
        <v>1282243.5572396822</v>
      </c>
      <c r="D5" s="6">
        <v>312205.78706551454</v>
      </c>
      <c r="E5" s="6">
        <v>3677812.9069887372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N5" s="20">
        <f t="shared" si="1"/>
        <v>5272262.251293934</v>
      </c>
      <c r="Q5" s="6">
        <v>0</v>
      </c>
      <c r="R5" s="6">
        <v>0</v>
      </c>
      <c r="S5" s="6"/>
      <c r="T5" s="6"/>
      <c r="U5" s="6"/>
      <c r="V5" s="6">
        <v>0</v>
      </c>
    </row>
    <row r="6" spans="1:22" x14ac:dyDescent="0.25">
      <c r="A6">
        <v>2011</v>
      </c>
      <c r="B6">
        <v>2014</v>
      </c>
      <c r="C6" s="6">
        <v>1279162.7931032982</v>
      </c>
      <c r="D6" s="6">
        <v>278163.51046090375</v>
      </c>
      <c r="E6" s="6">
        <v>3677589.0724957124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N6" s="20">
        <f t="shared" si="1"/>
        <v>5234915.376059914</v>
      </c>
      <c r="Q6" s="6">
        <v>0</v>
      </c>
      <c r="R6" s="6">
        <v>0</v>
      </c>
      <c r="S6" s="6"/>
      <c r="T6" s="6"/>
      <c r="U6" s="6"/>
      <c r="V6" s="6">
        <v>0</v>
      </c>
    </row>
    <row r="7" spans="1:22" x14ac:dyDescent="0.25">
      <c r="A7">
        <v>2011</v>
      </c>
      <c r="B7">
        <v>2015</v>
      </c>
      <c r="C7" s="6">
        <v>1163987.7461049734</v>
      </c>
      <c r="D7" s="6">
        <v>277569.02303328173</v>
      </c>
      <c r="E7" s="6">
        <v>3677589.0724957124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N7" s="20">
        <f t="shared" si="1"/>
        <v>5119145.8416339681</v>
      </c>
      <c r="Q7" s="6">
        <v>0</v>
      </c>
      <c r="R7" s="6">
        <v>0</v>
      </c>
      <c r="S7" s="6"/>
      <c r="T7" s="6"/>
      <c r="U7" s="6"/>
      <c r="V7" s="6">
        <v>0</v>
      </c>
    </row>
    <row r="8" spans="1:22" x14ac:dyDescent="0.25">
      <c r="A8">
        <v>2011</v>
      </c>
      <c r="B8">
        <v>2016</v>
      </c>
      <c r="C8" s="6">
        <v>933515.15695242677</v>
      </c>
      <c r="D8" s="6">
        <v>277336.08819697925</v>
      </c>
      <c r="E8" s="6">
        <v>3677589.0724957124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N8" s="20">
        <f t="shared" si="1"/>
        <v>4888440.3176451186</v>
      </c>
      <c r="Q8" s="6">
        <v>0</v>
      </c>
      <c r="R8" s="6">
        <v>0</v>
      </c>
      <c r="S8" s="6"/>
      <c r="T8" s="6"/>
      <c r="U8" s="6"/>
      <c r="V8" s="6">
        <v>0</v>
      </c>
    </row>
    <row r="9" spans="1:22" x14ac:dyDescent="0.25">
      <c r="A9">
        <v>2011</v>
      </c>
      <c r="B9">
        <v>2017</v>
      </c>
      <c r="C9" s="6">
        <v>866486.53932546556</v>
      </c>
      <c r="D9" s="6">
        <v>81681.623395047602</v>
      </c>
      <c r="E9" s="6">
        <v>3669528.5485753459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N9" s="20">
        <f t="shared" si="1"/>
        <v>4617696.711295859</v>
      </c>
      <c r="Q9" s="6">
        <v>0</v>
      </c>
      <c r="R9" s="6">
        <v>0</v>
      </c>
      <c r="S9" s="6"/>
      <c r="T9" s="6"/>
      <c r="U9" s="6"/>
      <c r="V9" s="6">
        <v>0</v>
      </c>
    </row>
    <row r="10" spans="1:22" x14ac:dyDescent="0.25">
      <c r="A10">
        <v>2011</v>
      </c>
      <c r="B10">
        <v>2018</v>
      </c>
      <c r="C10" s="6">
        <v>865548.6999130788</v>
      </c>
      <c r="D10" s="6">
        <v>69707.871263110501</v>
      </c>
      <c r="E10" s="6">
        <v>3572650.0085987635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N10" s="20">
        <f t="shared" si="1"/>
        <v>4507906.5797749525</v>
      </c>
      <c r="Q10" s="6">
        <v>0</v>
      </c>
      <c r="R10" s="6">
        <v>0</v>
      </c>
      <c r="S10" s="6"/>
      <c r="T10" s="6"/>
      <c r="U10" s="6"/>
      <c r="V10" s="6">
        <v>0</v>
      </c>
    </row>
    <row r="11" spans="1:22" x14ac:dyDescent="0.25">
      <c r="A11">
        <v>2011</v>
      </c>
      <c r="B11">
        <v>2019</v>
      </c>
      <c r="C11" s="6">
        <v>920248.05901266926</v>
      </c>
      <c r="D11" s="6">
        <v>56981.674364402948</v>
      </c>
      <c r="E11" s="6">
        <v>3469683.5064183115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N11" s="20">
        <f t="shared" si="1"/>
        <v>4446913.239795384</v>
      </c>
      <c r="Q11" s="6">
        <v>0</v>
      </c>
      <c r="R11" s="6">
        <v>0</v>
      </c>
      <c r="S11" s="6"/>
      <c r="T11" s="6"/>
      <c r="U11" s="6"/>
      <c r="V11" s="6">
        <v>0</v>
      </c>
    </row>
    <row r="12" spans="1:22" x14ac:dyDescent="0.25">
      <c r="A12">
        <v>2011</v>
      </c>
      <c r="B12">
        <v>2020</v>
      </c>
      <c r="C12" s="6">
        <v>750036.78490823449</v>
      </c>
      <c r="D12" s="6">
        <v>56981.674364402948</v>
      </c>
      <c r="E12" s="6">
        <v>3469683.5064183115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N12" s="20">
        <f t="shared" si="1"/>
        <v>4276701.965690949</v>
      </c>
      <c r="Q12" s="6">
        <v>0</v>
      </c>
      <c r="R12" s="6">
        <v>0</v>
      </c>
      <c r="S12" s="6"/>
      <c r="T12" s="6"/>
      <c r="U12" s="6"/>
      <c r="V12" s="6">
        <v>0</v>
      </c>
    </row>
    <row r="13" spans="1:22" x14ac:dyDescent="0.25">
      <c r="A13">
        <v>2011</v>
      </c>
      <c r="B13">
        <v>2021</v>
      </c>
      <c r="C13" s="6">
        <v>693175.43618609349</v>
      </c>
      <c r="D13" s="6">
        <v>52020.688795012175</v>
      </c>
      <c r="E13" s="6">
        <v>3469265.352051185</v>
      </c>
      <c r="F13" s="6"/>
      <c r="G13" s="6"/>
      <c r="H13" s="6">
        <v>0</v>
      </c>
      <c r="I13" s="6">
        <v>0</v>
      </c>
      <c r="J13" s="6">
        <v>0</v>
      </c>
      <c r="N13" s="20">
        <f t="shared" si="1"/>
        <v>4214461.4770322908</v>
      </c>
      <c r="Q13" s="6">
        <v>0</v>
      </c>
      <c r="R13" s="6">
        <v>0</v>
      </c>
      <c r="S13" s="6"/>
      <c r="T13" s="6"/>
      <c r="U13" s="6"/>
      <c r="V13" s="6">
        <v>0</v>
      </c>
    </row>
    <row r="14" spans="1:22" x14ac:dyDescent="0.25">
      <c r="A14">
        <v>2011</v>
      </c>
      <c r="B14">
        <v>2022</v>
      </c>
      <c r="C14" s="6">
        <v>688698.89734127827</v>
      </c>
      <c r="D14" s="6">
        <v>52020.688795012175</v>
      </c>
      <c r="E14" s="6">
        <v>3469265.352051185</v>
      </c>
      <c r="F14" s="6"/>
      <c r="G14" s="6"/>
      <c r="H14" s="6"/>
      <c r="I14" s="6"/>
      <c r="J14" s="6"/>
      <c r="N14" s="20">
        <f t="shared" si="1"/>
        <v>4209984.9381874753</v>
      </c>
      <c r="Q14" s="6">
        <v>0</v>
      </c>
      <c r="R14" s="6">
        <v>0</v>
      </c>
      <c r="S14" s="6"/>
      <c r="T14" s="6"/>
      <c r="U14" s="6"/>
      <c r="V14" s="6"/>
    </row>
    <row r="15" spans="1:22" x14ac:dyDescent="0.25">
      <c r="A15">
        <v>2011</v>
      </c>
      <c r="B15">
        <v>2023</v>
      </c>
      <c r="C15" s="6">
        <v>688698.89734127827</v>
      </c>
      <c r="D15" s="6">
        <v>4093.8941512360548</v>
      </c>
      <c r="E15" s="6">
        <v>3159247.4611612437</v>
      </c>
      <c r="F15" s="6"/>
      <c r="G15" s="6"/>
      <c r="H15" s="6"/>
      <c r="I15" s="6"/>
      <c r="J15" s="6"/>
      <c r="N15" s="20">
        <f t="shared" si="1"/>
        <v>3852040.252653758</v>
      </c>
      <c r="Q15" s="6">
        <v>0</v>
      </c>
      <c r="R15" s="6">
        <v>0</v>
      </c>
      <c r="S15" s="6"/>
      <c r="T15" s="6"/>
      <c r="U15" s="6"/>
      <c r="V15" s="6"/>
    </row>
    <row r="16" spans="1:22" x14ac:dyDescent="0.25">
      <c r="C16" s="6"/>
      <c r="D16" s="6"/>
      <c r="E16" s="6"/>
      <c r="F16" s="6"/>
      <c r="G16" s="6"/>
      <c r="H16" s="6"/>
      <c r="I16" s="6"/>
      <c r="J16" s="6"/>
      <c r="N16" s="20"/>
      <c r="Q16" s="6"/>
      <c r="R16" s="6"/>
      <c r="S16" s="6"/>
      <c r="T16" s="6"/>
      <c r="U16" s="6"/>
      <c r="V16" s="6"/>
    </row>
    <row r="17" spans="1:22" x14ac:dyDescent="0.25">
      <c r="A17">
        <v>2012</v>
      </c>
      <c r="B17">
        <v>2012</v>
      </c>
      <c r="C17" s="6">
        <v>732923.64384871337</v>
      </c>
      <c r="D17" s="6">
        <v>1104427.515425395</v>
      </c>
      <c r="E17" s="6">
        <v>2443160.1902361307</v>
      </c>
      <c r="F17" s="6">
        <v>8280</v>
      </c>
      <c r="G17" s="6">
        <v>0</v>
      </c>
      <c r="H17" s="6">
        <v>0</v>
      </c>
      <c r="I17" s="6">
        <v>0</v>
      </c>
      <c r="J17" s="6">
        <v>0</v>
      </c>
      <c r="N17" s="20">
        <f t="shared" si="1"/>
        <v>4288791.3495102394</v>
      </c>
      <c r="Q17" s="6">
        <v>54.485332363080985</v>
      </c>
      <c r="R17" s="6">
        <v>-595.16249456400601</v>
      </c>
      <c r="S17" s="6"/>
      <c r="T17" s="6"/>
      <c r="U17" s="6"/>
      <c r="V17" s="6">
        <v>540.67716220092495</v>
      </c>
    </row>
    <row r="18" spans="1:22" x14ac:dyDescent="0.25">
      <c r="A18">
        <v>2012</v>
      </c>
      <c r="B18">
        <v>2013</v>
      </c>
      <c r="C18" s="6">
        <v>732923.64383345458</v>
      </c>
      <c r="D18" s="6">
        <v>1102845.0332974603</v>
      </c>
      <c r="E18" s="6">
        <v>2384282.5840522749</v>
      </c>
      <c r="F18" s="6">
        <v>8280</v>
      </c>
      <c r="G18" s="6">
        <v>0</v>
      </c>
      <c r="H18" s="6">
        <v>0</v>
      </c>
      <c r="I18" s="6">
        <v>0</v>
      </c>
      <c r="J18" s="6">
        <v>0</v>
      </c>
      <c r="N18" s="20">
        <f t="shared" si="1"/>
        <v>4228331.2611831892</v>
      </c>
      <c r="Q18" s="6">
        <v>54.485332363080985</v>
      </c>
      <c r="R18" s="6">
        <v>-595.16249456400601</v>
      </c>
      <c r="S18" s="6"/>
      <c r="T18" s="6"/>
      <c r="U18" s="6"/>
      <c r="V18" s="6">
        <v>540.67716220092495</v>
      </c>
    </row>
    <row r="19" spans="1:22" x14ac:dyDescent="0.25">
      <c r="A19">
        <v>2012</v>
      </c>
      <c r="B19">
        <v>2014</v>
      </c>
      <c r="C19" s="6">
        <v>732862.04382745456</v>
      </c>
      <c r="D19" s="6">
        <v>1102594.4670519915</v>
      </c>
      <c r="E19" s="6">
        <v>2383437.9740522746</v>
      </c>
      <c r="F19" s="6">
        <v>8280</v>
      </c>
      <c r="G19" s="6">
        <v>0</v>
      </c>
      <c r="H19" s="6">
        <v>0</v>
      </c>
      <c r="I19" s="6">
        <v>0</v>
      </c>
      <c r="J19" s="6">
        <v>0</v>
      </c>
      <c r="N19" s="20">
        <f t="shared" si="1"/>
        <v>4227174.4849317204</v>
      </c>
      <c r="Q19" s="6">
        <v>54.485332363080985</v>
      </c>
      <c r="R19" s="6">
        <v>-595.16249456400601</v>
      </c>
      <c r="S19" s="6"/>
      <c r="T19" s="6"/>
      <c r="U19" s="6"/>
      <c r="V19" s="6">
        <v>540.67716220092495</v>
      </c>
    </row>
    <row r="20" spans="1:22" x14ac:dyDescent="0.25">
      <c r="A20">
        <v>2012</v>
      </c>
      <c r="B20">
        <v>2015</v>
      </c>
      <c r="C20" s="6">
        <v>731025.87227115489</v>
      </c>
      <c r="D20" s="6">
        <v>899774.33106922288</v>
      </c>
      <c r="E20" s="6">
        <v>2365134.029966143</v>
      </c>
      <c r="F20" s="6">
        <v>8280</v>
      </c>
      <c r="G20" s="6">
        <v>0</v>
      </c>
      <c r="H20" s="6">
        <v>0</v>
      </c>
      <c r="I20" s="6">
        <v>0</v>
      </c>
      <c r="J20" s="6">
        <v>0</v>
      </c>
      <c r="N20" s="20">
        <f t="shared" si="1"/>
        <v>4004214.2333065206</v>
      </c>
      <c r="Q20" s="6">
        <v>54.485332363080985</v>
      </c>
      <c r="R20" s="6">
        <v>-595.16249456400601</v>
      </c>
      <c r="S20" s="6"/>
      <c r="T20" s="6"/>
      <c r="U20" s="6"/>
      <c r="V20" s="6">
        <v>540.67716220092495</v>
      </c>
    </row>
    <row r="21" spans="1:22" x14ac:dyDescent="0.25">
      <c r="A21">
        <v>2012</v>
      </c>
      <c r="B21">
        <v>2016</v>
      </c>
      <c r="C21" s="6">
        <v>644179.34695779206</v>
      </c>
      <c r="D21" s="6">
        <v>899774.33106922288</v>
      </c>
      <c r="E21" s="6">
        <v>2365134.029966143</v>
      </c>
      <c r="F21" s="6">
        <v>8280</v>
      </c>
      <c r="G21" s="6">
        <v>0</v>
      </c>
      <c r="H21" s="6">
        <v>0</v>
      </c>
      <c r="I21" s="6">
        <v>0</v>
      </c>
      <c r="J21" s="6">
        <v>0</v>
      </c>
      <c r="N21" s="20">
        <f t="shared" si="1"/>
        <v>3917367.7079931581</v>
      </c>
      <c r="Q21" s="6">
        <v>54.485332363080985</v>
      </c>
      <c r="R21" s="6">
        <v>-595.16249456400601</v>
      </c>
      <c r="S21" s="6"/>
      <c r="T21" s="6"/>
      <c r="U21" s="6"/>
      <c r="V21" s="6">
        <v>540.67716220092495</v>
      </c>
    </row>
    <row r="22" spans="1:22" x14ac:dyDescent="0.25">
      <c r="A22">
        <v>2012</v>
      </c>
      <c r="B22">
        <v>2017</v>
      </c>
      <c r="C22" s="6">
        <v>520065.40361951583</v>
      </c>
      <c r="D22" s="6">
        <v>319664.08544890891</v>
      </c>
      <c r="E22" s="6">
        <v>2252580.5391057222</v>
      </c>
      <c r="F22" s="6">
        <v>8280</v>
      </c>
      <c r="G22" s="6">
        <v>0</v>
      </c>
      <c r="H22" s="6">
        <v>0</v>
      </c>
      <c r="I22" s="6">
        <v>0</v>
      </c>
      <c r="J22" s="6">
        <v>0</v>
      </c>
      <c r="N22" s="20">
        <f t="shared" si="1"/>
        <v>3100590.028174147</v>
      </c>
      <c r="Q22" s="6">
        <v>54.485332363080985</v>
      </c>
      <c r="R22" s="6">
        <v>-595.16249456400601</v>
      </c>
      <c r="S22" s="6"/>
      <c r="T22" s="6"/>
      <c r="U22" s="6"/>
      <c r="V22" s="6">
        <v>540.67716220092495</v>
      </c>
    </row>
    <row r="23" spans="1:22" x14ac:dyDescent="0.25">
      <c r="A23">
        <v>2012</v>
      </c>
      <c r="B23">
        <v>2018</v>
      </c>
      <c r="C23" s="6">
        <v>475023.68104707811</v>
      </c>
      <c r="D23" s="6">
        <v>319035.50496013893</v>
      </c>
      <c r="E23" s="6">
        <v>2247494.7515147654</v>
      </c>
      <c r="F23" s="6">
        <v>8280</v>
      </c>
      <c r="G23" s="6">
        <v>0</v>
      </c>
      <c r="H23" s="6">
        <v>0</v>
      </c>
      <c r="I23" s="6">
        <v>0</v>
      </c>
      <c r="J23" s="6">
        <v>0</v>
      </c>
      <c r="N23" s="20">
        <f t="shared" si="1"/>
        <v>3049833.9375219825</v>
      </c>
      <c r="Q23" s="6">
        <v>54.485332363080985</v>
      </c>
      <c r="R23" s="6">
        <v>-595.16249456400601</v>
      </c>
      <c r="S23" s="6"/>
      <c r="T23" s="6"/>
      <c r="U23" s="6"/>
      <c r="V23" s="6">
        <v>540.67716220092495</v>
      </c>
    </row>
    <row r="24" spans="1:22" x14ac:dyDescent="0.25">
      <c r="A24">
        <v>2012</v>
      </c>
      <c r="B24">
        <v>2019</v>
      </c>
      <c r="C24" s="6">
        <v>474821.23611742316</v>
      </c>
      <c r="D24" s="6">
        <v>315322.92991479032</v>
      </c>
      <c r="E24" s="6">
        <v>2247494.7515147654</v>
      </c>
      <c r="F24" s="6">
        <v>8280</v>
      </c>
      <c r="G24" s="6">
        <v>0</v>
      </c>
      <c r="H24" s="6">
        <v>0</v>
      </c>
      <c r="I24" s="6">
        <v>0</v>
      </c>
      <c r="J24" s="6">
        <v>0</v>
      </c>
      <c r="N24" s="20">
        <f t="shared" si="1"/>
        <v>3045918.9175469792</v>
      </c>
      <c r="Q24" s="6">
        <v>54.485332363080985</v>
      </c>
      <c r="R24" s="6">
        <v>-595.16249456400601</v>
      </c>
      <c r="S24" s="6"/>
      <c r="T24" s="6"/>
      <c r="U24" s="6"/>
      <c r="V24" s="6">
        <v>540.67716220092495</v>
      </c>
    </row>
    <row r="25" spans="1:22" x14ac:dyDescent="0.25">
      <c r="A25">
        <v>2012</v>
      </c>
      <c r="B25">
        <v>2020</v>
      </c>
      <c r="C25" s="6">
        <v>458983.23611742316</v>
      </c>
      <c r="D25" s="6">
        <v>311028.71994846431</v>
      </c>
      <c r="E25" s="6">
        <v>2212750.6890599453</v>
      </c>
      <c r="F25" s="6">
        <v>8280</v>
      </c>
      <c r="G25" s="6">
        <v>0</v>
      </c>
      <c r="H25" s="6">
        <v>0</v>
      </c>
      <c r="I25" s="6">
        <v>0</v>
      </c>
      <c r="J25" s="6">
        <v>0</v>
      </c>
      <c r="N25" s="20">
        <f t="shared" si="1"/>
        <v>2991042.6451258329</v>
      </c>
      <c r="Q25" s="6">
        <v>54.485332363080985</v>
      </c>
      <c r="R25" s="6">
        <v>-595.16249456400601</v>
      </c>
      <c r="S25" s="6"/>
      <c r="T25" s="6"/>
      <c r="U25" s="6"/>
      <c r="V25" s="6">
        <v>540.67716220092495</v>
      </c>
    </row>
    <row r="26" spans="1:22" x14ac:dyDescent="0.25">
      <c r="A26">
        <v>2012</v>
      </c>
      <c r="B26">
        <v>2021</v>
      </c>
      <c r="C26" s="6">
        <v>415395.32320107444</v>
      </c>
      <c r="D26" s="6">
        <v>304001.91204109229</v>
      </c>
      <c r="E26" s="6">
        <v>2155897.4250821173</v>
      </c>
      <c r="F26" s="6">
        <v>8280</v>
      </c>
      <c r="G26" s="6"/>
      <c r="H26" s="6"/>
      <c r="I26" s="6"/>
      <c r="J26" s="6"/>
      <c r="N26" s="20">
        <f t="shared" si="1"/>
        <v>2883574.6603242839</v>
      </c>
      <c r="Q26" s="6">
        <v>54.485332363080985</v>
      </c>
      <c r="R26" s="6">
        <v>-595.16249456400601</v>
      </c>
      <c r="S26" s="6"/>
      <c r="T26" s="6"/>
      <c r="U26" s="6"/>
      <c r="V26" s="6">
        <v>540.67716220092495</v>
      </c>
    </row>
    <row r="27" spans="1:22" x14ac:dyDescent="0.25">
      <c r="A27">
        <v>2012</v>
      </c>
      <c r="B27">
        <v>2022</v>
      </c>
      <c r="C27" s="6">
        <v>399885.11738796125</v>
      </c>
      <c r="D27" s="6">
        <v>278931.44282580726</v>
      </c>
      <c r="E27" s="6">
        <v>2029483.6270388984</v>
      </c>
      <c r="F27" s="6">
        <v>8280</v>
      </c>
      <c r="G27" s="6"/>
      <c r="H27" s="6"/>
      <c r="I27" s="6"/>
      <c r="J27" s="6"/>
      <c r="N27" s="20">
        <f t="shared" si="1"/>
        <v>2716580.1872526668</v>
      </c>
      <c r="Q27" s="6">
        <v>54.485332363080985</v>
      </c>
      <c r="R27" s="6">
        <v>-595.16249456400601</v>
      </c>
      <c r="S27" s="6"/>
      <c r="T27" s="6"/>
      <c r="U27" s="6"/>
      <c r="V27" s="6">
        <v>540.67716220092495</v>
      </c>
    </row>
    <row r="28" spans="1:22" x14ac:dyDescent="0.25">
      <c r="A28">
        <v>2012</v>
      </c>
      <c r="B28">
        <v>2023</v>
      </c>
      <c r="C28" s="6">
        <v>398744.89219034184</v>
      </c>
      <c r="D28" s="6">
        <v>278931.44282580726</v>
      </c>
      <c r="E28" s="6">
        <v>2029483.6270388984</v>
      </c>
      <c r="F28" s="6">
        <v>8280</v>
      </c>
      <c r="G28" s="6"/>
      <c r="H28" s="6"/>
      <c r="I28" s="6"/>
      <c r="J28" s="6"/>
      <c r="N28" s="20">
        <f t="shared" si="1"/>
        <v>2715439.9620550475</v>
      </c>
      <c r="Q28" s="6">
        <v>54.485332363080985</v>
      </c>
      <c r="R28" s="6">
        <v>-595.16249456400601</v>
      </c>
      <c r="S28" s="6"/>
      <c r="T28" s="6"/>
      <c r="U28" s="6"/>
      <c r="V28" s="6">
        <v>540.67716220092495</v>
      </c>
    </row>
    <row r="29" spans="1:22" x14ac:dyDescent="0.25">
      <c r="C29" s="6"/>
      <c r="D29" s="6"/>
      <c r="E29" s="6"/>
      <c r="F29" s="6"/>
      <c r="G29" s="6"/>
      <c r="H29" s="6"/>
      <c r="I29" s="6"/>
      <c r="J29" s="6"/>
      <c r="N29" s="20"/>
      <c r="Q29" s="6"/>
      <c r="R29" s="6"/>
      <c r="S29" s="6"/>
      <c r="T29" s="6"/>
      <c r="U29" s="6"/>
      <c r="V29" s="6"/>
    </row>
    <row r="30" spans="1:22" x14ac:dyDescent="0.25">
      <c r="A30">
        <v>2013</v>
      </c>
      <c r="B30">
        <v>2013</v>
      </c>
      <c r="C30" s="6">
        <v>884625.15525280579</v>
      </c>
      <c r="D30" s="6">
        <v>647147.78048862889</v>
      </c>
      <c r="E30" s="6">
        <v>1275938.6156924122</v>
      </c>
      <c r="F30" s="6">
        <v>280314.70481351198</v>
      </c>
      <c r="G30" s="6">
        <v>0</v>
      </c>
      <c r="H30" s="6">
        <v>0</v>
      </c>
      <c r="I30" s="6">
        <v>0</v>
      </c>
      <c r="J30" s="6">
        <v>0</v>
      </c>
      <c r="N30" s="20">
        <f t="shared" si="1"/>
        <v>3088026.2562473593</v>
      </c>
      <c r="Q30" s="6">
        <v>1841.4342605132558</v>
      </c>
      <c r="R30" s="6">
        <v>-15707.166151668071</v>
      </c>
      <c r="S30" s="6"/>
      <c r="T30" s="6"/>
      <c r="U30" s="6"/>
      <c r="V30" s="6">
        <v>13865.731891154819</v>
      </c>
    </row>
    <row r="31" spans="1:22" x14ac:dyDescent="0.25">
      <c r="A31">
        <v>2013</v>
      </c>
      <c r="B31">
        <v>2014</v>
      </c>
      <c r="C31" s="6">
        <v>880454.28002392384</v>
      </c>
      <c r="D31" s="6">
        <v>642919.79243498633</v>
      </c>
      <c r="E31" s="6">
        <v>1204685.7068197161</v>
      </c>
      <c r="F31" s="6">
        <v>278363.32571183081</v>
      </c>
      <c r="G31" s="6">
        <v>0</v>
      </c>
      <c r="H31" s="6">
        <v>0</v>
      </c>
      <c r="I31" s="6">
        <v>0</v>
      </c>
      <c r="J31" s="6">
        <v>0</v>
      </c>
      <c r="N31" s="20">
        <f t="shared" si="1"/>
        <v>3006423.1049904577</v>
      </c>
      <c r="Q31" s="6">
        <v>1828.6153242556097</v>
      </c>
      <c r="R31" s="6">
        <v>-15597.822491672103</v>
      </c>
      <c r="S31" s="6"/>
      <c r="T31" s="6"/>
      <c r="U31" s="6"/>
      <c r="V31" s="6">
        <v>13769.207167416496</v>
      </c>
    </row>
    <row r="32" spans="1:22" x14ac:dyDescent="0.25">
      <c r="A32">
        <v>2013</v>
      </c>
      <c r="B32">
        <v>2015</v>
      </c>
      <c r="C32" s="6">
        <v>871461.87745389785</v>
      </c>
      <c r="D32" s="6">
        <v>627099.15210934984</v>
      </c>
      <c r="E32" s="6">
        <v>1178657.7637830335</v>
      </c>
      <c r="F32" s="6">
        <v>276435.32993133581</v>
      </c>
      <c r="G32" s="6">
        <v>0</v>
      </c>
      <c r="H32" s="6">
        <v>0</v>
      </c>
      <c r="I32" s="6">
        <v>0</v>
      </c>
      <c r="J32" s="6">
        <v>0</v>
      </c>
      <c r="N32" s="20">
        <f t="shared" si="1"/>
        <v>2953654.1232776172</v>
      </c>
      <c r="Q32" s="6">
        <v>1815.949996952533</v>
      </c>
      <c r="R32" s="6">
        <v>-15489.789093695008</v>
      </c>
      <c r="S32" s="6"/>
      <c r="T32" s="6"/>
      <c r="U32" s="6"/>
      <c r="V32" s="6">
        <v>13673.83909674248</v>
      </c>
    </row>
    <row r="33" spans="1:22" x14ac:dyDescent="0.25">
      <c r="A33">
        <v>2013</v>
      </c>
      <c r="B33">
        <v>2016</v>
      </c>
      <c r="C33" s="6">
        <v>814525.14966598863</v>
      </c>
      <c r="D33" s="6">
        <v>575608.48204016464</v>
      </c>
      <c r="E33" s="6">
        <v>1177781.6017712411</v>
      </c>
      <c r="F33" s="6">
        <v>276370.42904157343</v>
      </c>
      <c r="G33" s="6">
        <v>0</v>
      </c>
      <c r="H33" s="6">
        <v>0</v>
      </c>
      <c r="I33" s="6">
        <v>0</v>
      </c>
      <c r="J33" s="6">
        <v>0</v>
      </c>
      <c r="N33" s="20">
        <f t="shared" si="1"/>
        <v>2844285.6625189674</v>
      </c>
      <c r="Q33" s="6">
        <v>1815.5236521340341</v>
      </c>
      <c r="R33" s="6">
        <v>-15486.152434463851</v>
      </c>
      <c r="S33" s="6"/>
      <c r="T33" s="6"/>
      <c r="U33" s="6"/>
      <c r="V33" s="6">
        <v>13670.628782329821</v>
      </c>
    </row>
    <row r="34" spans="1:22" x14ac:dyDescent="0.25">
      <c r="A34">
        <v>2013</v>
      </c>
      <c r="B34">
        <v>2017</v>
      </c>
      <c r="C34" s="6">
        <v>734405.06172701274</v>
      </c>
      <c r="D34" s="6">
        <v>316680.28015439783</v>
      </c>
      <c r="E34" s="6">
        <v>1073554.4603035285</v>
      </c>
      <c r="F34" s="6">
        <v>78309.614584705792</v>
      </c>
      <c r="G34" s="6">
        <v>0</v>
      </c>
      <c r="H34" s="6">
        <v>0</v>
      </c>
      <c r="I34" s="6">
        <v>0</v>
      </c>
      <c r="J34" s="6">
        <v>0</v>
      </c>
      <c r="N34" s="20">
        <f t="shared" si="1"/>
        <v>2202949.4167696452</v>
      </c>
      <c r="Q34" s="6">
        <v>514.42897838627709</v>
      </c>
      <c r="R34" s="6">
        <v>-4388.0042910106104</v>
      </c>
      <c r="S34" s="6"/>
      <c r="T34" s="6"/>
      <c r="U34" s="6"/>
      <c r="V34" s="6">
        <v>3873.5753126243344</v>
      </c>
    </row>
    <row r="35" spans="1:22" x14ac:dyDescent="0.25">
      <c r="A35">
        <v>2013</v>
      </c>
      <c r="B35">
        <v>2018</v>
      </c>
      <c r="C35" s="6">
        <v>663357.95963366493</v>
      </c>
      <c r="D35" s="6">
        <v>315136.88214286848</v>
      </c>
      <c r="E35" s="6">
        <v>1063937.9034624605</v>
      </c>
      <c r="F35" s="6">
        <v>77597.277040922985</v>
      </c>
      <c r="G35" s="6">
        <v>0</v>
      </c>
      <c r="H35" s="6">
        <v>0</v>
      </c>
      <c r="I35" s="6">
        <v>0</v>
      </c>
      <c r="J35" s="6">
        <v>0</v>
      </c>
      <c r="N35" s="20">
        <f t="shared" si="1"/>
        <v>2120030.0222799168</v>
      </c>
      <c r="Q35" s="6">
        <v>509.74951371443905</v>
      </c>
      <c r="R35" s="6">
        <v>-4348.0891386331732</v>
      </c>
      <c r="S35" s="6"/>
      <c r="T35" s="6"/>
      <c r="U35" s="6"/>
      <c r="V35" s="6">
        <v>3838.3396249187349</v>
      </c>
    </row>
    <row r="36" spans="1:22" x14ac:dyDescent="0.25">
      <c r="A36">
        <v>2013</v>
      </c>
      <c r="B36">
        <v>2019</v>
      </c>
      <c r="C36" s="6">
        <v>658306.93828661891</v>
      </c>
      <c r="D36" s="6">
        <v>315136.88214286848</v>
      </c>
      <c r="E36" s="6">
        <v>1063937.9034624605</v>
      </c>
      <c r="F36" s="6">
        <v>77597.277040922985</v>
      </c>
      <c r="G36" s="6">
        <v>0</v>
      </c>
      <c r="H36" s="6">
        <v>0</v>
      </c>
      <c r="I36" s="6">
        <v>0</v>
      </c>
      <c r="J36" s="6">
        <v>0</v>
      </c>
      <c r="N36" s="20">
        <f t="shared" si="1"/>
        <v>2114979.0009328709</v>
      </c>
      <c r="Q36" s="6">
        <v>509.74951371443905</v>
      </c>
      <c r="R36" s="6">
        <v>-4348.0891386331732</v>
      </c>
      <c r="S36" s="6"/>
      <c r="T36" s="6"/>
      <c r="U36" s="6"/>
      <c r="V36" s="6">
        <v>3838.3396249187349</v>
      </c>
    </row>
    <row r="37" spans="1:22" x14ac:dyDescent="0.25">
      <c r="A37">
        <v>2013</v>
      </c>
      <c r="B37">
        <v>2020</v>
      </c>
      <c r="C37" s="6">
        <v>656480.27812100493</v>
      </c>
      <c r="D37" s="6">
        <v>314880.97955765482</v>
      </c>
      <c r="E37" s="6">
        <v>1062343.4335084374</v>
      </c>
      <c r="F37" s="6">
        <v>77479.168155439795</v>
      </c>
      <c r="G37" s="6">
        <v>0</v>
      </c>
      <c r="H37" s="6">
        <v>0</v>
      </c>
      <c r="I37" s="6">
        <v>0</v>
      </c>
      <c r="J37" s="6">
        <v>0</v>
      </c>
      <c r="N37" s="20">
        <f t="shared" si="1"/>
        <v>2111183.8593425369</v>
      </c>
      <c r="Q37" s="6">
        <v>508.97363665745598</v>
      </c>
      <c r="R37" s="6">
        <v>-4341.4710202954029</v>
      </c>
      <c r="S37" s="6"/>
      <c r="T37" s="6"/>
      <c r="U37" s="6"/>
      <c r="V37" s="6">
        <v>3832.4973836379486</v>
      </c>
    </row>
    <row r="38" spans="1:22" x14ac:dyDescent="0.25">
      <c r="A38">
        <v>2013</v>
      </c>
      <c r="B38">
        <v>2021</v>
      </c>
      <c r="C38" s="6">
        <v>503556.411074679</v>
      </c>
      <c r="D38" s="6">
        <v>314322.7507179213</v>
      </c>
      <c r="E38" s="6">
        <v>1058865.2384300979</v>
      </c>
      <c r="F38" s="6">
        <v>77221.524075562804</v>
      </c>
      <c r="G38" s="6">
        <v>0</v>
      </c>
      <c r="H38" s="6">
        <v>0</v>
      </c>
      <c r="I38" s="6">
        <v>0</v>
      </c>
      <c r="J38" s="6">
        <v>0</v>
      </c>
      <c r="N38" s="20">
        <f t="shared" si="1"/>
        <v>1953965.9242982611</v>
      </c>
      <c r="Q38" s="6">
        <v>507.28112953044126</v>
      </c>
      <c r="R38" s="6">
        <v>-4327.0341809104921</v>
      </c>
      <c r="S38" s="6"/>
      <c r="T38" s="6"/>
      <c r="U38" s="6"/>
      <c r="V38" s="6">
        <v>3819.7530513800516</v>
      </c>
    </row>
    <row r="39" spans="1:22" x14ac:dyDescent="0.25">
      <c r="A39">
        <v>2013</v>
      </c>
      <c r="B39">
        <v>2022</v>
      </c>
      <c r="C39" s="6">
        <v>500329.84493545798</v>
      </c>
      <c r="D39" s="6">
        <v>307096.94746225921</v>
      </c>
      <c r="E39" s="6">
        <v>1013842.925837126</v>
      </c>
      <c r="F39" s="6">
        <v>73886.537957564869</v>
      </c>
      <c r="G39" s="6">
        <v>0</v>
      </c>
      <c r="H39" s="6">
        <v>0</v>
      </c>
      <c r="I39" s="6">
        <v>0</v>
      </c>
      <c r="J39" s="6">
        <v>0</v>
      </c>
      <c r="N39" s="20">
        <f t="shared" ref="N39:N40" si="2">SUM(C39:J39)</f>
        <v>1895156.256192408</v>
      </c>
      <c r="Q39" s="6">
        <v>485.37304696979533</v>
      </c>
      <c r="R39" s="6">
        <v>-4140.1614262194753</v>
      </c>
      <c r="S39" s="6"/>
      <c r="T39" s="6"/>
      <c r="U39" s="6"/>
      <c r="V39" s="6">
        <v>3654.7883792496809</v>
      </c>
    </row>
    <row r="40" spans="1:22" x14ac:dyDescent="0.25">
      <c r="A40">
        <v>2013</v>
      </c>
      <c r="B40">
        <v>2023</v>
      </c>
      <c r="C40" s="6">
        <v>479115.39115604304</v>
      </c>
      <c r="D40" s="6">
        <v>284861.80556481704</v>
      </c>
      <c r="E40" s="6">
        <v>918073.8543147106</v>
      </c>
      <c r="F40" s="6">
        <v>67535.292659756335</v>
      </c>
      <c r="G40" s="6">
        <v>0</v>
      </c>
      <c r="H40" s="6">
        <v>0</v>
      </c>
      <c r="I40" s="6">
        <v>0</v>
      </c>
      <c r="J40" s="6">
        <v>0</v>
      </c>
      <c r="N40" s="20">
        <f t="shared" si="2"/>
        <v>1749586.3436953269</v>
      </c>
      <c r="Q40" s="6">
        <v>443.65065250572655</v>
      </c>
      <c r="R40" s="6">
        <v>-3784.2754757159237</v>
      </c>
      <c r="S40" s="6"/>
      <c r="T40" s="6"/>
      <c r="U40" s="6"/>
      <c r="V40" s="6">
        <v>3340.624823210198</v>
      </c>
    </row>
    <row r="41" spans="1:22" x14ac:dyDescent="0.25">
      <c r="C41" s="6"/>
      <c r="D41" s="6"/>
      <c r="E41" s="6"/>
      <c r="F41" s="6"/>
      <c r="G41" s="6"/>
      <c r="H41" s="6"/>
      <c r="I41" s="6"/>
      <c r="J41" s="6"/>
      <c r="N41" s="20"/>
      <c r="Q41" s="6"/>
      <c r="R41" s="6"/>
      <c r="S41" s="6"/>
      <c r="T41" s="6"/>
      <c r="U41" s="6"/>
      <c r="V41" s="6"/>
    </row>
    <row r="42" spans="1:22" x14ac:dyDescent="0.25">
      <c r="A42">
        <v>2014</v>
      </c>
      <c r="B42">
        <v>2014</v>
      </c>
      <c r="C42" s="6">
        <v>1554608.1745012212</v>
      </c>
      <c r="D42" s="6">
        <v>832302.86904000002</v>
      </c>
      <c r="E42" s="6">
        <v>1735270.9452899999</v>
      </c>
      <c r="F42" s="6">
        <v>588755.58854000003</v>
      </c>
      <c r="G42" s="6">
        <v>0</v>
      </c>
      <c r="H42" s="6">
        <v>0</v>
      </c>
      <c r="I42" s="6">
        <v>0</v>
      </c>
      <c r="J42" s="6">
        <v>149961.68663000001</v>
      </c>
      <c r="N42" s="20">
        <f t="shared" si="1"/>
        <v>4860899.2640012214</v>
      </c>
      <c r="Q42" s="6">
        <v>7177.7654130979199</v>
      </c>
      <c r="R42" s="6">
        <v>-71729.300498478129</v>
      </c>
      <c r="S42" s="6"/>
      <c r="T42" s="6"/>
      <c r="U42" s="6"/>
      <c r="V42" s="6">
        <v>64551.535085380201</v>
      </c>
    </row>
    <row r="43" spans="1:22" x14ac:dyDescent="0.25">
      <c r="A43">
        <v>2014</v>
      </c>
      <c r="B43">
        <v>2015</v>
      </c>
      <c r="C43" s="6">
        <v>1436113.191661221</v>
      </c>
      <c r="D43" s="6">
        <v>811181.3541</v>
      </c>
      <c r="E43" s="6">
        <v>1734380.3956500003</v>
      </c>
      <c r="F43" s="6">
        <v>588689.62190000003</v>
      </c>
      <c r="G43" s="6">
        <v>0</v>
      </c>
      <c r="H43" s="6">
        <v>0</v>
      </c>
      <c r="I43" s="6">
        <v>0</v>
      </c>
      <c r="J43" s="6">
        <v>149884.72555000003</v>
      </c>
      <c r="N43" s="20">
        <f t="shared" si="1"/>
        <v>4720249.2888612207</v>
      </c>
      <c r="Q43" s="6">
        <v>7176.9611862230895</v>
      </c>
      <c r="R43" s="6">
        <v>-71721.26364747317</v>
      </c>
      <c r="S43" s="6"/>
      <c r="T43" s="6"/>
      <c r="U43" s="6"/>
      <c r="V43" s="6">
        <v>64544.302461250067</v>
      </c>
    </row>
    <row r="44" spans="1:22" x14ac:dyDescent="0.25">
      <c r="A44">
        <v>2014</v>
      </c>
      <c r="B44">
        <v>2016</v>
      </c>
      <c r="C44" s="6">
        <v>1370612.3966412211</v>
      </c>
      <c r="D44" s="6">
        <v>748573.78879999998</v>
      </c>
      <c r="E44" s="6">
        <v>1734380.3956500003</v>
      </c>
      <c r="F44" s="6">
        <v>588689.62190000003</v>
      </c>
      <c r="G44" s="6">
        <v>0</v>
      </c>
      <c r="H44" s="6">
        <v>0</v>
      </c>
      <c r="I44" s="6">
        <v>0</v>
      </c>
      <c r="J44" s="6">
        <v>149884.72555000003</v>
      </c>
      <c r="N44" s="20">
        <f t="shared" si="1"/>
        <v>4592140.9285412207</v>
      </c>
      <c r="Q44" s="6">
        <v>7176.9611862230895</v>
      </c>
      <c r="R44" s="6">
        <v>-71721.26364747317</v>
      </c>
      <c r="S44" s="6"/>
      <c r="T44" s="6"/>
      <c r="U44" s="6"/>
      <c r="V44" s="6">
        <v>64544.302461250067</v>
      </c>
    </row>
    <row r="45" spans="1:22" x14ac:dyDescent="0.25">
      <c r="A45">
        <v>2014</v>
      </c>
      <c r="B45">
        <v>2017</v>
      </c>
      <c r="C45" s="6">
        <v>1368511.5265514213</v>
      </c>
      <c r="D45" s="6">
        <v>575323.81782</v>
      </c>
      <c r="E45" s="6">
        <v>1716184.1887200002</v>
      </c>
      <c r="F45" s="6">
        <v>587341.75471999997</v>
      </c>
      <c r="G45" s="6">
        <v>0</v>
      </c>
      <c r="H45" s="6">
        <v>0</v>
      </c>
      <c r="I45" s="6">
        <v>0</v>
      </c>
      <c r="J45" s="6">
        <v>148312.21384000001</v>
      </c>
      <c r="N45" s="20">
        <f t="shared" si="1"/>
        <v>4395673.5016514212</v>
      </c>
      <c r="Q45" s="6">
        <v>7160.5287741757656</v>
      </c>
      <c r="R45" s="6">
        <v>-71557.050225353451</v>
      </c>
      <c r="S45" s="6"/>
      <c r="T45" s="6"/>
      <c r="U45" s="6"/>
      <c r="V45" s="6">
        <v>64396.521451177679</v>
      </c>
    </row>
    <row r="46" spans="1:22" x14ac:dyDescent="0.25">
      <c r="A46">
        <v>2014</v>
      </c>
      <c r="B46">
        <v>2018</v>
      </c>
      <c r="C46" s="6">
        <v>1293775.6614372956</v>
      </c>
      <c r="D46" s="6">
        <v>575323.81782</v>
      </c>
      <c r="E46" s="6">
        <v>1716184.1887200002</v>
      </c>
      <c r="F46" s="6">
        <v>587341.75471999997</v>
      </c>
      <c r="G46" s="6">
        <v>0</v>
      </c>
      <c r="H46" s="6">
        <v>0</v>
      </c>
      <c r="I46" s="6">
        <v>0</v>
      </c>
      <c r="J46" s="6">
        <v>148312.21384000001</v>
      </c>
      <c r="N46" s="20">
        <f t="shared" si="1"/>
        <v>4320937.6365372958</v>
      </c>
      <c r="Q46" s="6">
        <v>7160.5287741757656</v>
      </c>
      <c r="R46" s="6">
        <v>-71557.050225353451</v>
      </c>
      <c r="S46" s="6"/>
      <c r="T46" s="6"/>
      <c r="U46" s="6"/>
      <c r="V46" s="6">
        <v>64396.521451177679</v>
      </c>
    </row>
    <row r="47" spans="1:22" x14ac:dyDescent="0.25">
      <c r="A47">
        <v>2014</v>
      </c>
      <c r="B47">
        <v>2019</v>
      </c>
      <c r="C47" s="6">
        <v>1243948.24596</v>
      </c>
      <c r="D47" s="6">
        <v>575323.81782</v>
      </c>
      <c r="E47" s="6">
        <v>1716184.1887200002</v>
      </c>
      <c r="F47" s="6">
        <v>587341.75471999997</v>
      </c>
      <c r="G47" s="6">
        <v>0</v>
      </c>
      <c r="H47" s="6">
        <v>0</v>
      </c>
      <c r="I47" s="6">
        <v>0</v>
      </c>
      <c r="J47" s="6">
        <v>148312.21384000001</v>
      </c>
      <c r="N47" s="20">
        <f t="shared" si="1"/>
        <v>4271110.2210600004</v>
      </c>
      <c r="Q47" s="6">
        <v>7160.5287741757656</v>
      </c>
      <c r="R47" s="6">
        <v>-71557.050225353451</v>
      </c>
      <c r="S47" s="6"/>
      <c r="T47" s="6"/>
      <c r="U47" s="6"/>
      <c r="V47" s="6">
        <v>64396.521451177679</v>
      </c>
    </row>
    <row r="48" spans="1:22" x14ac:dyDescent="0.25">
      <c r="A48">
        <v>2014</v>
      </c>
      <c r="B48">
        <v>2020</v>
      </c>
      <c r="C48" s="6">
        <v>1241762.7769499999</v>
      </c>
      <c r="D48" s="6">
        <v>573815.07527999999</v>
      </c>
      <c r="E48" s="6">
        <v>1695816.1644300001</v>
      </c>
      <c r="F48" s="6">
        <v>585833.01217999996</v>
      </c>
      <c r="G48" s="6">
        <v>0</v>
      </c>
      <c r="H48" s="6">
        <v>0</v>
      </c>
      <c r="I48" s="6">
        <v>0</v>
      </c>
      <c r="J48" s="6">
        <v>146552.01421000002</v>
      </c>
      <c r="N48" s="20">
        <f t="shared" si="1"/>
        <v>4243779.0430500004</v>
      </c>
      <c r="Q48" s="6">
        <v>7142.1350633869879</v>
      </c>
      <c r="R48" s="6">
        <v>-71373.237028276431</v>
      </c>
      <c r="S48" s="6"/>
      <c r="T48" s="6"/>
      <c r="U48" s="6"/>
      <c r="V48" s="6">
        <v>64231.101964889443</v>
      </c>
    </row>
    <row r="49" spans="1:22" x14ac:dyDescent="0.25">
      <c r="A49">
        <v>2014</v>
      </c>
      <c r="B49">
        <v>2021</v>
      </c>
      <c r="C49" s="6">
        <v>1240232.1830199999</v>
      </c>
      <c r="D49" s="6">
        <v>573672.55088</v>
      </c>
      <c r="E49" s="6">
        <v>1695816.1644300001</v>
      </c>
      <c r="F49" s="6">
        <v>585833.01217999996</v>
      </c>
      <c r="G49" s="6"/>
      <c r="H49" s="6"/>
      <c r="I49" s="6"/>
      <c r="J49" s="6">
        <v>146552.01421000002</v>
      </c>
      <c r="N49" s="20">
        <f t="shared" si="1"/>
        <v>4242105.9247200005</v>
      </c>
      <c r="Q49" s="6">
        <v>7142.1350633869879</v>
      </c>
      <c r="R49" s="6">
        <v>-71373.237028276431</v>
      </c>
      <c r="S49" s="6"/>
      <c r="T49" s="6"/>
      <c r="U49" s="6"/>
      <c r="V49" s="6">
        <v>64231.101964889443</v>
      </c>
    </row>
    <row r="50" spans="1:22" x14ac:dyDescent="0.25">
      <c r="A50">
        <v>2014</v>
      </c>
      <c r="B50">
        <v>2022</v>
      </c>
      <c r="C50" s="6">
        <v>1204201.93037</v>
      </c>
      <c r="D50" s="6">
        <v>561612.69626</v>
      </c>
      <c r="E50" s="6">
        <v>1533008.1270600001</v>
      </c>
      <c r="F50" s="6">
        <v>573773.15755999996</v>
      </c>
      <c r="G50" s="6"/>
      <c r="H50" s="6"/>
      <c r="I50" s="6"/>
      <c r="J50" s="6">
        <v>132482.18382000001</v>
      </c>
      <c r="N50" s="20">
        <f t="shared" ref="N50:N51" si="3">SUM(C50:J50)</f>
        <v>4005078.0950699998</v>
      </c>
      <c r="Q50" s="6">
        <v>6995.1083360601451</v>
      </c>
      <c r="R50" s="6">
        <v>-69903.960213170387</v>
      </c>
      <c r="S50" s="6"/>
      <c r="T50" s="6"/>
      <c r="U50" s="6"/>
      <c r="V50" s="6">
        <v>62908.851877110232</v>
      </c>
    </row>
    <row r="51" spans="1:22" x14ac:dyDescent="0.25">
      <c r="A51">
        <v>2014</v>
      </c>
      <c r="B51">
        <v>2023</v>
      </c>
      <c r="C51" s="6">
        <v>1135142.86347</v>
      </c>
      <c r="D51" s="6">
        <v>551903.87587999995</v>
      </c>
      <c r="E51" s="6">
        <v>1401939.0519300001</v>
      </c>
      <c r="F51" s="6">
        <v>564064.33718000003</v>
      </c>
      <c r="G51" s="6"/>
      <c r="H51" s="6"/>
      <c r="I51" s="6"/>
      <c r="J51" s="6">
        <v>121155.22671000002</v>
      </c>
      <c r="N51" s="20">
        <f t="shared" si="3"/>
        <v>3774205.3551700003</v>
      </c>
      <c r="Q51" s="6">
        <v>6876.7440496193904</v>
      </c>
      <c r="R51" s="6">
        <v>-68721.114719933175</v>
      </c>
      <c r="S51" s="6"/>
      <c r="T51" s="6"/>
      <c r="U51" s="6"/>
      <c r="V51" s="6">
        <v>61844.370670313772</v>
      </c>
    </row>
    <row r="52" spans="1:22" x14ac:dyDescent="0.25">
      <c r="C52" s="6"/>
      <c r="D52" s="6"/>
      <c r="E52" s="6"/>
      <c r="F52" s="6"/>
      <c r="G52" s="6"/>
      <c r="H52" s="6"/>
      <c r="I52" s="6"/>
      <c r="J52" s="6"/>
      <c r="N52" s="20"/>
      <c r="Q52" s="6"/>
      <c r="R52" s="6"/>
      <c r="S52" s="6"/>
      <c r="T52" s="6"/>
      <c r="U52" s="6"/>
      <c r="V52" s="6"/>
    </row>
    <row r="53" spans="1:22" x14ac:dyDescent="0.25">
      <c r="A53">
        <v>2015</v>
      </c>
      <c r="B53">
        <v>2015</v>
      </c>
      <c r="C53" s="6">
        <v>1477073</v>
      </c>
      <c r="D53" s="6">
        <v>877342.19000000006</v>
      </c>
      <c r="E53" s="6">
        <v>5434569.29</v>
      </c>
      <c r="F53" s="6">
        <v>408679.52</v>
      </c>
      <c r="G53" s="6">
        <v>0</v>
      </c>
      <c r="H53" s="6">
        <v>0</v>
      </c>
      <c r="I53" s="6">
        <v>0</v>
      </c>
      <c r="J53" s="6">
        <v>0</v>
      </c>
      <c r="N53" s="20">
        <f t="shared" si="1"/>
        <v>8197664</v>
      </c>
      <c r="Q53" s="6">
        <v>13199.759604876392</v>
      </c>
      <c r="R53" s="6">
        <v>-156636.64984331297</v>
      </c>
      <c r="S53" s="6"/>
      <c r="T53" s="6"/>
      <c r="U53" s="6"/>
      <c r="V53" s="6">
        <v>143436.89023843661</v>
      </c>
    </row>
    <row r="54" spans="1:22" x14ac:dyDescent="0.25">
      <c r="A54">
        <v>2015</v>
      </c>
      <c r="B54">
        <v>2016</v>
      </c>
      <c r="C54" s="6">
        <v>1458640</v>
      </c>
      <c r="D54" s="6">
        <v>877342.19000000006</v>
      </c>
      <c r="E54" s="6">
        <v>5434569.29</v>
      </c>
      <c r="F54" s="6">
        <v>408679.52</v>
      </c>
      <c r="G54" s="6">
        <v>0</v>
      </c>
      <c r="H54" s="6">
        <v>0</v>
      </c>
      <c r="I54" s="6">
        <v>0</v>
      </c>
      <c r="J54" s="6">
        <v>0</v>
      </c>
      <c r="N54" s="20">
        <f t="shared" si="1"/>
        <v>8179231</v>
      </c>
      <c r="Q54" s="6">
        <v>13199.759604876392</v>
      </c>
      <c r="R54" s="6">
        <v>-156636.64984331297</v>
      </c>
      <c r="S54" s="6"/>
      <c r="T54" s="6"/>
      <c r="U54" s="6"/>
      <c r="V54" s="6">
        <v>143436.89023843661</v>
      </c>
    </row>
    <row r="55" spans="1:22" x14ac:dyDescent="0.25">
      <c r="A55">
        <v>2015</v>
      </c>
      <c r="B55">
        <v>2017</v>
      </c>
      <c r="C55" s="6">
        <v>1457951</v>
      </c>
      <c r="D55" s="6">
        <v>877342.32000000007</v>
      </c>
      <c r="E55" s="6">
        <v>5434570.1200000001</v>
      </c>
      <c r="F55" s="6">
        <v>408679.56</v>
      </c>
      <c r="G55" s="6">
        <v>0</v>
      </c>
      <c r="H55" s="6">
        <v>0</v>
      </c>
      <c r="I55" s="6">
        <v>0</v>
      </c>
      <c r="J55" s="6">
        <v>0</v>
      </c>
      <c r="N55" s="20">
        <f t="shared" si="1"/>
        <v>8178543</v>
      </c>
      <c r="Q55" s="6">
        <v>13199.760896818752</v>
      </c>
      <c r="R55" s="6">
        <v>-156636.66517431365</v>
      </c>
      <c r="S55" s="6"/>
      <c r="T55" s="6"/>
      <c r="U55" s="6"/>
      <c r="V55" s="6">
        <v>143436.9042774949</v>
      </c>
    </row>
    <row r="56" spans="1:22" x14ac:dyDescent="0.25">
      <c r="A56">
        <v>2015</v>
      </c>
      <c r="B56">
        <v>2018</v>
      </c>
      <c r="C56" s="6">
        <v>1456426</v>
      </c>
      <c r="D56" s="6">
        <v>889021.27</v>
      </c>
      <c r="E56" s="6">
        <v>5435163.5700000003</v>
      </c>
      <c r="F56" s="6">
        <v>408708.16000000003</v>
      </c>
      <c r="G56" s="6">
        <v>0</v>
      </c>
      <c r="H56" s="6">
        <v>0</v>
      </c>
      <c r="I56" s="6">
        <v>0</v>
      </c>
      <c r="J56" s="6">
        <v>0</v>
      </c>
      <c r="N56" s="20">
        <f t="shared" si="1"/>
        <v>8189319</v>
      </c>
      <c r="Q56" s="6">
        <v>13200.68463560728</v>
      </c>
      <c r="R56" s="6">
        <v>-156647.62683979061</v>
      </c>
      <c r="S56" s="6"/>
      <c r="T56" s="6"/>
      <c r="U56" s="6"/>
      <c r="V56" s="6">
        <v>143446.94220418335</v>
      </c>
    </row>
    <row r="57" spans="1:22" x14ac:dyDescent="0.25">
      <c r="A57">
        <v>2015</v>
      </c>
      <c r="B57">
        <v>2019</v>
      </c>
      <c r="C57" s="6">
        <v>1425687</v>
      </c>
      <c r="D57" s="6">
        <v>889021.27</v>
      </c>
      <c r="E57" s="6">
        <v>5435163.5700000003</v>
      </c>
      <c r="F57" s="6">
        <v>408708.16000000003</v>
      </c>
      <c r="G57" s="6">
        <v>0</v>
      </c>
      <c r="H57" s="6">
        <v>0</v>
      </c>
      <c r="I57" s="6">
        <v>0</v>
      </c>
      <c r="J57" s="6">
        <v>0</v>
      </c>
      <c r="N57" s="20">
        <f t="shared" si="1"/>
        <v>8158580</v>
      </c>
      <c r="Q57" s="6">
        <v>13200.68463560728</v>
      </c>
      <c r="R57" s="6">
        <v>-156647.62683979061</v>
      </c>
      <c r="S57" s="6"/>
      <c r="T57" s="6"/>
      <c r="U57" s="6"/>
      <c r="V57" s="6">
        <v>143446.94220418335</v>
      </c>
    </row>
    <row r="58" spans="1:22" x14ac:dyDescent="0.25">
      <c r="A58">
        <v>2015</v>
      </c>
      <c r="B58">
        <v>2020</v>
      </c>
      <c r="C58" s="6">
        <v>1395164</v>
      </c>
      <c r="D58" s="6">
        <v>889021.27</v>
      </c>
      <c r="E58" s="6">
        <v>5435163.5700000003</v>
      </c>
      <c r="F58" s="6">
        <v>408708.16000000003</v>
      </c>
      <c r="G58" s="6">
        <v>0</v>
      </c>
      <c r="H58" s="6">
        <v>0</v>
      </c>
      <c r="I58" s="6">
        <v>0</v>
      </c>
      <c r="J58" s="6">
        <v>0</v>
      </c>
      <c r="N58" s="20">
        <f t="shared" si="1"/>
        <v>8128057</v>
      </c>
      <c r="Q58" s="6">
        <v>13200.68463560728</v>
      </c>
      <c r="R58" s="6">
        <v>-156647.62683979061</v>
      </c>
      <c r="S58" s="6"/>
      <c r="T58" s="6"/>
      <c r="U58" s="6"/>
      <c r="V58" s="6">
        <v>143446.94220418335</v>
      </c>
    </row>
    <row r="59" spans="1:22" x14ac:dyDescent="0.25">
      <c r="A59">
        <v>2015</v>
      </c>
      <c r="B59">
        <v>2021</v>
      </c>
      <c r="C59" s="6">
        <v>1395164</v>
      </c>
      <c r="D59" s="6">
        <v>889021.27000000014</v>
      </c>
      <c r="E59" s="6">
        <v>5435163.5699999994</v>
      </c>
      <c r="F59" s="6">
        <v>408708.16000000003</v>
      </c>
      <c r="G59" s="6">
        <v>0</v>
      </c>
      <c r="H59" s="6">
        <v>0</v>
      </c>
      <c r="I59" s="6">
        <v>0</v>
      </c>
      <c r="J59" s="6"/>
      <c r="N59" s="20">
        <f t="shared" si="1"/>
        <v>8128057</v>
      </c>
      <c r="Q59" s="6">
        <v>13200.68463560728</v>
      </c>
      <c r="R59" s="6">
        <v>-156647.62683979061</v>
      </c>
      <c r="S59" s="6"/>
      <c r="T59" s="6"/>
      <c r="U59" s="6"/>
      <c r="V59" s="6">
        <v>143446.94220418335</v>
      </c>
    </row>
    <row r="60" spans="1:22" x14ac:dyDescent="0.25">
      <c r="A60">
        <v>2015</v>
      </c>
      <c r="B60">
        <v>2022</v>
      </c>
      <c r="C60" s="6">
        <v>1394151</v>
      </c>
      <c r="D60" s="6">
        <v>889021.27000000014</v>
      </c>
      <c r="E60" s="6">
        <v>5435163.5699999994</v>
      </c>
      <c r="F60" s="6">
        <v>408708.16000000003</v>
      </c>
      <c r="G60" s="6"/>
      <c r="H60" s="6"/>
      <c r="I60" s="6"/>
      <c r="J60" s="6"/>
      <c r="N60" s="20">
        <f t="shared" ref="N60:N61" si="4">SUM(C60:J60)</f>
        <v>8127044</v>
      </c>
      <c r="Q60" s="6">
        <v>13200.68463560728</v>
      </c>
      <c r="R60" s="6">
        <v>-156647.62683979061</v>
      </c>
      <c r="S60" s="6"/>
      <c r="T60" s="6"/>
      <c r="U60" s="6"/>
      <c r="V60" s="6">
        <v>143446.94220418335</v>
      </c>
    </row>
    <row r="61" spans="1:22" x14ac:dyDescent="0.25">
      <c r="A61">
        <v>2015</v>
      </c>
      <c r="B61">
        <v>2023</v>
      </c>
      <c r="C61" s="6">
        <v>1387721</v>
      </c>
      <c r="D61" s="6">
        <v>888995.14</v>
      </c>
      <c r="E61" s="6">
        <v>5434996.7399999993</v>
      </c>
      <c r="F61" s="6">
        <v>406608.12</v>
      </c>
      <c r="G61" s="6"/>
      <c r="H61" s="6"/>
      <c r="I61" s="6"/>
      <c r="J61" s="6"/>
      <c r="N61" s="20">
        <f t="shared" si="4"/>
        <v>8118320.9999999991</v>
      </c>
      <c r="Q61" s="6">
        <v>13132.856369682366</v>
      </c>
      <c r="R61" s="6">
        <v>-155842.73397376941</v>
      </c>
      <c r="S61" s="6"/>
      <c r="T61" s="6"/>
      <c r="U61" s="6"/>
      <c r="V61" s="6">
        <v>142709.87760408706</v>
      </c>
    </row>
    <row r="62" spans="1:22" x14ac:dyDescent="0.25">
      <c r="C62" s="6"/>
      <c r="D62" s="6"/>
      <c r="E62" s="6"/>
      <c r="F62" s="6"/>
      <c r="G62" s="6"/>
      <c r="H62" s="6"/>
      <c r="I62" s="6"/>
      <c r="J62" s="6"/>
      <c r="N62" s="20"/>
      <c r="Q62" s="6"/>
      <c r="R62" s="6"/>
      <c r="S62" s="6"/>
      <c r="T62" s="6"/>
      <c r="U62" s="6"/>
      <c r="V62" s="6"/>
    </row>
    <row r="63" spans="1:22" x14ac:dyDescent="0.25">
      <c r="A63">
        <v>2016</v>
      </c>
      <c r="B63">
        <v>2016</v>
      </c>
      <c r="C63" s="6">
        <v>3656441</v>
      </c>
      <c r="D63" s="6">
        <v>505631.46737719723</v>
      </c>
      <c r="E63" s="6">
        <v>4156937.8754438949</v>
      </c>
      <c r="F63" s="6">
        <v>191748.93095087886</v>
      </c>
      <c r="G63" s="6">
        <v>0</v>
      </c>
      <c r="H63" s="6">
        <v>0</v>
      </c>
      <c r="I63" s="6">
        <v>0</v>
      </c>
      <c r="J63" s="6">
        <v>0</v>
      </c>
      <c r="N63" s="20">
        <f t="shared" si="1"/>
        <v>8510759.2737719696</v>
      </c>
      <c r="Q63" s="6">
        <v>18709.600816648173</v>
      </c>
      <c r="R63" s="6">
        <v>-219786.88813905005</v>
      </c>
      <c r="S63" s="6"/>
      <c r="T63" s="6"/>
      <c r="U63" s="6"/>
      <c r="V63" s="6">
        <v>201077.28732240183</v>
      </c>
    </row>
    <row r="64" spans="1:22" x14ac:dyDescent="0.25">
      <c r="A64">
        <v>2016</v>
      </c>
      <c r="B64">
        <v>2017</v>
      </c>
      <c r="C64" s="6">
        <v>3656441</v>
      </c>
      <c r="D64" s="6">
        <v>505640.99093961838</v>
      </c>
      <c r="E64" s="6">
        <v>4157019.7780807177</v>
      </c>
      <c r="F64" s="6">
        <v>191752.74037584732</v>
      </c>
      <c r="G64" s="6">
        <v>0</v>
      </c>
      <c r="H64" s="6">
        <v>0</v>
      </c>
      <c r="I64" s="6">
        <v>0</v>
      </c>
      <c r="J64" s="6">
        <v>0</v>
      </c>
      <c r="N64" s="20">
        <f t="shared" si="1"/>
        <v>8510854.5093961824</v>
      </c>
      <c r="Q64" s="6">
        <v>18709.972515307181</v>
      </c>
      <c r="R64" s="6">
        <v>-219791.25458665038</v>
      </c>
      <c r="S64" s="6"/>
      <c r="T64" s="6"/>
      <c r="U64" s="6"/>
      <c r="V64" s="6">
        <v>201081.28207134316</v>
      </c>
    </row>
    <row r="65" spans="1:22" x14ac:dyDescent="0.25">
      <c r="A65">
        <v>2016</v>
      </c>
      <c r="B65">
        <v>2018</v>
      </c>
      <c r="C65" s="6">
        <v>3656441</v>
      </c>
      <c r="D65" s="6">
        <v>528809.88335584314</v>
      </c>
      <c r="E65" s="6">
        <v>4356272.2528602509</v>
      </c>
      <c r="F65" s="6">
        <v>201020.29734233726</v>
      </c>
      <c r="G65" s="6">
        <v>0</v>
      </c>
      <c r="H65" s="6">
        <v>0</v>
      </c>
      <c r="I65" s="6">
        <v>0</v>
      </c>
      <c r="J65" s="6">
        <v>0</v>
      </c>
      <c r="N65" s="20">
        <f t="shared" si="1"/>
        <v>8742543.4335584305</v>
      </c>
      <c r="Q65" s="6">
        <v>19614.239832620111</v>
      </c>
      <c r="R65" s="6">
        <v>-230413.93444314456</v>
      </c>
      <c r="S65" s="6"/>
      <c r="T65" s="6"/>
      <c r="U65" s="6"/>
      <c r="V65" s="6">
        <v>210799.6946105244</v>
      </c>
    </row>
    <row r="66" spans="1:22" x14ac:dyDescent="0.25">
      <c r="A66">
        <v>2016</v>
      </c>
      <c r="B66">
        <v>2019</v>
      </c>
      <c r="C66" s="6">
        <v>3656441</v>
      </c>
      <c r="D66" s="6">
        <v>528809.88335584314</v>
      </c>
      <c r="E66" s="6">
        <v>4356272.2528602509</v>
      </c>
      <c r="F66" s="6">
        <v>201020.29734233726</v>
      </c>
      <c r="G66" s="6">
        <v>0</v>
      </c>
      <c r="H66" s="6">
        <v>0</v>
      </c>
      <c r="I66" s="6">
        <v>0</v>
      </c>
      <c r="J66" s="6">
        <v>0</v>
      </c>
      <c r="N66" s="20">
        <f t="shared" si="1"/>
        <v>8742543.4335584305</v>
      </c>
      <c r="Q66" s="6">
        <v>19614.239832620111</v>
      </c>
      <c r="R66" s="6">
        <v>-230413.93444314456</v>
      </c>
      <c r="S66" s="6"/>
      <c r="T66" s="6"/>
      <c r="U66" s="6"/>
      <c r="V66" s="6">
        <v>210799.6946105244</v>
      </c>
    </row>
    <row r="67" spans="1:22" x14ac:dyDescent="0.25">
      <c r="A67">
        <v>2016</v>
      </c>
      <c r="B67">
        <v>2020</v>
      </c>
      <c r="C67" s="6">
        <v>3656441</v>
      </c>
      <c r="D67" s="6">
        <v>528809.88335584314</v>
      </c>
      <c r="E67" s="6">
        <v>4356272.2528602509</v>
      </c>
      <c r="F67" s="6">
        <v>201020.29734233726</v>
      </c>
      <c r="G67" s="6">
        <v>0</v>
      </c>
      <c r="H67" s="6">
        <v>0</v>
      </c>
      <c r="I67" s="6">
        <v>0</v>
      </c>
      <c r="J67" s="6">
        <v>0</v>
      </c>
      <c r="N67" s="20">
        <f t="shared" si="1"/>
        <v>8742543.4335584305</v>
      </c>
      <c r="Q67" s="6">
        <v>19614.239832620111</v>
      </c>
      <c r="R67" s="6">
        <v>-230413.93444314456</v>
      </c>
      <c r="S67" s="6"/>
      <c r="T67" s="6"/>
      <c r="U67" s="6"/>
      <c r="V67" s="6">
        <v>210799.6946105244</v>
      </c>
    </row>
    <row r="68" spans="1:22" x14ac:dyDescent="0.25">
      <c r="A68">
        <v>2016</v>
      </c>
      <c r="B68">
        <v>2021</v>
      </c>
      <c r="C68" s="6">
        <v>3656326</v>
      </c>
      <c r="D68" s="6">
        <v>517303.9</v>
      </c>
      <c r="E68" s="6">
        <v>4298137.5799999991</v>
      </c>
      <c r="F68" s="6">
        <v>198679.52000000002</v>
      </c>
      <c r="G68" s="6">
        <v>0</v>
      </c>
      <c r="H68" s="6"/>
      <c r="I68" s="6"/>
      <c r="J68" s="6"/>
      <c r="N68" s="20">
        <f t="shared" si="1"/>
        <v>8670446.9999999981</v>
      </c>
      <c r="Q68" s="6">
        <v>19385.84215937831</v>
      </c>
      <c r="R68" s="6">
        <v>-227730.88340683666</v>
      </c>
      <c r="S68" s="6"/>
      <c r="T68" s="6"/>
      <c r="U68" s="6"/>
      <c r="V68" s="6">
        <v>208345.04124745828</v>
      </c>
    </row>
    <row r="69" spans="1:22" x14ac:dyDescent="0.25">
      <c r="A69">
        <v>2016</v>
      </c>
      <c r="B69">
        <v>2022</v>
      </c>
      <c r="C69" s="6">
        <v>3656326</v>
      </c>
      <c r="D69" s="6">
        <v>498826.42000000004</v>
      </c>
      <c r="E69" s="6">
        <v>4272621.0599999996</v>
      </c>
      <c r="F69" s="6">
        <v>198679.52000000002</v>
      </c>
      <c r="G69" s="6"/>
      <c r="H69" s="6"/>
      <c r="I69" s="6"/>
      <c r="J69" s="6"/>
      <c r="N69" s="20">
        <f t="shared" ref="N69:N70" si="5">SUM(C69:J69)</f>
        <v>8626453</v>
      </c>
      <c r="Q69" s="6">
        <v>19385.84215937831</v>
      </c>
      <c r="R69" s="6">
        <v>-227730.88340683666</v>
      </c>
      <c r="S69" s="6"/>
      <c r="T69" s="6"/>
      <c r="U69" s="6"/>
      <c r="V69" s="6">
        <v>208345.04124745828</v>
      </c>
    </row>
    <row r="70" spans="1:22" x14ac:dyDescent="0.25">
      <c r="A70">
        <v>2016</v>
      </c>
      <c r="B70">
        <v>2023</v>
      </c>
      <c r="C70" s="6">
        <v>3655909</v>
      </c>
      <c r="D70" s="6">
        <v>498634.48000000004</v>
      </c>
      <c r="E70" s="6">
        <v>4272356</v>
      </c>
      <c r="F70" s="6">
        <v>198679.52000000002</v>
      </c>
      <c r="G70" s="6"/>
      <c r="H70" s="6"/>
      <c r="I70" s="6"/>
      <c r="J70" s="6"/>
      <c r="N70" s="20">
        <f t="shared" si="5"/>
        <v>8625579</v>
      </c>
      <c r="Q70" s="6">
        <v>19385.84215937831</v>
      </c>
      <c r="R70" s="6">
        <v>-227730.88340683666</v>
      </c>
      <c r="S70" s="6"/>
      <c r="T70" s="6"/>
      <c r="U70" s="6"/>
      <c r="V70" s="6">
        <v>208345.04124745828</v>
      </c>
    </row>
    <row r="71" spans="1:22" x14ac:dyDescent="0.25">
      <c r="C71" s="6"/>
      <c r="D71" s="6"/>
      <c r="E71" s="6"/>
      <c r="F71" s="6"/>
      <c r="G71" s="6"/>
      <c r="H71" s="6"/>
      <c r="I71" s="6"/>
      <c r="J71" s="6"/>
      <c r="N71" s="20"/>
      <c r="Q71" s="6"/>
      <c r="R71" s="6"/>
      <c r="S71" s="6"/>
      <c r="T71" s="6"/>
      <c r="U71" s="6"/>
      <c r="V71" s="6"/>
    </row>
    <row r="72" spans="1:22" x14ac:dyDescent="0.25">
      <c r="A72">
        <v>2017</v>
      </c>
      <c r="B72">
        <v>2017</v>
      </c>
      <c r="C72" s="6">
        <v>7237136.7586928606</v>
      </c>
      <c r="D72" s="6">
        <v>1153076.8940460193</v>
      </c>
      <c r="E72" s="6">
        <v>3588099.3336874777</v>
      </c>
      <c r="F72" s="6">
        <v>85481.239882560214</v>
      </c>
      <c r="G72" s="6">
        <v>0</v>
      </c>
      <c r="H72" s="6">
        <v>0</v>
      </c>
      <c r="I72" s="6">
        <v>0</v>
      </c>
      <c r="J72" s="6">
        <v>0</v>
      </c>
      <c r="N72" s="20">
        <f t="shared" si="1"/>
        <v>12063794.226308918</v>
      </c>
      <c r="Q72" s="6">
        <v>19084.19214196529</v>
      </c>
      <c r="R72" s="6">
        <v>-19084.19214196529</v>
      </c>
      <c r="S72" s="6"/>
      <c r="T72" s="6"/>
      <c r="U72" s="6"/>
      <c r="V72" s="6">
        <v>0</v>
      </c>
    </row>
    <row r="73" spans="1:22" x14ac:dyDescent="0.25">
      <c r="A73">
        <v>2017</v>
      </c>
      <c r="B73">
        <v>2018</v>
      </c>
      <c r="C73" s="6">
        <v>5832107.7376789227</v>
      </c>
      <c r="D73" s="6">
        <v>1205889.5427052872</v>
      </c>
      <c r="E73" s="6">
        <v>3789181.8218965158</v>
      </c>
      <c r="F73" s="6">
        <v>86610.916782610992</v>
      </c>
      <c r="G73" s="6">
        <v>0</v>
      </c>
      <c r="H73" s="6">
        <v>0</v>
      </c>
      <c r="I73" s="6">
        <v>0</v>
      </c>
      <c r="J73" s="6">
        <v>0</v>
      </c>
      <c r="N73" s="20">
        <f t="shared" si="1"/>
        <v>10913790.019063335</v>
      </c>
      <c r="Q73" s="6">
        <v>19336.399188195879</v>
      </c>
      <c r="R73" s="6">
        <v>-19336.399188195879</v>
      </c>
      <c r="S73" s="6"/>
      <c r="T73" s="6"/>
      <c r="U73" s="6"/>
      <c r="V73" s="6">
        <v>0</v>
      </c>
    </row>
    <row r="74" spans="1:22" x14ac:dyDescent="0.25">
      <c r="A74">
        <v>2017</v>
      </c>
      <c r="B74">
        <v>2019</v>
      </c>
      <c r="C74" s="6">
        <v>5832107.7376789227</v>
      </c>
      <c r="D74" s="6">
        <v>1205856.8816511857</v>
      </c>
      <c r="E74" s="6">
        <v>3788830.7648235569</v>
      </c>
      <c r="F74" s="6">
        <v>86610.916782610992</v>
      </c>
      <c r="G74" s="6">
        <v>0</v>
      </c>
      <c r="H74" s="6">
        <v>0</v>
      </c>
      <c r="I74" s="6">
        <v>0</v>
      </c>
      <c r="J74" s="6">
        <v>0</v>
      </c>
      <c r="N74" s="20">
        <f t="shared" si="1"/>
        <v>10913406.300936274</v>
      </c>
      <c r="Q74" s="6">
        <v>19336.399188195879</v>
      </c>
      <c r="R74" s="6">
        <v>-19336.399188195879</v>
      </c>
      <c r="S74" s="6"/>
      <c r="T74" s="6"/>
      <c r="U74" s="6"/>
      <c r="V74" s="6">
        <v>0</v>
      </c>
    </row>
    <row r="75" spans="1:22" x14ac:dyDescent="0.25">
      <c r="A75">
        <v>2017</v>
      </c>
      <c r="B75">
        <v>2020</v>
      </c>
      <c r="C75" s="6">
        <v>5832107.7376789227</v>
      </c>
      <c r="D75" s="6">
        <v>1205604.3216511856</v>
      </c>
      <c r="E75" s="6">
        <v>3789726.2048235568</v>
      </c>
      <c r="F75" s="6">
        <v>21170.916782610988</v>
      </c>
      <c r="G75" s="6">
        <v>0</v>
      </c>
      <c r="H75" s="6">
        <v>0</v>
      </c>
      <c r="I75" s="6">
        <v>0</v>
      </c>
      <c r="J75" s="6">
        <v>0</v>
      </c>
      <c r="N75" s="20">
        <f t="shared" si="1"/>
        <v>10848609.180936275</v>
      </c>
      <c r="Q75" s="6">
        <v>4726.5323275140681</v>
      </c>
      <c r="R75" s="6">
        <v>-4726.5323275140681</v>
      </c>
      <c r="S75" s="6"/>
      <c r="T75" s="6"/>
      <c r="U75" s="6"/>
      <c r="V75" s="6">
        <v>0</v>
      </c>
    </row>
    <row r="76" spans="1:22" x14ac:dyDescent="0.25">
      <c r="A76">
        <v>2017</v>
      </c>
      <c r="B76">
        <v>2021</v>
      </c>
      <c r="C76" s="6">
        <v>5783906</v>
      </c>
      <c r="D76" s="6">
        <v>904479.72776620253</v>
      </c>
      <c r="E76" s="6">
        <v>2760551.3798428238</v>
      </c>
      <c r="F76" s="6">
        <v>15298.279675977656</v>
      </c>
      <c r="G76" s="6">
        <v>0</v>
      </c>
      <c r="H76" s="6"/>
      <c r="I76" s="6"/>
      <c r="J76" s="6"/>
      <c r="N76" s="20">
        <f t="shared" si="1"/>
        <v>9464235.3872850034</v>
      </c>
      <c r="Q76" s="6">
        <v>3415.4313762760999</v>
      </c>
      <c r="R76" s="6">
        <v>-3415.4313762760999</v>
      </c>
      <c r="S76" s="6"/>
      <c r="T76" s="6"/>
      <c r="U76" s="6"/>
      <c r="V76" s="6">
        <v>0</v>
      </c>
    </row>
    <row r="77" spans="1:22" x14ac:dyDescent="0.25">
      <c r="A77">
        <v>2017</v>
      </c>
      <c r="B77">
        <v>2022</v>
      </c>
      <c r="C77" s="6">
        <v>5782232</v>
      </c>
      <c r="D77" s="6">
        <v>885149.85776620242</v>
      </c>
      <c r="E77" s="6">
        <v>2704570.0916863987</v>
      </c>
      <c r="F77" s="6">
        <v>14930.597832402236</v>
      </c>
      <c r="G77" s="6"/>
      <c r="H77" s="6"/>
      <c r="I77" s="6"/>
      <c r="J77" s="6"/>
      <c r="N77" s="20">
        <f t="shared" ref="N77:N78" si="6">SUM(C77:J77)</f>
        <v>9386882.5472850036</v>
      </c>
      <c r="Q77" s="6">
        <v>3333.3442310785613</v>
      </c>
      <c r="R77" s="6">
        <v>-3333.3442310785613</v>
      </c>
      <c r="S77" s="6"/>
      <c r="T77" s="6"/>
      <c r="U77" s="6"/>
      <c r="V77" s="6">
        <v>0</v>
      </c>
    </row>
    <row r="78" spans="1:22" x14ac:dyDescent="0.25">
      <c r="A78">
        <v>2017</v>
      </c>
      <c r="B78">
        <v>2023</v>
      </c>
      <c r="C78" s="6">
        <v>5782232</v>
      </c>
      <c r="D78" s="6">
        <v>881930.59776620253</v>
      </c>
      <c r="E78" s="6">
        <v>2715983.8316863989</v>
      </c>
      <c r="F78" s="6">
        <v>14930.597832402236</v>
      </c>
      <c r="G78" s="6"/>
      <c r="H78" s="6"/>
      <c r="I78" s="6"/>
      <c r="J78" s="6"/>
      <c r="N78" s="20">
        <f t="shared" si="6"/>
        <v>9395077.027285004</v>
      </c>
      <c r="Q78" s="6">
        <v>3333.3442310785613</v>
      </c>
      <c r="R78" s="6">
        <v>-3333.3442310785613</v>
      </c>
      <c r="S78" s="6"/>
      <c r="T78" s="6"/>
      <c r="U78" s="6"/>
      <c r="V78" s="6">
        <v>0</v>
      </c>
    </row>
    <row r="79" spans="1:22" x14ac:dyDescent="0.25">
      <c r="C79" s="6"/>
      <c r="D79" s="6"/>
      <c r="E79" s="6"/>
      <c r="F79" s="6"/>
      <c r="G79" s="6"/>
      <c r="H79" s="6"/>
      <c r="I79" s="6"/>
      <c r="J79" s="6"/>
      <c r="N79" s="20"/>
      <c r="Q79" s="6"/>
      <c r="R79" s="6"/>
      <c r="S79" s="6"/>
      <c r="T79" s="6"/>
      <c r="U79" s="6"/>
      <c r="V79" s="6"/>
    </row>
    <row r="80" spans="1:22" x14ac:dyDescent="0.25">
      <c r="A80">
        <v>2018</v>
      </c>
      <c r="B80">
        <v>2018</v>
      </c>
      <c r="C80" s="6">
        <v>1815472.3349942735</v>
      </c>
      <c r="D80" s="6">
        <v>311853.94531962165</v>
      </c>
      <c r="E80" s="6">
        <v>4685311.7271463899</v>
      </c>
      <c r="F80" s="6">
        <v>175801.57431403775</v>
      </c>
      <c r="G80" s="6"/>
      <c r="H80" s="6"/>
      <c r="I80" s="6"/>
      <c r="J80" s="6"/>
      <c r="N80" s="20">
        <f t="shared" si="1"/>
        <v>6988439.5817743223</v>
      </c>
      <c r="Q80" s="6">
        <v>22015.298122644519</v>
      </c>
      <c r="R80" s="6">
        <v>-22015.298122644519</v>
      </c>
      <c r="S80" s="6"/>
      <c r="T80" s="6"/>
      <c r="U80" s="6"/>
      <c r="V80" s="6">
        <v>0</v>
      </c>
    </row>
    <row r="81" spans="1:22" x14ac:dyDescent="0.25">
      <c r="A81">
        <v>2018</v>
      </c>
      <c r="B81">
        <v>2019</v>
      </c>
      <c r="C81" s="6">
        <v>1810673.2526903669</v>
      </c>
      <c r="D81" s="6">
        <v>310027.01670194964</v>
      </c>
      <c r="E81" s="6">
        <v>4673278.3278606869</v>
      </c>
      <c r="F81" s="6">
        <v>175561.92953964049</v>
      </c>
      <c r="G81" s="6"/>
      <c r="H81" s="6"/>
      <c r="I81" s="6"/>
      <c r="J81" s="6"/>
      <c r="N81" s="20">
        <f t="shared" ref="N81:N89" si="7">SUM(C81:J81)</f>
        <v>6969540.5267926445</v>
      </c>
      <c r="Q81" s="6">
        <v>21985.287861516455</v>
      </c>
      <c r="R81" s="6">
        <v>-21985.287861516455</v>
      </c>
      <c r="S81" s="6"/>
      <c r="T81" s="6"/>
      <c r="U81" s="6"/>
      <c r="V81" s="6">
        <v>0</v>
      </c>
    </row>
    <row r="82" spans="1:22" x14ac:dyDescent="0.25">
      <c r="A82">
        <v>2018</v>
      </c>
      <c r="B82">
        <v>2020</v>
      </c>
      <c r="C82" s="6">
        <v>1805874.1703864601</v>
      </c>
      <c r="D82" s="6">
        <v>308128.96279512631</v>
      </c>
      <c r="E82" s="6">
        <v>4660718.3731247466</v>
      </c>
      <c r="F82" s="6">
        <v>174927.88706102798</v>
      </c>
      <c r="G82" s="6"/>
      <c r="H82" s="6"/>
      <c r="I82" s="6"/>
      <c r="J82" s="6"/>
      <c r="N82" s="20">
        <f t="shared" si="7"/>
        <v>6949649.3933673613</v>
      </c>
      <c r="Q82" s="6">
        <v>21905.887923014536</v>
      </c>
      <c r="R82" s="6">
        <v>-21905.887923014536</v>
      </c>
      <c r="S82" s="6"/>
      <c r="T82" s="6"/>
      <c r="U82" s="6"/>
      <c r="V82" s="6">
        <v>0</v>
      </c>
    </row>
    <row r="83" spans="1:22" x14ac:dyDescent="0.25">
      <c r="A83">
        <v>2018</v>
      </c>
      <c r="B83">
        <v>2021</v>
      </c>
      <c r="C83" s="6">
        <v>1510460.7611421931</v>
      </c>
      <c r="D83" s="6">
        <v>326784.01891546248</v>
      </c>
      <c r="E83" s="6">
        <v>4902865.1644973978</v>
      </c>
      <c r="F83" s="6">
        <v>180414.24509313062</v>
      </c>
      <c r="G83" s="6"/>
      <c r="H83" s="6"/>
      <c r="I83" s="6"/>
      <c r="J83" s="6"/>
      <c r="N83" s="20">
        <f>SUM(C83:J83)</f>
        <v>6920524.189648184</v>
      </c>
      <c r="Q83" s="6">
        <v>22592.934146323925</v>
      </c>
      <c r="R83" s="6">
        <v>-22592.934146323925</v>
      </c>
      <c r="S83" s="6"/>
      <c r="T83" s="6"/>
      <c r="U83" s="6"/>
      <c r="V83" s="6">
        <v>0</v>
      </c>
    </row>
    <row r="84" spans="1:22" x14ac:dyDescent="0.25">
      <c r="A84">
        <v>2018</v>
      </c>
      <c r="B84">
        <v>2022</v>
      </c>
      <c r="C84" s="6">
        <v>1510460.7611421931</v>
      </c>
      <c r="D84" s="6">
        <v>325803.34424129361</v>
      </c>
      <c r="E84" s="6">
        <v>4901453.9497223739</v>
      </c>
      <c r="F84" s="6">
        <v>180414.24509313062</v>
      </c>
      <c r="G84" s="6"/>
      <c r="H84" s="6"/>
      <c r="I84" s="6"/>
      <c r="J84" s="6"/>
      <c r="N84" s="20">
        <f t="shared" ref="N84:N85" si="8">SUM(C84:J84)</f>
        <v>6918132.3001989909</v>
      </c>
      <c r="Q84" s="6">
        <v>22592.934146323925</v>
      </c>
      <c r="R84" s="6">
        <v>-22592.934146323925</v>
      </c>
      <c r="S84" s="6"/>
      <c r="T84" s="6"/>
      <c r="U84" s="6"/>
      <c r="V84" s="6">
        <v>0</v>
      </c>
    </row>
    <row r="85" spans="1:22" x14ac:dyDescent="0.25">
      <c r="A85">
        <v>2018</v>
      </c>
      <c r="B85">
        <v>2023</v>
      </c>
      <c r="C85" s="6">
        <v>1507337.6087745074</v>
      </c>
      <c r="D85" s="6">
        <v>319900.04053445597</v>
      </c>
      <c r="E85" s="6">
        <v>4831732.8613283625</v>
      </c>
      <c r="F85" s="6">
        <v>178854.07052807414</v>
      </c>
      <c r="G85" s="6"/>
      <c r="H85" s="6"/>
      <c r="I85" s="6"/>
      <c r="J85" s="6"/>
      <c r="N85" s="20">
        <f t="shared" si="8"/>
        <v>6837824.5811654003</v>
      </c>
      <c r="Q85" s="6">
        <v>22397.556441049626</v>
      </c>
      <c r="R85" s="6">
        <v>-22397.556441049626</v>
      </c>
      <c r="S85" s="6"/>
      <c r="T85" s="6"/>
      <c r="U85" s="6"/>
      <c r="V85" s="6">
        <v>0</v>
      </c>
    </row>
    <row r="86" spans="1:22" x14ac:dyDescent="0.25">
      <c r="N86" s="20"/>
    </row>
    <row r="87" spans="1:22" x14ac:dyDescent="0.25">
      <c r="A87">
        <v>2019</v>
      </c>
      <c r="B87">
        <v>2019</v>
      </c>
      <c r="C87" s="67">
        <v>6300</v>
      </c>
      <c r="D87" s="67">
        <v>521470.10979406885</v>
      </c>
      <c r="E87" s="67">
        <v>4268322.4233847912</v>
      </c>
      <c r="F87" s="67">
        <v>1611046.5400649479</v>
      </c>
      <c r="G87" s="67">
        <v>0</v>
      </c>
      <c r="H87" s="67">
        <v>0</v>
      </c>
      <c r="I87" s="67">
        <v>0</v>
      </c>
      <c r="J87" s="67">
        <v>793488.21153029986</v>
      </c>
      <c r="N87" s="20">
        <f t="shared" si="7"/>
        <v>7200627.2847741079</v>
      </c>
      <c r="Q87" s="6">
        <v>98192.055813244631</v>
      </c>
      <c r="R87" s="6">
        <v>-98192.055813244631</v>
      </c>
      <c r="V87" s="6">
        <v>0</v>
      </c>
    </row>
    <row r="88" spans="1:22" x14ac:dyDescent="0.25">
      <c r="A88">
        <v>2019</v>
      </c>
      <c r="B88">
        <v>2020</v>
      </c>
      <c r="C88" s="67">
        <v>6300</v>
      </c>
      <c r="D88" s="67">
        <v>520125.71979406883</v>
      </c>
      <c r="E88" s="67">
        <v>4266387.8133847909</v>
      </c>
      <c r="F88" s="67">
        <v>1611046.5400649479</v>
      </c>
      <c r="G88" s="67">
        <v>0</v>
      </c>
      <c r="H88" s="67">
        <v>0</v>
      </c>
      <c r="I88" s="67">
        <v>0</v>
      </c>
      <c r="J88" s="67">
        <v>793488.21153029986</v>
      </c>
      <c r="N88" s="20">
        <f t="shared" si="7"/>
        <v>7197348.2847741069</v>
      </c>
      <c r="Q88" s="6">
        <v>98192.055813244631</v>
      </c>
      <c r="R88" s="6">
        <v>-98192.055813244631</v>
      </c>
      <c r="V88" s="6">
        <v>0</v>
      </c>
    </row>
    <row r="89" spans="1:22" x14ac:dyDescent="0.25">
      <c r="A89">
        <v>2019</v>
      </c>
      <c r="B89">
        <v>2021</v>
      </c>
      <c r="C89" s="67">
        <v>6730.850311298329</v>
      </c>
      <c r="D89" s="67">
        <v>518230.27692531305</v>
      </c>
      <c r="E89" s="67">
        <v>4255611.1910844501</v>
      </c>
      <c r="F89" s="67">
        <v>1607443.6778408198</v>
      </c>
      <c r="G89" s="67"/>
      <c r="H89" s="67"/>
      <c r="I89" s="67"/>
      <c r="J89" s="67">
        <v>793488.21153029986</v>
      </c>
      <c r="N89" s="20">
        <f t="shared" si="7"/>
        <v>7181504.2076921808</v>
      </c>
      <c r="Q89" s="6">
        <v>97972.46411319061</v>
      </c>
      <c r="R89" s="6">
        <v>-97972.46411319061</v>
      </c>
      <c r="V89" s="6">
        <v>0</v>
      </c>
    </row>
    <row r="90" spans="1:22" x14ac:dyDescent="0.25">
      <c r="A90">
        <v>2019</v>
      </c>
      <c r="B90">
        <v>2022</v>
      </c>
      <c r="C90" s="67">
        <v>6730.850311298329</v>
      </c>
      <c r="D90" s="67">
        <v>518755.58407877374</v>
      </c>
      <c r="E90" s="67">
        <v>4256367.12089065</v>
      </c>
      <c r="F90" s="67">
        <v>1607443.6778408198</v>
      </c>
      <c r="G90" s="67"/>
      <c r="H90" s="67"/>
      <c r="I90" s="67"/>
      <c r="J90" s="67">
        <v>793488.21153029986</v>
      </c>
      <c r="N90" s="20">
        <f t="shared" ref="N90:N91" si="9">SUM(C90:J90)</f>
        <v>7182785.4446518412</v>
      </c>
      <c r="Q90" s="6">
        <v>97972.46411319061</v>
      </c>
      <c r="R90" s="6">
        <v>-97972.46411319061</v>
      </c>
      <c r="V90" s="6">
        <v>0</v>
      </c>
    </row>
    <row r="91" spans="1:22" x14ac:dyDescent="0.25">
      <c r="A91">
        <v>2019</v>
      </c>
      <c r="B91">
        <v>2023</v>
      </c>
      <c r="C91" s="67">
        <v>6730.850311298329</v>
      </c>
      <c r="D91" s="67">
        <v>515807.24123539205</v>
      </c>
      <c r="E91" s="67">
        <v>4252124.3836282222</v>
      </c>
      <c r="F91" s="67">
        <v>1607443.6778408198</v>
      </c>
      <c r="G91" s="67"/>
      <c r="H91" s="67"/>
      <c r="I91" s="67"/>
      <c r="J91" s="67">
        <v>793488.21153029986</v>
      </c>
      <c r="N91" s="20">
        <f t="shared" si="9"/>
        <v>7175594.3645460317</v>
      </c>
      <c r="Q91" s="6">
        <v>97972.46411319061</v>
      </c>
      <c r="R91" s="6">
        <v>-97972.46411319061</v>
      </c>
      <c r="V91" s="6">
        <v>0</v>
      </c>
    </row>
    <row r="92" spans="1:22" x14ac:dyDescent="0.25">
      <c r="C92" s="6"/>
      <c r="D92" s="6"/>
      <c r="E92" s="6"/>
      <c r="F92" s="6"/>
      <c r="G92" s="6"/>
      <c r="H92" s="6"/>
      <c r="I92" s="6"/>
      <c r="J92" s="6"/>
      <c r="N92" s="20"/>
    </row>
    <row r="93" spans="1:22" x14ac:dyDescent="0.25">
      <c r="A93">
        <v>2020</v>
      </c>
      <c r="B93">
        <v>2020</v>
      </c>
      <c r="C93" s="67">
        <v>0</v>
      </c>
      <c r="D93" s="67">
        <v>423956.33510408003</v>
      </c>
      <c r="E93" s="67">
        <v>1372736.548547592</v>
      </c>
      <c r="F93" s="67">
        <v>933305.32750000001</v>
      </c>
      <c r="G93" s="67">
        <v>0</v>
      </c>
      <c r="H93" s="67">
        <v>0</v>
      </c>
      <c r="I93" s="67">
        <v>0</v>
      </c>
      <c r="J93" s="67">
        <v>44489.672500000001</v>
      </c>
      <c r="N93" s="20">
        <f>SUM(C93:J93)</f>
        <v>2774487.8836516719</v>
      </c>
      <c r="Q93" s="6">
        <v>160725.05814340853</v>
      </c>
      <c r="R93" s="6">
        <v>-160725.05814340853</v>
      </c>
      <c r="V93" s="6">
        <v>0</v>
      </c>
    </row>
    <row r="94" spans="1:22" x14ac:dyDescent="0.25">
      <c r="A94">
        <v>2020</v>
      </c>
      <c r="B94">
        <v>2021</v>
      </c>
      <c r="C94" s="67">
        <v>0</v>
      </c>
      <c r="D94" s="67">
        <v>423956.24296408001</v>
      </c>
      <c r="E94" s="67">
        <v>1372736.300687592</v>
      </c>
      <c r="F94" s="67">
        <v>933305.32750000001</v>
      </c>
      <c r="G94" s="67"/>
      <c r="H94" s="67"/>
      <c r="I94" s="67"/>
      <c r="J94" s="67">
        <v>44489.672500000001</v>
      </c>
      <c r="N94" s="20">
        <f t="shared" ref="N94:N96" si="10">SUM(C94:J94)</f>
        <v>2774487.5436516721</v>
      </c>
      <c r="Q94" s="6">
        <v>160725.05814340853</v>
      </c>
      <c r="R94" s="6">
        <v>-160725.05814340853</v>
      </c>
      <c r="V94" s="6">
        <v>0</v>
      </c>
    </row>
    <row r="95" spans="1:22" x14ac:dyDescent="0.25">
      <c r="A95">
        <v>2020</v>
      </c>
      <c r="B95">
        <v>2022</v>
      </c>
      <c r="C95" s="67">
        <v>0</v>
      </c>
      <c r="D95" s="67">
        <v>421836.46174925962</v>
      </c>
      <c r="E95" s="67">
        <v>1365872.6191841541</v>
      </c>
      <c r="F95" s="67">
        <v>933305.32750000001</v>
      </c>
      <c r="G95" s="67"/>
      <c r="H95" s="67"/>
      <c r="I95" s="67"/>
      <c r="J95" s="67">
        <v>44489.672500000001</v>
      </c>
      <c r="N95" s="20">
        <f t="shared" si="10"/>
        <v>2765504.0809334135</v>
      </c>
      <c r="Q95" s="6">
        <v>160725.05814340853</v>
      </c>
      <c r="R95" s="6">
        <v>-160725.05814340853</v>
      </c>
      <c r="V95" s="6">
        <v>0</v>
      </c>
    </row>
    <row r="96" spans="1:22" x14ac:dyDescent="0.25">
      <c r="A96">
        <v>2020</v>
      </c>
      <c r="B96">
        <v>2023</v>
      </c>
      <c r="C96" s="67">
        <v>0</v>
      </c>
      <c r="D96" s="67">
        <v>421836.46174925962</v>
      </c>
      <c r="E96" s="67">
        <v>1365872.6191841541</v>
      </c>
      <c r="F96" s="67">
        <v>933305.32750000001</v>
      </c>
      <c r="G96" s="67"/>
      <c r="H96" s="67"/>
      <c r="I96" s="67"/>
      <c r="J96" s="67">
        <v>44489.672500000001</v>
      </c>
      <c r="N96" s="20">
        <f t="shared" si="10"/>
        <v>2765504.0809334135</v>
      </c>
      <c r="Q96" s="6">
        <v>160725.05814340853</v>
      </c>
      <c r="R96" s="6">
        <v>-160725.05814340853</v>
      </c>
      <c r="V96" s="6">
        <v>0</v>
      </c>
    </row>
    <row r="97" spans="1:25" x14ac:dyDescent="0.25">
      <c r="C97" s="6"/>
      <c r="D97" s="6"/>
      <c r="E97" s="6"/>
      <c r="F97" s="6"/>
      <c r="G97" s="6"/>
      <c r="H97" s="6"/>
      <c r="I97" s="6"/>
      <c r="J97" s="6"/>
      <c r="N97" s="20"/>
      <c r="Q97" s="6"/>
      <c r="R97" s="6"/>
    </row>
    <row r="98" spans="1:25" x14ac:dyDescent="0.25">
      <c r="A98">
        <v>2021</v>
      </c>
      <c r="B98">
        <v>2021</v>
      </c>
      <c r="C98" s="6">
        <v>0</v>
      </c>
      <c r="D98" s="6">
        <v>11913.634644911999</v>
      </c>
      <c r="E98" s="6">
        <v>584387.48225519992</v>
      </c>
      <c r="F98" s="6">
        <v>0</v>
      </c>
      <c r="G98" s="6">
        <v>0</v>
      </c>
      <c r="H98" s="6">
        <v>0</v>
      </c>
      <c r="I98" s="6">
        <v>0</v>
      </c>
      <c r="J98" s="6">
        <v>2053113.3659519998</v>
      </c>
      <c r="N98" s="20"/>
      <c r="Q98" s="6"/>
      <c r="R98" s="6"/>
      <c r="V98" s="6"/>
    </row>
    <row r="99" spans="1:25" x14ac:dyDescent="0.25">
      <c r="A99">
        <v>2021</v>
      </c>
      <c r="B99">
        <v>2022</v>
      </c>
      <c r="C99" s="6">
        <v>0</v>
      </c>
      <c r="D99" s="6">
        <v>11913.634644911999</v>
      </c>
      <c r="E99" s="6">
        <v>584387.48225519992</v>
      </c>
      <c r="F99" s="6">
        <v>0</v>
      </c>
      <c r="G99" s="6"/>
      <c r="H99" s="6"/>
      <c r="I99" s="6">
        <v>0</v>
      </c>
      <c r="J99" s="6">
        <v>2053113.3659519998</v>
      </c>
      <c r="K99" t="s">
        <v>347</v>
      </c>
      <c r="N99" s="20"/>
      <c r="Q99" s="6"/>
      <c r="R99" s="6"/>
      <c r="V99" s="6"/>
    </row>
    <row r="100" spans="1:25" x14ac:dyDescent="0.25">
      <c r="A100">
        <v>2021</v>
      </c>
      <c r="B100">
        <v>2023</v>
      </c>
      <c r="C100" s="6">
        <v>0</v>
      </c>
      <c r="D100" s="6">
        <v>11854.06647168744</v>
      </c>
      <c r="E100" s="6">
        <v>584161.55229416385</v>
      </c>
      <c r="F100" s="6">
        <v>0</v>
      </c>
      <c r="G100" s="6"/>
      <c r="H100" s="6"/>
      <c r="I100" s="6">
        <v>0</v>
      </c>
      <c r="J100" s="6">
        <v>2053113.3659519998</v>
      </c>
      <c r="N100" s="20"/>
      <c r="Q100" s="6"/>
      <c r="R100" s="6"/>
      <c r="V100" s="6"/>
    </row>
    <row r="101" spans="1:25" x14ac:dyDescent="0.25">
      <c r="C101" s="6"/>
      <c r="D101" s="6"/>
      <c r="E101" s="6"/>
      <c r="F101" s="6"/>
      <c r="G101" s="6"/>
      <c r="H101" s="6"/>
      <c r="I101" s="6"/>
      <c r="J101" s="6"/>
      <c r="N101" s="20"/>
      <c r="Q101" s="6"/>
      <c r="R101" s="6"/>
      <c r="V101" s="6"/>
    </row>
    <row r="102" spans="1:25" x14ac:dyDescent="0.25">
      <c r="A102">
        <v>2021</v>
      </c>
      <c r="B102">
        <f>B98</f>
        <v>2021</v>
      </c>
      <c r="C102" s="6">
        <f>'CDM Forecast'!L32</f>
        <v>269141.70572289213</v>
      </c>
      <c r="D102" s="6">
        <f>'CDM Forecast'!L33</f>
        <v>657395.96647015074</v>
      </c>
      <c r="E102" s="6">
        <f>'CDM Forecast'!L34</f>
        <v>2190197.3666100595</v>
      </c>
      <c r="F102" s="6">
        <f>'CDM Forecast'!L35</f>
        <v>244623.36616599307</v>
      </c>
      <c r="G102" s="6"/>
      <c r="H102" s="6"/>
      <c r="I102" s="6"/>
      <c r="J102" s="6">
        <f>'CDM Forecast'!L36</f>
        <v>156713.77973675236</v>
      </c>
      <c r="N102" s="20"/>
      <c r="Q102" s="6"/>
      <c r="R102" s="6"/>
      <c r="V102" s="6"/>
    </row>
    <row r="103" spans="1:25" x14ac:dyDescent="0.25">
      <c r="A103">
        <f>A102</f>
        <v>2021</v>
      </c>
      <c r="B103">
        <f t="shared" ref="B103:B104" si="11">B99</f>
        <v>2022</v>
      </c>
      <c r="C103" s="20">
        <f>C102</f>
        <v>269141.70572289213</v>
      </c>
      <c r="D103" s="20">
        <f t="shared" ref="D103:J103" si="12">D102</f>
        <v>657395.96647015074</v>
      </c>
      <c r="E103" s="20">
        <f t="shared" si="12"/>
        <v>2190197.3666100595</v>
      </c>
      <c r="F103" s="20">
        <f t="shared" si="12"/>
        <v>244623.36616599307</v>
      </c>
      <c r="G103" s="20"/>
      <c r="H103" s="20"/>
      <c r="I103" s="20"/>
      <c r="J103" s="20">
        <f t="shared" si="12"/>
        <v>156713.77973675236</v>
      </c>
      <c r="K103" t="s">
        <v>346</v>
      </c>
      <c r="N103" s="20"/>
      <c r="Q103" s="6"/>
      <c r="R103" s="6"/>
      <c r="V103" s="6"/>
    </row>
    <row r="104" spans="1:25" x14ac:dyDescent="0.25">
      <c r="A104">
        <f>A103</f>
        <v>2021</v>
      </c>
      <c r="B104">
        <f t="shared" si="11"/>
        <v>2023</v>
      </c>
      <c r="C104" s="6">
        <f>C103*0.995</f>
        <v>267795.99719427765</v>
      </c>
      <c r="D104" s="6">
        <f t="shared" ref="D104:F104" si="13">D103*0.995</f>
        <v>654108.9866378</v>
      </c>
      <c r="E104" s="6">
        <f t="shared" si="13"/>
        <v>2179246.3797770091</v>
      </c>
      <c r="F104" s="6">
        <f t="shared" si="13"/>
        <v>243400.2493351631</v>
      </c>
      <c r="G104" s="6"/>
      <c r="H104" s="6"/>
      <c r="I104" s="6"/>
      <c r="J104" s="6">
        <f t="shared" ref="J104" si="14">J103*0.995</f>
        <v>155930.2108380686</v>
      </c>
      <c r="N104" s="20"/>
      <c r="Q104" s="6"/>
      <c r="R104" s="6"/>
      <c r="V104" s="6"/>
    </row>
    <row r="106" spans="1:25" x14ac:dyDescent="0.25">
      <c r="C106" t="str">
        <f t="shared" ref="C106:J106" si="15">C2</f>
        <v>Residential</v>
      </c>
      <c r="D106" t="str">
        <f t="shared" si="15"/>
        <v>GS&lt;50</v>
      </c>
      <c r="E106" t="str">
        <f t="shared" si="15"/>
        <v>GS&gt;50</v>
      </c>
      <c r="F106" t="str">
        <f t="shared" si="15"/>
        <v>Int</v>
      </c>
      <c r="G106" t="str">
        <f t="shared" si="15"/>
        <v>Sen Light</v>
      </c>
      <c r="H106" t="str">
        <f t="shared" si="15"/>
        <v>St. Light</v>
      </c>
      <c r="I106" t="str">
        <f t="shared" si="15"/>
        <v>USL</v>
      </c>
      <c r="J106" t="str">
        <f t="shared" si="15"/>
        <v>LU</v>
      </c>
      <c r="O106" s="8" t="str">
        <f t="shared" ref="O106:V106" si="16">O2</f>
        <v>Residential</v>
      </c>
      <c r="P106" s="8" t="str">
        <f t="shared" si="16"/>
        <v>GS&lt;50</v>
      </c>
      <c r="Q106" s="8" t="str">
        <f t="shared" si="16"/>
        <v>GS&gt;50</v>
      </c>
      <c r="R106" s="8" t="str">
        <f t="shared" si="16"/>
        <v>Int</v>
      </c>
      <c r="S106" s="8" t="str">
        <f t="shared" si="16"/>
        <v>Sen Light</v>
      </c>
      <c r="T106" s="8" t="str">
        <f t="shared" si="16"/>
        <v>St. Light</v>
      </c>
      <c r="U106" s="8" t="str">
        <f t="shared" si="16"/>
        <v>USL</v>
      </c>
      <c r="V106" s="8" t="str">
        <f t="shared" si="16"/>
        <v>LU</v>
      </c>
      <c r="W106" s="20"/>
      <c r="X106" s="20"/>
      <c r="Y106" s="20"/>
    </row>
    <row r="107" spans="1:25" x14ac:dyDescent="0.25">
      <c r="B107">
        <v>2011</v>
      </c>
      <c r="C107" s="20">
        <f t="shared" ref="C107:J116" si="17">SUMIF($B$3:$B$100,$B107,C$3:C$100)-SUMIFS(C$3:C$100,$B$3:$B$100,$B107,$A$3:$A$100,$B107)/2</f>
        <v>641121.77861984109</v>
      </c>
      <c r="D107" s="20">
        <f t="shared" si="17"/>
        <v>156344.25153868829</v>
      </c>
      <c r="E107" s="20">
        <f t="shared" si="17"/>
        <v>1896222.9734943686</v>
      </c>
      <c r="F107" s="20">
        <f t="shared" si="17"/>
        <v>0</v>
      </c>
      <c r="G107" s="20">
        <f t="shared" si="17"/>
        <v>0</v>
      </c>
      <c r="H107" s="20">
        <f t="shared" si="17"/>
        <v>0</v>
      </c>
      <c r="I107" s="20">
        <f t="shared" si="17"/>
        <v>0</v>
      </c>
      <c r="J107" s="20">
        <f t="shared" si="17"/>
        <v>0</v>
      </c>
      <c r="N107">
        <v>2011</v>
      </c>
      <c r="O107" s="20">
        <f t="shared" ref="O107:O117" si="18">SUMIF($B$3:$B$94,$B106,O$3:O$94)-SUMIFS(O$3:O$94,$B$3:$B$94,$B106,$A$3:$A$94,$B106)/2</f>
        <v>0</v>
      </c>
      <c r="P107" s="20">
        <f t="shared" ref="P107:P117" si="19">SUMIF($B$3:$B$94,$B106,P$3:P$94)-SUMIFS(P$3:P$94,$B$3:$B$94,$B106,$A$3:$A$94,$B106)/2</f>
        <v>0</v>
      </c>
      <c r="Q107" s="20">
        <f t="shared" ref="Q107:Q116" si="20">SUMIF($B$3:$B$94,$B106,Q$3:Q$94)-SUMIFS(Q$3:Q$94,$B$3:$B$94,$B106,$A$3:$A$94,$B106)/2</f>
        <v>0</v>
      </c>
      <c r="R107" s="20">
        <f t="shared" ref="R107:R116" si="21">SUMIF($B$3:$B$94,$B106,R$3:R$94)-SUMIFS(R$3:R$94,$B$3:$B$94,$B106,$A$3:$A$94,$B106)/2</f>
        <v>0</v>
      </c>
      <c r="S107" s="20"/>
      <c r="T107" s="20"/>
      <c r="U107" s="20"/>
      <c r="V107" s="20">
        <f t="shared" ref="V107:V114" si="22">SUMIF($B$3:$B$94,$B106,V$3:V$94)-SUMIFS(V$3:V$94,$B$3:$B$94,$B106,$A$3:$A$94,$B106)/2</f>
        <v>0</v>
      </c>
      <c r="W107" s="20"/>
      <c r="X107" s="20"/>
      <c r="Y107" s="20"/>
    </row>
    <row r="108" spans="1:25" x14ac:dyDescent="0.25">
      <c r="B108">
        <v>2012</v>
      </c>
      <c r="C108" s="20">
        <f t="shared" si="17"/>
        <v>1648705.3791640387</v>
      </c>
      <c r="D108" s="20">
        <f t="shared" si="17"/>
        <v>864419.54477821209</v>
      </c>
      <c r="E108" s="20">
        <f t="shared" si="17"/>
        <v>4899393.0021068025</v>
      </c>
      <c r="F108" s="20">
        <f t="shared" si="17"/>
        <v>4140</v>
      </c>
      <c r="G108" s="20">
        <f t="shared" si="17"/>
        <v>0</v>
      </c>
      <c r="H108" s="20">
        <f t="shared" si="17"/>
        <v>0</v>
      </c>
      <c r="I108" s="20">
        <f t="shared" si="17"/>
        <v>0</v>
      </c>
      <c r="J108" s="20">
        <f t="shared" si="17"/>
        <v>0</v>
      </c>
      <c r="N108">
        <v>2012</v>
      </c>
      <c r="O108" s="20">
        <f t="shared" si="18"/>
        <v>0</v>
      </c>
      <c r="P108" s="20">
        <f t="shared" si="19"/>
        <v>0</v>
      </c>
      <c r="Q108" s="20">
        <f t="shared" si="20"/>
        <v>0</v>
      </c>
      <c r="R108" s="20">
        <f t="shared" si="21"/>
        <v>0</v>
      </c>
      <c r="S108" s="20"/>
      <c r="T108" s="20"/>
      <c r="U108" s="20"/>
      <c r="V108" s="20">
        <f t="shared" si="22"/>
        <v>0</v>
      </c>
      <c r="W108" s="20"/>
      <c r="X108" s="20"/>
      <c r="Y108" s="20"/>
    </row>
    <row r="109" spans="1:25" x14ac:dyDescent="0.25">
      <c r="B109">
        <v>2013</v>
      </c>
      <c r="C109" s="20">
        <f t="shared" si="17"/>
        <v>2457479.7786995396</v>
      </c>
      <c r="D109" s="20">
        <f t="shared" si="17"/>
        <v>1738624.7106072893</v>
      </c>
      <c r="E109" s="20">
        <f t="shared" si="17"/>
        <v>6700064.7988872183</v>
      </c>
      <c r="F109" s="20">
        <f t="shared" si="17"/>
        <v>148437.35240675599</v>
      </c>
      <c r="G109" s="20">
        <f t="shared" si="17"/>
        <v>0</v>
      </c>
      <c r="H109" s="20">
        <f t="shared" si="17"/>
        <v>0</v>
      </c>
      <c r="I109" s="20">
        <f t="shared" si="17"/>
        <v>0</v>
      </c>
      <c r="J109" s="20">
        <f t="shared" si="17"/>
        <v>0</v>
      </c>
      <c r="M109" t="s">
        <v>19</v>
      </c>
      <c r="N109">
        <v>2013</v>
      </c>
      <c r="O109" s="20">
        <f t="shared" si="18"/>
        <v>0</v>
      </c>
      <c r="P109" s="20">
        <f t="shared" si="19"/>
        <v>0</v>
      </c>
      <c r="Q109" s="20">
        <f t="shared" si="20"/>
        <v>27.242666181540493</v>
      </c>
      <c r="R109" s="20">
        <f t="shared" si="21"/>
        <v>-297.58124728200301</v>
      </c>
      <c r="S109" s="20"/>
      <c r="T109" s="20"/>
      <c r="U109" s="20"/>
      <c r="V109" s="20">
        <f t="shared" si="22"/>
        <v>270.33858110046248</v>
      </c>
      <c r="W109" s="20"/>
      <c r="X109" s="20"/>
      <c r="Y109" s="20"/>
    </row>
    <row r="110" spans="1:25" x14ac:dyDescent="0.25">
      <c r="A110" t="s">
        <v>19</v>
      </c>
      <c r="B110">
        <v>2014</v>
      </c>
      <c r="C110" s="20">
        <f t="shared" si="17"/>
        <v>3669783.2042052876</v>
      </c>
      <c r="D110" s="20">
        <f t="shared" si="17"/>
        <v>2439829.204467881</v>
      </c>
      <c r="E110" s="20">
        <f t="shared" si="17"/>
        <v>8133348.226012703</v>
      </c>
      <c r="F110" s="20">
        <f t="shared" si="17"/>
        <v>581021.11998183094</v>
      </c>
      <c r="G110" s="20">
        <f t="shared" si="17"/>
        <v>0</v>
      </c>
      <c r="H110" s="20">
        <f t="shared" si="17"/>
        <v>0</v>
      </c>
      <c r="I110" s="20">
        <f t="shared" si="17"/>
        <v>0</v>
      </c>
      <c r="J110" s="20">
        <f t="shared" si="17"/>
        <v>74980.843315000006</v>
      </c>
      <c r="N110">
        <v>2014</v>
      </c>
      <c r="O110" s="20">
        <f t="shared" si="18"/>
        <v>0</v>
      </c>
      <c r="P110" s="20">
        <f t="shared" si="19"/>
        <v>0</v>
      </c>
      <c r="Q110" s="20">
        <f t="shared" si="20"/>
        <v>975.20246261970885</v>
      </c>
      <c r="R110" s="20">
        <f t="shared" si="21"/>
        <v>-8448.7455703980413</v>
      </c>
      <c r="S110" s="20"/>
      <c r="T110" s="20"/>
      <c r="U110" s="20"/>
      <c r="V110" s="20">
        <f t="shared" si="22"/>
        <v>7473.5431077783351</v>
      </c>
      <c r="W110" s="20"/>
      <c r="X110" s="20"/>
      <c r="Y110" s="20"/>
    </row>
    <row r="111" spans="1:25" x14ac:dyDescent="0.25">
      <c r="B111">
        <v>2015</v>
      </c>
      <c r="C111" s="20">
        <f t="shared" si="17"/>
        <v>4941125.1874912474</v>
      </c>
      <c r="D111" s="20">
        <f t="shared" si="17"/>
        <v>3054294.9553118544</v>
      </c>
      <c r="E111" s="20">
        <f t="shared" si="17"/>
        <v>11673045.906894889</v>
      </c>
      <c r="F111" s="20">
        <f t="shared" si="17"/>
        <v>1077744.7118313359</v>
      </c>
      <c r="G111" s="20">
        <f t="shared" si="17"/>
        <v>0</v>
      </c>
      <c r="H111" s="20">
        <f t="shared" si="17"/>
        <v>0</v>
      </c>
      <c r="I111" s="20">
        <f t="shared" si="17"/>
        <v>0</v>
      </c>
      <c r="J111" s="20">
        <f t="shared" si="17"/>
        <v>149884.72555000003</v>
      </c>
      <c r="N111">
        <v>2015</v>
      </c>
      <c r="O111" s="20">
        <f t="shared" si="18"/>
        <v>0</v>
      </c>
      <c r="P111" s="20">
        <f t="shared" si="19"/>
        <v>0</v>
      </c>
      <c r="Q111" s="20">
        <f t="shared" si="20"/>
        <v>5471.9833631676502</v>
      </c>
      <c r="R111" s="20">
        <f t="shared" si="21"/>
        <v>-52057.635235475165</v>
      </c>
      <c r="S111" s="20"/>
      <c r="T111" s="20"/>
      <c r="U111" s="20"/>
      <c r="V111" s="20">
        <f t="shared" si="22"/>
        <v>46585.651872307528</v>
      </c>
      <c r="W111" s="20"/>
      <c r="X111" s="20"/>
      <c r="Y111" s="20"/>
    </row>
    <row r="112" spans="1:25" x14ac:dyDescent="0.25">
      <c r="B112">
        <v>2016</v>
      </c>
      <c r="C112" s="20">
        <f t="shared" si="17"/>
        <v>7049692.5502174273</v>
      </c>
      <c r="D112" s="20">
        <f t="shared" si="17"/>
        <v>3631450.6137949657</v>
      </c>
      <c r="E112" s="20">
        <f t="shared" si="17"/>
        <v>16467923.327605044</v>
      </c>
      <c r="F112" s="20">
        <f t="shared" si="17"/>
        <v>1377894.036417013</v>
      </c>
      <c r="G112" s="20">
        <f t="shared" si="17"/>
        <v>0</v>
      </c>
      <c r="H112" s="20">
        <f t="shared" si="17"/>
        <v>0</v>
      </c>
      <c r="I112" s="20">
        <f t="shared" si="17"/>
        <v>0</v>
      </c>
      <c r="J112" s="20">
        <f t="shared" si="17"/>
        <v>149884.72555000003</v>
      </c>
      <c r="N112">
        <v>2016</v>
      </c>
      <c r="O112" s="20">
        <f t="shared" si="18"/>
        <v>0</v>
      </c>
      <c r="P112" s="20">
        <f t="shared" si="19"/>
        <v>0</v>
      </c>
      <c r="Q112" s="20">
        <f t="shared" si="20"/>
        <v>15647.276317976897</v>
      </c>
      <c r="R112" s="20">
        <f t="shared" si="21"/>
        <v>-166124.54015738866</v>
      </c>
      <c r="S112" s="20"/>
      <c r="T112" s="20"/>
      <c r="U112" s="20"/>
      <c r="V112" s="20">
        <f t="shared" si="22"/>
        <v>150477.26383941178</v>
      </c>
      <c r="W112" s="20"/>
      <c r="X112" s="20"/>
      <c r="Y112" s="20"/>
    </row>
    <row r="113" spans="1:25" x14ac:dyDescent="0.25">
      <c r="B113">
        <v>2017</v>
      </c>
      <c r="C113" s="20">
        <f t="shared" si="17"/>
        <v>12222428.910569847</v>
      </c>
      <c r="D113" s="20">
        <f t="shared" si="17"/>
        <v>3252871.5647809822</v>
      </c>
      <c r="E113" s="20">
        <f t="shared" si="17"/>
        <v>20097487.301629052</v>
      </c>
      <c r="F113" s="20">
        <f t="shared" si="17"/>
        <v>1317104.2896218332</v>
      </c>
      <c r="G113" s="20">
        <f t="shared" si="17"/>
        <v>0</v>
      </c>
      <c r="H113" s="20">
        <f t="shared" si="17"/>
        <v>0</v>
      </c>
      <c r="I113" s="20">
        <f t="shared" si="17"/>
        <v>0</v>
      </c>
      <c r="J113" s="20">
        <f t="shared" si="17"/>
        <v>148312.21384000001</v>
      </c>
      <c r="N113">
        <v>2017</v>
      </c>
      <c r="O113" s="20">
        <f t="shared" si="18"/>
        <v>0</v>
      </c>
      <c r="P113" s="20">
        <f t="shared" si="19"/>
        <v>0</v>
      </c>
      <c r="Q113" s="20">
        <f t="shared" si="20"/>
        <v>31601.53018392068</v>
      </c>
      <c r="R113" s="20">
        <f t="shared" si="21"/>
        <v>-354332.67248933902</v>
      </c>
      <c r="S113" s="20"/>
      <c r="T113" s="20"/>
      <c r="U113" s="20"/>
      <c r="V113" s="20">
        <f t="shared" si="22"/>
        <v>322731.14230541838</v>
      </c>
      <c r="W113" s="20"/>
      <c r="X113" s="20"/>
      <c r="Y113" s="20"/>
    </row>
    <row r="114" spans="1:25" x14ac:dyDescent="0.25">
      <c r="B114">
        <v>2018</v>
      </c>
      <c r="C114" s="20">
        <f t="shared" si="17"/>
        <v>15150416.907207176</v>
      </c>
      <c r="D114" s="20">
        <f t="shared" si="17"/>
        <v>4058851.7449070592</v>
      </c>
      <c r="E114" s="20">
        <f t="shared" si="17"/>
        <v>24523540.360625952</v>
      </c>
      <c r="F114" s="20">
        <f>SUMIF($B$3:$B$100,$B114,F$3:F$100)-SUMIFS(F$3:F$100,$B$3:$B$100,$B114,$A$3:$A$100,$B114)/2</f>
        <v>1457459.1930428902</v>
      </c>
      <c r="G114" s="20">
        <f t="shared" si="17"/>
        <v>0</v>
      </c>
      <c r="H114" s="20">
        <f t="shared" si="17"/>
        <v>0</v>
      </c>
      <c r="I114" s="20">
        <f t="shared" si="17"/>
        <v>0</v>
      </c>
      <c r="J114" s="20">
        <f t="shared" si="17"/>
        <v>148312.21384000001</v>
      </c>
      <c r="N114">
        <v>2018</v>
      </c>
      <c r="O114" s="20">
        <f t="shared" si="18"/>
        <v>0</v>
      </c>
      <c r="P114" s="20">
        <f t="shared" si="19"/>
        <v>0</v>
      </c>
      <c r="Q114" s="20">
        <f t="shared" si="20"/>
        <v>49181.272568033703</v>
      </c>
      <c r="R114" s="20">
        <f t="shared" si="21"/>
        <v>-462510.23284287471</v>
      </c>
      <c r="S114" s="20"/>
      <c r="T114" s="20"/>
      <c r="U114" s="20"/>
      <c r="V114" s="20">
        <f t="shared" si="22"/>
        <v>413328.960274841</v>
      </c>
      <c r="W114" s="20"/>
      <c r="X114" s="20"/>
      <c r="Y114" s="20"/>
    </row>
    <row r="115" spans="1:25" x14ac:dyDescent="0.25">
      <c r="B115">
        <v>2019</v>
      </c>
      <c r="C115" s="20">
        <f t="shared" si="17"/>
        <v>16025383.469746001</v>
      </c>
      <c r="D115" s="20">
        <f t="shared" si="17"/>
        <v>4457215.4108480746</v>
      </c>
      <c r="E115" s="20">
        <f>SUMIF($B$3:$B$100,$B115,E$3:E$100)-SUMIFS(E$3:E$100,$B$3:$B$100,$B115,$A$3:$A$100,$B115)/2</f>
        <v>28885006.477352429</v>
      </c>
      <c r="F115" s="20">
        <f t="shared" si="17"/>
        <v>2350643.6054579858</v>
      </c>
      <c r="G115" s="20">
        <f t="shared" si="17"/>
        <v>0</v>
      </c>
      <c r="H115" s="20">
        <f t="shared" si="17"/>
        <v>0</v>
      </c>
      <c r="I115" s="20">
        <f t="shared" si="17"/>
        <v>0</v>
      </c>
      <c r="J115" s="20">
        <f t="shared" si="17"/>
        <v>545056.31960514991</v>
      </c>
      <c r="N115">
        <v>2019</v>
      </c>
      <c r="O115" s="20">
        <f t="shared" si="18"/>
        <v>0</v>
      </c>
      <c r="P115" s="20">
        <f t="shared" si="19"/>
        <v>0</v>
      </c>
      <c r="Q115" s="20">
        <f t="shared" si="20"/>
        <v>70883.736337998809</v>
      </c>
      <c r="R115" s="20">
        <f t="shared" si="21"/>
        <v>-493905.91139100399</v>
      </c>
      <c r="S115" s="20"/>
      <c r="T115" s="20"/>
      <c r="U115" s="20"/>
      <c r="V115" s="20">
        <f t="shared" ref="V115:V116" si="23">SUMIF($B$3:$B$94,$B114,V$3:V$94)-SUMIFS(V$3:V$94,$B$3:$B$94,$B114,$A$3:$A$94,$B114)/2</f>
        <v>423022.17505300511</v>
      </c>
      <c r="W115" s="20"/>
      <c r="X115" s="20"/>
      <c r="Y115" s="20"/>
    </row>
    <row r="116" spans="1:25" x14ac:dyDescent="0.25">
      <c r="B116">
        <v>2020</v>
      </c>
      <c r="C116" s="20">
        <f t="shared" si="17"/>
        <v>15803149.984162044</v>
      </c>
      <c r="D116" s="20">
        <f t="shared" si="17"/>
        <v>4920374.7742987853</v>
      </c>
      <c r="E116" s="20">
        <f t="shared" si="17"/>
        <v>31635230.281883836</v>
      </c>
      <c r="F116" s="20">
        <f t="shared" si="17"/>
        <v>3555118.6453363644</v>
      </c>
      <c r="G116" s="20">
        <f t="shared" si="17"/>
        <v>0</v>
      </c>
      <c r="H116" s="20">
        <f t="shared" si="17"/>
        <v>0</v>
      </c>
      <c r="I116" s="20">
        <f t="shared" si="17"/>
        <v>0</v>
      </c>
      <c r="J116" s="20">
        <f t="shared" si="17"/>
        <v>962285.06199029984</v>
      </c>
      <c r="N116">
        <v>2020</v>
      </c>
      <c r="O116" s="20">
        <f t="shared" si="18"/>
        <v>0</v>
      </c>
      <c r="P116" s="20">
        <f t="shared" si="19"/>
        <v>0</v>
      </c>
      <c r="Q116" s="20">
        <f t="shared" si="20"/>
        <v>130957.40304481531</v>
      </c>
      <c r="R116" s="20">
        <f t="shared" si="21"/>
        <v>-553979.57809782051</v>
      </c>
      <c r="S116" s="20"/>
      <c r="T116" s="20"/>
      <c r="U116" s="20"/>
      <c r="V116" s="20">
        <f t="shared" si="23"/>
        <v>423022.17505300511</v>
      </c>
      <c r="W116" s="20"/>
      <c r="X116" s="20"/>
      <c r="Y116" s="20"/>
    </row>
    <row r="117" spans="1:25" x14ac:dyDescent="0.25">
      <c r="B117">
        <v>2021</v>
      </c>
      <c r="C117" s="20">
        <f>SUMIF($B$3:$B$104,$B117,C$3:C$104)-SUMIFS(C$3:C$104,$B$3:$B$104,$B117,$A$3:$A$104,$B117)/2</f>
        <v>15339517.817796785</v>
      </c>
      <c r="D117" s="20">
        <f t="shared" ref="D117:J117" si="24">SUMIF($B$3:$B$104,$B117,D$3:D$104)-SUMIFS(D$3:D$104,$B$3:$B$104,$B117,$A$3:$A$104,$B117)/2</f>
        <v>5158448.1395626143</v>
      </c>
      <c r="E117" s="20">
        <f t="shared" si="24"/>
        <v>32792201.790538296</v>
      </c>
      <c r="F117" s="20">
        <f t="shared" si="24"/>
        <v>4137495.4294484877</v>
      </c>
      <c r="G117" s="20">
        <f t="shared" si="24"/>
        <v>0</v>
      </c>
      <c r="H117" s="20">
        <f t="shared" si="24"/>
        <v>0</v>
      </c>
      <c r="I117" s="20">
        <f t="shared" si="24"/>
        <v>0</v>
      </c>
      <c r="J117" s="20">
        <f t="shared" si="24"/>
        <v>2089443.471084676</v>
      </c>
      <c r="N117">
        <v>2021</v>
      </c>
      <c r="O117" s="20">
        <f t="shared" si="18"/>
        <v>0</v>
      </c>
      <c r="P117" s="20">
        <f t="shared" si="19"/>
        <v>0</v>
      </c>
      <c r="Q117" s="20">
        <f>SUMIF($B$3:$B$100,$B116,Q$3:Q$100)-SUMIFS(Q$3:Q$100,$B$3:$B$100,$B116,$A$3:$A$100,$B116)/2</f>
        <v>245707.52363611246</v>
      </c>
      <c r="R117" s="20">
        <f>SUMIF($B$3:$B$100,$B116,R$3:R$100)-SUMIFS(R$3:R$100,$B$3:$B$100,$B116,$A$3:$A$100,$B116)/2</f>
        <v>-668558.43696154852</v>
      </c>
      <c r="S117" s="20"/>
      <c r="T117" s="20"/>
      <c r="V117" s="20">
        <f>SUMIF($B$3:$B$100,$B116,V$3:V$100)-SUMIFS(V$3:V$100,$B$3:$B$100,$B116,$A$3:$A$100,$B116)/2</f>
        <v>422850.91332543606</v>
      </c>
    </row>
    <row r="119" spans="1:25" x14ac:dyDescent="0.25"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x14ac:dyDescent="0.25">
      <c r="A120" t="s">
        <v>257</v>
      </c>
      <c r="B120">
        <v>2021</v>
      </c>
      <c r="C120" s="6">
        <f>SUMIFS(C$3:C$104,$B$3:$B$104,$B120)-(C98+C102)/2</f>
        <v>15339517.817796785</v>
      </c>
      <c r="D120" s="6">
        <f t="shared" ref="D120:J120" si="25">SUMIFS(D$3:D$104,$B$3:$B$104,$B120)-(D98+D102)/2</f>
        <v>5158448.1395626143</v>
      </c>
      <c r="E120" s="6">
        <f t="shared" si="25"/>
        <v>32792201.790538296</v>
      </c>
      <c r="F120" s="6">
        <f t="shared" si="25"/>
        <v>4137495.4294484877</v>
      </c>
      <c r="G120" s="6">
        <f>SUMIFS(G$3:G$104,$B$3:$B$104,$B120)-(G98+G102)/2</f>
        <v>0</v>
      </c>
      <c r="H120" s="6">
        <f t="shared" si="25"/>
        <v>0</v>
      </c>
      <c r="I120" s="6">
        <f t="shared" si="25"/>
        <v>0</v>
      </c>
      <c r="J120" s="6">
        <f t="shared" si="25"/>
        <v>2089443.471084676</v>
      </c>
      <c r="K120" s="6"/>
      <c r="N120">
        <v>2021</v>
      </c>
      <c r="O120" s="6">
        <f t="shared" ref="O120:U120" si="26">SUMIFS(O$3:O$89,$B$3:$B$89,$B120)-O87/2</f>
        <v>0</v>
      </c>
      <c r="P120" s="6">
        <f t="shared" si="26"/>
        <v>0</v>
      </c>
      <c r="Q120" s="6">
        <f>SUMIFS(Q$3:Q$96,$B$3:$B$96,$B120)-Q93/2</f>
        <v>244633.78702776099</v>
      </c>
      <c r="R120" s="6">
        <f>SUMIFS(R$3:R$96,$B$3:$B$96,$B120)-R93/2</f>
        <v>-665017.30265787314</v>
      </c>
      <c r="S120" s="6">
        <f t="shared" si="26"/>
        <v>0</v>
      </c>
      <c r="T120" s="6">
        <f t="shared" si="26"/>
        <v>0</v>
      </c>
      <c r="U120" s="6">
        <f t="shared" si="26"/>
        <v>0</v>
      </c>
      <c r="V120" s="6">
        <f>SUMIFS(V$3:V$96,$B$3:$B$96,$B120)-V93/2</f>
        <v>420383.51563011203</v>
      </c>
      <c r="W120" s="6"/>
      <c r="X120" s="6"/>
      <c r="Y120" s="6"/>
    </row>
    <row r="121" spans="1:25" x14ac:dyDescent="0.25">
      <c r="A121" t="s">
        <v>258</v>
      </c>
      <c r="B121">
        <v>2022</v>
      </c>
      <c r="C121" s="6">
        <f t="shared" ref="C121:J121" si="27">SUMIFS(C$3:C$104,$B$3:$B$104,$B121)-(C99+C103)/2</f>
        <v>15277587.254349634</v>
      </c>
      <c r="D121" s="6">
        <f t="shared" si="27"/>
        <v>5073709.5137361381</v>
      </c>
      <c r="E121" s="6">
        <f t="shared" si="27"/>
        <v>32368940.867903411</v>
      </c>
      <c r="F121" s="6">
        <f t="shared" si="27"/>
        <v>4121732.9068669141</v>
      </c>
      <c r="G121" s="6">
        <f t="shared" si="27"/>
        <v>0</v>
      </c>
      <c r="H121" s="6">
        <f t="shared" si="27"/>
        <v>0</v>
      </c>
      <c r="I121" s="6">
        <f t="shared" si="27"/>
        <v>0</v>
      </c>
      <c r="J121" s="6">
        <f t="shared" si="27"/>
        <v>2075373.6406946757</v>
      </c>
      <c r="K121" s="6"/>
      <c r="N121">
        <v>2022</v>
      </c>
      <c r="O121" s="6">
        <f>SUMIFS(O$3:O$89,$B$3:$B$89,$B121)-O88/2</f>
        <v>0</v>
      </c>
      <c r="P121" s="6">
        <f>SUMIFS(P$3:P$89,$B$3:$B$89,$B121)-P88/2</f>
        <v>0</v>
      </c>
      <c r="Q121" s="6">
        <f t="shared" ref="Q121:R121" si="28">SUMIFS(Q$3:Q$96,$B$3:$B$96,$B121)-Q94/2</f>
        <v>244382.765072676</v>
      </c>
      <c r="R121" s="6">
        <f t="shared" si="28"/>
        <v>-663279.06594287849</v>
      </c>
      <c r="S121" s="6">
        <f t="shared" ref="S121:U122" si="29">SUMIFS(S$3:S$89,$B$3:$B$89,$B121)-S88/2</f>
        <v>0</v>
      </c>
      <c r="T121" s="6">
        <f t="shared" si="29"/>
        <v>0</v>
      </c>
      <c r="U121" s="6">
        <f t="shared" si="29"/>
        <v>0</v>
      </c>
      <c r="V121" s="6">
        <f t="shared" ref="V121" si="30">SUMIFS(V$3:V$96,$B$3:$B$96,$B121)-V94/2</f>
        <v>418896.30087020248</v>
      </c>
      <c r="W121" s="6"/>
      <c r="X121" s="6"/>
      <c r="Y121" s="6"/>
    </row>
    <row r="122" spans="1:25" x14ac:dyDescent="0.25">
      <c r="A122" t="s">
        <v>220</v>
      </c>
      <c r="B122">
        <v>2023</v>
      </c>
      <c r="C122" s="6">
        <f t="shared" ref="C122:J122" si="31">SUMIFS(C$3:C$104,$B$3:$B$104,$B122)-(C100+C104)/2</f>
        <v>15175530.501840606</v>
      </c>
      <c r="D122" s="6">
        <f t="shared" si="31"/>
        <v>4979876.506261914</v>
      </c>
      <c r="E122" s="6">
        <f>SUMIFS(E$3:E$104,$B$3:$B$104,$B122)-(E100+E104)/2</f>
        <v>31763514.396307584</v>
      </c>
      <c r="F122" s="6">
        <f t="shared" si="31"/>
        <v>4101401.0682086344</v>
      </c>
      <c r="G122" s="6">
        <f t="shared" si="31"/>
        <v>0</v>
      </c>
      <c r="H122" s="6">
        <f t="shared" si="31"/>
        <v>0</v>
      </c>
      <c r="I122" s="6">
        <f t="shared" si="31"/>
        <v>0</v>
      </c>
      <c r="J122" s="6">
        <f t="shared" si="31"/>
        <v>2063654.8991353344</v>
      </c>
      <c r="K122" s="6"/>
      <c r="N122">
        <v>2023</v>
      </c>
      <c r="O122" s="6">
        <f>SUMIFS(O$3:O$89,$B$3:$B$89,$B122)-O89/2</f>
        <v>0</v>
      </c>
      <c r="P122" s="6">
        <f>SUMIFS(P$3:P$89,$B$3:$B$89,$B122)-P89/2</f>
        <v>0</v>
      </c>
      <c r="Q122" s="6">
        <f t="shared" ref="Q122:R122" si="32">SUMIFS(Q$3:Q$96,$B$3:$B$96,$B122)-Q95/2</f>
        <v>243959.47242057195</v>
      </c>
      <c r="R122" s="6">
        <f t="shared" si="32"/>
        <v>-660740.0639278423</v>
      </c>
      <c r="S122" s="6">
        <f t="shared" si="29"/>
        <v>0</v>
      </c>
      <c r="T122" s="6">
        <f t="shared" si="29"/>
        <v>0</v>
      </c>
      <c r="U122" s="6">
        <f t="shared" si="29"/>
        <v>0</v>
      </c>
      <c r="V122" s="6">
        <f t="shared" ref="V122" si="33">SUMIFS(V$3:V$96,$B$3:$B$96,$B122)-V95/2</f>
        <v>416780.59150727023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E50"/>
  <sheetViews>
    <sheetView topLeftCell="J1" workbookViewId="0">
      <selection activeCell="I12" sqref="I12"/>
    </sheetView>
  </sheetViews>
  <sheetFormatPr defaultColWidth="7.85546875" defaultRowHeight="12.75" x14ac:dyDescent="0.2"/>
  <cols>
    <col min="1" max="1" width="11.42578125" style="23" customWidth="1"/>
    <col min="2" max="2" width="5.85546875" style="23" customWidth="1"/>
    <col min="3" max="3" width="18.7109375" style="23" bestFit="1" customWidth="1"/>
    <col min="4" max="4" width="13.5703125" style="23" customWidth="1"/>
    <col min="5" max="5" width="12.5703125" style="23" customWidth="1"/>
    <col min="6" max="6" width="10.7109375" style="23" customWidth="1"/>
    <col min="7" max="7" width="12.42578125" style="23" customWidth="1"/>
    <col min="8" max="8" width="5" style="23" bestFit="1" customWidth="1"/>
    <col min="9" max="9" width="16" style="23" bestFit="1" customWidth="1"/>
    <col min="10" max="10" width="12.42578125" style="23" bestFit="1" customWidth="1"/>
    <col min="11" max="11" width="10.28515625" style="23" bestFit="1" customWidth="1"/>
    <col min="12" max="12" width="10.28515625" style="23" customWidth="1"/>
    <col min="13" max="13" width="11.85546875" style="23" customWidth="1"/>
    <col min="14" max="14" width="5" style="23" bestFit="1" customWidth="1"/>
    <col min="15" max="15" width="14.5703125" style="23" customWidth="1"/>
    <col min="16" max="16" width="12.42578125" style="23" bestFit="1" customWidth="1"/>
    <col min="17" max="17" width="10.28515625" style="23" bestFit="1" customWidth="1"/>
    <col min="18" max="18" width="10.28515625" style="23" customWidth="1"/>
    <col min="19" max="19" width="11.7109375" style="23" customWidth="1"/>
    <col min="20" max="20" width="5" style="23" bestFit="1" customWidth="1"/>
    <col min="21" max="21" width="13" style="23" bestFit="1" customWidth="1"/>
    <col min="22" max="22" width="12.5703125" style="23" bestFit="1" customWidth="1"/>
    <col min="23" max="23" width="10.28515625" style="23" bestFit="1" customWidth="1"/>
    <col min="24" max="24" width="10.28515625" style="23" customWidth="1"/>
    <col min="25" max="25" width="7.85546875" style="23"/>
    <col min="26" max="26" width="5" style="23" bestFit="1" customWidth="1"/>
    <col min="27" max="28" width="12.42578125" style="23" bestFit="1" customWidth="1"/>
    <col min="29" max="29" width="10.28515625" style="23" bestFit="1" customWidth="1"/>
    <col min="30" max="30" width="10.28515625" style="23" customWidth="1"/>
    <col min="31" max="31" width="8.5703125" style="23" bestFit="1" customWidth="1"/>
    <col min="32" max="16384" width="7.85546875" style="23"/>
  </cols>
  <sheetData>
    <row r="2" spans="1:31" s="49" customFormat="1" ht="12.75" customHeight="1" x14ac:dyDescent="0.2">
      <c r="B2" s="301" t="s">
        <v>22</v>
      </c>
      <c r="C2" s="301"/>
      <c r="D2" s="301"/>
      <c r="E2" s="301"/>
      <c r="F2" s="301"/>
      <c r="H2" s="301" t="s">
        <v>23</v>
      </c>
      <c r="I2" s="301"/>
      <c r="J2" s="301"/>
      <c r="K2" s="301"/>
      <c r="L2" s="301"/>
      <c r="N2" s="301" t="s">
        <v>150</v>
      </c>
      <c r="O2" s="301"/>
      <c r="P2" s="301"/>
      <c r="Q2" s="301"/>
      <c r="R2" s="301"/>
      <c r="T2" s="301" t="s">
        <v>146</v>
      </c>
      <c r="U2" s="301"/>
      <c r="V2" s="301"/>
      <c r="W2" s="301"/>
      <c r="X2" s="301"/>
      <c r="Z2" s="301" t="s">
        <v>151</v>
      </c>
      <c r="AA2" s="301"/>
      <c r="AB2" s="301"/>
      <c r="AC2" s="301"/>
      <c r="AD2" s="301"/>
    </row>
    <row r="3" spans="1:31" ht="38.25" x14ac:dyDescent="0.2">
      <c r="B3" s="23" t="s">
        <v>49</v>
      </c>
      <c r="C3" s="39" t="s">
        <v>66</v>
      </c>
      <c r="D3" s="40" t="s">
        <v>70</v>
      </c>
      <c r="E3" s="39" t="s">
        <v>152</v>
      </c>
      <c r="F3" s="40" t="s">
        <v>153</v>
      </c>
      <c r="H3" s="23" t="s">
        <v>49</v>
      </c>
      <c r="I3" s="39" t="s">
        <v>66</v>
      </c>
      <c r="J3" s="40" t="s">
        <v>70</v>
      </c>
      <c r="K3" s="39" t="s">
        <v>152</v>
      </c>
      <c r="L3" s="40" t="s">
        <v>153</v>
      </c>
      <c r="N3" s="23" t="s">
        <v>49</v>
      </c>
      <c r="O3" s="39" t="s">
        <v>66</v>
      </c>
      <c r="P3" s="40" t="s">
        <v>70</v>
      </c>
      <c r="Q3" s="39" t="s">
        <v>152</v>
      </c>
      <c r="R3" s="40" t="s">
        <v>153</v>
      </c>
      <c r="T3" s="23" t="s">
        <v>49</v>
      </c>
      <c r="U3" s="39" t="s">
        <v>66</v>
      </c>
      <c r="V3" s="40" t="s">
        <v>70</v>
      </c>
      <c r="W3" s="39" t="s">
        <v>152</v>
      </c>
      <c r="X3" s="40" t="s">
        <v>153</v>
      </c>
      <c r="Z3" s="23" t="s">
        <v>49</v>
      </c>
      <c r="AA3" s="39" t="s">
        <v>66</v>
      </c>
      <c r="AB3" s="40" t="s">
        <v>70</v>
      </c>
      <c r="AC3" s="39" t="s">
        <v>152</v>
      </c>
      <c r="AD3" s="40" t="s">
        <v>153</v>
      </c>
    </row>
    <row r="4" spans="1:31" s="50" customFormat="1" x14ac:dyDescent="0.2">
      <c r="C4" s="50" t="s">
        <v>138</v>
      </c>
      <c r="D4" s="50" t="s">
        <v>139</v>
      </c>
      <c r="E4" s="50" t="s">
        <v>154</v>
      </c>
      <c r="I4" s="50" t="s">
        <v>138</v>
      </c>
      <c r="J4" s="50" t="s">
        <v>139</v>
      </c>
      <c r="K4" s="50" t="s">
        <v>154</v>
      </c>
      <c r="O4" s="50" t="s">
        <v>138</v>
      </c>
      <c r="P4" s="50" t="s">
        <v>139</v>
      </c>
      <c r="Q4" s="50" t="s">
        <v>154</v>
      </c>
      <c r="U4" s="50" t="s">
        <v>138</v>
      </c>
      <c r="V4" s="50" t="s">
        <v>139</v>
      </c>
      <c r="W4" s="50" t="s">
        <v>154</v>
      </c>
      <c r="AA4" s="50" t="s">
        <v>138</v>
      </c>
      <c r="AB4" s="50" t="s">
        <v>139</v>
      </c>
      <c r="AC4" s="50" t="s">
        <v>154</v>
      </c>
    </row>
    <row r="5" spans="1:31" x14ac:dyDescent="0.2">
      <c r="B5" s="23">
        <v>2012</v>
      </c>
      <c r="C5" s="33">
        <f>'Normalized Annual Summary'!U5</f>
        <v>234251734.89474314</v>
      </c>
      <c r="D5" s="33">
        <v>664967.59421380539</v>
      </c>
      <c r="E5" s="51">
        <f t="shared" ref="E5:E11" si="0">D5/C5</f>
        <v>2.8386880230048105E-3</v>
      </c>
      <c r="F5" s="51">
        <f>AVERAGE(E5:E5)</f>
        <v>2.8386880230048105E-3</v>
      </c>
      <c r="H5" s="23">
        <v>2012</v>
      </c>
      <c r="I5" s="33">
        <f>'Normalized Annual Summary'!AD5</f>
        <v>126895902.8686</v>
      </c>
      <c r="J5" s="33">
        <v>245825.58095407838</v>
      </c>
      <c r="K5" s="51">
        <f t="shared" ref="K5:K11" si="1">J5/I5</f>
        <v>1.9372223641343992E-3</v>
      </c>
      <c r="L5" s="51">
        <f>AVERAGE(K5:K5)</f>
        <v>1.9372223641343992E-3</v>
      </c>
      <c r="N5" s="23">
        <v>2012</v>
      </c>
      <c r="O5" s="33">
        <f>'Normalized Annual Summary'!AM5</f>
        <v>272631443.27339244</v>
      </c>
      <c r="P5" s="33">
        <v>461827.14003211632</v>
      </c>
      <c r="Q5" s="51">
        <f t="shared" ref="Q5:Q11" si="2">P5/O5</f>
        <v>1.693961395234225E-3</v>
      </c>
      <c r="R5" s="51">
        <f>AVERAGE(Q5:Q5)</f>
        <v>1.693961395234225E-3</v>
      </c>
      <c r="T5" s="23">
        <v>2012</v>
      </c>
      <c r="U5" s="33">
        <f>'Normalized Annual Summary'!AV5</f>
        <v>9019466.9023068007</v>
      </c>
      <c r="V5" s="33">
        <v>24276.26</v>
      </c>
      <c r="W5" s="51">
        <f t="shared" ref="W5:W11" si="3">V5/U5</f>
        <v>2.691540449446203E-3</v>
      </c>
      <c r="X5" s="51">
        <f>AVERAGE(W5:W5)</f>
        <v>2.691540449446203E-3</v>
      </c>
      <c r="Z5" s="23">
        <v>2012</v>
      </c>
      <c r="AA5" s="33">
        <f>'Normalized Annual Summary'!BB5</f>
        <v>572652.99600000004</v>
      </c>
      <c r="AB5" s="33">
        <v>1358.693</v>
      </c>
      <c r="AC5" s="51">
        <f t="shared" ref="AC5:AC11" si="4">AB5/AA5</f>
        <v>2.3726288162124621E-3</v>
      </c>
      <c r="AD5" s="51">
        <f>AVERAGE(AC5:AC5)</f>
        <v>2.3726288162124621E-3</v>
      </c>
    </row>
    <row r="6" spans="1:31" x14ac:dyDescent="0.2">
      <c r="A6" s="23" t="s">
        <v>134</v>
      </c>
      <c r="B6" s="23">
        <f t="shared" ref="B6:B13" si="5">B5+1</f>
        <v>2013</v>
      </c>
      <c r="C6" s="33">
        <f>'Normalized Annual Summary'!U6</f>
        <v>233430195.35340962</v>
      </c>
      <c r="D6" s="33">
        <v>653752.23119593621</v>
      </c>
      <c r="E6" s="51">
        <f t="shared" si="0"/>
        <v>2.8006326696773986E-3</v>
      </c>
      <c r="F6" s="51">
        <f>AVERAGE(E5:E6)</f>
        <v>2.8196603463411045E-3</v>
      </c>
      <c r="H6" s="23">
        <f t="shared" ref="H6:H13" si="6">H5+1</f>
        <v>2013</v>
      </c>
      <c r="I6" s="33">
        <f>'Normalized Annual Summary'!AD6</f>
        <v>132211130.93339999</v>
      </c>
      <c r="J6" s="33">
        <v>252595.35793681574</v>
      </c>
      <c r="K6" s="51">
        <f t="shared" si="1"/>
        <v>1.9105453236313216E-3</v>
      </c>
      <c r="L6" s="51">
        <f>AVERAGE(K5:K6)</f>
        <v>1.9238838438828604E-3</v>
      </c>
      <c r="N6" s="23">
        <f t="shared" ref="N6:N13" si="7">N5+1</f>
        <v>2013</v>
      </c>
      <c r="O6" s="33">
        <f>'Normalized Annual Summary'!AM6</f>
        <v>264004765.672095</v>
      </c>
      <c r="P6" s="33">
        <v>446265.186827072</v>
      </c>
      <c r="Q6" s="51">
        <f t="shared" si="2"/>
        <v>1.6903679207872788E-3</v>
      </c>
      <c r="R6" s="51">
        <f>AVERAGE(Q5:Q6)</f>
        <v>1.6921646580107519E-3</v>
      </c>
      <c r="T6" s="23">
        <f t="shared" ref="T6:T13" si="8">T5+1</f>
        <v>2013</v>
      </c>
      <c r="U6" s="33">
        <f>'Normalized Annual Summary'!AV6</f>
        <v>9144166.018151382</v>
      </c>
      <c r="V6" s="33">
        <v>24350.724000000002</v>
      </c>
      <c r="W6" s="51">
        <f t="shared" si="3"/>
        <v>2.6629792100956225E-3</v>
      </c>
      <c r="X6" s="51">
        <f>AVERAGE(W5:W6)</f>
        <v>2.677259829770913E-3</v>
      </c>
      <c r="Z6" s="23">
        <f t="shared" ref="Z6:Z13" si="9">Z5+1</f>
        <v>2013</v>
      </c>
      <c r="AA6" s="33">
        <f>'Normalized Annual Summary'!BB6</f>
        <v>547347.48</v>
      </c>
      <c r="AB6" s="33">
        <v>1313.0620000000001</v>
      </c>
      <c r="AC6" s="51">
        <f t="shared" si="4"/>
        <v>2.398955047714845E-3</v>
      </c>
      <c r="AD6" s="51">
        <f>AVERAGE(AC5:AC6)</f>
        <v>2.3857919319636538E-3</v>
      </c>
    </row>
    <row r="7" spans="1:31" x14ac:dyDescent="0.2">
      <c r="B7" s="23">
        <f t="shared" si="5"/>
        <v>2014</v>
      </c>
      <c r="C7" s="33">
        <f>'Normalized Annual Summary'!U7</f>
        <v>224657845.57076851</v>
      </c>
      <c r="D7" s="33">
        <v>633553.39923646743</v>
      </c>
      <c r="E7" s="51">
        <f t="shared" si="0"/>
        <v>2.8200813447082332E-3</v>
      </c>
      <c r="F7" s="51">
        <f t="shared" ref="F7:F12" si="10">AVERAGE(E5:E7)</f>
        <v>2.8198006791301474E-3</v>
      </c>
      <c r="H7" s="23">
        <f t="shared" si="6"/>
        <v>2014</v>
      </c>
      <c r="I7" s="33">
        <f>'Normalized Annual Summary'!AD7</f>
        <v>130549125.32099999</v>
      </c>
      <c r="J7" s="33">
        <v>258573.08062859904</v>
      </c>
      <c r="K7" s="51">
        <f t="shared" si="1"/>
        <v>1.9806573195554397E-3</v>
      </c>
      <c r="L7" s="51">
        <f t="shared" ref="L7:L12" si="11">AVERAGE(K5:K7)</f>
        <v>1.9428083357737203E-3</v>
      </c>
      <c r="N7" s="23">
        <f t="shared" si="7"/>
        <v>2014</v>
      </c>
      <c r="O7" s="33">
        <f>'Normalized Annual Summary'!AM7</f>
        <v>269591766.27768004</v>
      </c>
      <c r="P7" s="33">
        <v>465256.08118981717</v>
      </c>
      <c r="Q7" s="51">
        <f t="shared" si="2"/>
        <v>1.7257800103234701E-3</v>
      </c>
      <c r="R7" s="51">
        <f t="shared" ref="R7:R12" si="12">AVERAGE(Q5:Q7)</f>
        <v>1.7033697754483244E-3</v>
      </c>
      <c r="T7" s="23">
        <f t="shared" si="8"/>
        <v>2014</v>
      </c>
      <c r="U7" s="33">
        <f>'Normalized Annual Summary'!AV7</f>
        <v>8086583.2770350762</v>
      </c>
      <c r="V7" s="33">
        <v>21697.097001631322</v>
      </c>
      <c r="W7" s="51">
        <f t="shared" si="3"/>
        <v>2.6830981959028938E-3</v>
      </c>
      <c r="X7" s="51">
        <f t="shared" ref="X7:X11" si="13">AVERAGE(W5:W7)</f>
        <v>2.6792059518149064E-3</v>
      </c>
      <c r="Z7" s="23">
        <f t="shared" si="9"/>
        <v>2014</v>
      </c>
      <c r="AA7" s="33">
        <f>'Normalized Annual Summary'!BB7</f>
        <v>536887.44000000006</v>
      </c>
      <c r="AB7" s="33">
        <v>1278.0620000000001</v>
      </c>
      <c r="AC7" s="51">
        <f t="shared" si="4"/>
        <v>2.3805026990387406E-3</v>
      </c>
      <c r="AD7" s="51">
        <f t="shared" ref="AD7:AD10" si="14">AVERAGE(AC5:AC7)</f>
        <v>2.3840288543220162E-3</v>
      </c>
    </row>
    <row r="8" spans="1:31" x14ac:dyDescent="0.2">
      <c r="B8" s="23">
        <f t="shared" si="5"/>
        <v>2015</v>
      </c>
      <c r="C8" s="33">
        <f>'Normalized Annual Summary'!U8</f>
        <v>218194347.05538249</v>
      </c>
      <c r="D8" s="33">
        <v>608069.44267424359</v>
      </c>
      <c r="E8" s="51">
        <f t="shared" si="0"/>
        <v>2.7868249149456759E-3</v>
      </c>
      <c r="F8" s="51">
        <f t="shared" si="10"/>
        <v>2.8025129764437696E-3</v>
      </c>
      <c r="H8" s="23">
        <f t="shared" si="6"/>
        <v>2015</v>
      </c>
      <c r="I8" s="33">
        <f>'Normalized Annual Summary'!AD8</f>
        <v>127712881.49879999</v>
      </c>
      <c r="J8" s="33">
        <v>250508.13627718703</v>
      </c>
      <c r="K8" s="51">
        <f t="shared" si="1"/>
        <v>1.9614946694280076E-3</v>
      </c>
      <c r="L8" s="51">
        <f t="shared" si="11"/>
        <v>1.9508991042049232E-3</v>
      </c>
      <c r="N8" s="23">
        <f t="shared" si="7"/>
        <v>2015</v>
      </c>
      <c r="O8" s="33">
        <f>'Normalized Annual Summary'!AM8</f>
        <v>272823999.19582504</v>
      </c>
      <c r="P8" s="33">
        <v>459246.2355485693</v>
      </c>
      <c r="Q8" s="51">
        <f t="shared" si="2"/>
        <v>1.6833058561645665E-3</v>
      </c>
      <c r="R8" s="51">
        <f t="shared" si="12"/>
        <v>1.6998179290917718E-3</v>
      </c>
      <c r="T8" s="23">
        <f t="shared" si="8"/>
        <v>2015</v>
      </c>
      <c r="U8" s="33">
        <f>'Normalized Annual Summary'!AV8</f>
        <v>6427056.8045899998</v>
      </c>
      <c r="V8" s="33">
        <v>17286.991099999996</v>
      </c>
      <c r="W8" s="51">
        <f t="shared" si="3"/>
        <v>2.6897212247531679E-3</v>
      </c>
      <c r="X8" s="51">
        <f t="shared" si="13"/>
        <v>2.6785995435838947E-3</v>
      </c>
      <c r="Z8" s="23">
        <f t="shared" si="9"/>
        <v>2015</v>
      </c>
      <c r="AA8" s="33">
        <f>'Normalized Annual Summary'!BB8</f>
        <v>507379.83599999995</v>
      </c>
      <c r="AB8" s="33">
        <v>1253.884</v>
      </c>
      <c r="AC8" s="51">
        <f t="shared" si="4"/>
        <v>2.4712925327998255E-3</v>
      </c>
      <c r="AD8" s="51">
        <f t="shared" si="14"/>
        <v>2.4169167598511367E-3</v>
      </c>
    </row>
    <row r="9" spans="1:31" x14ac:dyDescent="0.2">
      <c r="B9" s="23">
        <f t="shared" si="5"/>
        <v>2016</v>
      </c>
      <c r="C9" s="33">
        <f>'Normalized Annual Summary'!U9</f>
        <v>216056699.61478987</v>
      </c>
      <c r="D9" s="33">
        <v>600288.69688747183</v>
      </c>
      <c r="E9" s="51">
        <f t="shared" si="0"/>
        <v>2.7783850163301295E-3</v>
      </c>
      <c r="F9" s="51">
        <f t="shared" si="10"/>
        <v>2.7950970919946795E-3</v>
      </c>
      <c r="H9" s="23">
        <f t="shared" si="6"/>
        <v>2016</v>
      </c>
      <c r="I9" s="33">
        <f>'Normalized Annual Summary'!AD9</f>
        <v>124246025.7656</v>
      </c>
      <c r="J9" s="33">
        <v>237319.93888641059</v>
      </c>
      <c r="K9" s="51">
        <f t="shared" si="1"/>
        <v>1.910080724305287E-3</v>
      </c>
      <c r="L9" s="51">
        <f t="shared" si="11"/>
        <v>1.9507442377629115E-3</v>
      </c>
      <c r="N9" s="23">
        <f t="shared" si="7"/>
        <v>2016</v>
      </c>
      <c r="O9" s="33">
        <f>'Normalized Annual Summary'!AM9</f>
        <v>300037282.51909494</v>
      </c>
      <c r="P9" s="33">
        <v>481850.01605768601</v>
      </c>
      <c r="Q9" s="51">
        <f t="shared" si="2"/>
        <v>1.6059671385239272E-3</v>
      </c>
      <c r="R9" s="51">
        <f t="shared" si="12"/>
        <v>1.671684335003988E-3</v>
      </c>
      <c r="T9" s="23">
        <f t="shared" si="8"/>
        <v>2016</v>
      </c>
      <c r="U9" s="33">
        <f>'Normalized Annual Summary'!AV9</f>
        <v>5119606.1326600015</v>
      </c>
      <c r="V9" s="33">
        <v>13685.656021495031</v>
      </c>
      <c r="W9" s="51">
        <f t="shared" si="3"/>
        <v>2.6731853324006303E-3</v>
      </c>
      <c r="X9" s="51">
        <f t="shared" si="13"/>
        <v>2.6820015843522309E-3</v>
      </c>
      <c r="Z9" s="23">
        <f t="shared" si="9"/>
        <v>2016</v>
      </c>
      <c r="AA9" s="33">
        <f>'Normalized Annual Summary'!BB9</f>
        <v>497068.96799999988</v>
      </c>
      <c r="AB9" s="33">
        <v>1204.954</v>
      </c>
      <c r="AC9" s="51">
        <f t="shared" si="4"/>
        <v>2.4241183368340956E-3</v>
      </c>
      <c r="AD9" s="51">
        <f t="shared" si="14"/>
        <v>2.4253045228908874E-3</v>
      </c>
    </row>
    <row r="10" spans="1:31" x14ac:dyDescent="0.2">
      <c r="B10" s="23">
        <f t="shared" si="5"/>
        <v>2017</v>
      </c>
      <c r="C10" s="33">
        <f>'Normalized Annual Summary'!U10</f>
        <v>204648181.01987115</v>
      </c>
      <c r="D10" s="33">
        <v>586835.88546844746</v>
      </c>
      <c r="E10" s="51">
        <f t="shared" si="0"/>
        <v>2.8675353113031886E-3</v>
      </c>
      <c r="F10" s="51">
        <f t="shared" si="10"/>
        <v>2.8109150808596647E-3</v>
      </c>
      <c r="H10" s="23">
        <f t="shared" si="6"/>
        <v>2017</v>
      </c>
      <c r="I10" s="33">
        <f>'Normalized Annual Summary'!AD10</f>
        <v>123613582.23840001</v>
      </c>
      <c r="J10" s="33">
        <v>242929.6181180173</v>
      </c>
      <c r="K10" s="51">
        <f t="shared" si="1"/>
        <v>1.9652340278393152E-3</v>
      </c>
      <c r="L10" s="51">
        <f t="shared" si="11"/>
        <v>1.9456031405242033E-3</v>
      </c>
      <c r="N10" s="23">
        <f t="shared" si="7"/>
        <v>2017</v>
      </c>
      <c r="O10" s="33">
        <f>'Normalized Annual Summary'!AM10</f>
        <v>289478993.77460253</v>
      </c>
      <c r="P10" s="33">
        <v>479867.14926132001</v>
      </c>
      <c r="Q10" s="51">
        <f t="shared" si="2"/>
        <v>1.6576924736547885E-3</v>
      </c>
      <c r="R10" s="51">
        <f t="shared" si="12"/>
        <v>1.6489884894477606E-3</v>
      </c>
      <c r="T10" s="23">
        <f t="shared" si="8"/>
        <v>2017</v>
      </c>
      <c r="U10" s="33">
        <f>'Normalized Annual Summary'!AV10</f>
        <v>4349789.3748699967</v>
      </c>
      <c r="V10" s="33">
        <v>11694.634499999998</v>
      </c>
      <c r="W10" s="51">
        <f t="shared" si="3"/>
        <v>2.6885519026652914E-3</v>
      </c>
      <c r="X10" s="51">
        <f t="shared" si="13"/>
        <v>2.6838194866063633E-3</v>
      </c>
      <c r="Z10" s="23">
        <f t="shared" si="9"/>
        <v>2017</v>
      </c>
      <c r="AA10" s="33">
        <f>'Normalized Annual Summary'!BB10</f>
        <v>476322.47087148222</v>
      </c>
      <c r="AB10" s="33">
        <v>1323.6390000000001</v>
      </c>
      <c r="AC10" s="51">
        <f t="shared" si="4"/>
        <v>2.7788716278244504E-3</v>
      </c>
      <c r="AD10" s="51">
        <f t="shared" si="14"/>
        <v>2.5580941658194575E-3</v>
      </c>
    </row>
    <row r="11" spans="1:31" x14ac:dyDescent="0.2">
      <c r="B11" s="23">
        <f t="shared" si="5"/>
        <v>2018</v>
      </c>
      <c r="C11" s="33">
        <f>'Normalized Annual Summary'!U11</f>
        <v>206166950.13402587</v>
      </c>
      <c r="D11" s="33">
        <v>584727.66599405033</v>
      </c>
      <c r="E11" s="51">
        <f t="shared" si="0"/>
        <v>2.8361852644855452E-3</v>
      </c>
      <c r="F11" s="51">
        <f t="shared" si="10"/>
        <v>2.8273685307062882E-3</v>
      </c>
      <c r="H11" s="23">
        <f t="shared" si="6"/>
        <v>2018</v>
      </c>
      <c r="I11" s="33">
        <f>'Normalized Annual Summary'!AD11</f>
        <v>122358953.95090002</v>
      </c>
      <c r="J11" s="33">
        <v>241691.09115046132</v>
      </c>
      <c r="K11" s="51">
        <f t="shared" si="1"/>
        <v>1.9752628095157359E-3</v>
      </c>
      <c r="L11" s="51">
        <f t="shared" si="11"/>
        <v>1.9501925205534459E-3</v>
      </c>
      <c r="N11" s="23">
        <f t="shared" si="7"/>
        <v>2018</v>
      </c>
      <c r="O11" s="33">
        <f>'Normalized Annual Summary'!AM11</f>
        <v>287387431.13281</v>
      </c>
      <c r="P11" s="33">
        <v>486458.82030932442</v>
      </c>
      <c r="Q11" s="51">
        <f t="shared" si="2"/>
        <v>1.6926934431050946E-3</v>
      </c>
      <c r="R11" s="51">
        <f t="shared" si="12"/>
        <v>1.6521176850946035E-3</v>
      </c>
      <c r="T11" s="23">
        <f t="shared" si="8"/>
        <v>2018</v>
      </c>
      <c r="U11" s="33">
        <f>'Normalized Annual Summary'!AV11</f>
        <v>3664817.2994635967</v>
      </c>
      <c r="V11" s="33">
        <v>10173.279999999999</v>
      </c>
      <c r="W11" s="51">
        <f t="shared" si="3"/>
        <v>2.7759310133929505E-3</v>
      </c>
      <c r="X11" s="51">
        <f t="shared" si="13"/>
        <v>2.7125560828196241E-3</v>
      </c>
      <c r="Z11" s="23">
        <f t="shared" si="9"/>
        <v>2018</v>
      </c>
      <c r="AA11" s="33">
        <f>'Normalized Annual Summary'!BB11</f>
        <v>453200.06129471678</v>
      </c>
      <c r="AB11" s="33">
        <v>1301.942</v>
      </c>
      <c r="AC11" s="51">
        <f t="shared" si="4"/>
        <v>2.8727754278774133E-3</v>
      </c>
      <c r="AD11" s="51">
        <f>AVERAGE(AC9:AC10)</f>
        <v>2.6014949823292728E-3</v>
      </c>
    </row>
    <row r="12" spans="1:31" x14ac:dyDescent="0.2">
      <c r="B12" s="23">
        <f>B11+1</f>
        <v>2019</v>
      </c>
      <c r="C12" s="33">
        <f>'Normalized Annual Summary'!U12</f>
        <v>203960179.99720001</v>
      </c>
      <c r="D12" s="33">
        <v>559697.61001746764</v>
      </c>
      <c r="E12" s="51">
        <f>D12/C12</f>
        <v>2.7441513830059926E-3</v>
      </c>
      <c r="F12" s="51">
        <f t="shared" si="10"/>
        <v>2.8159573195982424E-3</v>
      </c>
      <c r="H12" s="23">
        <f>H11+1</f>
        <v>2019</v>
      </c>
      <c r="I12" s="33">
        <f>'Normalized Annual Summary'!AD12</f>
        <v>120082524.1001</v>
      </c>
      <c r="J12" s="33">
        <v>232237.65558253234</v>
      </c>
      <c r="K12" s="51">
        <f>J12/I12</f>
        <v>1.9339837942525307E-3</v>
      </c>
      <c r="L12" s="51">
        <f t="shared" si="11"/>
        <v>1.9581602105358605E-3</v>
      </c>
      <c r="N12" s="23">
        <f>N11+1</f>
        <v>2019</v>
      </c>
      <c r="O12" s="33">
        <f>'Normalized Annual Summary'!AM12</f>
        <v>290955053</v>
      </c>
      <c r="P12" s="33">
        <v>477956</v>
      </c>
      <c r="Q12" s="51">
        <f>P12/O12</f>
        <v>1.642714209881758E-3</v>
      </c>
      <c r="R12" s="51">
        <f t="shared" si="12"/>
        <v>1.6643667088805469E-3</v>
      </c>
      <c r="T12" s="23">
        <f>T11+1</f>
        <v>2019</v>
      </c>
      <c r="U12" s="33">
        <f>'Normalized Annual Summary'!AV12</f>
        <v>3457005</v>
      </c>
      <c r="V12" s="33">
        <v>9620</v>
      </c>
      <c r="W12" s="51">
        <f>V12/U12</f>
        <v>2.782755593353206E-3</v>
      </c>
      <c r="X12" s="51">
        <f>AVERAGE(W10:W12)</f>
        <v>2.7490795031371493E-3</v>
      </c>
      <c r="Z12" s="23">
        <f>Z11+1</f>
        <v>2019</v>
      </c>
      <c r="AA12" s="33">
        <f>'Normalized Annual Summary'!BB12</f>
        <v>474592</v>
      </c>
      <c r="AB12" s="33">
        <v>1302</v>
      </c>
      <c r="AC12" s="51">
        <f>AB12/AA12</f>
        <v>2.7434090755849233E-3</v>
      </c>
      <c r="AD12" s="51">
        <f>AVERAGE(AC10,AC12)</f>
        <v>2.7611403517046867E-3</v>
      </c>
    </row>
    <row r="13" spans="1:31" x14ac:dyDescent="0.2">
      <c r="B13" s="23">
        <f t="shared" si="5"/>
        <v>2020</v>
      </c>
      <c r="C13" s="33">
        <f>'Normalized Annual Summary'!U13</f>
        <v>192408295.54519999</v>
      </c>
      <c r="D13" s="33">
        <v>535863.81596164464</v>
      </c>
      <c r="E13" s="51">
        <f t="shared" ref="E13" si="15">D13/C13</f>
        <v>2.7850348886634211E-3</v>
      </c>
      <c r="F13" s="51">
        <f t="shared" ref="F13:F14" si="16">AVERAGE(E11:E13)</f>
        <v>2.7884571787183195E-3</v>
      </c>
      <c r="H13" s="23">
        <f t="shared" si="6"/>
        <v>2020</v>
      </c>
      <c r="I13" s="33">
        <f>'Normalized Annual Summary'!AD13</f>
        <v>112049205.35920002</v>
      </c>
      <c r="J13" s="33">
        <v>216944.89655174536</v>
      </c>
      <c r="K13" s="51">
        <f t="shared" ref="K13" si="17">J13/I13</f>
        <v>1.9361573860008877E-3</v>
      </c>
      <c r="L13" s="51">
        <f t="shared" ref="L13:L14" si="18">AVERAGE(K11:K13)</f>
        <v>1.9484679965897178E-3</v>
      </c>
      <c r="N13" s="23">
        <f t="shared" si="7"/>
        <v>2020</v>
      </c>
      <c r="O13" s="33">
        <f>'Normalized Annual Summary'!AM13</f>
        <v>281204845.03435504</v>
      </c>
      <c r="P13" s="33">
        <v>461492.62948073435</v>
      </c>
      <c r="Q13" s="51">
        <f t="shared" ref="Q13" si="19">P13/O13</f>
        <v>1.6411261670272908E-3</v>
      </c>
      <c r="R13" s="51">
        <f t="shared" ref="R13:R14" si="20">AVERAGE(Q11:Q13)</f>
        <v>1.6588446066713811E-3</v>
      </c>
      <c r="T13" s="23">
        <f t="shared" si="8"/>
        <v>2020</v>
      </c>
      <c r="U13" s="33">
        <f>'Normalized Annual Summary'!AV13</f>
        <v>3449208.3879999998</v>
      </c>
      <c r="V13" s="33">
        <v>9568.6293999999998</v>
      </c>
      <c r="W13" s="51">
        <f t="shared" ref="W13" si="21">V13/U13</f>
        <v>2.7741523050012948E-3</v>
      </c>
      <c r="X13" s="51">
        <f t="shared" ref="X13" si="22">AVERAGE(W11:W13)</f>
        <v>2.7776129705824842E-3</v>
      </c>
      <c r="Z13" s="23">
        <f t="shared" si="9"/>
        <v>2020</v>
      </c>
      <c r="AA13" s="33">
        <f>'Normalized Annual Summary'!BB13</f>
        <v>439110</v>
      </c>
      <c r="AB13" s="33">
        <v>1195.5739999999983</v>
      </c>
      <c r="AC13" s="51">
        <f t="shared" ref="AC13" si="23">AB13/AA13</f>
        <v>2.722720958302016E-3</v>
      </c>
      <c r="AD13" s="51">
        <f>AVERAGE(AC11:AC12)</f>
        <v>2.8080922517311683E-3</v>
      </c>
    </row>
    <row r="14" spans="1:31" x14ac:dyDescent="0.2">
      <c r="B14" s="23">
        <f>B13+1</f>
        <v>2021</v>
      </c>
      <c r="C14" s="33">
        <f>'Normalized Annual Summary'!U14</f>
        <v>190301136.7771</v>
      </c>
      <c r="D14" s="33">
        <v>533890.47091942793</v>
      </c>
      <c r="E14" s="51">
        <f>D14/C14</f>
        <v>2.8055033194298497E-3</v>
      </c>
      <c r="F14" s="51">
        <f t="shared" si="16"/>
        <v>2.7782298636997542E-3</v>
      </c>
      <c r="H14" s="23">
        <f>H13+1</f>
        <v>2021</v>
      </c>
      <c r="I14" s="33">
        <f>'Normalized Annual Summary'!AD14</f>
        <v>120904790.80819997</v>
      </c>
      <c r="J14" s="33">
        <v>233288.53426302079</v>
      </c>
      <c r="K14" s="51">
        <f>J14/I14</f>
        <v>1.9295226657569202E-3</v>
      </c>
      <c r="L14" s="51">
        <f t="shared" si="18"/>
        <v>1.9332212820034464E-3</v>
      </c>
      <c r="N14" s="23">
        <f>N13+1</f>
        <v>2021</v>
      </c>
      <c r="O14" s="33">
        <f>'Normalized Annual Summary'!AM14</f>
        <v>266221942.0420725</v>
      </c>
      <c r="P14" s="33">
        <v>471315.371652</v>
      </c>
      <c r="Q14" s="51">
        <f>P14/O14</f>
        <v>1.7703851457049151E-3</v>
      </c>
      <c r="R14" s="51">
        <f t="shared" si="20"/>
        <v>1.6847418408713214E-3</v>
      </c>
      <c r="T14" s="23">
        <f>T13+1</f>
        <v>2021</v>
      </c>
      <c r="U14" s="33">
        <f>'Normalized Annual Summary'!AV14</f>
        <v>3351424.9544093632</v>
      </c>
      <c r="V14" s="33">
        <v>9337.8753449999986</v>
      </c>
      <c r="W14" s="51">
        <f>V14/U14</f>
        <v>2.7862403222588808E-3</v>
      </c>
      <c r="X14" s="51">
        <f>AVERAGE(W12:W14)</f>
        <v>2.7810494068711273E-3</v>
      </c>
      <c r="Z14" s="23">
        <f>Z13+1</f>
        <v>2021</v>
      </c>
      <c r="AA14" s="33">
        <f>'Normalized Annual Summary'!BB14</f>
        <v>433167.95999999985</v>
      </c>
      <c r="AB14" s="33">
        <v>1187.4598680000001</v>
      </c>
      <c r="AC14" s="51">
        <f>AB14/AA14</f>
        <v>2.7413381820760719E-3</v>
      </c>
      <c r="AD14" s="51">
        <f>AVERAGE(AC12,AC14)</f>
        <v>2.7423736288304974E-3</v>
      </c>
    </row>
    <row r="15" spans="1:31" ht="15" x14ac:dyDescent="0.25">
      <c r="C15" s="33"/>
      <c r="D15" s="54"/>
      <c r="E15" s="51"/>
      <c r="I15" s="33"/>
      <c r="J15" s="33"/>
      <c r="K15" s="51"/>
      <c r="O15" s="33"/>
      <c r="P15" s="33"/>
      <c r="Q15" s="51"/>
      <c r="V15" s="52"/>
      <c r="AB15" s="52"/>
    </row>
    <row r="16" spans="1:31" ht="15" x14ac:dyDescent="0.25">
      <c r="C16" s="23" t="s">
        <v>155</v>
      </c>
      <c r="D16" s="52" t="s">
        <v>156</v>
      </c>
      <c r="F16"/>
      <c r="G16"/>
      <c r="I16" s="23" t="s">
        <v>155</v>
      </c>
      <c r="J16" s="52" t="s">
        <v>156</v>
      </c>
      <c r="L16"/>
      <c r="M16"/>
      <c r="O16" s="23" t="s">
        <v>155</v>
      </c>
      <c r="P16" s="52" t="s">
        <v>156</v>
      </c>
      <c r="U16" s="23" t="s">
        <v>155</v>
      </c>
      <c r="V16" s="52" t="s">
        <v>156</v>
      </c>
      <c r="AA16" s="23" t="s">
        <v>155</v>
      </c>
      <c r="AB16" s="52" t="s">
        <v>156</v>
      </c>
      <c r="AE16" s="23" t="s">
        <v>281</v>
      </c>
    </row>
    <row r="17" spans="1:31" ht="15" x14ac:dyDescent="0.25">
      <c r="C17" s="50" t="s">
        <v>141</v>
      </c>
      <c r="D17" s="87" t="s">
        <v>226</v>
      </c>
      <c r="E17" s="53" t="s">
        <v>224</v>
      </c>
      <c r="F17" s="89" t="s">
        <v>225</v>
      </c>
      <c r="G17"/>
      <c r="H17" s="50"/>
      <c r="I17" s="50" t="s">
        <v>141</v>
      </c>
      <c r="J17" s="87" t="s">
        <v>226</v>
      </c>
      <c r="K17" s="53" t="s">
        <v>224</v>
      </c>
      <c r="L17" s="89" t="s">
        <v>225</v>
      </c>
      <c r="M17"/>
      <c r="N17" s="50"/>
      <c r="O17" s="50" t="s">
        <v>141</v>
      </c>
      <c r="P17" s="87" t="s">
        <v>228</v>
      </c>
      <c r="Q17" s="53" t="s">
        <v>224</v>
      </c>
      <c r="R17" s="89" t="s">
        <v>225</v>
      </c>
      <c r="T17" s="50"/>
      <c r="U17" s="50" t="s">
        <v>141</v>
      </c>
      <c r="V17" s="87" t="s">
        <v>226</v>
      </c>
      <c r="W17" s="53" t="s">
        <v>224</v>
      </c>
      <c r="X17" s="89" t="s">
        <v>225</v>
      </c>
      <c r="Y17" s="50"/>
      <c r="Z17" s="50"/>
      <c r="AA17" s="50" t="s">
        <v>141</v>
      </c>
      <c r="AB17" s="87" t="s">
        <v>255</v>
      </c>
      <c r="AC17" s="53" t="s">
        <v>224</v>
      </c>
      <c r="AD17" s="89" t="s">
        <v>225</v>
      </c>
      <c r="AE17" s="50" t="s">
        <v>254</v>
      </c>
    </row>
    <row r="18" spans="1:31" x14ac:dyDescent="0.2">
      <c r="B18" s="23">
        <v>2012</v>
      </c>
      <c r="C18" s="33">
        <f ca="1">'Normalized Annual Summary'!AA5</f>
        <v>234889537.45414308</v>
      </c>
      <c r="D18" s="54">
        <f t="shared" ref="D18:D24" ca="1" si="24">C18*E18</f>
        <v>659171.02889857162</v>
      </c>
      <c r="E18" s="129">
        <f t="shared" ref="E18:E25" si="25">E19</f>
        <v>2.8063022135554247E-3</v>
      </c>
      <c r="F18" s="130" cm="1">
        <f t="array" ref="F18">TREND(F$5:F$12,B$5:B$12,B18)</f>
        <v>2.8226936177298632E-3</v>
      </c>
      <c r="H18" s="23">
        <v>2012</v>
      </c>
      <c r="I18" s="33">
        <f ca="1">'Normalized Annual Summary'!AJ5</f>
        <v>128236168.845158</v>
      </c>
      <c r="J18" s="54">
        <f t="shared" ref="J18:J24" ca="1" si="26">I18*K18</f>
        <v>249293.17791987333</v>
      </c>
      <c r="K18" s="129">
        <f t="shared" ref="K18:K25" si="27">K19</f>
        <v>1.9440161084419848E-3</v>
      </c>
      <c r="L18" s="130" cm="1">
        <f t="array" ref="L18">TREND(L$8:L$12,H$8:H$12,H18)</f>
        <v>1.9441345949900645E-3</v>
      </c>
      <c r="N18" s="23">
        <v>2012</v>
      </c>
      <c r="O18" s="33">
        <f>'Normalized Annual Summary'!AS5</f>
        <v>271334704.16094381</v>
      </c>
      <c r="P18" s="54">
        <f t="shared" ref="P18:P26" si="28">O18*Q18</f>
        <v>455950.66757024638</v>
      </c>
      <c r="Q18" s="129">
        <f t="shared" ref="Q18:Q25" si="29">Q19</f>
        <v>1.6803993760407313E-3</v>
      </c>
      <c r="R18" s="130" cm="1">
        <f t="array" ref="R18">TREND(R$5:R$12,N$5:N$12,N18)</f>
        <v>1.7032536687409117E-3</v>
      </c>
      <c r="U18" s="33"/>
      <c r="V18" s="54"/>
      <c r="W18" s="129"/>
      <c r="X18" s="130"/>
      <c r="AA18" s="33"/>
      <c r="AB18" s="54"/>
      <c r="AC18" s="130"/>
      <c r="AD18" s="130"/>
      <c r="AE18" s="129"/>
    </row>
    <row r="19" spans="1:31" x14ac:dyDescent="0.2">
      <c r="B19" s="23">
        <v>2013</v>
      </c>
      <c r="C19" s="33">
        <f ca="1">'Normalized Annual Summary'!AA6</f>
        <v>232486658.4700135</v>
      </c>
      <c r="D19" s="54">
        <f t="shared" ca="1" si="24"/>
        <v>652427.8242865029</v>
      </c>
      <c r="E19" s="129">
        <f t="shared" si="25"/>
        <v>2.8063022135554247E-3</v>
      </c>
      <c r="F19" s="130" cm="1">
        <f t="array" ref="F19">TREND(F$5:F$12,B$5:B$12,B19)</f>
        <v>2.8208525858098559E-3</v>
      </c>
      <c r="H19" s="23">
        <v>2013</v>
      </c>
      <c r="I19" s="33">
        <f ca="1">'Normalized Annual Summary'!AJ6</f>
        <v>131526745.82060516</v>
      </c>
      <c r="J19" s="54">
        <f t="shared" ca="1" si="26"/>
        <v>255690.11256621094</v>
      </c>
      <c r="K19" s="129">
        <f t="shared" si="27"/>
        <v>1.9440161084419848E-3</v>
      </c>
      <c r="L19" s="130" cm="1">
        <f t="array" ref="L19">TREND(L$8:L$12,H$8:H$12,H19)</f>
        <v>1.9455316445353055E-3</v>
      </c>
      <c r="N19" s="23">
        <v>2013</v>
      </c>
      <c r="O19" s="33">
        <f>'Normalized Annual Summary'!AS6</f>
        <v>269774317.62223935</v>
      </c>
      <c r="P19" s="54">
        <f t="shared" si="28"/>
        <v>453328.59500422503</v>
      </c>
      <c r="Q19" s="129">
        <f t="shared" si="29"/>
        <v>1.6803993760407313E-3</v>
      </c>
      <c r="R19" s="130" cm="1">
        <f t="array" ref="R19">TREND(R$5:R$12,N$5:N$12,N19)</f>
        <v>1.6961265839653631E-3</v>
      </c>
      <c r="U19" s="33"/>
      <c r="V19" s="54"/>
      <c r="W19" s="129"/>
      <c r="X19" s="130"/>
      <c r="AA19" s="33"/>
      <c r="AB19" s="54"/>
      <c r="AC19" s="130"/>
      <c r="AD19" s="130"/>
      <c r="AE19" s="129"/>
    </row>
    <row r="20" spans="1:31" x14ac:dyDescent="0.2">
      <c r="B20" s="23">
        <v>2014</v>
      </c>
      <c r="C20" s="33">
        <f ca="1">'Normalized Annual Summary'!AA7</f>
        <v>224067296.03340444</v>
      </c>
      <c r="D20" s="54">
        <f t="shared" ca="1" si="24"/>
        <v>628800.54884392151</v>
      </c>
      <c r="E20" s="129">
        <f t="shared" si="25"/>
        <v>2.8063022135554247E-3</v>
      </c>
      <c r="F20" s="130" cm="1">
        <f t="array" ref="F20">TREND(F$5:F$12,B$5:B$12,B20)</f>
        <v>2.8190115538898487E-3</v>
      </c>
      <c r="H20" s="23">
        <v>2014</v>
      </c>
      <c r="I20" s="33">
        <f ca="1">'Normalized Annual Summary'!AJ7</f>
        <v>127723821.24853657</v>
      </c>
      <c r="J20" s="54">
        <f t="shared" ca="1" si="26"/>
        <v>248297.16593891976</v>
      </c>
      <c r="K20" s="129">
        <f t="shared" si="27"/>
        <v>1.9440161084419848E-3</v>
      </c>
      <c r="L20" s="130" cm="1">
        <f t="array" ref="L20">TREND(L$8:L$12,H$8:H$12,H20)</f>
        <v>1.946928694080546E-3</v>
      </c>
      <c r="N20" s="23">
        <v>2014</v>
      </c>
      <c r="O20" s="33">
        <f>'Normalized Annual Summary'!AS7</f>
        <v>269474047.62117624</v>
      </c>
      <c r="P20" s="54">
        <f t="shared" si="28"/>
        <v>452824.02148179489</v>
      </c>
      <c r="Q20" s="129">
        <f t="shared" si="29"/>
        <v>1.6803993760407313E-3</v>
      </c>
      <c r="R20" s="130" cm="1">
        <f t="array" ref="R20">TREND(R$5:R$12,N$5:N$12,N20)</f>
        <v>1.6889994991898163E-3</v>
      </c>
      <c r="U20" s="33"/>
      <c r="V20" s="54"/>
      <c r="W20" s="129"/>
      <c r="X20" s="130"/>
      <c r="AA20" s="33"/>
      <c r="AB20" s="54"/>
      <c r="AC20" s="130"/>
      <c r="AD20" s="130"/>
      <c r="AE20" s="129"/>
    </row>
    <row r="21" spans="1:31" x14ac:dyDescent="0.2">
      <c r="B21" s="23">
        <v>2015</v>
      </c>
      <c r="C21" s="33">
        <f ca="1">'Normalized Annual Summary'!AA8</f>
        <v>217340623.6401054</v>
      </c>
      <c r="D21" s="54">
        <f t="shared" ca="1" si="24"/>
        <v>609923.47321674426</v>
      </c>
      <c r="E21" s="129">
        <f t="shared" si="25"/>
        <v>2.8063022135554247E-3</v>
      </c>
      <c r="F21" s="130" cm="1">
        <f t="array" ref="F21">TREND(F$5:F$12,B$5:B$12,B21)</f>
        <v>2.8171705219698418E-3</v>
      </c>
      <c r="H21" s="23">
        <v>2015</v>
      </c>
      <c r="I21" s="33">
        <f ca="1">'Normalized Annual Summary'!AJ8</f>
        <v>126064028.16159898</v>
      </c>
      <c r="J21" s="54">
        <f t="shared" ca="1" si="26"/>
        <v>245070.50144123242</v>
      </c>
      <c r="K21" s="129">
        <f t="shared" si="27"/>
        <v>1.9440161084419848E-3</v>
      </c>
      <c r="L21" s="130" cm="1">
        <f t="array" ref="L21">TREND(L$8:L$12,H$8:H$12,H21)</f>
        <v>1.9483257436257869E-3</v>
      </c>
      <c r="N21" s="23">
        <v>2015</v>
      </c>
      <c r="O21" s="33">
        <f>'Normalized Annual Summary'!AS8</f>
        <v>269243199.86952227</v>
      </c>
      <c r="P21" s="54">
        <f t="shared" si="28"/>
        <v>452436.10506395512</v>
      </c>
      <c r="Q21" s="129">
        <f t="shared" si="29"/>
        <v>1.6803993760407313E-3</v>
      </c>
      <c r="R21" s="130" cm="1">
        <f t="array" ref="R21">TREND(R$5:R$12,N$5:N$12,N21)</f>
        <v>1.6818724144142694E-3</v>
      </c>
      <c r="U21" s="33"/>
      <c r="V21" s="54"/>
      <c r="W21" s="129"/>
      <c r="X21" s="130"/>
      <c r="AA21" s="33"/>
      <c r="AB21" s="54"/>
      <c r="AC21" s="130"/>
      <c r="AD21" s="130"/>
      <c r="AE21" s="129"/>
    </row>
    <row r="22" spans="1:31" x14ac:dyDescent="0.2">
      <c r="B22" s="23">
        <v>2016</v>
      </c>
      <c r="C22" s="33">
        <f ca="1">'Normalized Annual Summary'!AA9</f>
        <v>212289090.08938569</v>
      </c>
      <c r="D22" s="54">
        <f t="shared" ca="1" si="24"/>
        <v>595747.34343151003</v>
      </c>
      <c r="E22" s="129">
        <f t="shared" si="25"/>
        <v>2.8063022135554247E-3</v>
      </c>
      <c r="F22" s="130" cm="1">
        <f t="array" ref="F22">TREND(F$5:F$12,B$5:B$12,B22)</f>
        <v>2.8153294900498346E-3</v>
      </c>
      <c r="H22" s="23">
        <v>2016</v>
      </c>
      <c r="I22" s="33">
        <f ca="1">'Normalized Annual Summary'!AJ9</f>
        <v>125515912.82997003</v>
      </c>
      <c r="J22" s="54">
        <f ca="1">I22*K22</f>
        <v>244004.95640726172</v>
      </c>
      <c r="K22" s="129">
        <f t="shared" si="27"/>
        <v>1.9440161084419848E-3</v>
      </c>
      <c r="L22" s="130" cm="1">
        <f t="array" ref="L22">TREND(L$8:L$12,H$8:H$12,H22)</f>
        <v>1.9497227931710279E-3</v>
      </c>
      <c r="N22" s="23">
        <v>2016</v>
      </c>
      <c r="O22" s="33">
        <f>'Normalized Annual Summary'!AS9</f>
        <v>297430531.29539883</v>
      </c>
      <c r="P22" s="54">
        <f t="shared" si="28"/>
        <v>499802.07920425141</v>
      </c>
      <c r="Q22" s="129">
        <f t="shared" si="29"/>
        <v>1.6803993760407313E-3</v>
      </c>
      <c r="R22" s="130" cm="1">
        <f t="array" ref="R22">TREND(R$5:R$12,N$5:N$12,N22)</f>
        <v>1.6747453296387226E-3</v>
      </c>
      <c r="U22" s="33"/>
      <c r="V22" s="54"/>
      <c r="W22" s="129"/>
      <c r="X22" s="130"/>
      <c r="AA22" s="33"/>
      <c r="AB22" s="54"/>
      <c r="AC22" s="130"/>
      <c r="AD22" s="130"/>
      <c r="AE22" s="129"/>
    </row>
    <row r="23" spans="1:31" x14ac:dyDescent="0.2">
      <c r="B23" s="23">
        <v>2017</v>
      </c>
      <c r="C23" s="33">
        <f ca="1">'Normalized Annual Summary'!AA10</f>
        <v>209918237.87642497</v>
      </c>
      <c r="D23" s="54">
        <f t="shared" ca="1" si="24"/>
        <v>589094.01561826561</v>
      </c>
      <c r="E23" s="129">
        <f t="shared" si="25"/>
        <v>2.8063022135554247E-3</v>
      </c>
      <c r="F23" s="130" cm="1">
        <f t="array" ref="F23">TREND(F$5:F$12,B$5:B$12,B23)</f>
        <v>2.8134884581298273E-3</v>
      </c>
      <c r="H23" s="23">
        <v>2017</v>
      </c>
      <c r="I23" s="33">
        <f ca="1">'Normalized Annual Summary'!AJ10</f>
        <v>124716867.84014983</v>
      </c>
      <c r="J23" s="54">
        <f t="shared" ca="1" si="26"/>
        <v>242451.6000756814</v>
      </c>
      <c r="K23" s="129">
        <f t="shared" si="27"/>
        <v>1.9440161084419848E-3</v>
      </c>
      <c r="L23" s="130" cm="1">
        <f t="array" ref="L23">TREND(L$8:L$12,H$8:H$12,H23)</f>
        <v>1.9511198427162688E-3</v>
      </c>
      <c r="N23" s="23">
        <v>2017</v>
      </c>
      <c r="O23" s="33">
        <f>'Normalized Annual Summary'!AS10</f>
        <v>289538805.55001217</v>
      </c>
      <c r="P23" s="54">
        <f t="shared" si="28"/>
        <v>486540.82818581909</v>
      </c>
      <c r="Q23" s="129">
        <f t="shared" si="29"/>
        <v>1.6803993760407313E-3</v>
      </c>
      <c r="R23" s="130" cm="1">
        <f t="array" ref="R23">TREND(R$5:R$12,N$5:N$12,N23)</f>
        <v>1.6676182448631741E-3</v>
      </c>
      <c r="U23" s="33"/>
      <c r="V23" s="54"/>
      <c r="W23" s="129"/>
      <c r="X23" s="130"/>
      <c r="AA23" s="33"/>
      <c r="AB23" s="54"/>
      <c r="AC23" s="130"/>
      <c r="AD23" s="130"/>
      <c r="AE23" s="129"/>
    </row>
    <row r="24" spans="1:31" x14ac:dyDescent="0.2">
      <c r="B24" s="23">
        <v>2018</v>
      </c>
      <c r="C24" s="33">
        <f ca="1">'Normalized Annual Summary'!AA11</f>
        <v>206894479.84448969</v>
      </c>
      <c r="D24" s="54">
        <f t="shared" ca="1" si="24"/>
        <v>580608.43675998959</v>
      </c>
      <c r="E24" s="129">
        <f t="shared" si="25"/>
        <v>2.8063022135554247E-3</v>
      </c>
      <c r="F24" s="130" cm="1">
        <f t="array" ref="F24">TREND(F$5:F$12,B$5:B$12,B24)</f>
        <v>2.8116474262098205E-3</v>
      </c>
      <c r="H24" s="23">
        <v>2018</v>
      </c>
      <c r="I24" s="33">
        <f ca="1">'Normalized Annual Summary'!AJ11</f>
        <v>123807609.83782385</v>
      </c>
      <c r="J24" s="54">
        <f t="shared" ca="1" si="26"/>
        <v>240683.98787242992</v>
      </c>
      <c r="K24" s="129">
        <f t="shared" si="27"/>
        <v>1.9440161084419848E-3</v>
      </c>
      <c r="L24" s="130" cm="1">
        <f t="array" ref="L24">TREND(L$8:L$12,H$8:H$12,H24)</f>
        <v>1.9525168922615097E-3</v>
      </c>
      <c r="N24" s="23">
        <v>2018</v>
      </c>
      <c r="O24" s="33">
        <f>'Normalized Annual Summary'!AS11</f>
        <v>288630385.40746218</v>
      </c>
      <c r="P24" s="54">
        <f t="shared" si="28"/>
        <v>485014.31954509526</v>
      </c>
      <c r="Q24" s="129">
        <f t="shared" si="29"/>
        <v>1.6803993760407313E-3</v>
      </c>
      <c r="R24" s="130" cm="1">
        <f t="array" ref="R24">TREND(R$5:R$12,N$5:N$12,N24)</f>
        <v>1.6604911600876272E-3</v>
      </c>
      <c r="U24" s="33"/>
      <c r="V24" s="54"/>
      <c r="W24" s="129"/>
      <c r="X24" s="130"/>
      <c r="AA24" s="33"/>
      <c r="AB24" s="54"/>
      <c r="AC24" s="130"/>
      <c r="AD24" s="130"/>
      <c r="AE24" s="129"/>
    </row>
    <row r="25" spans="1:31" s="36" customFormat="1" x14ac:dyDescent="0.2">
      <c r="A25" s="23"/>
      <c r="B25" s="23">
        <v>2019</v>
      </c>
      <c r="C25" s="33">
        <f ca="1">'Normalized Annual Summary'!AA12</f>
        <v>199328833.33247694</v>
      </c>
      <c r="D25" s="54">
        <f ca="1">C25*E25</f>
        <v>559376.94620635035</v>
      </c>
      <c r="E25" s="129">
        <f t="shared" si="25"/>
        <v>2.8063022135554247E-3</v>
      </c>
      <c r="F25" s="130" cm="1">
        <f t="array" ref="F25">TREND(F$5:F$12,B$5:B$12,B25)</f>
        <v>2.8098063942898132E-3</v>
      </c>
      <c r="G25" s="23"/>
      <c r="H25" s="23">
        <v>2019</v>
      </c>
      <c r="I25" s="33">
        <f ca="1">'Normalized Annual Summary'!AJ12</f>
        <v>122448592.76844855</v>
      </c>
      <c r="J25" s="54">
        <f ca="1">I25*K25</f>
        <v>238042.03679791669</v>
      </c>
      <c r="K25" s="129">
        <f t="shared" si="27"/>
        <v>1.9440161084419848E-3</v>
      </c>
      <c r="L25" s="130" cm="1">
        <f t="array" ref="L25">TREND(L$8:L$12,H$8:H$12,H25)</f>
        <v>1.9539139418067505E-3</v>
      </c>
      <c r="M25" s="23"/>
      <c r="N25" s="23">
        <v>2019</v>
      </c>
      <c r="O25" s="33">
        <f>'Normalized Annual Summary'!AS12</f>
        <v>287896819.15708661</v>
      </c>
      <c r="P25" s="54">
        <f t="shared" si="28"/>
        <v>483781.63527567958</v>
      </c>
      <c r="Q25" s="129">
        <f t="shared" si="29"/>
        <v>1.6803993760407313E-3</v>
      </c>
      <c r="R25" s="130" cm="1">
        <f t="array" ref="R25">TREND(R$5:R$12,N$5:N$12,N25)</f>
        <v>1.6533640753120804E-3</v>
      </c>
      <c r="S25" s="23"/>
      <c r="T25" s="23"/>
      <c r="U25" s="33"/>
      <c r="V25" s="54"/>
      <c r="W25" s="129"/>
      <c r="X25" s="130"/>
      <c r="Y25" s="23"/>
      <c r="Z25" s="23"/>
      <c r="AA25" s="33"/>
      <c r="AB25" s="54"/>
      <c r="AC25" s="130"/>
      <c r="AD25" s="130"/>
      <c r="AE25" s="129"/>
    </row>
    <row r="26" spans="1:31" s="36" customFormat="1" x14ac:dyDescent="0.2">
      <c r="B26" s="23">
        <v>2020</v>
      </c>
      <c r="C26" s="33">
        <f ca="1">'Normalized Annual Summary'!AA13</f>
        <v>191997137.05954626</v>
      </c>
      <c r="D26" s="54">
        <f t="shared" ref="D26:D27" ca="1" si="30">C26*E26</f>
        <v>538801.9907265089</v>
      </c>
      <c r="E26" s="129">
        <f>E27</f>
        <v>2.8063022135554247E-3</v>
      </c>
      <c r="F26" s="130" cm="1">
        <f t="array" ref="F26">TREND(F$5:F$12,B$5:B$12,B26)</f>
        <v>2.807965362369806E-3</v>
      </c>
      <c r="G26" s="23"/>
      <c r="H26" s="23">
        <v>2020</v>
      </c>
      <c r="I26" s="33">
        <f ca="1">'Normalized Annual Summary'!AJ13</f>
        <v>111386160.30813922</v>
      </c>
      <c r="J26" s="54">
        <f t="shared" ref="J26:J27" ca="1" si="31">I26*K26</f>
        <v>216536.48989652388</v>
      </c>
      <c r="K26" s="129">
        <f>K27</f>
        <v>1.9440161084419848E-3</v>
      </c>
      <c r="L26" s="130" cm="1">
        <f t="array" ref="L26">TREND(L$8:L$12,H$8:H$12,H26)</f>
        <v>1.9553109913519919E-3</v>
      </c>
      <c r="M26" s="23"/>
      <c r="N26" s="23">
        <v>2020</v>
      </c>
      <c r="O26" s="33">
        <f>'Normalized Annual Summary'!AS13</f>
        <v>276643616.52654433</v>
      </c>
      <c r="P26" s="54">
        <f t="shared" si="28"/>
        <v>464871.76059685642</v>
      </c>
      <c r="Q26" s="129">
        <f>Q27</f>
        <v>1.6803993760407313E-3</v>
      </c>
      <c r="R26" s="130" cm="1">
        <f t="array" ref="R26">TREND(R$5:R$12,N$5:N$12,N26)</f>
        <v>1.6462369905365336E-3</v>
      </c>
      <c r="S26" s="23"/>
      <c r="T26" s="23"/>
      <c r="U26" s="33"/>
      <c r="V26" s="54"/>
      <c r="W26" s="129"/>
      <c r="X26" s="130"/>
      <c r="Y26" s="23"/>
      <c r="Z26" s="23"/>
      <c r="AA26" s="33"/>
      <c r="AB26" s="54"/>
      <c r="AC26" s="130"/>
      <c r="AD26" s="130"/>
      <c r="AE26" s="129"/>
    </row>
    <row r="27" spans="1:31" s="36" customFormat="1" x14ac:dyDescent="0.2">
      <c r="B27" s="23">
        <v>2021</v>
      </c>
      <c r="C27" s="33">
        <f ca="1">'Normalized Annual Summary'!AA14</f>
        <v>194871445.0400705</v>
      </c>
      <c r="D27" s="54">
        <f t="shared" ca="1" si="30"/>
        <v>546868.16757469415</v>
      </c>
      <c r="E27" s="129">
        <f>AVERAGE(E5:E14)</f>
        <v>2.8063022135554247E-3</v>
      </c>
      <c r="F27" s="130" cm="1">
        <f t="array" ref="F27">TREND(F$5:F$12,B$5:B$12,B27)</f>
        <v>2.8061243304497992E-3</v>
      </c>
      <c r="G27" s="23"/>
      <c r="H27" s="23">
        <v>2021</v>
      </c>
      <c r="I27" s="33">
        <f ca="1">'Normalized Annual Summary'!AJ14</f>
        <v>118748106.98473269</v>
      </c>
      <c r="J27" s="54">
        <f t="shared" ca="1" si="31"/>
        <v>230848.2328253125</v>
      </c>
      <c r="K27" s="129">
        <f>AVERAGE(K5:K14)</f>
        <v>1.9440161084419848E-3</v>
      </c>
      <c r="L27" s="130" cm="1">
        <f t="array" ref="L27">TREND(L$8:L$12,H$8:H$12,H27)</f>
        <v>1.9567080408972324E-3</v>
      </c>
      <c r="M27" s="23"/>
      <c r="N27" s="23">
        <v>2021</v>
      </c>
      <c r="O27" s="33">
        <f>'Normalized Annual Summary'!AS14</f>
        <v>274384896.30145359</v>
      </c>
      <c r="P27" s="54">
        <f>O27*Q27</f>
        <v>461076.20853996335</v>
      </c>
      <c r="Q27" s="129">
        <f>AVERAGE(Q5:Q14)</f>
        <v>1.6803993760407313E-3</v>
      </c>
      <c r="R27" s="130" cm="1">
        <f t="array" ref="R27">TREND(R$5:R$12,N$5:N$12,N27)</f>
        <v>1.6391099057609868E-3</v>
      </c>
      <c r="S27" s="23"/>
      <c r="T27" s="23">
        <v>2021</v>
      </c>
      <c r="U27" s="33">
        <f>'Normalized Annual Summary'!AY14</f>
        <v>3351424.9544093632</v>
      </c>
      <c r="V27" s="54">
        <f t="shared" ref="V27" si="32">U27*W27</f>
        <v>9118.609147127554</v>
      </c>
      <c r="W27" s="129">
        <f>AVERAGE(W5:W14)</f>
        <v>2.7208155549270138E-3</v>
      </c>
      <c r="X27" s="130" cm="1">
        <f t="array" ref="X27">TREND(X$6:X$12,T$6:T$12,T27)</f>
        <v>2.7459637162140504E-3</v>
      </c>
      <c r="Y27" s="23"/>
      <c r="Z27" s="23">
        <v>2021</v>
      </c>
      <c r="AA27" s="33">
        <f>'Normalized Annual Summary'!BE14</f>
        <v>433167.9599999999</v>
      </c>
      <c r="AB27" s="54">
        <f>AA27*AE27</f>
        <v>1200.6649379263838</v>
      </c>
      <c r="AC27" s="51">
        <f>AVERAGE(AC5:AC14)</f>
        <v>2.5906612704264848E-3</v>
      </c>
      <c r="AD27" s="130" cm="1">
        <f t="array" ref="AD27">TREND(AD$8:AD$12,Z$8:Z$12,Z27)</f>
        <v>2.8984452137773009E-3</v>
      </c>
      <c r="AE27" s="129">
        <f>AVERAGE(AC10:AC14)</f>
        <v>2.7718230543329753E-3</v>
      </c>
    </row>
    <row r="28" spans="1:31" s="36" customFormat="1" x14ac:dyDescent="0.2">
      <c r="B28" s="36">
        <v>2022</v>
      </c>
      <c r="C28" s="37">
        <f ca="1">'Normalized Annual Summary'!AA15</f>
        <v>192603164.77921656</v>
      </c>
      <c r="D28" s="88">
        <f ca="1">C28*E28</f>
        <v>540502.68765769561</v>
      </c>
      <c r="E28" s="98">
        <f>E27</f>
        <v>2.8063022135554247E-3</v>
      </c>
      <c r="F28" s="116" cm="1">
        <f t="array" ref="F28">TREND(F$5:F$12,B$5:B$12,B28)</f>
        <v>2.8042832985297919E-3</v>
      </c>
      <c r="H28" s="36">
        <v>2022</v>
      </c>
      <c r="I28" s="37">
        <f ca="1">'Normalized Annual Summary'!AJ15</f>
        <v>119342811.32687463</v>
      </c>
      <c r="J28" s="88">
        <f ca="1">I28*K28</f>
        <v>232004.34764619684</v>
      </c>
      <c r="K28" s="98">
        <f>K27</f>
        <v>1.9440161084419848E-3</v>
      </c>
      <c r="L28" s="116" cm="1">
        <f t="array" ref="L28">TREND(L$8:L$12,H$8:H$12,H28)</f>
        <v>1.9581050904424737E-3</v>
      </c>
      <c r="N28" s="36">
        <v>2022</v>
      </c>
      <c r="O28" s="37">
        <f>'Normalized Annual Summary'!AS15</f>
        <v>280142331.02881426</v>
      </c>
      <c r="P28" s="88">
        <f>O28*Q28</f>
        <v>470750.99826341547</v>
      </c>
      <c r="Q28" s="98">
        <f>Q27</f>
        <v>1.6803993760407313E-3</v>
      </c>
      <c r="R28" s="116" cm="1">
        <f t="array" ref="R28">TREND(R$5:R$12,N$5:N$12,N28)</f>
        <v>1.6319828209854382E-3</v>
      </c>
      <c r="T28" s="36">
        <v>2022</v>
      </c>
      <c r="U28" s="37">
        <f>'Normalized Annual Summary'!AY15</f>
        <v>3356657.3703541593</v>
      </c>
      <c r="V28" s="88">
        <f>U28*W28</f>
        <v>9132.8455858200032</v>
      </c>
      <c r="W28" s="98">
        <f>W27</f>
        <v>2.7208155549270138E-3</v>
      </c>
      <c r="X28" s="116" cm="1">
        <f t="array" ref="X28">TREND(X$6:X$12,T$6:T$12,T28)</f>
        <v>2.7562272599687132E-3</v>
      </c>
      <c r="Z28" s="36">
        <v>2022</v>
      </c>
      <c r="AA28" s="37">
        <f>'Normalized Annual Summary'!BE15</f>
        <v>423795.79733632883</v>
      </c>
      <c r="AB28" s="88">
        <f t="shared" ref="AB28" si="33">AA28*AE28</f>
        <v>1174.6869613862616</v>
      </c>
      <c r="AC28" s="125">
        <f>AC27</f>
        <v>2.5906612704264848E-3</v>
      </c>
      <c r="AD28" s="116" cm="1">
        <f t="array" ref="AD28">TREND(AD$8:AD$12,Z$8:Z$12,Z28)</f>
        <v>2.9849089780918381E-3</v>
      </c>
      <c r="AE28" s="98">
        <f>AE27</f>
        <v>2.7718230543329753E-3</v>
      </c>
    </row>
    <row r="29" spans="1:31" s="36" customFormat="1" x14ac:dyDescent="0.2">
      <c r="B29" s="36">
        <v>2023</v>
      </c>
      <c r="C29" s="37">
        <f ca="1">'Normalized Annual Summary'!AA16</f>
        <v>192112283.68706501</v>
      </c>
      <c r="D29" s="88">
        <f ca="1">C29*E29</f>
        <v>539125.12696219829</v>
      </c>
      <c r="E29" s="98">
        <f>E28</f>
        <v>2.8063022135554247E-3</v>
      </c>
      <c r="F29" s="116" cm="1">
        <f t="array" ref="F29">TREND(F$5:F$12,B$5:B$12,B29)</f>
        <v>2.8024422666097846E-3</v>
      </c>
      <c r="H29" s="36">
        <v>2023</v>
      </c>
      <c r="I29" s="37">
        <f ca="1">'Normalized Annual Summary'!AJ16</f>
        <v>118382643.31449567</v>
      </c>
      <c r="J29" s="88">
        <f ca="1">I29*K29</f>
        <v>230137.76556332142</v>
      </c>
      <c r="K29" s="98">
        <f>K28</f>
        <v>1.9440161084419848E-3</v>
      </c>
      <c r="L29" s="116" cm="1">
        <f t="array" ref="L29">TREND(L$8:L$12,H$8:H$12,H29)</f>
        <v>1.9595021399877142E-3</v>
      </c>
      <c r="N29" s="36">
        <v>2023</v>
      </c>
      <c r="O29" s="37">
        <f>'Normalized Annual Summary'!AS16</f>
        <v>282898876.33631599</v>
      </c>
      <c r="P29" s="88">
        <f>O29*Q29</f>
        <v>475383.09527816938</v>
      </c>
      <c r="Q29" s="98">
        <f>Q28</f>
        <v>1.6803993760407313E-3</v>
      </c>
      <c r="R29" s="116" cm="1">
        <f t="array" ref="R29">TREND(R$5:R$12,N$5:N$12,N29)</f>
        <v>1.6248557362098914E-3</v>
      </c>
      <c r="T29" s="36">
        <v>2023</v>
      </c>
      <c r="U29" s="37">
        <f>'Normalized Annual Summary'!AY16</f>
        <v>3361897.9554141792</v>
      </c>
      <c r="V29" s="88">
        <f>U29*W29</f>
        <v>9147.1042511682226</v>
      </c>
      <c r="W29" s="98">
        <f>W28</f>
        <v>2.7208155549270138E-3</v>
      </c>
      <c r="X29" s="116" cm="1">
        <f t="array" ref="X29">TREND(X$6:X$12,T$6:T$12,T29)</f>
        <v>2.7664908037233794E-3</v>
      </c>
      <c r="Z29" s="36">
        <v>2023</v>
      </c>
      <c r="AA29" s="37">
        <f>'Normalized Annual Summary'!BE16</f>
        <v>414626.41382787121</v>
      </c>
      <c r="AB29" s="88">
        <f t="shared" ref="AB29" si="34">AA29*AE29</f>
        <v>1149.2710527834981</v>
      </c>
      <c r="AC29" s="125">
        <f>AC28</f>
        <v>2.5906612704264848E-3</v>
      </c>
      <c r="AD29" s="116" cm="1">
        <f t="array" ref="AD29">TREND(AD$8:AD$12,Z$8:Z$12,Z29)</f>
        <v>3.071372742406403E-3</v>
      </c>
      <c r="AE29" s="98">
        <f>AE28</f>
        <v>2.7718230543329753E-3</v>
      </c>
    </row>
    <row r="30" spans="1:31" x14ac:dyDescent="0.2">
      <c r="C30" s="33"/>
      <c r="D30" s="54"/>
      <c r="E30" s="51"/>
      <c r="I30" s="33"/>
      <c r="J30" s="33"/>
      <c r="K30" s="51"/>
      <c r="O30" s="33"/>
      <c r="P30" s="33"/>
      <c r="Q30" s="51"/>
      <c r="AA30" s="54"/>
      <c r="AB30" s="54"/>
    </row>
    <row r="31" spans="1:31" x14ac:dyDescent="0.2">
      <c r="C31" s="95" t="s">
        <v>66</v>
      </c>
      <c r="D31" s="93" t="s">
        <v>70</v>
      </c>
      <c r="E31" s="51" t="s">
        <v>227</v>
      </c>
      <c r="I31" s="95" t="s">
        <v>66</v>
      </c>
      <c r="J31" s="93" t="s">
        <v>70</v>
      </c>
      <c r="K31" s="51" t="s">
        <v>227</v>
      </c>
      <c r="O31" s="95" t="s">
        <v>66</v>
      </c>
      <c r="P31" s="93" t="s">
        <v>70</v>
      </c>
      <c r="Q31" s="51" t="s">
        <v>227</v>
      </c>
      <c r="U31" s="95" t="s">
        <v>66</v>
      </c>
      <c r="V31" s="93" t="s">
        <v>70</v>
      </c>
      <c r="W31" s="51" t="s">
        <v>227</v>
      </c>
      <c r="AA31" s="95" t="s">
        <v>66</v>
      </c>
      <c r="AB31" s="93" t="s">
        <v>70</v>
      </c>
      <c r="AC31" s="51" t="s">
        <v>227</v>
      </c>
    </row>
    <row r="32" spans="1:31" x14ac:dyDescent="0.2">
      <c r="A32" s="23" t="s">
        <v>222</v>
      </c>
      <c r="C32" s="96">
        <f>C14/C10-1</f>
        <v>-7.0105896721251892E-2</v>
      </c>
      <c r="D32" s="96">
        <f>D14/D10-1</f>
        <v>-9.0221842017645826E-2</v>
      </c>
      <c r="E32" s="100">
        <f>D32-C32</f>
        <v>-2.0115945296393933E-2</v>
      </c>
      <c r="I32" s="96">
        <f>I14/I10-1</f>
        <v>-2.1913380238232194E-2</v>
      </c>
      <c r="J32" s="96">
        <f>J14/J10-1</f>
        <v>-3.9686736963924996E-2</v>
      </c>
      <c r="K32" s="100">
        <f>J32-I32</f>
        <v>-1.7773356725692802E-2</v>
      </c>
      <c r="O32" s="96">
        <f>O14/O10-1</f>
        <v>-8.0341068722377451E-2</v>
      </c>
      <c r="P32" s="96">
        <f>P14/P10-1</f>
        <v>-1.7821135750767936E-2</v>
      </c>
      <c r="Q32" s="100">
        <f>P32-O32</f>
        <v>6.2519932971609515E-2</v>
      </c>
      <c r="U32" s="96">
        <f>U14/U10-1</f>
        <v>-0.22952017544308612</v>
      </c>
      <c r="V32" s="96">
        <f>V14/V10-1</f>
        <v>-0.20152482362745072</v>
      </c>
      <c r="W32" s="100">
        <f>V32-U32</f>
        <v>2.7995351815635394E-2</v>
      </c>
      <c r="AA32" s="96">
        <f>AA14/AA10-1</f>
        <v>-9.0599359699588877E-2</v>
      </c>
      <c r="AB32" s="96">
        <f>AB14/AB10-1</f>
        <v>-0.10288238107218051</v>
      </c>
      <c r="AC32" s="99">
        <f>AB32-AA32</f>
        <v>-1.2283021372591629E-2</v>
      </c>
    </row>
    <row r="33" spans="1:29" x14ac:dyDescent="0.2">
      <c r="A33" s="23" t="s">
        <v>223</v>
      </c>
      <c r="C33" s="96">
        <f>C14/C5-1</f>
        <v>-0.18762122781029378</v>
      </c>
      <c r="D33" s="96">
        <f>D14/D5-1</f>
        <v>-0.19711806174457358</v>
      </c>
      <c r="E33" s="100">
        <f>D33-C33</f>
        <v>-9.4968339342798025E-3</v>
      </c>
      <c r="I33" s="96">
        <f>I14/I5-1</f>
        <v>-4.7212809278828982E-2</v>
      </c>
      <c r="J33" s="96">
        <f>J14/J5-1</f>
        <v>-5.0999764314193063E-2</v>
      </c>
      <c r="K33" s="100">
        <f>J33-I33</f>
        <v>-3.7869550353640813E-3</v>
      </c>
      <c r="O33" s="96">
        <f>O14/O5-1</f>
        <v>-2.3509765250710801E-2</v>
      </c>
      <c r="P33" s="96">
        <f>P14/P5-1</f>
        <v>2.0544984903277497E-2</v>
      </c>
      <c r="Q33" s="100">
        <f>P33-O33</f>
        <v>4.4054750153988298E-2</v>
      </c>
      <c r="U33" s="96">
        <f>U14/U5-1</f>
        <v>-0.62842316616825666</v>
      </c>
      <c r="V33" s="96">
        <f>V14/V5-1</f>
        <v>-0.61534950832624147</v>
      </c>
      <c r="W33" s="100">
        <f>V33-U33</f>
        <v>1.3073657842015196E-2</v>
      </c>
      <c r="AA33" s="96">
        <f>AA14/AA5-1</f>
        <v>-0.24357689032329832</v>
      </c>
      <c r="AB33" s="96">
        <f>AB14/AB5-1</f>
        <v>-0.12602783115832628</v>
      </c>
      <c r="AC33" s="99">
        <f>AB33-AA33</f>
        <v>0.11754905916497205</v>
      </c>
    </row>
    <row r="34" spans="1:29" x14ac:dyDescent="0.2">
      <c r="U34" s="54"/>
      <c r="V34" s="55"/>
      <c r="AA34" s="54"/>
      <c r="AB34" s="55"/>
    </row>
    <row r="35" spans="1:29" x14ac:dyDescent="0.2">
      <c r="D35" s="23" t="s">
        <v>283</v>
      </c>
      <c r="J35" s="23" t="s">
        <v>283</v>
      </c>
      <c r="P35" s="23" t="s">
        <v>283</v>
      </c>
      <c r="V35" s="23" t="s">
        <v>283</v>
      </c>
      <c r="AB35" s="23" t="s">
        <v>282</v>
      </c>
    </row>
    <row r="39" spans="1:29" ht="15.75" customHeight="1" thickBot="1" x14ac:dyDescent="0.25">
      <c r="B39" s="300" t="s">
        <v>256</v>
      </c>
      <c r="C39" s="300"/>
      <c r="D39" s="300"/>
      <c r="E39" s="300"/>
    </row>
    <row r="40" spans="1:29" x14ac:dyDescent="0.2">
      <c r="B40" s="131" t="s">
        <v>49</v>
      </c>
      <c r="C40" s="132" t="str">
        <f>B2</f>
        <v>GS&gt;50</v>
      </c>
      <c r="D40" s="132" t="str">
        <f>H2</f>
        <v>Intermediate</v>
      </c>
      <c r="E40" s="133" t="str">
        <f>N2</f>
        <v>Large Use</v>
      </c>
    </row>
    <row r="41" spans="1:29" x14ac:dyDescent="0.2">
      <c r="B41" s="134">
        <f t="shared" ref="B41:B50" si="35">B18</f>
        <v>2012</v>
      </c>
      <c r="C41" s="110">
        <f t="shared" ref="C41:C48" ca="1" si="36">D18</f>
        <v>659171.02889857162</v>
      </c>
      <c r="D41" s="110">
        <f t="shared" ref="D41:D48" ca="1" si="37">J18</f>
        <v>249293.17791987333</v>
      </c>
      <c r="E41" s="135">
        <f t="shared" ref="E41:E48" si="38">P18</f>
        <v>455950.66757024638</v>
      </c>
    </row>
    <row r="42" spans="1:29" x14ac:dyDescent="0.2">
      <c r="B42" s="134">
        <f t="shared" si="35"/>
        <v>2013</v>
      </c>
      <c r="C42" s="110">
        <f t="shared" ca="1" si="36"/>
        <v>652427.8242865029</v>
      </c>
      <c r="D42" s="110">
        <f t="shared" ca="1" si="37"/>
        <v>255690.11256621094</v>
      </c>
      <c r="E42" s="135">
        <f t="shared" si="38"/>
        <v>453328.59500422503</v>
      </c>
    </row>
    <row r="43" spans="1:29" x14ac:dyDescent="0.2">
      <c r="B43" s="134">
        <f t="shared" si="35"/>
        <v>2014</v>
      </c>
      <c r="C43" s="110">
        <f t="shared" ca="1" si="36"/>
        <v>628800.54884392151</v>
      </c>
      <c r="D43" s="110">
        <f t="shared" ca="1" si="37"/>
        <v>248297.16593891976</v>
      </c>
      <c r="E43" s="135">
        <f t="shared" si="38"/>
        <v>452824.02148179489</v>
      </c>
    </row>
    <row r="44" spans="1:29" x14ac:dyDescent="0.2">
      <c r="B44" s="134">
        <f t="shared" si="35"/>
        <v>2015</v>
      </c>
      <c r="C44" s="110">
        <f t="shared" ca="1" si="36"/>
        <v>609923.47321674426</v>
      </c>
      <c r="D44" s="110">
        <f t="shared" ca="1" si="37"/>
        <v>245070.50144123242</v>
      </c>
      <c r="E44" s="135">
        <f t="shared" si="38"/>
        <v>452436.10506395512</v>
      </c>
    </row>
    <row r="45" spans="1:29" x14ac:dyDescent="0.2">
      <c r="B45" s="134">
        <f t="shared" si="35"/>
        <v>2016</v>
      </c>
      <c r="C45" s="110">
        <f t="shared" ca="1" si="36"/>
        <v>595747.34343151003</v>
      </c>
      <c r="D45" s="110">
        <f ca="1">J22</f>
        <v>244004.95640726172</v>
      </c>
      <c r="E45" s="135">
        <f t="shared" si="38"/>
        <v>499802.07920425141</v>
      </c>
    </row>
    <row r="46" spans="1:29" x14ac:dyDescent="0.2">
      <c r="B46" s="134">
        <f t="shared" si="35"/>
        <v>2017</v>
      </c>
      <c r="C46" s="110">
        <f t="shared" ca="1" si="36"/>
        <v>589094.01561826561</v>
      </c>
      <c r="D46" s="110">
        <f t="shared" ca="1" si="37"/>
        <v>242451.6000756814</v>
      </c>
      <c r="E46" s="135">
        <f t="shared" si="38"/>
        <v>486540.82818581909</v>
      </c>
    </row>
    <row r="47" spans="1:29" x14ac:dyDescent="0.2">
      <c r="B47" s="134">
        <f t="shared" si="35"/>
        <v>2018</v>
      </c>
      <c r="C47" s="110">
        <f t="shared" ca="1" si="36"/>
        <v>580608.43675998959</v>
      </c>
      <c r="D47" s="110">
        <f t="shared" ca="1" si="37"/>
        <v>240683.98787242992</v>
      </c>
      <c r="E47" s="135">
        <f t="shared" si="38"/>
        <v>485014.31954509526</v>
      </c>
    </row>
    <row r="48" spans="1:29" x14ac:dyDescent="0.2">
      <c r="B48" s="134">
        <f t="shared" si="35"/>
        <v>2019</v>
      </c>
      <c r="C48" s="110">
        <f t="shared" ca="1" si="36"/>
        <v>559376.94620635035</v>
      </c>
      <c r="D48" s="110">
        <f t="shared" ca="1" si="37"/>
        <v>238042.03679791669</v>
      </c>
      <c r="E48" s="135">
        <f t="shared" si="38"/>
        <v>483781.63527567958</v>
      </c>
    </row>
    <row r="49" spans="2:5" x14ac:dyDescent="0.2">
      <c r="B49" s="134">
        <f t="shared" si="35"/>
        <v>2020</v>
      </c>
      <c r="C49" s="110">
        <f t="shared" ref="C49:C50" ca="1" si="39">D26</f>
        <v>538801.9907265089</v>
      </c>
      <c r="D49" s="110">
        <f t="shared" ref="D49:D50" ca="1" si="40">J26</f>
        <v>216536.48989652388</v>
      </c>
      <c r="E49" s="135">
        <f t="shared" ref="E49:E50" si="41">P26</f>
        <v>464871.76059685642</v>
      </c>
    </row>
    <row r="50" spans="2:5" ht="13.5" thickBot="1" x14ac:dyDescent="0.25">
      <c r="B50" s="136">
        <f t="shared" si="35"/>
        <v>2021</v>
      </c>
      <c r="C50" s="137">
        <f t="shared" ca="1" si="39"/>
        <v>546868.16757469415</v>
      </c>
      <c r="D50" s="137">
        <f t="shared" ca="1" si="40"/>
        <v>230848.2328253125</v>
      </c>
      <c r="E50" s="138">
        <f t="shared" si="41"/>
        <v>461076.20853996335</v>
      </c>
    </row>
  </sheetData>
  <mergeCells count="6">
    <mergeCell ref="B39:E39"/>
    <mergeCell ref="Z2:AD2"/>
    <mergeCell ref="B2:F2"/>
    <mergeCell ref="H2:L2"/>
    <mergeCell ref="N2:R2"/>
    <mergeCell ref="T2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N66"/>
  <sheetViews>
    <sheetView tabSelected="1" workbookViewId="0">
      <selection activeCell="C15" sqref="C15"/>
    </sheetView>
  </sheetViews>
  <sheetFormatPr defaultColWidth="7.85546875" defaultRowHeight="12.75" x14ac:dyDescent="0.2"/>
  <cols>
    <col min="1" max="1" width="2.5703125" style="43" customWidth="1"/>
    <col min="2" max="2" width="21.85546875" style="43" bestFit="1" customWidth="1"/>
    <col min="3" max="13" width="13.5703125" style="43" customWidth="1"/>
    <col min="14" max="14" width="15.5703125" style="43" customWidth="1"/>
    <col min="15" max="15" width="18.7109375" style="43" customWidth="1"/>
    <col min="16" max="16" width="15.140625" style="43" bestFit="1" customWidth="1"/>
    <col min="17" max="17" width="13.42578125" style="43" customWidth="1"/>
    <col min="18" max="18" width="7.85546875" style="43"/>
    <col min="19" max="19" width="13.7109375" style="43" customWidth="1"/>
    <col min="20" max="16384" width="7.85546875" style="43"/>
  </cols>
  <sheetData>
    <row r="1" spans="2:13" ht="16.5" thickBot="1" x14ac:dyDescent="0.3">
      <c r="B1" s="56" t="s">
        <v>148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2:13" x14ac:dyDescent="0.2">
      <c r="B2" s="225" t="s">
        <v>66</v>
      </c>
      <c r="C2" s="57" t="s">
        <v>253</v>
      </c>
      <c r="D2" s="57" t="s">
        <v>159</v>
      </c>
      <c r="E2" s="57" t="s">
        <v>160</v>
      </c>
      <c r="F2" s="57" t="s">
        <v>161</v>
      </c>
      <c r="G2" s="57" t="s">
        <v>162</v>
      </c>
      <c r="H2" s="57" t="s">
        <v>166</v>
      </c>
      <c r="I2" s="57" t="s">
        <v>239</v>
      </c>
      <c r="J2" s="57" t="s">
        <v>284</v>
      </c>
      <c r="K2" s="57" t="s">
        <v>285</v>
      </c>
      <c r="L2" s="57" t="s">
        <v>251</v>
      </c>
      <c r="M2" s="58" t="s">
        <v>286</v>
      </c>
    </row>
    <row r="3" spans="2:13" x14ac:dyDescent="0.2">
      <c r="B3" s="59" t="s">
        <v>21</v>
      </c>
      <c r="C3" s="44">
        <f ca="1">OFFSET('Normalized Annual Summary'!$C$6,COLUMN()-3,0)</f>
        <v>255389581.63213682</v>
      </c>
      <c r="D3" s="44">
        <f ca="1">OFFSET('Normalized Annual Summary'!$C$6,COLUMN()-3,0)</f>
        <v>248491220.29588568</v>
      </c>
      <c r="E3" s="44">
        <f ca="1">OFFSET('Normalized Annual Summary'!$C$6,COLUMN()-3,0)</f>
        <v>247531814.84014043</v>
      </c>
      <c r="F3" s="44">
        <f ca="1">OFFSET('Normalized Annual Summary'!$C$6,COLUMN()-3,0)</f>
        <v>254829614.94449431</v>
      </c>
      <c r="G3" s="44">
        <f ca="1">OFFSET('Normalized Annual Summary'!$C$6,COLUMN()-3,0)</f>
        <v>243695247.75932932</v>
      </c>
      <c r="H3" s="44">
        <f ca="1">OFFSET('Normalized Annual Summary'!$C$6,COLUMN()-3,0)</f>
        <v>259006063.99240005</v>
      </c>
      <c r="I3" s="44">
        <f ca="1">OFFSET('Normalized Annual Summary'!$C$6,COLUMN()-3,0)</f>
        <v>251122549</v>
      </c>
      <c r="J3" s="44">
        <f ca="1">OFFSET('Normalized Annual Summary'!$C$6,COLUMN()-3,0)</f>
        <v>270338602</v>
      </c>
      <c r="K3" s="44">
        <f ca="1">OFFSET('Normalized Annual Summary'!$C$6,COLUMN()-3,0)</f>
        <v>275475848.21988314</v>
      </c>
      <c r="L3" s="44">
        <f ca="1">OFFSET('Normalized Annual Summary'!$I$15,COLUMN(L3)-COLUMN($L3),0)</f>
        <v>270291182.63338417</v>
      </c>
      <c r="M3" s="60">
        <f ca="1">OFFSET('Normalized Annual Summary'!$I$15,COLUMN(M3)-COLUMN($L3),0)</f>
        <v>265592217.24129075</v>
      </c>
    </row>
    <row r="4" spans="2:13" x14ac:dyDescent="0.2">
      <c r="B4" s="61" t="s">
        <v>128</v>
      </c>
      <c r="C4" s="44">
        <f ca="1">OFFSET('Normalized Annual Summary'!$L$6,COLUMN()-3,0)</f>
        <v>103284258.79809758</v>
      </c>
      <c r="D4" s="44">
        <f ca="1">OFFSET('Normalized Annual Summary'!$L$6,COLUMN()-3,0)</f>
        <v>103923430.55572671</v>
      </c>
      <c r="E4" s="44">
        <f ca="1">OFFSET('Normalized Annual Summary'!$L$6,COLUMN()-3,0)</f>
        <v>104997600.1746619</v>
      </c>
      <c r="F4" s="44">
        <f ca="1">OFFSET('Normalized Annual Summary'!$L$6,COLUMN()-3,0)</f>
        <v>103858080.64192553</v>
      </c>
      <c r="G4" s="44">
        <f ca="1">OFFSET('Normalized Annual Summary'!$L$6,COLUMN()-3,0)</f>
        <v>99503004.427166715</v>
      </c>
      <c r="H4" s="44">
        <f ca="1">OFFSET('Normalized Annual Summary'!$L$6,COLUMN()-3,0)</f>
        <v>101399119.8590284</v>
      </c>
      <c r="I4" s="44">
        <f ca="1">OFFSET('Normalized Annual Summary'!$L$6,COLUMN()-3,0)</f>
        <v>101723563</v>
      </c>
      <c r="J4" s="44">
        <f ca="1">OFFSET('Normalized Annual Summary'!$L$6,COLUMN()-3,0)</f>
        <v>94820549.66929999</v>
      </c>
      <c r="K4" s="44">
        <f ca="1">OFFSET('Normalized Annual Summary'!$L$6,COLUMN()-3,0)</f>
        <v>98943526.028734013</v>
      </c>
      <c r="L4" s="44">
        <f ca="1">OFFSET('Normalized Annual Summary'!$R$15,COLUMN(L4)-COLUMN($L4),0)</f>
        <v>103387625.09516497</v>
      </c>
      <c r="M4" s="60">
        <f ca="1">OFFSET('Normalized Annual Summary'!$R$15,COLUMN(M4)-COLUMN($L4),0)</f>
        <v>105317728.79666437</v>
      </c>
    </row>
    <row r="5" spans="2:13" x14ac:dyDescent="0.2">
      <c r="B5" s="61" t="s">
        <v>130</v>
      </c>
      <c r="C5" s="44">
        <f ca="1">OFFSET('Normalized Annual Summary'!$U$6,COLUMN()-3,0)</f>
        <v>233430195.35340962</v>
      </c>
      <c r="D5" s="44">
        <f ca="1">OFFSET('Normalized Annual Summary'!$U$6,COLUMN()-3,0)</f>
        <v>224657845.57076851</v>
      </c>
      <c r="E5" s="44">
        <f ca="1">OFFSET('Normalized Annual Summary'!$U$6,COLUMN()-3,0)</f>
        <v>218194347.05538249</v>
      </c>
      <c r="F5" s="44">
        <f ca="1">OFFSET('Normalized Annual Summary'!$U$6,COLUMN()-3,0)</f>
        <v>216056699.61478987</v>
      </c>
      <c r="G5" s="44">
        <f ca="1">OFFSET('Normalized Annual Summary'!$U$6,COLUMN()-3,0)</f>
        <v>204648181.01987115</v>
      </c>
      <c r="H5" s="44">
        <f ca="1">OFFSET('Normalized Annual Summary'!$U$6,COLUMN()-3,0)</f>
        <v>206166950.13402587</v>
      </c>
      <c r="I5" s="44">
        <f ca="1">OFFSET('Normalized Annual Summary'!$U$6,COLUMN()-3,0)</f>
        <v>203960179.99720001</v>
      </c>
      <c r="J5" s="44">
        <f ca="1">OFFSET('Normalized Annual Summary'!$U$6,COLUMN()-3,0)</f>
        <v>192408295.54519999</v>
      </c>
      <c r="K5" s="44">
        <f ca="1">OFFSET('Normalized Annual Summary'!$U$6,COLUMN()-3,0)</f>
        <v>190301136.7771</v>
      </c>
      <c r="L5" s="44">
        <f ca="1">OFFSET('Normalized Annual Summary'!$AA$15,COLUMN(L5)-COLUMN($L5),0)</f>
        <v>192603164.77921656</v>
      </c>
      <c r="M5" s="60">
        <f ca="1">OFFSET('Normalized Annual Summary'!$AA$15,COLUMN(M5)-COLUMN($L5),0)</f>
        <v>192112283.68706501</v>
      </c>
    </row>
    <row r="6" spans="2:13" x14ac:dyDescent="0.2">
      <c r="B6" s="61" t="s">
        <v>23</v>
      </c>
      <c r="C6" s="44">
        <f ca="1">OFFSET('Normalized Annual Summary'!$AD$6,COLUMN()-3,0)</f>
        <v>132211130.93339999</v>
      </c>
      <c r="D6" s="44">
        <f ca="1">OFFSET('Normalized Annual Summary'!$AD$6,COLUMN()-3,0)</f>
        <v>130549125.32099999</v>
      </c>
      <c r="E6" s="44">
        <f ca="1">OFFSET('Normalized Annual Summary'!$AD$6,COLUMN()-3,0)</f>
        <v>127712881.49879999</v>
      </c>
      <c r="F6" s="44">
        <f ca="1">OFFSET('Normalized Annual Summary'!$AD$6,COLUMN()-3,0)</f>
        <v>124246025.7656</v>
      </c>
      <c r="G6" s="44">
        <f ca="1">OFFSET('Normalized Annual Summary'!$AD$6,COLUMN()-3,0)</f>
        <v>123613582.23840001</v>
      </c>
      <c r="H6" s="44">
        <f ca="1">OFFSET('Normalized Annual Summary'!$AD$6,COLUMN()-3,0)</f>
        <v>122358953.95090002</v>
      </c>
      <c r="I6" s="44">
        <f ca="1">OFFSET('Normalized Annual Summary'!$AD$6,COLUMN()-3,0)</f>
        <v>120082524.1001</v>
      </c>
      <c r="J6" s="44">
        <f ca="1">OFFSET('Normalized Annual Summary'!$AD$6,COLUMN()-3,0)</f>
        <v>112049205.35920002</v>
      </c>
      <c r="K6" s="44">
        <f ca="1">OFFSET('Normalized Annual Summary'!$AD$6,COLUMN()-3,0)</f>
        <v>120904790.80819997</v>
      </c>
      <c r="L6" s="44">
        <f ca="1">OFFSET('Normalized Annual Summary'!$AJ$15,COLUMN(L6)-COLUMN($L6),0)</f>
        <v>119342811.32687463</v>
      </c>
      <c r="M6" s="60">
        <f ca="1">OFFSET('Normalized Annual Summary'!$AJ$15,COLUMN(M6)-COLUMN($L6),0)</f>
        <v>118382643.31449567</v>
      </c>
    </row>
    <row r="7" spans="2:13" x14ac:dyDescent="0.2">
      <c r="B7" s="61" t="s">
        <v>163</v>
      </c>
      <c r="C7" s="44">
        <f ca="1">OFFSET('Normalized Annual Summary'!$AM$6,COLUMN()-3,0)</f>
        <v>264004765.672095</v>
      </c>
      <c r="D7" s="44">
        <f ca="1">OFFSET('Normalized Annual Summary'!$AM$6,COLUMN()-3,0)</f>
        <v>269591766.27768004</v>
      </c>
      <c r="E7" s="44">
        <f ca="1">OFFSET('Normalized Annual Summary'!$AM$6,COLUMN()-3,0)</f>
        <v>272823999.19582504</v>
      </c>
      <c r="F7" s="44">
        <f ca="1">OFFSET('Normalized Annual Summary'!$AM$6,COLUMN()-3,0)</f>
        <v>300037282.51909494</v>
      </c>
      <c r="G7" s="44">
        <f ca="1">OFFSET('Normalized Annual Summary'!$AM$6,COLUMN()-3,0)</f>
        <v>289478993.77460253</v>
      </c>
      <c r="H7" s="44">
        <f ca="1">OFFSET('Normalized Annual Summary'!$AM$6,COLUMN()-3,0)</f>
        <v>287387431.13281</v>
      </c>
      <c r="I7" s="44">
        <f ca="1">OFFSET('Normalized Annual Summary'!$AM$6,COLUMN()-3,0)</f>
        <v>290955053</v>
      </c>
      <c r="J7" s="44">
        <f ca="1">OFFSET('Normalized Annual Summary'!$AM$6,COLUMN()-3,0)</f>
        <v>281204845.03435504</v>
      </c>
      <c r="K7" s="44">
        <f ca="1">OFFSET('Normalized Annual Summary'!$AM$6,COLUMN()-3,0)</f>
        <v>266221942.0420725</v>
      </c>
      <c r="L7" s="44">
        <f ca="1">OFFSET('Normalized Annual Summary'!$AS$15,COLUMN(L7)-COLUMN($L7),0)</f>
        <v>280142331.02881426</v>
      </c>
      <c r="M7" s="60">
        <f ca="1">OFFSET('Normalized Annual Summary'!$AS$15,COLUMN(M7)-COLUMN($L7),0)</f>
        <v>282898876.33631599</v>
      </c>
    </row>
    <row r="8" spans="2:13" x14ac:dyDescent="0.2">
      <c r="B8" s="61" t="s">
        <v>146</v>
      </c>
      <c r="C8" s="44">
        <f ca="1">OFFSET('Normalized Annual Summary'!$AV$6,COLUMN()-3,0)</f>
        <v>9144166.018151382</v>
      </c>
      <c r="D8" s="44">
        <f ca="1">OFFSET('Normalized Annual Summary'!$AV$6,COLUMN()-3,0)</f>
        <v>8086583.2770350762</v>
      </c>
      <c r="E8" s="44">
        <f ca="1">OFFSET('Normalized Annual Summary'!$AV$6,COLUMN()-3,0)</f>
        <v>6427056.8045899998</v>
      </c>
      <c r="F8" s="44">
        <f ca="1">OFFSET('Normalized Annual Summary'!$AV$6,COLUMN()-3,0)</f>
        <v>5119606.1326600015</v>
      </c>
      <c r="G8" s="44">
        <f ca="1">OFFSET('Normalized Annual Summary'!$AV$6,COLUMN()-3,0)</f>
        <v>4349789.3748699967</v>
      </c>
      <c r="H8" s="44">
        <f ca="1">OFFSET('Normalized Annual Summary'!$AV$6,COLUMN()-3,0)</f>
        <v>3664817.2994635967</v>
      </c>
      <c r="I8" s="44">
        <f ca="1">OFFSET('Normalized Annual Summary'!$AV$6,COLUMN()-3,0)</f>
        <v>3457005</v>
      </c>
      <c r="J8" s="44">
        <f ca="1">OFFSET('Normalized Annual Summary'!$AV$6,COLUMN()-3,0)</f>
        <v>3449208.3879999998</v>
      </c>
      <c r="K8" s="44">
        <f ca="1">OFFSET('Normalized Annual Summary'!$AV$6,COLUMN()-3,0)</f>
        <v>3351424.9544093632</v>
      </c>
      <c r="L8" s="44">
        <f ca="1">OFFSET('Normalized Annual Summary'!$AY$15,COLUMN(L8)-COLUMN($L8),0)</f>
        <v>3356657.3703541593</v>
      </c>
      <c r="M8" s="60">
        <f ca="1">OFFSET('Normalized Annual Summary'!$AY$15,COLUMN(M8)-COLUMN($L8),0)</f>
        <v>3361897.9554141792</v>
      </c>
    </row>
    <row r="9" spans="2:13" x14ac:dyDescent="0.2">
      <c r="B9" s="61" t="s">
        <v>149</v>
      </c>
      <c r="C9" s="44">
        <f ca="1">OFFSET('Normalized Annual Summary'!$BB$6,COLUMN()-3,0)</f>
        <v>547347.48</v>
      </c>
      <c r="D9" s="44">
        <f ca="1">OFFSET('Normalized Annual Summary'!$BB$6,COLUMN()-3,0)</f>
        <v>536887.44000000006</v>
      </c>
      <c r="E9" s="44">
        <f ca="1">OFFSET('Normalized Annual Summary'!$BB$6,COLUMN()-3,0)</f>
        <v>507379.83599999995</v>
      </c>
      <c r="F9" s="44">
        <f ca="1">OFFSET('Normalized Annual Summary'!$BB$6,COLUMN()-3,0)</f>
        <v>497068.96799999988</v>
      </c>
      <c r="G9" s="44">
        <f ca="1">OFFSET('Normalized Annual Summary'!$BB$6,COLUMN()-3,0)</f>
        <v>476322.47087148222</v>
      </c>
      <c r="H9" s="44">
        <f ca="1">OFFSET('Normalized Annual Summary'!$BB$6,COLUMN()-3,0)</f>
        <v>453200.06129471678</v>
      </c>
      <c r="I9" s="44">
        <f ca="1">OFFSET('Normalized Annual Summary'!$BB$6,COLUMN()-3,0)</f>
        <v>474592</v>
      </c>
      <c r="J9" s="44">
        <f ca="1">OFFSET('Normalized Annual Summary'!$BB$6,COLUMN()-3,0)</f>
        <v>439110</v>
      </c>
      <c r="K9" s="44">
        <f ca="1">OFFSET('Normalized Annual Summary'!$BB$6,COLUMN()-3,0)</f>
        <v>433167.95999999985</v>
      </c>
      <c r="L9" s="44">
        <f ca="1">OFFSET('Normalized Annual Summary'!$BE$15,COLUMN(L9)-COLUMN($L9),0)</f>
        <v>423795.79733632883</v>
      </c>
      <c r="M9" s="60">
        <f ca="1">OFFSET('Normalized Annual Summary'!$BE$15,COLUMN(M9)-COLUMN($L9),0)</f>
        <v>414626.41382787121</v>
      </c>
    </row>
    <row r="10" spans="2:13" x14ac:dyDescent="0.2">
      <c r="B10" s="61" t="s">
        <v>67</v>
      </c>
      <c r="C10" s="44">
        <f ca="1">OFFSET('Normalized Annual Summary'!$BH$6,COLUMN()-3,0)</f>
        <v>2183026.2609067005</v>
      </c>
      <c r="D10" s="44">
        <f ca="1">OFFSET('Normalized Annual Summary'!$BH$6,COLUMN()-3,0)</f>
        <v>2203828.4995907997</v>
      </c>
      <c r="E10" s="44">
        <f ca="1">OFFSET('Normalized Annual Summary'!$BH$6,COLUMN()-3,0)</f>
        <v>2211250.1011378998</v>
      </c>
      <c r="F10" s="44">
        <f ca="1">OFFSET('Normalized Annual Summary'!$BH$6,COLUMN()-3,0)</f>
        <v>2221666.6957900003</v>
      </c>
      <c r="G10" s="44">
        <f ca="1">OFFSET('Normalized Annual Summary'!$BH$6,COLUMN()-3,0)</f>
        <v>2156982.068929255</v>
      </c>
      <c r="H10" s="44">
        <f ca="1">OFFSET('Normalized Annual Summary'!$BH$6,COLUMN()-3,0)</f>
        <v>2052963.2462899708</v>
      </c>
      <c r="I10" s="44">
        <f ca="1">OFFSET('Normalized Annual Summary'!$BH$6,COLUMN()-3,0)</f>
        <v>2202858</v>
      </c>
      <c r="J10" s="44">
        <f ca="1">OFFSET('Normalized Annual Summary'!$BH$6,COLUMN()-3,0)</f>
        <v>2209114</v>
      </c>
      <c r="K10" s="44">
        <f ca="1">OFFSET('Normalized Annual Summary'!$BH$6,COLUMN()-3,0)</f>
        <v>2181430.8754999968</v>
      </c>
      <c r="L10" s="44">
        <f>'Normalized Annual Summary'!BK15</f>
        <v>2162261.9016676215</v>
      </c>
      <c r="M10" s="60">
        <f>'Normalized Annual Summary'!BQ16</f>
        <v>2201349.4629095066</v>
      </c>
    </row>
    <row r="11" spans="2:13" ht="13.5" thickBot="1" x14ac:dyDescent="0.25">
      <c r="B11" s="62" t="s">
        <v>19</v>
      </c>
      <c r="C11" s="63">
        <f ca="1">SUM(C3:C10)</f>
        <v>1000194472.1481973</v>
      </c>
      <c r="D11" s="63">
        <f t="shared" ref="D11:L11" ca="1" si="0">SUM(D3:D10)</f>
        <v>988040687.23768687</v>
      </c>
      <c r="E11" s="63">
        <f t="shared" ca="1" si="0"/>
        <v>980406329.50653768</v>
      </c>
      <c r="F11" s="63">
        <f t="shared" ca="1" si="0"/>
        <v>1006866045.2823547</v>
      </c>
      <c r="G11" s="63">
        <f t="shared" ca="1" si="0"/>
        <v>967922103.13404036</v>
      </c>
      <c r="H11" s="63">
        <f t="shared" ca="1" si="0"/>
        <v>982489499.67621267</v>
      </c>
      <c r="I11" s="63">
        <f t="shared" ca="1" si="0"/>
        <v>973978324.09730005</v>
      </c>
      <c r="J11" s="63">
        <f t="shared" ref="J11:K11" ca="1" si="1">SUM(J3:J10)</f>
        <v>956918929.99605501</v>
      </c>
      <c r="K11" s="63">
        <f t="shared" ca="1" si="1"/>
        <v>957813267.66589904</v>
      </c>
      <c r="L11" s="63">
        <f t="shared" ca="1" si="0"/>
        <v>971709829.93281269</v>
      </c>
      <c r="M11" s="64">
        <f ca="1">SUM(M3:M10)</f>
        <v>970281623.20798337</v>
      </c>
    </row>
    <row r="13" spans="2:13" ht="16.5" thickBot="1" x14ac:dyDescent="0.3">
      <c r="B13" s="56" t="s">
        <v>164</v>
      </c>
      <c r="C13" s="56"/>
      <c r="E13" s="230"/>
      <c r="I13" s="44"/>
      <c r="J13" s="44"/>
    </row>
    <row r="14" spans="2:13" ht="38.25" x14ac:dyDescent="0.2">
      <c r="B14" s="225" t="s">
        <v>66</v>
      </c>
      <c r="C14" s="65" t="s">
        <v>287</v>
      </c>
      <c r="D14" s="65" t="s">
        <v>165</v>
      </c>
      <c r="E14" s="66" t="s">
        <v>288</v>
      </c>
    </row>
    <row r="15" spans="2:13" x14ac:dyDescent="0.2">
      <c r="B15" s="59" t="str">
        <f t="shared" ref="B15:B22" si="2">B3</f>
        <v>Residential</v>
      </c>
      <c r="C15" s="44">
        <f t="shared" ref="C15:C22" ca="1" si="3">M3</f>
        <v>265592217.24129075</v>
      </c>
      <c r="D15" s="44">
        <f>'CDM Adjustment'!J7</f>
        <v>701408.16375892365</v>
      </c>
      <c r="E15" s="60">
        <f ca="1">C15-D15</f>
        <v>264890809.07753181</v>
      </c>
    </row>
    <row r="16" spans="2:13" ht="12.75" customHeight="1" x14ac:dyDescent="0.2">
      <c r="B16" s="61" t="str">
        <f t="shared" si="2"/>
        <v>GS &lt; 50</v>
      </c>
      <c r="C16" s="44">
        <f t="shared" ca="1" si="3"/>
        <v>105317728.79666437</v>
      </c>
      <c r="D16" s="44">
        <f>'CDM Adjustment'!J8</f>
        <v>1583669.6679923439</v>
      </c>
      <c r="E16" s="60">
        <f ca="1">C16-D16</f>
        <v>103734059.12867203</v>
      </c>
      <c r="G16" s="302" t="s">
        <v>244</v>
      </c>
      <c r="H16" s="302"/>
      <c r="I16" s="302"/>
      <c r="J16" s="302"/>
      <c r="K16" s="302"/>
    </row>
    <row r="17" spans="2:13" x14ac:dyDescent="0.2">
      <c r="B17" s="61" t="str">
        <f t="shared" si="2"/>
        <v>GS &gt; 50</v>
      </c>
      <c r="C17" s="44">
        <f t="shared" ca="1" si="3"/>
        <v>192112283.68706501</v>
      </c>
      <c r="D17" s="44">
        <f>'CDM Adjustment'!J9</f>
        <v>6069382.4405611921</v>
      </c>
      <c r="E17" s="60">
        <f t="shared" ref="E17:E22" ca="1" si="4">C17-D17</f>
        <v>186042901.2465038</v>
      </c>
      <c r="G17" s="302"/>
      <c r="H17" s="302"/>
      <c r="I17" s="302"/>
      <c r="J17" s="302"/>
      <c r="K17" s="302"/>
    </row>
    <row r="18" spans="2:13" x14ac:dyDescent="0.2">
      <c r="B18" s="61" t="str">
        <f t="shared" si="2"/>
        <v>Intermediate</v>
      </c>
      <c r="C18" s="44">
        <f t="shared" ca="1" si="3"/>
        <v>118382643.31449567</v>
      </c>
      <c r="D18" s="44">
        <f>'CDM Adjustment'!J10</f>
        <v>5425200.338963815</v>
      </c>
      <c r="E18" s="60">
        <f t="shared" ca="1" si="4"/>
        <v>112957442.97553185</v>
      </c>
      <c r="G18" s="302"/>
      <c r="H18" s="302"/>
      <c r="I18" s="302"/>
      <c r="J18" s="302"/>
      <c r="K18" s="302"/>
    </row>
    <row r="19" spans="2:13" x14ac:dyDescent="0.2">
      <c r="B19" s="61" t="str">
        <f t="shared" si="2"/>
        <v>Large User</v>
      </c>
      <c r="C19" s="44">
        <f t="shared" ca="1" si="3"/>
        <v>282898876.33631599</v>
      </c>
      <c r="D19" s="44">
        <f>'CDM Adjustment'!J11</f>
        <v>702366.28510026075</v>
      </c>
      <c r="E19" s="60">
        <f t="shared" ca="1" si="4"/>
        <v>282196510.05121571</v>
      </c>
      <c r="G19" s="115"/>
    </row>
    <row r="20" spans="2:13" x14ac:dyDescent="0.2">
      <c r="B20" s="61" t="str">
        <f t="shared" si="2"/>
        <v>Street Light</v>
      </c>
      <c r="C20" s="44">
        <f t="shared" ca="1" si="3"/>
        <v>3361897.9554141792</v>
      </c>
      <c r="D20" s="44">
        <f>'CDM Adjustment'!J12</f>
        <v>0</v>
      </c>
      <c r="E20" s="60">
        <f t="shared" ca="1" si="4"/>
        <v>3361897.9554141792</v>
      </c>
    </row>
    <row r="21" spans="2:13" x14ac:dyDescent="0.2">
      <c r="B21" s="61" t="str">
        <f t="shared" si="2"/>
        <v>Sentinel Light</v>
      </c>
      <c r="C21" s="44">
        <f t="shared" ca="1" si="3"/>
        <v>414626.41382787121</v>
      </c>
      <c r="D21" s="44">
        <f>'CDM Adjustment'!J13</f>
        <v>0</v>
      </c>
      <c r="E21" s="60">
        <f t="shared" ca="1" si="4"/>
        <v>414626.41382787121</v>
      </c>
    </row>
    <row r="22" spans="2:13" x14ac:dyDescent="0.2">
      <c r="B22" s="61" t="str">
        <f t="shared" si="2"/>
        <v>USL</v>
      </c>
      <c r="C22" s="44">
        <f t="shared" si="3"/>
        <v>2201349.4629095066</v>
      </c>
      <c r="D22" s="44">
        <f>'CDM Adjustment'!J14</f>
        <v>0</v>
      </c>
      <c r="E22" s="60">
        <f t="shared" si="4"/>
        <v>2201349.4629095066</v>
      </c>
    </row>
    <row r="23" spans="2:13" ht="13.5" thickBot="1" x14ac:dyDescent="0.25">
      <c r="B23" s="62" t="s">
        <v>19</v>
      </c>
      <c r="C23" s="63">
        <f ca="1">SUM(C15:C22)</f>
        <v>970281623.20798337</v>
      </c>
      <c r="D23" s="63">
        <f>SUM(D15:D22)</f>
        <v>14482026.896376535</v>
      </c>
      <c r="E23" s="64">
        <f ca="1">SUM(E15:E22)</f>
        <v>955799596.31160676</v>
      </c>
    </row>
    <row r="25" spans="2:13" ht="16.5" thickBot="1" x14ac:dyDescent="0.3">
      <c r="B25" s="56" t="s">
        <v>148</v>
      </c>
      <c r="C25" s="56"/>
    </row>
    <row r="26" spans="2:13" x14ac:dyDescent="0.2">
      <c r="B26" s="225" t="s">
        <v>70</v>
      </c>
      <c r="C26" s="57" t="s">
        <v>253</v>
      </c>
      <c r="D26" s="57" t="s">
        <v>159</v>
      </c>
      <c r="E26" s="57" t="s">
        <v>160</v>
      </c>
      <c r="F26" s="57" t="s">
        <v>161</v>
      </c>
      <c r="G26" s="57" t="s">
        <v>162</v>
      </c>
      <c r="H26" s="57" t="s">
        <v>166</v>
      </c>
      <c r="I26" s="57" t="s">
        <v>239</v>
      </c>
      <c r="J26" s="57" t="s">
        <v>284</v>
      </c>
      <c r="K26" s="57" t="s">
        <v>285</v>
      </c>
      <c r="L26" s="57" t="s">
        <v>251</v>
      </c>
      <c r="M26" s="58" t="s">
        <v>286</v>
      </c>
    </row>
    <row r="27" spans="2:13" x14ac:dyDescent="0.2">
      <c r="B27" s="61" t="s">
        <v>130</v>
      </c>
      <c r="C27" s="44">
        <f ca="1">OFFSET('kW Forecast'!$D$6,COLUMN()-3,0)</f>
        <v>653752.23119593621</v>
      </c>
      <c r="D27" s="44">
        <f ca="1">OFFSET('kW Forecast'!$D$6,COLUMN()-3,0)</f>
        <v>633553.39923646743</v>
      </c>
      <c r="E27" s="44">
        <f ca="1">OFFSET('kW Forecast'!$D$6,COLUMN()-3,0)</f>
        <v>608069.44267424359</v>
      </c>
      <c r="F27" s="44">
        <f ca="1">OFFSET('kW Forecast'!$D$6,COLUMN()-3,0)</f>
        <v>600288.69688747183</v>
      </c>
      <c r="G27" s="44">
        <f ca="1">OFFSET('kW Forecast'!$D$6,COLUMN()-3,0)</f>
        <v>586835.88546844746</v>
      </c>
      <c r="H27" s="44">
        <f ca="1">OFFSET('kW Forecast'!$D$6,COLUMN()-3,0)</f>
        <v>584727.66599405033</v>
      </c>
      <c r="I27" s="44">
        <f ca="1">OFFSET('kW Forecast'!$D$6,COLUMN()-3,0)</f>
        <v>559697.61001746764</v>
      </c>
      <c r="J27" s="44">
        <f ca="1">OFFSET('kW Forecast'!$D$6,COLUMN()-3,0)</f>
        <v>535863.81596164464</v>
      </c>
      <c r="K27" s="44">
        <f ca="1">OFFSET('kW Forecast'!$D$6,COLUMN()-3,0)</f>
        <v>533890.47091942793</v>
      </c>
      <c r="L27" s="44">
        <f ca="1">OFFSET('kW Forecast'!$D$28,COLUMN()-12,0)</f>
        <v>540502.68765769561</v>
      </c>
      <c r="M27" s="60">
        <f ca="1">OFFSET('kW Forecast'!$D$28,COLUMN()-12,0)</f>
        <v>539125.12696219829</v>
      </c>
    </row>
    <row r="28" spans="2:13" x14ac:dyDescent="0.2">
      <c r="B28" s="61" t="str">
        <f>B18</f>
        <v>Intermediate</v>
      </c>
      <c r="C28" s="44">
        <f ca="1">OFFSET('kW Forecast'!$J$6,COLUMN()-3,0)</f>
        <v>252595.35793681574</v>
      </c>
      <c r="D28" s="44">
        <f ca="1">OFFSET('kW Forecast'!$J$6,COLUMN()-3,0)</f>
        <v>258573.08062859904</v>
      </c>
      <c r="E28" s="44">
        <f ca="1">OFFSET('kW Forecast'!$J$6,COLUMN()-3,0)</f>
        <v>250508.13627718703</v>
      </c>
      <c r="F28" s="44">
        <f ca="1">OFFSET('kW Forecast'!$J$6,COLUMN()-3,0)</f>
        <v>237319.93888641059</v>
      </c>
      <c r="G28" s="44">
        <f ca="1">OFFSET('kW Forecast'!$J$6,COLUMN()-3,0)</f>
        <v>242929.6181180173</v>
      </c>
      <c r="H28" s="44">
        <f ca="1">OFFSET('kW Forecast'!$J$6,COLUMN()-3,0)</f>
        <v>241691.09115046132</v>
      </c>
      <c r="I28" s="44">
        <f ca="1">OFFSET('kW Forecast'!$J$6,COLUMN()-3,0)</f>
        <v>232237.65558253234</v>
      </c>
      <c r="J28" s="44">
        <f ca="1">OFFSET('kW Forecast'!$J$6,COLUMN()-3,0)</f>
        <v>216944.89655174536</v>
      </c>
      <c r="K28" s="44">
        <f ca="1">OFFSET('kW Forecast'!$J$6,COLUMN()-3,0)</f>
        <v>233288.53426302079</v>
      </c>
      <c r="L28" s="44">
        <f ca="1">OFFSET('kW Forecast'!$J$28,COLUMN()-12,0)</f>
        <v>232004.34764619684</v>
      </c>
      <c r="M28" s="60">
        <f ca="1">OFFSET('kW Forecast'!$J$28,COLUMN()-12,0)</f>
        <v>230137.76556332142</v>
      </c>
    </row>
    <row r="29" spans="2:13" x14ac:dyDescent="0.2">
      <c r="B29" s="61" t="str">
        <f>B19</f>
        <v>Large User</v>
      </c>
      <c r="C29" s="44">
        <f ca="1">OFFSET('kW Forecast'!$P$6,COLUMN()-3,0)</f>
        <v>446265.186827072</v>
      </c>
      <c r="D29" s="44">
        <f ca="1">OFFSET('kW Forecast'!$P$6,COLUMN()-3,0)</f>
        <v>465256.08118981717</v>
      </c>
      <c r="E29" s="44">
        <f ca="1">OFFSET('kW Forecast'!$P$6,COLUMN()-3,0)</f>
        <v>459246.2355485693</v>
      </c>
      <c r="F29" s="44">
        <f ca="1">OFFSET('kW Forecast'!$P$6,COLUMN()-3,0)</f>
        <v>481850.01605768601</v>
      </c>
      <c r="G29" s="44">
        <f ca="1">OFFSET('kW Forecast'!$P$6,COLUMN()-3,0)</f>
        <v>479867.14926132001</v>
      </c>
      <c r="H29" s="44">
        <f ca="1">OFFSET('kW Forecast'!$P$6,COLUMN()-3,0)</f>
        <v>486458.82030932442</v>
      </c>
      <c r="I29" s="44">
        <f ca="1">OFFSET('kW Forecast'!$P$6,COLUMN()-3,0)</f>
        <v>477956</v>
      </c>
      <c r="J29" s="44">
        <f ca="1">OFFSET('kW Forecast'!$P$6,COLUMN()-3,0)</f>
        <v>461492.62948073435</v>
      </c>
      <c r="K29" s="44">
        <f ca="1">OFFSET('kW Forecast'!$P$6,COLUMN()-3,0)</f>
        <v>471315.371652</v>
      </c>
      <c r="L29" s="44">
        <f ca="1">OFFSET('kW Forecast'!$P$28,COLUMN()-12,0)</f>
        <v>470750.99826341547</v>
      </c>
      <c r="M29" s="60">
        <f ca="1">OFFSET('kW Forecast'!$P$28,COLUMN()-12,0)</f>
        <v>475383.09527816938</v>
      </c>
    </row>
    <row r="30" spans="2:13" x14ac:dyDescent="0.2">
      <c r="B30" s="61" t="s">
        <v>146</v>
      </c>
      <c r="C30" s="44">
        <f ca="1">OFFSET('kW Forecast'!$V$6,COLUMN()-3,0)</f>
        <v>24350.724000000002</v>
      </c>
      <c r="D30" s="44">
        <f ca="1">OFFSET('kW Forecast'!$V$6,COLUMN()-3,0)</f>
        <v>21697.097001631322</v>
      </c>
      <c r="E30" s="44">
        <f ca="1">OFFSET('kW Forecast'!$V$6,COLUMN()-3,0)</f>
        <v>17286.991099999996</v>
      </c>
      <c r="F30" s="44">
        <f ca="1">OFFSET('kW Forecast'!$V$6,COLUMN()-3,0)</f>
        <v>13685.656021495031</v>
      </c>
      <c r="G30" s="44">
        <f ca="1">OFFSET('kW Forecast'!$V$6,COLUMN()-3,0)</f>
        <v>11694.634499999998</v>
      </c>
      <c r="H30" s="44">
        <f ca="1">OFFSET('kW Forecast'!$V$6,COLUMN()-3,0)</f>
        <v>10173.279999999999</v>
      </c>
      <c r="I30" s="44">
        <f ca="1">OFFSET('kW Forecast'!$V$6,COLUMN()-3,0)</f>
        <v>9620</v>
      </c>
      <c r="J30" s="44">
        <f ca="1">OFFSET('kW Forecast'!$V$6,COLUMN()-3,0)</f>
        <v>9568.6293999999998</v>
      </c>
      <c r="K30" s="44">
        <f ca="1">OFFSET('kW Forecast'!$V$6,COLUMN()-3,0)</f>
        <v>9337.8753449999986</v>
      </c>
      <c r="L30" s="44">
        <f ca="1">OFFSET('kW Forecast'!$V$28,COLUMN()-12,0)</f>
        <v>9132.8455858200032</v>
      </c>
      <c r="M30" s="60">
        <f ca="1">OFFSET('kW Forecast'!$V$28,COLUMN()-12,0)</f>
        <v>9147.1042511682226</v>
      </c>
    </row>
    <row r="31" spans="2:13" x14ac:dyDescent="0.2">
      <c r="B31" s="61" t="s">
        <v>149</v>
      </c>
      <c r="C31" s="44">
        <f ca="1">OFFSET('kW Forecast'!$AB$6,COLUMN()-3,0)</f>
        <v>1313.0620000000001</v>
      </c>
      <c r="D31" s="44">
        <f ca="1">OFFSET('kW Forecast'!$AB$6,COLUMN()-3,0)</f>
        <v>1278.0620000000001</v>
      </c>
      <c r="E31" s="44">
        <f ca="1">OFFSET('kW Forecast'!$AB$6,COLUMN()-3,0)</f>
        <v>1253.884</v>
      </c>
      <c r="F31" s="44">
        <f ca="1">OFFSET('kW Forecast'!$AB$6,COLUMN()-3,0)</f>
        <v>1204.954</v>
      </c>
      <c r="G31" s="44">
        <f ca="1">OFFSET('kW Forecast'!$AB$6,COLUMN()-3,0)</f>
        <v>1323.6390000000001</v>
      </c>
      <c r="H31" s="44">
        <f ca="1">OFFSET('kW Forecast'!$AB$6,COLUMN()-3,0)</f>
        <v>1301.942</v>
      </c>
      <c r="I31" s="44">
        <f ca="1">OFFSET('kW Forecast'!$AB$6,COLUMN()-3,0)</f>
        <v>1302</v>
      </c>
      <c r="J31" s="44">
        <f ca="1">OFFSET('kW Forecast'!$AB$6,COLUMN()-3,0)</f>
        <v>1195.5739999999983</v>
      </c>
      <c r="K31" s="44">
        <f ca="1">OFFSET('kW Forecast'!$AB$6,COLUMN()-3,0)</f>
        <v>1187.4598680000001</v>
      </c>
      <c r="L31" s="44">
        <f ca="1">OFFSET('kW Forecast'!$AB$28,COLUMN()-12,0)</f>
        <v>1174.6869613862616</v>
      </c>
      <c r="M31" s="60">
        <f ca="1">OFFSET('kW Forecast'!$AB$28,COLUMN()-12,0)</f>
        <v>1149.2710527834981</v>
      </c>
    </row>
    <row r="32" spans="2:13" ht="13.5" thickBot="1" x14ac:dyDescent="0.25">
      <c r="B32" s="62" t="s">
        <v>19</v>
      </c>
      <c r="C32" s="63">
        <f ca="1">SUM(C24:C31)</f>
        <v>1378276.5619598238</v>
      </c>
      <c r="D32" s="63">
        <f t="shared" ref="D32:L32" ca="1" si="5">SUM(D24:D31)</f>
        <v>1380357.7200565147</v>
      </c>
      <c r="E32" s="63">
        <f t="shared" ca="1" si="5"/>
        <v>1336364.6895999999</v>
      </c>
      <c r="F32" s="63">
        <f t="shared" ca="1" si="5"/>
        <v>1334349.2618530635</v>
      </c>
      <c r="G32" s="63">
        <f t="shared" ca="1" si="5"/>
        <v>1322650.9263477847</v>
      </c>
      <c r="H32" s="63">
        <f t="shared" ca="1" si="5"/>
        <v>1324352.7994538362</v>
      </c>
      <c r="I32" s="63">
        <f t="shared" ca="1" si="5"/>
        <v>1280813.2656</v>
      </c>
      <c r="J32" s="63">
        <f t="shared" ref="J32:K32" ca="1" si="6">SUM(J24:J31)</f>
        <v>1225065.5453941245</v>
      </c>
      <c r="K32" s="63">
        <f t="shared" ca="1" si="6"/>
        <v>1249019.7120474488</v>
      </c>
      <c r="L32" s="63">
        <f t="shared" ca="1" si="5"/>
        <v>1253565.5661145144</v>
      </c>
      <c r="M32" s="64">
        <f t="shared" ref="M32" ca="1" si="7">SUM(M24:M31)</f>
        <v>1254942.363107641</v>
      </c>
    </row>
    <row r="34" spans="2:14" ht="16.5" thickBot="1" x14ac:dyDescent="0.3">
      <c r="B34" s="56" t="s">
        <v>164</v>
      </c>
      <c r="C34" s="56"/>
    </row>
    <row r="35" spans="2:14" ht="38.25" x14ac:dyDescent="0.2">
      <c r="B35" s="225" t="s">
        <v>70</v>
      </c>
      <c r="C35" s="65" t="s">
        <v>287</v>
      </c>
      <c r="D35" s="65" t="s">
        <v>165</v>
      </c>
      <c r="E35" s="66" t="s">
        <v>288</v>
      </c>
    </row>
    <row r="36" spans="2:14" x14ac:dyDescent="0.2">
      <c r="B36" s="61" t="str">
        <f>B27</f>
        <v>GS &gt; 50</v>
      </c>
      <c r="C36" s="44">
        <f ca="1">M27</f>
        <v>539125.12696219829</v>
      </c>
      <c r="D36" s="44">
        <f ca="1">'CDM Adjustment'!G23</f>
        <v>17032.5213778613</v>
      </c>
      <c r="E36" s="60">
        <f ca="1">C36-D36</f>
        <v>522092.60558433697</v>
      </c>
      <c r="H36" s="44"/>
    </row>
    <row r="37" spans="2:14" x14ac:dyDescent="0.2">
      <c r="B37" s="61" t="str">
        <f>B28</f>
        <v>Intermediate</v>
      </c>
      <c r="C37" s="44">
        <f ca="1">M28</f>
        <v>230137.76556332142</v>
      </c>
      <c r="D37" s="44">
        <f ca="1">'CDM Adjustment'!G24</f>
        <v>10546.676850470572</v>
      </c>
      <c r="E37" s="60">
        <f ca="1">C37-D37</f>
        <v>219591.08871285085</v>
      </c>
    </row>
    <row r="38" spans="2:14" x14ac:dyDescent="0.2">
      <c r="B38" s="61" t="str">
        <f>B29</f>
        <v>Large User</v>
      </c>
      <c r="C38" s="44">
        <f ca="1">M29</f>
        <v>475383.09527816938</v>
      </c>
      <c r="D38" s="44">
        <f>'CDM Adjustment'!G25</f>
        <v>1180.2558672345244</v>
      </c>
      <c r="E38" s="60">
        <f ca="1">C38-D38</f>
        <v>474202.83941093483</v>
      </c>
    </row>
    <row r="39" spans="2:14" x14ac:dyDescent="0.2">
      <c r="B39" s="61" t="str">
        <f>B30</f>
        <v>Street Light</v>
      </c>
      <c r="C39" s="44">
        <f ca="1">M30</f>
        <v>9147.1042511682226</v>
      </c>
      <c r="D39" s="44">
        <f>'CDM Adjustment'!G26</f>
        <v>0</v>
      </c>
      <c r="E39" s="60">
        <f ca="1">C39-D39</f>
        <v>9147.1042511682226</v>
      </c>
    </row>
    <row r="40" spans="2:14" x14ac:dyDescent="0.2">
      <c r="B40" s="61" t="str">
        <f>B31</f>
        <v>Sentinel Light</v>
      </c>
      <c r="C40" s="44">
        <f ca="1">M31</f>
        <v>1149.2710527834981</v>
      </c>
      <c r="D40" s="44">
        <f>'CDM Adjustment'!G27</f>
        <v>0</v>
      </c>
      <c r="E40" s="60">
        <f ca="1">C40-D40</f>
        <v>1149.2710527834981</v>
      </c>
    </row>
    <row r="41" spans="2:14" ht="13.5" thickBot="1" x14ac:dyDescent="0.25">
      <c r="B41" s="62" t="s">
        <v>19</v>
      </c>
      <c r="C41" s="63">
        <f ca="1">SUM(C36:C40)</f>
        <v>1254942.363107641</v>
      </c>
      <c r="D41" s="63">
        <f ca="1">SUM(D36:D40)</f>
        <v>28759.454095566398</v>
      </c>
      <c r="E41" s="64">
        <f ca="1">SUM(E36:E40)</f>
        <v>1226182.9090120743</v>
      </c>
    </row>
    <row r="43" spans="2:14" ht="16.5" thickBot="1" x14ac:dyDescent="0.3">
      <c r="B43" s="56" t="s">
        <v>373</v>
      </c>
      <c r="C43" s="56"/>
      <c r="N43" s="128"/>
    </row>
    <row r="44" spans="2:14" x14ac:dyDescent="0.2">
      <c r="B44" s="225"/>
      <c r="C44" s="57" t="s">
        <v>253</v>
      </c>
      <c r="D44" s="57" t="s">
        <v>159</v>
      </c>
      <c r="E44" s="57" t="s">
        <v>160</v>
      </c>
      <c r="F44" s="57" t="s">
        <v>161</v>
      </c>
      <c r="G44" s="57" t="s">
        <v>162</v>
      </c>
      <c r="H44" s="57" t="s">
        <v>166</v>
      </c>
      <c r="I44" s="57" t="s">
        <v>239</v>
      </c>
      <c r="J44" s="57" t="s">
        <v>284</v>
      </c>
      <c r="K44" s="57" t="s">
        <v>285</v>
      </c>
      <c r="L44" s="57" t="s">
        <v>251</v>
      </c>
      <c r="M44" s="58" t="s">
        <v>286</v>
      </c>
    </row>
    <row r="45" spans="2:14" x14ac:dyDescent="0.2">
      <c r="B45" s="59" t="str">
        <f t="shared" ref="B45:B52" si="8">B3</f>
        <v>Residential</v>
      </c>
      <c r="C45" s="44">
        <f ca="1">OFFSET('Customer-Device Count'!$C$7,COLUMN()-COLUMN($C$45),0)</f>
        <v>32001.75</v>
      </c>
      <c r="D45" s="44">
        <f ca="1">OFFSET('Customer-Device Count'!$C$7,COLUMN()-COLUMN($C$45),0)</f>
        <v>32139</v>
      </c>
      <c r="E45" s="44">
        <f ca="1">OFFSET('Customer-Device Count'!$C$7,COLUMN()-COLUMN($C$45),0)</f>
        <v>32276.666666666668</v>
      </c>
      <c r="F45" s="44">
        <f ca="1">OFFSET('Customer-Device Count'!$C$7,COLUMN()-COLUMN($C$45),0)</f>
        <v>32434.25</v>
      </c>
      <c r="G45" s="44">
        <f ca="1">OFFSET('Customer-Device Count'!$C$7,COLUMN()-COLUMN($C$45),0)</f>
        <v>32604.666666666668</v>
      </c>
      <c r="H45" s="44">
        <f ca="1">OFFSET('Customer-Device Count'!$C$7,COLUMN()-COLUMN($C$45),0)</f>
        <v>32755.333333333332</v>
      </c>
      <c r="I45" s="44">
        <f ca="1">OFFSET('Customer-Device Count'!$C$7,COLUMN()-COLUMN($C$45),0)</f>
        <v>32861.75</v>
      </c>
      <c r="J45" s="44">
        <f ca="1">OFFSET('Customer-Device Count'!$C$7,COLUMN()-COLUMN($C$45),0)</f>
        <v>32990.166666666664</v>
      </c>
      <c r="K45" s="44">
        <f ca="1">OFFSET('Customer-Device Count'!$C$7,COLUMN()-COLUMN($C$45),0)</f>
        <v>33113</v>
      </c>
      <c r="L45" s="153">
        <f ca="1">OFFSET('Customer-Device Count'!$C$23,COLUMN()-COLUMN($L$45),0)</f>
        <v>33251.020000000004</v>
      </c>
      <c r="M45" s="154">
        <f ca="1">OFFSET('Customer-Device Count'!$C$23,COLUMN()-COLUMN($L$45),0)</f>
        <v>33389.613413462925</v>
      </c>
      <c r="N45" s="126"/>
    </row>
    <row r="46" spans="2:14" x14ac:dyDescent="0.2">
      <c r="B46" s="61" t="str">
        <f t="shared" si="8"/>
        <v>GS &lt; 50</v>
      </c>
      <c r="C46" s="44">
        <f ca="1">OFFSET('Customer-Device Count'!$G$7,COLUMN()-COLUMN($C$45),0)</f>
        <v>3471.5833333333335</v>
      </c>
      <c r="D46" s="44">
        <f ca="1">OFFSET('Customer-Device Count'!$G$7,COLUMN()-COLUMN($C$45),0)</f>
        <v>3494.5</v>
      </c>
      <c r="E46" s="44">
        <f ca="1">OFFSET('Customer-Device Count'!$G$7,COLUMN()-COLUMN($C$45),0)</f>
        <v>3497.0833333333335</v>
      </c>
      <c r="F46" s="44">
        <f ca="1">OFFSET('Customer-Device Count'!$G$7,COLUMN()-COLUMN($C$45),0)</f>
        <v>3474.75</v>
      </c>
      <c r="G46" s="44">
        <f ca="1">OFFSET('Customer-Device Count'!$G$7,COLUMN()-COLUMN($C$45),0)</f>
        <v>3477.75</v>
      </c>
      <c r="H46" s="44">
        <f ca="1">OFFSET('Customer-Device Count'!$G$7,COLUMN()-COLUMN($C$45),0)</f>
        <v>3468.0833333333335</v>
      </c>
      <c r="I46" s="44">
        <f ca="1">OFFSET('Customer-Device Count'!$G$7,COLUMN()-COLUMN($C$45),0)</f>
        <v>3485.0833333333335</v>
      </c>
      <c r="J46" s="44">
        <f ca="1">OFFSET('Customer-Device Count'!$G$7,COLUMN()-COLUMN($C$45),0)</f>
        <v>3490.4166666666665</v>
      </c>
      <c r="K46" s="44">
        <f ca="1">OFFSET('Customer-Device Count'!$G$7,COLUMN()-COLUMN($C$45),0)</f>
        <v>3459.1666666666665</v>
      </c>
      <c r="L46" s="153">
        <f ca="1">OFFSET('Customer-Device Count'!$G$23,COLUMN()-COLUMN($L$45),0)</f>
        <v>3488.9</v>
      </c>
      <c r="M46" s="154">
        <f ca="1">OFFSET('Customer-Device Count'!$G$23,COLUMN()-COLUMN($L$45),0)</f>
        <v>3486.6101759098165</v>
      </c>
      <c r="N46" s="126"/>
    </row>
    <row r="47" spans="2:14" x14ac:dyDescent="0.2">
      <c r="B47" s="61" t="str">
        <f t="shared" si="8"/>
        <v>GS &gt; 50</v>
      </c>
      <c r="C47" s="44">
        <f ca="1">OFFSET('Customer-Device Count'!$K$7,COLUMN()-COLUMN($C$45),0)</f>
        <v>428.33333333333331</v>
      </c>
      <c r="D47" s="44">
        <f ca="1">OFFSET('Customer-Device Count'!$K$7,COLUMN()-COLUMN($C$45),0)</f>
        <v>393.16666666666669</v>
      </c>
      <c r="E47" s="44">
        <f ca="1">OFFSET('Customer-Device Count'!$K$7,COLUMN()-COLUMN($C$45),0)</f>
        <v>376.91666666666669</v>
      </c>
      <c r="F47" s="44">
        <f ca="1">OFFSET('Customer-Device Count'!$K$7,COLUMN()-COLUMN($C$45),0)</f>
        <v>373</v>
      </c>
      <c r="G47" s="44">
        <f ca="1">OFFSET('Customer-Device Count'!$K$7,COLUMN()-COLUMN($C$45),0)</f>
        <v>382.16666666666669</v>
      </c>
      <c r="H47" s="44">
        <f ca="1">OFFSET('Customer-Device Count'!$K$7,COLUMN()-COLUMN($C$45),0)</f>
        <v>389.41666666666669</v>
      </c>
      <c r="I47" s="44">
        <f ca="1">OFFSET('Customer-Device Count'!$K$7,COLUMN()-COLUMN($C$45),0)</f>
        <v>372.33333333333331</v>
      </c>
      <c r="J47" s="44">
        <f ca="1">OFFSET('Customer-Device Count'!$K$7,COLUMN()-COLUMN($C$45),0)</f>
        <v>368.5</v>
      </c>
      <c r="K47" s="44">
        <f ca="1">OFFSET('Customer-Device Count'!$K$7,COLUMN()-COLUMN($C$45),0)</f>
        <v>372.25</v>
      </c>
      <c r="L47" s="153">
        <f ca="1">OFFSET('Customer-Device Count'!$K$23,COLUMN()-COLUMN($L$45),0)</f>
        <v>359.5</v>
      </c>
      <c r="M47" s="154">
        <f ca="1">OFFSET('Customer-Device Count'!$K$23,COLUMN()-COLUMN($L$45),0)</f>
        <v>353.90000000000003</v>
      </c>
      <c r="N47" s="126"/>
    </row>
    <row r="48" spans="2:14" x14ac:dyDescent="0.2">
      <c r="B48" s="61" t="str">
        <f t="shared" si="8"/>
        <v>Intermediate</v>
      </c>
      <c r="C48" s="44">
        <f ca="1">OFFSET('Customer-Device Count'!$O$7,COLUMN()-COLUMN($C$45),0)</f>
        <v>12.5</v>
      </c>
      <c r="D48" s="44">
        <f ca="1">OFFSET('Customer-Device Count'!$O$7,COLUMN()-COLUMN($C$45),0)</f>
        <v>12</v>
      </c>
      <c r="E48" s="44">
        <f ca="1">OFFSET('Customer-Device Count'!$O$7,COLUMN()-COLUMN($C$45),0)</f>
        <v>12</v>
      </c>
      <c r="F48" s="44">
        <f ca="1">OFFSET('Customer-Device Count'!$O$7,COLUMN()-COLUMN($C$45),0)</f>
        <v>11.583333333333334</v>
      </c>
      <c r="G48" s="44">
        <f ca="1">OFFSET('Customer-Device Count'!$O$7,COLUMN()-COLUMN($C$45),0)</f>
        <v>11</v>
      </c>
      <c r="H48" s="44">
        <f ca="1">OFFSET('Customer-Device Count'!$O$7,COLUMN()-COLUMN($C$45),0)</f>
        <v>11</v>
      </c>
      <c r="I48" s="44">
        <f ca="1">OFFSET('Customer-Device Count'!$O$7,COLUMN()-COLUMN($C$45),0)</f>
        <v>11</v>
      </c>
      <c r="J48" s="44">
        <f ca="1">OFFSET('Customer-Device Count'!$O$7,COLUMN()-COLUMN($C$45),0)</f>
        <v>10</v>
      </c>
      <c r="K48" s="44">
        <f ca="1">OFFSET('Customer-Device Count'!$O$7,COLUMN()-COLUMN($C$45),0)</f>
        <v>9</v>
      </c>
      <c r="L48" s="153">
        <f ca="1">OFFSET('Customer-Device Count'!$O$23,COLUMN()-COLUMN($L$45),0)</f>
        <v>9</v>
      </c>
      <c r="M48" s="154">
        <f ca="1">OFFSET('Customer-Device Count'!$O$23,COLUMN()-COLUMN($L$45),0)</f>
        <v>8</v>
      </c>
    </row>
    <row r="49" spans="2:14" x14ac:dyDescent="0.2">
      <c r="B49" s="61" t="str">
        <f t="shared" si="8"/>
        <v>Large User</v>
      </c>
      <c r="C49" s="44">
        <f ca="1">OFFSET('Customer-Device Count'!$S$7,COLUMN()-COLUMN($C$45),0)</f>
        <v>3</v>
      </c>
      <c r="D49" s="44">
        <f ca="1">OFFSET('Customer-Device Count'!$S$7,COLUMN()-COLUMN($C$45),0)</f>
        <v>3</v>
      </c>
      <c r="E49" s="44">
        <f ca="1">OFFSET('Customer-Device Count'!$S$7,COLUMN()-COLUMN($C$45),0)</f>
        <v>3</v>
      </c>
      <c r="F49" s="44">
        <f ca="1">OFFSET('Customer-Device Count'!$S$7,COLUMN()-COLUMN($C$45),0)</f>
        <v>3.4166666666666665</v>
      </c>
      <c r="G49" s="44">
        <f ca="1">OFFSET('Customer-Device Count'!$S$7,COLUMN()-COLUMN($C$45),0)</f>
        <v>4</v>
      </c>
      <c r="H49" s="44">
        <f ca="1">OFFSET('Customer-Device Count'!$S$7,COLUMN()-COLUMN($C$45),0)</f>
        <v>4</v>
      </c>
      <c r="I49" s="44">
        <f ca="1">OFFSET('Customer-Device Count'!$S$7,COLUMN()-COLUMN($C$45),0)</f>
        <v>4</v>
      </c>
      <c r="J49" s="44">
        <f ca="1">OFFSET('Customer-Device Count'!$S$7,COLUMN()-COLUMN($C$45),0)</f>
        <v>4</v>
      </c>
      <c r="K49" s="44">
        <f ca="1">OFFSET('Customer-Device Count'!$S$7,COLUMN()-COLUMN($C$45),0)</f>
        <v>4</v>
      </c>
      <c r="L49" s="153">
        <f ca="1">OFFSET('Customer-Device Count'!$S$23,COLUMN()-COLUMN($L$45),0)</f>
        <v>4</v>
      </c>
      <c r="M49" s="154">
        <f ca="1">OFFSET('Customer-Device Count'!$S$23,COLUMN()-COLUMN($L$45),0)</f>
        <v>4</v>
      </c>
    </row>
    <row r="50" spans="2:14" x14ac:dyDescent="0.2">
      <c r="B50" s="61" t="str">
        <f t="shared" si="8"/>
        <v>Street Light</v>
      </c>
      <c r="C50" s="44">
        <f ca="1">OFFSET('Customer-Device Count'!$W$7,COLUMN()-COLUMN($C$45),0)</f>
        <v>10029.5</v>
      </c>
      <c r="D50" s="44">
        <f ca="1">OFFSET('Customer-Device Count'!$W$7,COLUMN()-COLUMN($C$45),0)</f>
        <v>10050.833333333334</v>
      </c>
      <c r="E50" s="44">
        <f ca="1">OFFSET('Customer-Device Count'!$W$7,COLUMN()-COLUMN($C$45),0)</f>
        <v>10012.833333333334</v>
      </c>
      <c r="F50" s="44">
        <f ca="1">OFFSET('Customer-Device Count'!$W$7,COLUMN()-COLUMN($C$45),0)</f>
        <v>10018.083333333334</v>
      </c>
      <c r="G50" s="44">
        <f ca="1">OFFSET('Customer-Device Count'!$W$7,COLUMN()-COLUMN($C$45),0)</f>
        <v>10042</v>
      </c>
      <c r="H50" s="44">
        <f ca="1">OFFSET('Customer-Device Count'!$W$7,COLUMN()-COLUMN($C$45),0)</f>
        <v>10067.666666666666</v>
      </c>
      <c r="I50" s="44">
        <f ca="1">OFFSET('Customer-Device Count'!$W$7,COLUMN()-COLUMN($C$45),0)</f>
        <v>10100.416666666666</v>
      </c>
      <c r="J50" s="44">
        <f ca="1">OFFSET('Customer-Device Count'!$W$7,COLUMN()-COLUMN($C$45),0)</f>
        <v>10136.333333333334</v>
      </c>
      <c r="K50" s="44">
        <f ca="1">OFFSET('Customer-Device Count'!$W$7,COLUMN()-COLUMN($C$45),0)</f>
        <v>10161</v>
      </c>
      <c r="L50" s="153">
        <f ca="1">OFFSET('Customer-Device Count'!$W$23,COLUMN()-COLUMN($L$45),0)</f>
        <v>10176.860000000002</v>
      </c>
      <c r="M50" s="154">
        <f ca="1">OFFSET('Customer-Device Count'!$W$23,COLUMN()-COLUMN($L$45),0)</f>
        <v>10192.748634015779</v>
      </c>
      <c r="N50" s="127"/>
    </row>
    <row r="51" spans="2:14" x14ac:dyDescent="0.2">
      <c r="B51" s="61" t="str">
        <f t="shared" si="8"/>
        <v>Sentinel Light</v>
      </c>
      <c r="C51" s="44">
        <f ca="1">OFFSET('Customer-Device Count'!$AA$7,COLUMN()-COLUMN($C$45),0)</f>
        <v>427.58333333333331</v>
      </c>
      <c r="D51" s="44">
        <f ca="1">OFFSET('Customer-Device Count'!$AA$7,COLUMN()-COLUMN($C$45),0)</f>
        <v>417.91666666666669</v>
      </c>
      <c r="E51" s="44">
        <f ca="1">OFFSET('Customer-Device Count'!$AA$7,COLUMN()-COLUMN($C$45),0)</f>
        <v>412.25</v>
      </c>
      <c r="F51" s="44">
        <f ca="1">OFFSET('Customer-Device Count'!$AA$7,COLUMN()-COLUMN($C$45),0)</f>
        <v>407.33333333333331</v>
      </c>
      <c r="G51" s="44">
        <f ca="1">OFFSET('Customer-Device Count'!$AA$7,COLUMN()-COLUMN($C$45),0)</f>
        <v>391.33333333333331</v>
      </c>
      <c r="H51" s="44">
        <f ca="1">OFFSET('Customer-Device Count'!$AA$7,COLUMN()-COLUMN($C$45),0)</f>
        <v>384.5</v>
      </c>
      <c r="I51" s="44">
        <f ca="1">OFFSET('Customer-Device Count'!$AA$7,COLUMN()-COLUMN($C$45),0)</f>
        <v>385.16666666666669</v>
      </c>
      <c r="J51" s="44">
        <f ca="1">OFFSET('Customer-Device Count'!$AA$7,COLUMN()-COLUMN($C$45),0)</f>
        <v>370.58333333333331</v>
      </c>
      <c r="K51" s="44">
        <f ca="1">OFFSET('Customer-Device Count'!$AA$7,COLUMN()-COLUMN($C$45),0)</f>
        <v>366.91666666666669</v>
      </c>
      <c r="L51" s="153">
        <f ca="1">OFFSET('Customer-Device Count'!$AA$23,COLUMN()-COLUMN($L$45),0)</f>
        <v>358.97999999999985</v>
      </c>
      <c r="M51" s="154">
        <f ca="1">OFFSET('Customer-Device Count'!$AA$23,COLUMN()-COLUMN($L$45),0)</f>
        <v>351.21299213310976</v>
      </c>
      <c r="N51" s="126"/>
    </row>
    <row r="52" spans="2:14" x14ac:dyDescent="0.2">
      <c r="B52" s="61" t="str">
        <f t="shared" si="8"/>
        <v>USL</v>
      </c>
      <c r="C52" s="44">
        <f ca="1">OFFSET('Customer-Device Count'!$AE$7,COLUMN()-COLUMN($C$45),0)</f>
        <v>262.08333333333331</v>
      </c>
      <c r="D52" s="44">
        <f ca="1">OFFSET('Customer-Device Count'!$AE$7,COLUMN()-COLUMN($C$45),0)</f>
        <v>261.91666666666669</v>
      </c>
      <c r="E52" s="44">
        <f ca="1">OFFSET('Customer-Device Count'!$AE$7,COLUMN()-COLUMN($C$45),0)</f>
        <v>262.41666666666669</v>
      </c>
      <c r="F52" s="44">
        <f ca="1">OFFSET('Customer-Device Count'!$AE$7,COLUMN()-COLUMN($C$45),0)</f>
        <v>261.08333333333331</v>
      </c>
      <c r="G52" s="44">
        <f ca="1">OFFSET('Customer-Device Count'!$AE$7,COLUMN()-COLUMN($C$45),0)</f>
        <v>258.41666666666669</v>
      </c>
      <c r="H52" s="44">
        <f ca="1">OFFSET('Customer-Device Count'!$AE$7,COLUMN()-COLUMN($C$45),0)</f>
        <v>256.41666666666669</v>
      </c>
      <c r="I52" s="44">
        <f ca="1">OFFSET('Customer-Device Count'!$AE$7,COLUMN()-COLUMN($C$45),0)</f>
        <v>256.58333333333331</v>
      </c>
      <c r="J52" s="44">
        <f ca="1">OFFSET('Customer-Device Count'!$AE$7,COLUMN()-COLUMN($C$45),0)</f>
        <v>253.25</v>
      </c>
      <c r="K52" s="44">
        <f ca="1">OFFSET('Customer-Device Count'!$AE$7,COLUMN()-COLUMN($C$45),0)</f>
        <v>242.91666666666666</v>
      </c>
      <c r="L52" s="153">
        <f ca="1">OFFSET('Customer-Device Count'!$AE$23,COLUMN()-COLUMN($L$45),0)</f>
        <v>240.78</v>
      </c>
      <c r="M52" s="154">
        <f ca="1">OFFSET('Customer-Device Count'!$AE$23,COLUMN()-COLUMN($L$45),0)</f>
        <v>341.66418438044633</v>
      </c>
      <c r="N52" s="126"/>
    </row>
    <row r="53" spans="2:14" ht="13.5" thickBot="1" x14ac:dyDescent="0.25">
      <c r="B53" s="62" t="s">
        <v>19</v>
      </c>
      <c r="C53" s="63">
        <f ca="1">SUM(C45:C52)</f>
        <v>46636.333333333343</v>
      </c>
      <c r="D53" s="63">
        <f ca="1">SUM(D45:D52)</f>
        <v>46772.333333333328</v>
      </c>
      <c r="E53" s="63">
        <f t="shared" ref="E53:I53" ca="1" si="9">SUM(E45:E52)</f>
        <v>46853.166666666664</v>
      </c>
      <c r="F53" s="63">
        <f t="shared" ca="1" si="9"/>
        <v>46983.500000000007</v>
      </c>
      <c r="G53" s="63">
        <f t="shared" ca="1" si="9"/>
        <v>47171.333333333336</v>
      </c>
      <c r="H53" s="63">
        <f t="shared" ca="1" si="9"/>
        <v>47336.416666666657</v>
      </c>
      <c r="I53" s="63">
        <f t="shared" ca="1" si="9"/>
        <v>47476.333333333336</v>
      </c>
      <c r="J53" s="63">
        <f t="shared" ref="J53" ca="1" si="10">SUM(J45:J52)</f>
        <v>47623.25</v>
      </c>
      <c r="K53" s="63">
        <f t="shared" ref="K53:L53" ca="1" si="11">SUM(K45:K52)</f>
        <v>47728.249999999993</v>
      </c>
      <c r="L53" s="63">
        <f t="shared" ca="1" si="11"/>
        <v>47889.040000000008</v>
      </c>
      <c r="M53" s="64">
        <f t="shared" ref="M53" ca="1" si="12">SUM(M45:M52)</f>
        <v>48127.749399902073</v>
      </c>
    </row>
    <row r="56" spans="2:14" ht="16.5" thickBot="1" x14ac:dyDescent="0.3">
      <c r="B56" s="56" t="s">
        <v>342</v>
      </c>
      <c r="C56" s="56"/>
    </row>
    <row r="57" spans="2:14" ht="25.5" x14ac:dyDescent="0.2">
      <c r="B57" s="225">
        <v>2023</v>
      </c>
      <c r="C57" s="65" t="s">
        <v>66</v>
      </c>
      <c r="D57" s="65" t="s">
        <v>70</v>
      </c>
      <c r="E57" s="66" t="s">
        <v>373</v>
      </c>
    </row>
    <row r="58" spans="2:14" x14ac:dyDescent="0.2">
      <c r="B58" s="59" t="s">
        <v>21</v>
      </c>
      <c r="C58" s="44">
        <f ca="1">E15</f>
        <v>264890809.07753181</v>
      </c>
      <c r="D58" s="44"/>
      <c r="E58" s="60">
        <f ca="1">M45</f>
        <v>33389.613413462925</v>
      </c>
    </row>
    <row r="59" spans="2:14" x14ac:dyDescent="0.2">
      <c r="B59" s="61" t="s">
        <v>128</v>
      </c>
      <c r="C59" s="44">
        <f t="shared" ref="C59:C65" ca="1" si="13">E16</f>
        <v>103734059.12867203</v>
      </c>
      <c r="D59" s="44"/>
      <c r="E59" s="60">
        <f t="shared" ref="E59:E65" ca="1" si="14">M46</f>
        <v>3486.6101759098165</v>
      </c>
    </row>
    <row r="60" spans="2:14" x14ac:dyDescent="0.2">
      <c r="B60" s="61" t="s">
        <v>130</v>
      </c>
      <c r="C60" s="44">
        <f t="shared" ca="1" si="13"/>
        <v>186042901.2465038</v>
      </c>
      <c r="D60" s="44">
        <f ca="1">E36</f>
        <v>522092.60558433697</v>
      </c>
      <c r="E60" s="60">
        <f t="shared" ca="1" si="14"/>
        <v>353.90000000000003</v>
      </c>
    </row>
    <row r="61" spans="2:14" x14ac:dyDescent="0.2">
      <c r="B61" s="61" t="s">
        <v>23</v>
      </c>
      <c r="C61" s="44">
        <f t="shared" ca="1" si="13"/>
        <v>112957442.97553185</v>
      </c>
      <c r="D61" s="44">
        <f t="shared" ref="D61:D64" ca="1" si="15">E37</f>
        <v>219591.08871285085</v>
      </c>
      <c r="E61" s="60">
        <f t="shared" ca="1" si="14"/>
        <v>8</v>
      </c>
    </row>
    <row r="62" spans="2:14" x14ac:dyDescent="0.2">
      <c r="B62" s="61" t="s">
        <v>163</v>
      </c>
      <c r="C62" s="44">
        <f t="shared" ca="1" si="13"/>
        <v>282196510.05121571</v>
      </c>
      <c r="D62" s="44">
        <f t="shared" ca="1" si="15"/>
        <v>474202.83941093483</v>
      </c>
      <c r="E62" s="60">
        <f t="shared" ca="1" si="14"/>
        <v>4</v>
      </c>
    </row>
    <row r="63" spans="2:14" x14ac:dyDescent="0.2">
      <c r="B63" s="61" t="s">
        <v>146</v>
      </c>
      <c r="C63" s="44">
        <f t="shared" ca="1" si="13"/>
        <v>3361897.9554141792</v>
      </c>
      <c r="D63" s="44">
        <f t="shared" ca="1" si="15"/>
        <v>9147.1042511682226</v>
      </c>
      <c r="E63" s="60">
        <f t="shared" ca="1" si="14"/>
        <v>10192.748634015779</v>
      </c>
    </row>
    <row r="64" spans="2:14" x14ac:dyDescent="0.2">
      <c r="B64" s="61" t="s">
        <v>149</v>
      </c>
      <c r="C64" s="44">
        <f t="shared" ca="1" si="13"/>
        <v>414626.41382787121</v>
      </c>
      <c r="D64" s="44">
        <f t="shared" ca="1" si="15"/>
        <v>1149.2710527834981</v>
      </c>
      <c r="E64" s="60">
        <f t="shared" ca="1" si="14"/>
        <v>351.21299213310976</v>
      </c>
    </row>
    <row r="65" spans="2:5" x14ac:dyDescent="0.2">
      <c r="B65" s="61" t="s">
        <v>67</v>
      </c>
      <c r="C65" s="44">
        <f t="shared" si="13"/>
        <v>2201349.4629095066</v>
      </c>
      <c r="D65" s="44"/>
      <c r="E65" s="60">
        <f t="shared" ca="1" si="14"/>
        <v>341.66418438044633</v>
      </c>
    </row>
    <row r="66" spans="2:5" ht="13.5" thickBot="1" x14ac:dyDescent="0.25">
      <c r="B66" s="62" t="s">
        <v>19</v>
      </c>
      <c r="C66" s="226">
        <f ca="1">SUM(C58:C65)</f>
        <v>955799596.31160676</v>
      </c>
      <c r="D66" s="226">
        <f t="shared" ref="D66:E66" ca="1" si="16">SUM(D58:D65)</f>
        <v>1226182.9090120743</v>
      </c>
      <c r="E66" s="227">
        <f t="shared" ca="1" si="16"/>
        <v>48127.749399902073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F3716-A73C-44D5-867D-53AE375EBF7A}">
  <sheetPr codeName="Sheet53"/>
  <dimension ref="B1:N66"/>
  <sheetViews>
    <sheetView topLeftCell="A33" workbookViewId="0">
      <selection activeCell="K51" sqref="K51"/>
    </sheetView>
  </sheetViews>
  <sheetFormatPr defaultColWidth="7.85546875" defaultRowHeight="12.75" x14ac:dyDescent="0.2"/>
  <cols>
    <col min="1" max="1" width="2.5703125" style="43" customWidth="1"/>
    <col min="2" max="2" width="24.140625" style="43" bestFit="1" customWidth="1"/>
    <col min="3" max="3" width="13.42578125" style="43" bestFit="1" customWidth="1"/>
    <col min="4" max="4" width="11.28515625" style="43" bestFit="1" customWidth="1"/>
    <col min="5" max="5" width="11.5703125" style="43" bestFit="1" customWidth="1"/>
    <col min="6" max="6" width="12.7109375" style="43" bestFit="1" customWidth="1"/>
    <col min="7" max="10" width="11.28515625" style="43" bestFit="1" customWidth="1"/>
    <col min="11" max="13" width="13.5703125" style="43" customWidth="1"/>
    <col min="14" max="14" width="15" style="43" customWidth="1"/>
    <col min="15" max="16384" width="7.85546875" style="43"/>
  </cols>
  <sheetData>
    <row r="1" spans="2:13" ht="16.5" thickBot="1" x14ac:dyDescent="0.3">
      <c r="B1" s="56" t="s">
        <v>148</v>
      </c>
      <c r="C1" s="56"/>
    </row>
    <row r="2" spans="2:13" x14ac:dyDescent="0.2">
      <c r="B2" s="250" t="s">
        <v>66</v>
      </c>
      <c r="C2" s="57" t="s">
        <v>253</v>
      </c>
      <c r="D2" s="57" t="s">
        <v>159</v>
      </c>
      <c r="E2" s="57" t="s">
        <v>160</v>
      </c>
      <c r="F2" s="57" t="s">
        <v>161</v>
      </c>
      <c r="G2" s="57" t="s">
        <v>162</v>
      </c>
      <c r="H2" s="57" t="s">
        <v>166</v>
      </c>
      <c r="I2" s="57" t="s">
        <v>239</v>
      </c>
      <c r="J2" s="57" t="s">
        <v>284</v>
      </c>
      <c r="K2" s="57" t="s">
        <v>285</v>
      </c>
      <c r="L2" s="57" t="s">
        <v>251</v>
      </c>
      <c r="M2" s="58" t="s">
        <v>286</v>
      </c>
    </row>
    <row r="3" spans="2:13" x14ac:dyDescent="0.2">
      <c r="B3" s="59" t="s">
        <v>21</v>
      </c>
      <c r="C3" s="44">
        <v>255389581.63213682</v>
      </c>
      <c r="D3" s="44">
        <v>248491220.29588568</v>
      </c>
      <c r="E3" s="44">
        <v>247531814.84014043</v>
      </c>
      <c r="F3" s="44">
        <v>254829614.94449431</v>
      </c>
      <c r="G3" s="44">
        <v>243695247.75932932</v>
      </c>
      <c r="H3" s="44">
        <v>259006063.74540004</v>
      </c>
      <c r="I3" s="44">
        <v>251122548.57699993</v>
      </c>
      <c r="J3" s="44">
        <v>270338602</v>
      </c>
      <c r="K3" s="44">
        <v>275475848.21988314</v>
      </c>
      <c r="L3" s="44">
        <f ca="1">OFFSET('Normalized Annual Summary'!$I$15,COLUMN(L3)-COLUMN($L3),0)</f>
        <v>270291182.63338417</v>
      </c>
      <c r="M3" s="60">
        <f ca="1">OFFSET('Normalized Annual Summary'!$I$15,COLUMN(M3)-COLUMN($L3),0)</f>
        <v>265592217.24129075</v>
      </c>
    </row>
    <row r="4" spans="2:13" x14ac:dyDescent="0.2">
      <c r="B4" s="61" t="s">
        <v>128</v>
      </c>
      <c r="C4" s="44">
        <v>103284258.79809758</v>
      </c>
      <c r="D4" s="44">
        <v>103923430.55572671</v>
      </c>
      <c r="E4" s="44">
        <v>104997600.1746619</v>
      </c>
      <c r="F4" s="44">
        <v>103858080.64192553</v>
      </c>
      <c r="G4" s="44">
        <v>99503004.427166715</v>
      </c>
      <c r="H4" s="44">
        <v>101399119.93037812</v>
      </c>
      <c r="I4" s="44">
        <v>101723564.16653225</v>
      </c>
      <c r="J4" s="44">
        <v>94820549.66929999</v>
      </c>
      <c r="K4" s="44">
        <v>98943526.028734013</v>
      </c>
      <c r="L4" s="44">
        <f ca="1">OFFSET('Normalized Annual Summary'!$R$15,COLUMN(L4)-COLUMN($L4),0)</f>
        <v>103387625.09516497</v>
      </c>
      <c r="M4" s="60">
        <f ca="1">OFFSET('Normalized Annual Summary'!$R$15,COLUMN(M4)-COLUMN($L4),0)</f>
        <v>105317728.79666437</v>
      </c>
    </row>
    <row r="5" spans="2:13" x14ac:dyDescent="0.2">
      <c r="B5" s="61" t="s">
        <v>130</v>
      </c>
      <c r="C5" s="44">
        <v>222721187.63730961</v>
      </c>
      <c r="D5" s="44">
        <v>216401666.1707685</v>
      </c>
      <c r="E5" s="44">
        <v>210203756.6353825</v>
      </c>
      <c r="F5" s="44">
        <v>207887226.69478989</v>
      </c>
      <c r="G5" s="44">
        <v>196589569.31987116</v>
      </c>
      <c r="H5" s="44">
        <v>198076032.34647661</v>
      </c>
      <c r="I5" s="44">
        <v>193322393.28949997</v>
      </c>
      <c r="J5" s="44">
        <v>182593245.67520002</v>
      </c>
      <c r="K5" s="44">
        <v>185117330.57710001</v>
      </c>
      <c r="L5" s="44">
        <f ca="1">OFFSET('Normalized Annual Summary'!$AA$15,COLUMN(L5)-COLUMN($L5),0)</f>
        <v>192603164.77921656</v>
      </c>
      <c r="M5" s="60">
        <f ca="1">OFFSET('Normalized Annual Summary'!$AA$15,COLUMN(M5)-COLUMN($L5),0)</f>
        <v>192112283.68706501</v>
      </c>
    </row>
    <row r="6" spans="2:13" x14ac:dyDescent="0.2">
      <c r="B6" s="61" t="s">
        <v>23</v>
      </c>
      <c r="C6" s="44">
        <v>161171662.80959997</v>
      </c>
      <c r="D6" s="44">
        <v>159033210.38159999</v>
      </c>
      <c r="E6" s="44">
        <v>158080304.69489998</v>
      </c>
      <c r="F6" s="44">
        <v>156593665.49840003</v>
      </c>
      <c r="G6" s="44">
        <v>137456442.62400001</v>
      </c>
      <c r="H6" s="44">
        <v>136386984.9118</v>
      </c>
      <c r="I6" s="44">
        <v>131667229.59170002</v>
      </c>
      <c r="J6" s="44">
        <v>121864255.22920004</v>
      </c>
      <c r="K6" s="44">
        <v>126088597.00819999</v>
      </c>
      <c r="L6" s="44">
        <f ca="1">OFFSET('Normalized Annual Summary'!$AJ$15,COLUMN(L6)-COLUMN($L6),0)</f>
        <v>119342811.32687463</v>
      </c>
      <c r="M6" s="60">
        <f ca="1">OFFSET('Normalized Annual Summary'!$AJ$15,COLUMN(M6)-COLUMN($L6),0)</f>
        <v>118382643.31449567</v>
      </c>
    </row>
    <row r="7" spans="2:13" x14ac:dyDescent="0.2">
      <c r="B7" s="61" t="s">
        <v>163</v>
      </c>
      <c r="C7" s="44">
        <v>251680101.073695</v>
      </c>
      <c r="D7" s="44">
        <v>255196632.46968001</v>
      </c>
      <c r="E7" s="44">
        <v>255903895.89022502</v>
      </c>
      <c r="F7" s="44">
        <v>281637470.56549501</v>
      </c>
      <c r="G7" s="44">
        <v>289478993.77460253</v>
      </c>
      <c r="H7" s="44">
        <v>287387431.61559749</v>
      </c>
      <c r="I7" s="44">
        <v>290955053.35515743</v>
      </c>
      <c r="J7" s="44">
        <v>281204845.03435504</v>
      </c>
      <c r="K7" s="44">
        <v>266221942.0420725</v>
      </c>
      <c r="L7" s="44">
        <f ca="1">OFFSET('Normalized Annual Summary'!$AS$15,COLUMN(L7)-COLUMN($L7),0)</f>
        <v>280142331.02881426</v>
      </c>
      <c r="M7" s="60">
        <f ca="1">OFFSET('Normalized Annual Summary'!$AS$15,COLUMN(M7)-COLUMN($L7),0)</f>
        <v>282898876.33631599</v>
      </c>
    </row>
    <row r="8" spans="2:13" x14ac:dyDescent="0.2">
      <c r="B8" s="61" t="s">
        <v>146</v>
      </c>
      <c r="C8" s="44">
        <v>9144166.018151382</v>
      </c>
      <c r="D8" s="44">
        <v>8086583.2770350762</v>
      </c>
      <c r="E8" s="44">
        <v>6427056.8045899998</v>
      </c>
      <c r="F8" s="44">
        <v>5119606.1326600015</v>
      </c>
      <c r="G8" s="44">
        <v>4349789.3748699967</v>
      </c>
      <c r="H8" s="44">
        <v>3664817.7103454689</v>
      </c>
      <c r="I8" s="44">
        <v>3457006.3222000003</v>
      </c>
      <c r="J8" s="44">
        <v>3449208.3879999998</v>
      </c>
      <c r="K8" s="44">
        <v>3351424.9544093632</v>
      </c>
      <c r="L8" s="44">
        <f ca="1">OFFSET('Normalized Annual Summary'!$AY$15,COLUMN(L8)-COLUMN($L8),0)</f>
        <v>3356657.3703541593</v>
      </c>
      <c r="M8" s="60">
        <f ca="1">OFFSET('Normalized Annual Summary'!$AY$15,COLUMN(M8)-COLUMN($L8),0)</f>
        <v>3361897.9554141792</v>
      </c>
    </row>
    <row r="9" spans="2:13" x14ac:dyDescent="0.2">
      <c r="B9" s="61" t="s">
        <v>149</v>
      </c>
      <c r="C9" s="44">
        <v>547347.48</v>
      </c>
      <c r="D9" s="44">
        <v>536887.44000000006</v>
      </c>
      <c r="E9" s="44">
        <v>507379.83599999995</v>
      </c>
      <c r="F9" s="44">
        <v>497068.96799999988</v>
      </c>
      <c r="G9" s="44">
        <v>476322.47087148222</v>
      </c>
      <c r="H9" s="44">
        <v>453199.62951037817</v>
      </c>
      <c r="I9" s="44">
        <v>474593.75599999999</v>
      </c>
      <c r="J9" s="44">
        <v>439110</v>
      </c>
      <c r="K9" s="44">
        <v>433167.95999999985</v>
      </c>
      <c r="L9" s="44">
        <f ca="1">OFFSET('Normalized Annual Summary'!$BE$15,COLUMN(L9)-COLUMN($L9),0)</f>
        <v>423795.79733632883</v>
      </c>
      <c r="M9" s="60">
        <f ca="1">OFFSET('Normalized Annual Summary'!$BE$15,COLUMN(M9)-COLUMN($L9),0)</f>
        <v>414626.41382787121</v>
      </c>
    </row>
    <row r="10" spans="2:13" x14ac:dyDescent="0.2">
      <c r="B10" s="61" t="s">
        <v>67</v>
      </c>
      <c r="C10" s="44">
        <v>2183026.2609067005</v>
      </c>
      <c r="D10" s="44">
        <v>2203828.4995907997</v>
      </c>
      <c r="E10" s="44">
        <v>2211250.1011378998</v>
      </c>
      <c r="F10" s="44">
        <v>2221666.6957900003</v>
      </c>
      <c r="G10" s="44">
        <v>2156982.068929255</v>
      </c>
      <c r="H10" s="44">
        <v>2052963.2891298411</v>
      </c>
      <c r="I10" s="44">
        <v>2202857.2019999996</v>
      </c>
      <c r="J10" s="44">
        <v>2209114</v>
      </c>
      <c r="K10" s="44">
        <v>2181430.8754999968</v>
      </c>
      <c r="L10" s="44">
        <f ca="1">OFFSET('Normalized Annual Summary'!$BK$15,COLUMN(L10)-COLUMN($L10),0)</f>
        <v>2162261.9016676215</v>
      </c>
      <c r="M10" s="60">
        <f>'Normalized Annual Summary'!BQ16</f>
        <v>2201349.4629095066</v>
      </c>
    </row>
    <row r="11" spans="2:13" ht="13.5" thickBot="1" x14ac:dyDescent="0.25">
      <c r="B11" s="62" t="s">
        <v>19</v>
      </c>
      <c r="C11" s="63">
        <f>SUM(C3:C10)</f>
        <v>1006121331.7098972</v>
      </c>
      <c r="D11" s="63">
        <f t="shared" ref="D11:K11" si="0">SUM(D3:D10)</f>
        <v>993873459.09028673</v>
      </c>
      <c r="E11" s="63">
        <f t="shared" si="0"/>
        <v>985863058.97703779</v>
      </c>
      <c r="F11" s="63">
        <f t="shared" si="0"/>
        <v>1012644400.1415548</v>
      </c>
      <c r="G11" s="63">
        <f t="shared" si="0"/>
        <v>973706351.8196404</v>
      </c>
      <c r="H11" s="63">
        <f t="shared" si="0"/>
        <v>988426613.17863798</v>
      </c>
      <c r="I11" s="63">
        <f t="shared" si="0"/>
        <v>974925246.26008976</v>
      </c>
      <c r="J11" s="63">
        <f t="shared" si="0"/>
        <v>956918929.99605501</v>
      </c>
      <c r="K11" s="63">
        <f t="shared" si="0"/>
        <v>957813267.66589904</v>
      </c>
      <c r="L11" s="63">
        <f ca="1">SUM(L3:L10)</f>
        <v>971709829.93281269</v>
      </c>
      <c r="M11" s="64">
        <f ca="1">SUM(M3:M10)</f>
        <v>970281623.20798337</v>
      </c>
    </row>
    <row r="13" spans="2:13" ht="16.5" thickBot="1" x14ac:dyDescent="0.3">
      <c r="B13" s="56" t="s">
        <v>164</v>
      </c>
      <c r="C13" s="56"/>
      <c r="I13" s="44"/>
      <c r="J13" s="44"/>
    </row>
    <row r="14" spans="2:13" ht="38.25" x14ac:dyDescent="0.2">
      <c r="B14" s="225" t="s">
        <v>66</v>
      </c>
      <c r="C14" s="65" t="s">
        <v>287</v>
      </c>
      <c r="D14" s="65" t="s">
        <v>165</v>
      </c>
      <c r="E14" s="66" t="s">
        <v>288</v>
      </c>
    </row>
    <row r="15" spans="2:13" x14ac:dyDescent="0.2">
      <c r="B15" s="59" t="str">
        <f t="shared" ref="B15:B22" si="1">B3</f>
        <v>Residential</v>
      </c>
      <c r="C15" s="44">
        <f ca="1">M3</f>
        <v>265592217.24129075</v>
      </c>
      <c r="D15" s="44">
        <f>'CDM Adjustment'!J7</f>
        <v>701408.16375892365</v>
      </c>
      <c r="E15" s="60">
        <f ca="1">C15-D15</f>
        <v>264890809.07753181</v>
      </c>
    </row>
    <row r="16" spans="2:13" ht="12.75" customHeight="1" x14ac:dyDescent="0.2">
      <c r="B16" s="61" t="str">
        <f t="shared" si="1"/>
        <v>GS &lt; 50</v>
      </c>
      <c r="C16" s="44">
        <f t="shared" ref="C16:C22" ca="1" si="2">M4</f>
        <v>105317728.79666437</v>
      </c>
      <c r="D16" s="44">
        <f>'CDM Adjustment'!J8</f>
        <v>1583669.6679923439</v>
      </c>
      <c r="E16" s="60">
        <f ca="1">C16-D16</f>
        <v>103734059.12867203</v>
      </c>
      <c r="G16" s="302" t="s">
        <v>252</v>
      </c>
      <c r="H16" s="302"/>
      <c r="I16" s="302"/>
      <c r="J16" s="302"/>
      <c r="K16" s="302"/>
    </row>
    <row r="17" spans="2:13" x14ac:dyDescent="0.2">
      <c r="B17" s="61" t="str">
        <f t="shared" si="1"/>
        <v>GS &gt; 50</v>
      </c>
      <c r="C17" s="44">
        <f t="shared" ca="1" si="2"/>
        <v>192112283.68706501</v>
      </c>
      <c r="D17" s="44">
        <f>'CDM Adjustment'!J9</f>
        <v>6069382.4405611921</v>
      </c>
      <c r="E17" s="60">
        <f t="shared" ref="E17:E22" ca="1" si="3">C17-D17</f>
        <v>186042901.2465038</v>
      </c>
      <c r="G17" s="302"/>
      <c r="H17" s="302"/>
      <c r="I17" s="302"/>
      <c r="J17" s="302"/>
      <c r="K17" s="302"/>
    </row>
    <row r="18" spans="2:13" x14ac:dyDescent="0.2">
      <c r="B18" s="61" t="str">
        <f t="shared" si="1"/>
        <v>Intermediate</v>
      </c>
      <c r="C18" s="44">
        <f t="shared" ca="1" si="2"/>
        <v>118382643.31449567</v>
      </c>
      <c r="D18" s="44">
        <f>'CDM Adjustment'!J10</f>
        <v>5425200.338963815</v>
      </c>
      <c r="E18" s="60">
        <f t="shared" ca="1" si="3"/>
        <v>112957442.97553185</v>
      </c>
      <c r="G18" s="302"/>
      <c r="H18" s="302"/>
      <c r="I18" s="302"/>
      <c r="J18" s="302"/>
      <c r="K18" s="302"/>
    </row>
    <row r="19" spans="2:13" x14ac:dyDescent="0.2">
      <c r="B19" s="61" t="str">
        <f t="shared" si="1"/>
        <v>Large User</v>
      </c>
      <c r="C19" s="44">
        <f t="shared" ca="1" si="2"/>
        <v>282898876.33631599</v>
      </c>
      <c r="D19" s="44">
        <f>'CDM Adjustment'!J11</f>
        <v>702366.28510026075</v>
      </c>
      <c r="E19" s="60">
        <f t="shared" ca="1" si="3"/>
        <v>282196510.05121571</v>
      </c>
    </row>
    <row r="20" spans="2:13" x14ac:dyDescent="0.2">
      <c r="B20" s="61" t="str">
        <f t="shared" si="1"/>
        <v>Street Light</v>
      </c>
      <c r="C20" s="44">
        <f t="shared" ca="1" si="2"/>
        <v>3361897.9554141792</v>
      </c>
      <c r="D20" s="44">
        <f>'CDM Adjustment'!J12</f>
        <v>0</v>
      </c>
      <c r="E20" s="60">
        <f t="shared" ca="1" si="3"/>
        <v>3361897.9554141792</v>
      </c>
    </row>
    <row r="21" spans="2:13" x14ac:dyDescent="0.2">
      <c r="B21" s="61" t="str">
        <f t="shared" si="1"/>
        <v>Sentinel Light</v>
      </c>
      <c r="C21" s="44">
        <f t="shared" ca="1" si="2"/>
        <v>414626.41382787121</v>
      </c>
      <c r="D21" s="44">
        <f>'CDM Adjustment'!J13</f>
        <v>0</v>
      </c>
      <c r="E21" s="60">
        <f t="shared" ca="1" si="3"/>
        <v>414626.41382787121</v>
      </c>
    </row>
    <row r="22" spans="2:13" x14ac:dyDescent="0.2">
      <c r="B22" s="61" t="str">
        <f t="shared" si="1"/>
        <v>USL</v>
      </c>
      <c r="C22" s="44">
        <f t="shared" si="2"/>
        <v>2201349.4629095066</v>
      </c>
      <c r="D22" s="44">
        <f>'CDM Adjustment'!J14</f>
        <v>0</v>
      </c>
      <c r="E22" s="60">
        <f t="shared" si="3"/>
        <v>2201349.4629095066</v>
      </c>
    </row>
    <row r="23" spans="2:13" ht="13.5" thickBot="1" x14ac:dyDescent="0.25">
      <c r="B23" s="62" t="s">
        <v>19</v>
      </c>
      <c r="C23" s="63">
        <f ca="1">SUM(C15:C22)</f>
        <v>970281623.20798337</v>
      </c>
      <c r="D23" s="63">
        <f>SUM(D15:D22)</f>
        <v>14482026.896376535</v>
      </c>
      <c r="E23" s="64">
        <f ca="1">SUM(E15:E22)</f>
        <v>955799596.31160676</v>
      </c>
    </row>
    <row r="25" spans="2:13" ht="16.5" thickBot="1" x14ac:dyDescent="0.3">
      <c r="B25" s="56" t="s">
        <v>148</v>
      </c>
      <c r="C25" s="56"/>
    </row>
    <row r="26" spans="2:13" x14ac:dyDescent="0.2">
      <c r="B26" s="225" t="s">
        <v>70</v>
      </c>
      <c r="C26" s="57" t="s">
        <v>253</v>
      </c>
      <c r="D26" s="57" t="s">
        <v>159</v>
      </c>
      <c r="E26" s="57" t="s">
        <v>160</v>
      </c>
      <c r="F26" s="57" t="s">
        <v>161</v>
      </c>
      <c r="G26" s="57" t="s">
        <v>162</v>
      </c>
      <c r="H26" s="57" t="s">
        <v>166</v>
      </c>
      <c r="I26" s="57" t="s">
        <v>239</v>
      </c>
      <c r="J26" s="57" t="s">
        <v>284</v>
      </c>
      <c r="K26" s="57" t="s">
        <v>285</v>
      </c>
      <c r="L26" s="57" t="s">
        <v>251</v>
      </c>
      <c r="M26" s="58" t="s">
        <v>286</v>
      </c>
    </row>
    <row r="27" spans="2:13" x14ac:dyDescent="0.2">
      <c r="B27" s="61" t="s">
        <v>130</v>
      </c>
      <c r="C27" s="44">
        <v>622926.36540000001</v>
      </c>
      <c r="D27" s="44">
        <v>607208.4791</v>
      </c>
      <c r="E27" s="44">
        <v>582473.47649999999</v>
      </c>
      <c r="F27" s="44">
        <v>575500.88030000008</v>
      </c>
      <c r="G27" s="44">
        <v>560226.11819999991</v>
      </c>
      <c r="H27" s="44">
        <v>559687.58880000003</v>
      </c>
      <c r="I27" s="44">
        <v>528419.62360000005</v>
      </c>
      <c r="J27" s="44">
        <v>511400.64709999994</v>
      </c>
      <c r="K27" s="44">
        <v>522128.64825299999</v>
      </c>
      <c r="L27" s="44">
        <f ca="1">OFFSET('kW Forecast'!$D$28,COLUMN()-12,0)</f>
        <v>540502.68765769561</v>
      </c>
      <c r="M27" s="60">
        <f ca="1">OFFSET('kW Forecast'!$D$28,COLUMN()-12,0)</f>
        <v>539125.12696219829</v>
      </c>
    </row>
    <row r="28" spans="2:13" x14ac:dyDescent="0.2">
      <c r="B28" s="61" t="str">
        <f>B18</f>
        <v>Intermediate</v>
      </c>
      <c r="C28" s="44">
        <v>346643.00034970703</v>
      </c>
      <c r="D28" s="44">
        <v>359106.53127523244</v>
      </c>
      <c r="E28" s="44">
        <v>346801.92660000001</v>
      </c>
      <c r="F28" s="44">
        <v>320386.04587388254</v>
      </c>
      <c r="G28" s="44">
        <v>281957.11378646491</v>
      </c>
      <c r="H28" s="44">
        <v>279318.63187880488</v>
      </c>
      <c r="I28" s="44">
        <v>265773.19241516507</v>
      </c>
      <c r="J28" s="44">
        <v>241408.06541339</v>
      </c>
      <c r="K28" s="44">
        <v>245050.35692944867</v>
      </c>
      <c r="L28" s="44">
        <f ca="1">OFFSET('kW Forecast'!$J$28,COLUMN()-12,0)</f>
        <v>232004.34764619684</v>
      </c>
      <c r="M28" s="60">
        <f ca="1">OFFSET('kW Forecast'!$J$28,COLUMN()-12,0)</f>
        <v>230137.76556332142</v>
      </c>
    </row>
    <row r="29" spans="2:13" x14ac:dyDescent="0.2">
      <c r="B29" s="61" t="str">
        <f>B19</f>
        <v>Large User</v>
      </c>
      <c r="C29" s="44">
        <v>396800.29181011702</v>
      </c>
      <c r="D29" s="44">
        <v>404063.79547965137</v>
      </c>
      <c r="E29" s="44">
        <v>400651.24060000008</v>
      </c>
      <c r="F29" s="44">
        <v>436453.20965768601</v>
      </c>
      <c r="G29" s="44">
        <v>479867.14926132001</v>
      </c>
      <c r="H29" s="44">
        <v>486458.73490579193</v>
      </c>
      <c r="I29" s="44">
        <v>477954.67204705748</v>
      </c>
      <c r="J29" s="44">
        <v>461492.62948073435</v>
      </c>
      <c r="K29" s="44">
        <v>471315.371652</v>
      </c>
      <c r="L29" s="44">
        <f ca="1">OFFSET('kW Forecast'!$P$28,COLUMN()-12,0)</f>
        <v>470750.99826341547</v>
      </c>
      <c r="M29" s="60">
        <f ca="1">OFFSET('kW Forecast'!$P$28,COLUMN()-12,0)</f>
        <v>475383.09527816938</v>
      </c>
    </row>
    <row r="30" spans="2:13" x14ac:dyDescent="0.2">
      <c r="B30" s="61" t="s">
        <v>146</v>
      </c>
      <c r="C30" s="44">
        <v>24350.724000000002</v>
      </c>
      <c r="D30" s="44">
        <v>21697.097001631322</v>
      </c>
      <c r="E30" s="44">
        <v>17286.991099999996</v>
      </c>
      <c r="F30" s="44">
        <v>13685.656021495031</v>
      </c>
      <c r="G30" s="44">
        <v>11694.634499999998</v>
      </c>
      <c r="H30" s="44">
        <v>10173.615699999998</v>
      </c>
      <c r="I30" s="44">
        <v>9620.8356999999996</v>
      </c>
      <c r="J30" s="44">
        <v>9568.6293999999998</v>
      </c>
      <c r="K30" s="44">
        <v>9337.8753449999986</v>
      </c>
      <c r="L30" s="44">
        <f ca="1">OFFSET('kW Forecast'!$V$28,COLUMN()-12,0)</f>
        <v>9132.8455858200032</v>
      </c>
      <c r="M30" s="60">
        <f ca="1">OFFSET('kW Forecast'!$V$28,COLUMN()-12,0)</f>
        <v>9147.1042511682226</v>
      </c>
    </row>
    <row r="31" spans="2:13" x14ac:dyDescent="0.2">
      <c r="B31" s="61" t="s">
        <v>149</v>
      </c>
      <c r="C31" s="44">
        <v>1313.0620000000001</v>
      </c>
      <c r="D31" s="44">
        <v>1278.0620000000001</v>
      </c>
      <c r="E31" s="44">
        <v>1253.884</v>
      </c>
      <c r="F31" s="44">
        <v>1204.954</v>
      </c>
      <c r="G31" s="44">
        <v>1323.6390000000001</v>
      </c>
      <c r="H31" s="44">
        <v>1302.1600000000001</v>
      </c>
      <c r="I31" s="44">
        <v>1299.3539999999985</v>
      </c>
      <c r="J31" s="44">
        <v>1195.5739999999983</v>
      </c>
      <c r="K31" s="44">
        <v>1187.4598680000001</v>
      </c>
      <c r="L31" s="44">
        <f ca="1">OFFSET('kW Forecast'!$AB$28,COLUMN()-12,0)</f>
        <v>1174.6869613862616</v>
      </c>
      <c r="M31" s="60">
        <f ca="1">OFFSET('kW Forecast'!$AB$28,COLUMN()-12,0)</f>
        <v>1149.2710527834981</v>
      </c>
    </row>
    <row r="32" spans="2:13" ht="13.5" thickBot="1" x14ac:dyDescent="0.25">
      <c r="B32" s="62" t="s">
        <v>19</v>
      </c>
      <c r="C32" s="63">
        <f>SUM(C24:C31)</f>
        <v>1392033.4435598238</v>
      </c>
      <c r="D32" s="63">
        <f t="shared" ref="D32:K32" si="4">SUM(D24:D31)</f>
        <v>1393353.9648565149</v>
      </c>
      <c r="E32" s="63">
        <f t="shared" si="4"/>
        <v>1348467.5188000002</v>
      </c>
      <c r="F32" s="63">
        <f t="shared" si="4"/>
        <v>1347230.7458530637</v>
      </c>
      <c r="G32" s="63">
        <f t="shared" si="4"/>
        <v>1335068.6547477848</v>
      </c>
      <c r="H32" s="63">
        <f t="shared" si="4"/>
        <v>1336940.7312845967</v>
      </c>
      <c r="I32" s="63">
        <f t="shared" si="4"/>
        <v>1283067.6777622225</v>
      </c>
      <c r="J32" s="63">
        <f t="shared" si="4"/>
        <v>1225065.5453941245</v>
      </c>
      <c r="K32" s="63">
        <f t="shared" si="4"/>
        <v>1249019.7120474486</v>
      </c>
      <c r="L32" s="63">
        <f ca="1">SUM(L24:L31)</f>
        <v>1253565.5661145144</v>
      </c>
      <c r="M32" s="64">
        <f ca="1">SUM(M24:M31)</f>
        <v>1254942.363107641</v>
      </c>
    </row>
    <row r="34" spans="2:14" ht="16.5" thickBot="1" x14ac:dyDescent="0.3">
      <c r="B34" s="56" t="s">
        <v>164</v>
      </c>
      <c r="C34" s="56"/>
    </row>
    <row r="35" spans="2:14" ht="38.25" x14ac:dyDescent="0.2">
      <c r="B35" s="225" t="s">
        <v>70</v>
      </c>
      <c r="C35" s="65" t="s">
        <v>287</v>
      </c>
      <c r="D35" s="65" t="s">
        <v>165</v>
      </c>
      <c r="E35" s="66" t="s">
        <v>288</v>
      </c>
    </row>
    <row r="36" spans="2:14" x14ac:dyDescent="0.2">
      <c r="B36" s="61" t="str">
        <f>B27</f>
        <v>GS &gt; 50</v>
      </c>
      <c r="C36" s="44">
        <f ca="1">M27</f>
        <v>539125.12696219829</v>
      </c>
      <c r="D36" s="44">
        <f ca="1">'CDM Adjustment'!G23</f>
        <v>17032.5213778613</v>
      </c>
      <c r="E36" s="60">
        <f ca="1">C36-D36</f>
        <v>522092.60558433697</v>
      </c>
      <c r="H36" s="44"/>
    </row>
    <row r="37" spans="2:14" x14ac:dyDescent="0.2">
      <c r="B37" s="61" t="str">
        <f>B28</f>
        <v>Intermediate</v>
      </c>
      <c r="C37" s="44">
        <f ca="1">M28</f>
        <v>230137.76556332142</v>
      </c>
      <c r="D37" s="44">
        <f ca="1">'CDM Adjustment'!G24</f>
        <v>10546.676850470572</v>
      </c>
      <c r="E37" s="60">
        <f ca="1">C37-D37</f>
        <v>219591.08871285085</v>
      </c>
    </row>
    <row r="38" spans="2:14" x14ac:dyDescent="0.2">
      <c r="B38" s="61" t="str">
        <f>B29</f>
        <v>Large User</v>
      </c>
      <c r="C38" s="44">
        <f ca="1">M29</f>
        <v>475383.09527816938</v>
      </c>
      <c r="D38" s="44">
        <f>'CDM Adjustment'!G25</f>
        <v>1180.2558672345244</v>
      </c>
      <c r="E38" s="60">
        <f ca="1">C38-D38</f>
        <v>474202.83941093483</v>
      </c>
    </row>
    <row r="39" spans="2:14" x14ac:dyDescent="0.2">
      <c r="B39" s="61" t="str">
        <f>B30</f>
        <v>Street Light</v>
      </c>
      <c r="C39" s="44">
        <f ca="1">M30</f>
        <v>9147.1042511682226</v>
      </c>
      <c r="D39" s="44">
        <f>'CDM Adjustment'!G26</f>
        <v>0</v>
      </c>
      <c r="E39" s="60">
        <f ca="1">C39-D39</f>
        <v>9147.1042511682226</v>
      </c>
    </row>
    <row r="40" spans="2:14" x14ac:dyDescent="0.2">
      <c r="B40" s="61" t="str">
        <f>B31</f>
        <v>Sentinel Light</v>
      </c>
      <c r="C40" s="44">
        <f ca="1">M31</f>
        <v>1149.2710527834981</v>
      </c>
      <c r="D40" s="44">
        <f>'CDM Adjustment'!G27</f>
        <v>0</v>
      </c>
      <c r="E40" s="60">
        <f ca="1">C40-D40</f>
        <v>1149.2710527834981</v>
      </c>
    </row>
    <row r="41" spans="2:14" ht="13.5" thickBot="1" x14ac:dyDescent="0.25">
      <c r="B41" s="62" t="s">
        <v>19</v>
      </c>
      <c r="C41" s="63">
        <f ca="1">SUM(C36:C40)</f>
        <v>1254942.363107641</v>
      </c>
      <c r="D41" s="63">
        <f ca="1">SUM(D36:D40)</f>
        <v>28759.454095566398</v>
      </c>
      <c r="E41" s="64">
        <f ca="1">SUM(E36:E40)</f>
        <v>1226182.9090120743</v>
      </c>
    </row>
    <row r="43" spans="2:14" ht="16.5" thickBot="1" x14ac:dyDescent="0.3">
      <c r="B43" s="56" t="s">
        <v>373</v>
      </c>
      <c r="C43" s="56"/>
      <c r="N43" s="128"/>
    </row>
    <row r="44" spans="2:14" x14ac:dyDescent="0.2">
      <c r="B44" s="250"/>
      <c r="C44" s="57" t="s">
        <v>253</v>
      </c>
      <c r="D44" s="57" t="s">
        <v>159</v>
      </c>
      <c r="E44" s="57" t="s">
        <v>160</v>
      </c>
      <c r="F44" s="57" t="s">
        <v>161</v>
      </c>
      <c r="G44" s="57" t="s">
        <v>162</v>
      </c>
      <c r="H44" s="57" t="s">
        <v>166</v>
      </c>
      <c r="I44" s="57" t="s">
        <v>239</v>
      </c>
      <c r="J44" s="57" t="s">
        <v>284</v>
      </c>
      <c r="K44" s="57" t="s">
        <v>285</v>
      </c>
      <c r="L44" s="57" t="s">
        <v>251</v>
      </c>
      <c r="M44" s="58" t="s">
        <v>286</v>
      </c>
    </row>
    <row r="45" spans="2:14" x14ac:dyDescent="0.2">
      <c r="B45" s="59" t="str">
        <f t="shared" ref="B45:B52" si="5">B3</f>
        <v>Residential</v>
      </c>
      <c r="C45" s="44">
        <v>32001.75</v>
      </c>
      <c r="D45" s="44">
        <v>32139</v>
      </c>
      <c r="E45" s="44">
        <v>32276.666666666668</v>
      </c>
      <c r="F45" s="44">
        <v>32434.25</v>
      </c>
      <c r="G45" s="44">
        <v>32604.666666666668</v>
      </c>
      <c r="H45" s="44">
        <v>32755.333333333332</v>
      </c>
      <c r="I45" s="44">
        <v>32861.75</v>
      </c>
      <c r="J45" s="44">
        <v>32990.166666666664</v>
      </c>
      <c r="K45" s="44">
        <v>33113</v>
      </c>
      <c r="L45" s="153">
        <f ca="1">OFFSET('Customer-Device Count'!$C$23,COLUMN()-COLUMN($L$45),0)</f>
        <v>33251.020000000004</v>
      </c>
      <c r="M45" s="154">
        <f ca="1">OFFSET('Customer-Device Count'!$C$23,COLUMN()-COLUMN($L$45),0)</f>
        <v>33389.613413462925</v>
      </c>
      <c r="N45" s="126"/>
    </row>
    <row r="46" spans="2:14" x14ac:dyDescent="0.2">
      <c r="B46" s="61" t="str">
        <f t="shared" si="5"/>
        <v>GS &lt; 50</v>
      </c>
      <c r="C46" s="44">
        <v>3471.5833333333335</v>
      </c>
      <c r="D46" s="44">
        <v>3494.5</v>
      </c>
      <c r="E46" s="44">
        <v>3497.0833333333335</v>
      </c>
      <c r="F46" s="44">
        <v>3474.75</v>
      </c>
      <c r="G46" s="44">
        <v>3477.75</v>
      </c>
      <c r="H46" s="44">
        <v>3468.0833333333335</v>
      </c>
      <c r="I46" s="44">
        <v>3485.0833333333335</v>
      </c>
      <c r="J46" s="44">
        <v>3490.4166666666665</v>
      </c>
      <c r="K46" s="44">
        <v>3459.1666666666665</v>
      </c>
      <c r="L46" s="153">
        <f ca="1">OFFSET('Customer-Device Count'!$G$23,COLUMN()-COLUMN($L$45),0)</f>
        <v>3488.9</v>
      </c>
      <c r="M46" s="154">
        <f ca="1">OFFSET('Customer-Device Count'!$G$23,COLUMN()-COLUMN($L$45),0)</f>
        <v>3486.6101759098165</v>
      </c>
      <c r="N46" s="126"/>
    </row>
    <row r="47" spans="2:14" x14ac:dyDescent="0.2">
      <c r="B47" s="61" t="str">
        <f t="shared" si="5"/>
        <v>GS &gt; 50</v>
      </c>
      <c r="C47" s="44">
        <v>428.33333333333331</v>
      </c>
      <c r="D47" s="44">
        <v>393.16666666666669</v>
      </c>
      <c r="E47" s="44">
        <v>376.91666666666669</v>
      </c>
      <c r="F47" s="44">
        <v>373</v>
      </c>
      <c r="G47" s="44">
        <v>382.16666666666669</v>
      </c>
      <c r="H47" s="44">
        <v>389.41666666666669</v>
      </c>
      <c r="I47" s="44">
        <v>372.33333333333331</v>
      </c>
      <c r="J47" s="44">
        <v>368.5</v>
      </c>
      <c r="K47" s="44">
        <v>372.25</v>
      </c>
      <c r="L47" s="153">
        <f ca="1">OFFSET('Customer-Device Count'!$K$23,COLUMN()-COLUMN($L$45),0)</f>
        <v>359.5</v>
      </c>
      <c r="M47" s="154">
        <f ca="1">OFFSET('Customer-Device Count'!$K$23,COLUMN()-COLUMN($L$45),0)</f>
        <v>353.90000000000003</v>
      </c>
      <c r="N47" s="126"/>
    </row>
    <row r="48" spans="2:14" x14ac:dyDescent="0.2">
      <c r="B48" s="61" t="str">
        <f t="shared" si="5"/>
        <v>Intermediate</v>
      </c>
      <c r="C48" s="44">
        <v>12.5</v>
      </c>
      <c r="D48" s="44">
        <v>12</v>
      </c>
      <c r="E48" s="44">
        <v>12</v>
      </c>
      <c r="F48" s="44">
        <v>11.583333333333334</v>
      </c>
      <c r="G48" s="44">
        <v>11</v>
      </c>
      <c r="H48" s="44">
        <v>11</v>
      </c>
      <c r="I48" s="44">
        <v>11</v>
      </c>
      <c r="J48" s="44">
        <v>10</v>
      </c>
      <c r="K48" s="44">
        <v>9</v>
      </c>
      <c r="L48" s="153">
        <f ca="1">OFFSET('Customer-Device Count'!$O$23,COLUMN()-COLUMN($L$45),0)</f>
        <v>9</v>
      </c>
      <c r="M48" s="154">
        <f ca="1">OFFSET('Customer-Device Count'!$O$23,COLUMN()-COLUMN($L$45),0)</f>
        <v>8</v>
      </c>
    </row>
    <row r="49" spans="2:14" x14ac:dyDescent="0.2">
      <c r="B49" s="61" t="str">
        <f t="shared" si="5"/>
        <v>Large User</v>
      </c>
      <c r="C49" s="44">
        <v>3</v>
      </c>
      <c r="D49" s="44">
        <v>3</v>
      </c>
      <c r="E49" s="44">
        <v>3</v>
      </c>
      <c r="F49" s="44">
        <v>3.4166666666666665</v>
      </c>
      <c r="G49" s="44">
        <v>4</v>
      </c>
      <c r="H49" s="44">
        <v>4</v>
      </c>
      <c r="I49" s="44">
        <v>4</v>
      </c>
      <c r="J49" s="44">
        <v>4</v>
      </c>
      <c r="K49" s="44">
        <v>4</v>
      </c>
      <c r="L49" s="153">
        <f ca="1">OFFSET('Customer-Device Count'!$S$23,COLUMN()-COLUMN($L$45),0)</f>
        <v>4</v>
      </c>
      <c r="M49" s="154">
        <f ca="1">OFFSET('Customer-Device Count'!$S$23,COLUMN()-COLUMN($L$45),0)</f>
        <v>4</v>
      </c>
    </row>
    <row r="50" spans="2:14" x14ac:dyDescent="0.2">
      <c r="B50" s="61" t="str">
        <f t="shared" si="5"/>
        <v>Street Light</v>
      </c>
      <c r="C50" s="44">
        <v>10029.5</v>
      </c>
      <c r="D50" s="44">
        <v>10050.833333333334</v>
      </c>
      <c r="E50" s="44">
        <v>10012.833333333334</v>
      </c>
      <c r="F50" s="44">
        <v>10018.083333333334</v>
      </c>
      <c r="G50" s="44">
        <v>10042</v>
      </c>
      <c r="H50" s="44">
        <v>10067.666666666666</v>
      </c>
      <c r="I50" s="44">
        <v>10100.416666666666</v>
      </c>
      <c r="J50" s="44">
        <v>10136.333333333334</v>
      </c>
      <c r="K50" s="44">
        <v>10161</v>
      </c>
      <c r="L50" s="153">
        <f ca="1">OFFSET('Customer-Device Count'!$W$23,COLUMN()-COLUMN($L$45),0)</f>
        <v>10176.860000000002</v>
      </c>
      <c r="M50" s="154">
        <f ca="1">OFFSET('Customer-Device Count'!$W$23,COLUMN()-COLUMN($L$45),0)</f>
        <v>10192.748634015779</v>
      </c>
      <c r="N50" s="127"/>
    </row>
    <row r="51" spans="2:14" x14ac:dyDescent="0.2">
      <c r="B51" s="61" t="str">
        <f t="shared" si="5"/>
        <v>Sentinel Light</v>
      </c>
      <c r="C51" s="44">
        <v>427.58333333333331</v>
      </c>
      <c r="D51" s="44">
        <v>417.91666666666669</v>
      </c>
      <c r="E51" s="44">
        <v>412.25</v>
      </c>
      <c r="F51" s="44">
        <v>407.33333333333331</v>
      </c>
      <c r="G51" s="44">
        <v>391.33333333333331</v>
      </c>
      <c r="H51" s="44">
        <v>384.5</v>
      </c>
      <c r="I51" s="44">
        <v>385.16666666666669</v>
      </c>
      <c r="J51" s="44">
        <v>370.58333333333331</v>
      </c>
      <c r="K51" s="44">
        <v>366.91666666666669</v>
      </c>
      <c r="L51" s="153">
        <f ca="1">OFFSET('Customer-Device Count'!$AA$23,COLUMN()-COLUMN($L$45),0)</f>
        <v>358.97999999999985</v>
      </c>
      <c r="M51" s="154">
        <f ca="1">OFFSET('Customer-Device Count'!$AA$23,COLUMN()-COLUMN($L$45),0)</f>
        <v>351.21299213310976</v>
      </c>
      <c r="N51" s="126"/>
    </row>
    <row r="52" spans="2:14" x14ac:dyDescent="0.2">
      <c r="B52" s="61" t="str">
        <f t="shared" si="5"/>
        <v>USL</v>
      </c>
      <c r="C52" s="44">
        <v>262.08333333333331</v>
      </c>
      <c r="D52" s="44">
        <v>261.91666666666669</v>
      </c>
      <c r="E52" s="44">
        <v>262.41666666666669</v>
      </c>
      <c r="F52" s="44">
        <v>261.08333333333331</v>
      </c>
      <c r="G52" s="44">
        <v>258.41666666666669</v>
      </c>
      <c r="H52" s="44">
        <v>256.41666666666669</v>
      </c>
      <c r="I52" s="44">
        <v>256.58333333333331</v>
      </c>
      <c r="J52" s="44">
        <v>253.25</v>
      </c>
      <c r="K52" s="44">
        <v>242.91666666666666</v>
      </c>
      <c r="L52" s="153">
        <f ca="1">OFFSET('Customer-Device Count'!$AE$23,COLUMN()-COLUMN($L$45),0)</f>
        <v>240.78</v>
      </c>
      <c r="M52" s="154">
        <f ca="1">OFFSET('Customer-Device Count'!$AE$23,COLUMN()-COLUMN($L$45),0)</f>
        <v>341.66418438044633</v>
      </c>
      <c r="N52" s="126"/>
    </row>
    <row r="53" spans="2:14" ht="13.5" thickBot="1" x14ac:dyDescent="0.25">
      <c r="B53" s="62" t="s">
        <v>19</v>
      </c>
      <c r="C53" s="63">
        <f>SUM(C45:C52)</f>
        <v>46636.333333333343</v>
      </c>
      <c r="D53" s="63">
        <f>SUM(D45:D52)</f>
        <v>46772.333333333328</v>
      </c>
      <c r="E53" s="63">
        <f t="shared" ref="E53:L53" si="6">SUM(E45:E52)</f>
        <v>46853.166666666664</v>
      </c>
      <c r="F53" s="63">
        <f t="shared" si="6"/>
        <v>46983.500000000007</v>
      </c>
      <c r="G53" s="63">
        <f t="shared" si="6"/>
        <v>47171.333333333336</v>
      </c>
      <c r="H53" s="63">
        <f t="shared" si="6"/>
        <v>47336.416666666657</v>
      </c>
      <c r="I53" s="63">
        <f t="shared" si="6"/>
        <v>47476.333333333336</v>
      </c>
      <c r="J53" s="63">
        <f t="shared" si="6"/>
        <v>47623.25</v>
      </c>
      <c r="K53" s="63">
        <f t="shared" si="6"/>
        <v>47728.249999999993</v>
      </c>
      <c r="L53" s="63">
        <f t="shared" ca="1" si="6"/>
        <v>47889.040000000008</v>
      </c>
      <c r="M53" s="64">
        <f ca="1">SUM(M45:M52)</f>
        <v>48127.749399902073</v>
      </c>
    </row>
    <row r="56" spans="2:14" ht="16.5" thickBot="1" x14ac:dyDescent="0.3">
      <c r="B56" s="56" t="s">
        <v>342</v>
      </c>
      <c r="C56" s="56"/>
    </row>
    <row r="57" spans="2:14" ht="25.5" x14ac:dyDescent="0.2">
      <c r="B57" s="225">
        <v>2023</v>
      </c>
      <c r="C57" s="65" t="s">
        <v>66</v>
      </c>
      <c r="D57" s="65" t="s">
        <v>70</v>
      </c>
      <c r="E57" s="66" t="s">
        <v>373</v>
      </c>
    </row>
    <row r="58" spans="2:14" x14ac:dyDescent="0.2">
      <c r="B58" s="59" t="s">
        <v>21</v>
      </c>
      <c r="C58" s="44">
        <f ca="1">E15</f>
        <v>264890809.07753181</v>
      </c>
      <c r="D58" s="44"/>
      <c r="E58" s="60">
        <f ca="1">M45</f>
        <v>33389.613413462925</v>
      </c>
    </row>
    <row r="59" spans="2:14" x14ac:dyDescent="0.2">
      <c r="B59" s="61" t="s">
        <v>128</v>
      </c>
      <c r="C59" s="44">
        <f t="shared" ref="C59:C65" ca="1" si="7">E16</f>
        <v>103734059.12867203</v>
      </c>
      <c r="D59" s="44"/>
      <c r="E59" s="60">
        <f t="shared" ref="E59:E65" ca="1" si="8">M46</f>
        <v>3486.6101759098165</v>
      </c>
    </row>
    <row r="60" spans="2:14" x14ac:dyDescent="0.2">
      <c r="B60" s="61" t="s">
        <v>130</v>
      </c>
      <c r="C60" s="44"/>
      <c r="D60" s="44">
        <f ca="1">E36</f>
        <v>522092.60558433697</v>
      </c>
      <c r="E60" s="60">
        <f t="shared" ca="1" si="8"/>
        <v>353.90000000000003</v>
      </c>
    </row>
    <row r="61" spans="2:14" x14ac:dyDescent="0.2">
      <c r="B61" s="61" t="s">
        <v>23</v>
      </c>
      <c r="C61" s="44"/>
      <c r="D61" s="44">
        <f t="shared" ref="D61:D64" ca="1" si="9">E37</f>
        <v>219591.08871285085</v>
      </c>
      <c r="E61" s="60">
        <f t="shared" ca="1" si="8"/>
        <v>8</v>
      </c>
    </row>
    <row r="62" spans="2:14" x14ac:dyDescent="0.2">
      <c r="B62" s="61" t="s">
        <v>163</v>
      </c>
      <c r="C62" s="44"/>
      <c r="D62" s="44">
        <f t="shared" ca="1" si="9"/>
        <v>474202.83941093483</v>
      </c>
      <c r="E62" s="60">
        <f t="shared" ca="1" si="8"/>
        <v>4</v>
      </c>
    </row>
    <row r="63" spans="2:14" x14ac:dyDescent="0.2">
      <c r="B63" s="61" t="s">
        <v>146</v>
      </c>
      <c r="C63" s="44"/>
      <c r="D63" s="44">
        <f t="shared" ca="1" si="9"/>
        <v>9147.1042511682226</v>
      </c>
      <c r="E63" s="60">
        <f t="shared" ca="1" si="8"/>
        <v>10192.748634015779</v>
      </c>
    </row>
    <row r="64" spans="2:14" x14ac:dyDescent="0.2">
      <c r="B64" s="61" t="s">
        <v>149</v>
      </c>
      <c r="C64" s="44"/>
      <c r="D64" s="44">
        <f t="shared" ca="1" si="9"/>
        <v>1149.2710527834981</v>
      </c>
      <c r="E64" s="60">
        <f t="shared" ca="1" si="8"/>
        <v>351.21299213310976</v>
      </c>
    </row>
    <row r="65" spans="2:5" x14ac:dyDescent="0.2">
      <c r="B65" s="61" t="s">
        <v>67</v>
      </c>
      <c r="C65" s="44">
        <f t="shared" si="7"/>
        <v>2201349.4629095066</v>
      </c>
      <c r="D65" s="44"/>
      <c r="E65" s="60">
        <f t="shared" ca="1" si="8"/>
        <v>341.66418438044633</v>
      </c>
    </row>
    <row r="66" spans="2:5" ht="13.5" thickBot="1" x14ac:dyDescent="0.25">
      <c r="B66" s="62" t="s">
        <v>19</v>
      </c>
      <c r="C66" s="226">
        <f ca="1">SUM(C58:C65)</f>
        <v>370826217.66911334</v>
      </c>
      <c r="D66" s="226">
        <f t="shared" ref="D66:E66" ca="1" si="10">SUM(D58:D65)</f>
        <v>1226182.9090120743</v>
      </c>
      <c r="E66" s="227">
        <f t="shared" ca="1" si="10"/>
        <v>48127.749399902073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/>
  <dimension ref="A1:DT277"/>
  <sheetViews>
    <sheetView workbookViewId="0">
      <pane xSplit="2" ySplit="1" topLeftCell="DP230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RowHeight="15" x14ac:dyDescent="0.25"/>
  <cols>
    <col min="48" max="48" width="9.5703125" bestFit="1" customWidth="1"/>
    <col min="120" max="120" width="14.28515625" bestFit="1" customWidth="1"/>
    <col min="121" max="121" width="13.28515625" bestFit="1" customWidth="1"/>
    <col min="122" max="124" width="14.28515625" bestFit="1" customWidth="1"/>
  </cols>
  <sheetData>
    <row r="1" spans="1:124" x14ac:dyDescent="0.25">
      <c r="A1" t="s">
        <v>49</v>
      </c>
      <c r="B1" t="s">
        <v>48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124</v>
      </c>
      <c r="N1" t="s">
        <v>125</v>
      </c>
      <c r="O1" t="s">
        <v>178</v>
      </c>
      <c r="P1" t="s">
        <v>179</v>
      </c>
      <c r="Q1" t="s">
        <v>180</v>
      </c>
      <c r="U1" t="s">
        <v>47</v>
      </c>
      <c r="DP1" t="str">
        <f>'Monthly Data'!E1</f>
        <v>ReskWh_NoCDM</v>
      </c>
      <c r="DQ1" t="str">
        <f>'Monthly Data'!I1</f>
        <v>GSlt50kWh_NoCDM</v>
      </c>
      <c r="DR1" t="str">
        <f>'Monthly Data'!M1</f>
        <v>GSgt50kWh_NoCDM</v>
      </c>
      <c r="DS1" t="str">
        <f>'Monthly Data'!R1</f>
        <v>IntkWh_NoCDM</v>
      </c>
      <c r="DT1" t="str">
        <f>'Monthly Data'!W1</f>
        <v>LUkWh_NoCDM</v>
      </c>
    </row>
    <row r="2" spans="1:124" x14ac:dyDescent="0.25">
      <c r="A2">
        <v>1999</v>
      </c>
      <c r="B2">
        <v>1</v>
      </c>
      <c r="C2">
        <v>806.70000000000016</v>
      </c>
      <c r="D2">
        <v>0</v>
      </c>
      <c r="E2">
        <v>744.70000000000016</v>
      </c>
      <c r="F2">
        <v>0</v>
      </c>
      <c r="G2">
        <v>682.7</v>
      </c>
      <c r="H2">
        <v>0</v>
      </c>
      <c r="I2">
        <v>620.69999999999993</v>
      </c>
      <c r="J2">
        <v>0</v>
      </c>
      <c r="K2">
        <v>558.69999999999993</v>
      </c>
      <c r="L2">
        <v>0</v>
      </c>
      <c r="M2">
        <v>496.69999999999987</v>
      </c>
      <c r="N2">
        <v>0</v>
      </c>
      <c r="O2">
        <v>434.69999999999987</v>
      </c>
      <c r="P2">
        <v>0</v>
      </c>
      <c r="Q2">
        <v>-6.0225806451612884</v>
      </c>
      <c r="U2" t="s">
        <v>343</v>
      </c>
    </row>
    <row r="3" spans="1:124" x14ac:dyDescent="0.25">
      <c r="A3">
        <v>1999</v>
      </c>
      <c r="B3">
        <v>2</v>
      </c>
      <c r="C3">
        <v>586.69999999999993</v>
      </c>
      <c r="D3">
        <v>0</v>
      </c>
      <c r="E3">
        <v>530.69999999999993</v>
      </c>
      <c r="F3">
        <v>0</v>
      </c>
      <c r="G3">
        <v>474.70000000000005</v>
      </c>
      <c r="H3">
        <v>0</v>
      </c>
      <c r="I3">
        <v>418.70000000000005</v>
      </c>
      <c r="J3">
        <v>0</v>
      </c>
      <c r="K3">
        <v>362.7</v>
      </c>
      <c r="L3">
        <v>0</v>
      </c>
      <c r="M3">
        <v>306.7</v>
      </c>
      <c r="N3">
        <v>0</v>
      </c>
      <c r="O3">
        <v>252.20000000000002</v>
      </c>
      <c r="P3">
        <v>1.5</v>
      </c>
      <c r="Q3">
        <v>-0.95357142857142851</v>
      </c>
    </row>
    <row r="4" spans="1:124" x14ac:dyDescent="0.25">
      <c r="A4">
        <v>1999</v>
      </c>
      <c r="B4">
        <v>3</v>
      </c>
      <c r="C4">
        <v>623.69999999999993</v>
      </c>
      <c r="D4">
        <v>0</v>
      </c>
      <c r="E4">
        <v>561.69999999999993</v>
      </c>
      <c r="F4">
        <v>0</v>
      </c>
      <c r="G4">
        <v>499.69999999999993</v>
      </c>
      <c r="H4">
        <v>0</v>
      </c>
      <c r="I4">
        <v>437.7</v>
      </c>
      <c r="J4">
        <v>0</v>
      </c>
      <c r="K4">
        <v>376.69999999999993</v>
      </c>
      <c r="L4">
        <v>1</v>
      </c>
      <c r="M4">
        <v>316.69999999999987</v>
      </c>
      <c r="N4">
        <v>3</v>
      </c>
      <c r="O4">
        <v>258.59999999999997</v>
      </c>
      <c r="P4">
        <v>6.9</v>
      </c>
      <c r="Q4">
        <v>-0.11935483870967774</v>
      </c>
      <c r="U4" s="13" t="s">
        <v>168</v>
      </c>
      <c r="V4" s="1" t="s">
        <v>46</v>
      </c>
      <c r="W4" s="1" t="s">
        <v>45</v>
      </c>
      <c r="X4" s="1" t="s">
        <v>44</v>
      </c>
      <c r="Y4" s="1" t="s">
        <v>43</v>
      </c>
      <c r="Z4" s="1" t="s">
        <v>32</v>
      </c>
      <c r="AA4" s="1" t="s">
        <v>31</v>
      </c>
      <c r="AB4" s="1" t="s">
        <v>30</v>
      </c>
      <c r="AC4" s="12" t="s">
        <v>29</v>
      </c>
      <c r="AD4" s="12" t="s">
        <v>42</v>
      </c>
      <c r="AE4" s="12" t="s">
        <v>41</v>
      </c>
      <c r="AF4" s="12" t="s">
        <v>40</v>
      </c>
      <c r="AG4" s="12" t="s">
        <v>39</v>
      </c>
      <c r="AI4" s="13" t="s">
        <v>170</v>
      </c>
      <c r="AJ4" s="1" t="s">
        <v>46</v>
      </c>
      <c r="AK4" s="1" t="s">
        <v>45</v>
      </c>
      <c r="AL4" s="1" t="s">
        <v>44</v>
      </c>
      <c r="AM4" s="1" t="s">
        <v>43</v>
      </c>
      <c r="AN4" s="1" t="s">
        <v>32</v>
      </c>
      <c r="AO4" s="1" t="s">
        <v>31</v>
      </c>
      <c r="AP4" s="1" t="s">
        <v>30</v>
      </c>
      <c r="AQ4" s="12" t="s">
        <v>29</v>
      </c>
      <c r="AR4" s="12" t="s">
        <v>42</v>
      </c>
      <c r="AS4" s="12" t="s">
        <v>41</v>
      </c>
      <c r="AT4" s="12" t="s">
        <v>40</v>
      </c>
      <c r="AU4" s="12" t="s">
        <v>39</v>
      </c>
      <c r="AW4" s="13" t="s">
        <v>172</v>
      </c>
      <c r="AX4" s="1" t="s">
        <v>46</v>
      </c>
      <c r="AY4" s="1" t="s">
        <v>45</v>
      </c>
      <c r="AZ4" s="1" t="s">
        <v>44</v>
      </c>
      <c r="BA4" s="1" t="s">
        <v>43</v>
      </c>
      <c r="BB4" s="1" t="s">
        <v>32</v>
      </c>
      <c r="BC4" s="1" t="s">
        <v>31</v>
      </c>
      <c r="BD4" s="1" t="s">
        <v>30</v>
      </c>
      <c r="BE4" s="12" t="s">
        <v>29</v>
      </c>
      <c r="BF4" s="12" t="s">
        <v>42</v>
      </c>
      <c r="BG4" s="12" t="s">
        <v>41</v>
      </c>
      <c r="BH4" s="12" t="s">
        <v>40</v>
      </c>
      <c r="BI4" s="12" t="s">
        <v>39</v>
      </c>
      <c r="BK4" s="13" t="s">
        <v>174</v>
      </c>
      <c r="BL4" s="1" t="s">
        <v>46</v>
      </c>
      <c r="BM4" s="1" t="s">
        <v>45</v>
      </c>
      <c r="BN4" s="1" t="s">
        <v>44</v>
      </c>
      <c r="BO4" s="1" t="s">
        <v>43</v>
      </c>
      <c r="BP4" s="1" t="s">
        <v>32</v>
      </c>
      <c r="BQ4" s="1" t="s">
        <v>31</v>
      </c>
      <c r="BR4" s="1" t="s">
        <v>30</v>
      </c>
      <c r="BS4" s="12" t="s">
        <v>29</v>
      </c>
      <c r="BT4" s="12" t="s">
        <v>42</v>
      </c>
      <c r="BU4" s="12" t="s">
        <v>41</v>
      </c>
      <c r="BV4" s="12" t="s">
        <v>40</v>
      </c>
      <c r="BW4" s="12" t="s">
        <v>39</v>
      </c>
      <c r="BY4" s="13" t="s">
        <v>176</v>
      </c>
      <c r="BZ4" s="1" t="s">
        <v>46</v>
      </c>
      <c r="CA4" s="1" t="s">
        <v>45</v>
      </c>
      <c r="CB4" s="1" t="s">
        <v>44</v>
      </c>
      <c r="CC4" s="1" t="s">
        <v>43</v>
      </c>
      <c r="CD4" s="1" t="s">
        <v>32</v>
      </c>
      <c r="CE4" s="1" t="s">
        <v>31</v>
      </c>
      <c r="CF4" s="1" t="s">
        <v>30</v>
      </c>
      <c r="CG4" s="12" t="s">
        <v>29</v>
      </c>
      <c r="CH4" s="12" t="s">
        <v>42</v>
      </c>
      <c r="CI4" s="12" t="s">
        <v>41</v>
      </c>
      <c r="CJ4" s="12" t="s">
        <v>40</v>
      </c>
      <c r="CK4" s="12" t="s">
        <v>39</v>
      </c>
      <c r="CM4" s="13" t="s">
        <v>124</v>
      </c>
      <c r="CN4" s="1" t="s">
        <v>46</v>
      </c>
      <c r="CO4" s="1" t="s">
        <v>45</v>
      </c>
      <c r="CP4" s="1" t="s">
        <v>44</v>
      </c>
      <c r="CQ4" s="1" t="s">
        <v>43</v>
      </c>
      <c r="CR4" s="1" t="s">
        <v>32</v>
      </c>
      <c r="CS4" s="1" t="s">
        <v>31</v>
      </c>
      <c r="CT4" s="1" t="s">
        <v>30</v>
      </c>
      <c r="CU4" s="12" t="s">
        <v>29</v>
      </c>
      <c r="CV4" s="12" t="s">
        <v>42</v>
      </c>
      <c r="CW4" s="12" t="s">
        <v>41</v>
      </c>
      <c r="CX4" s="12" t="s">
        <v>40</v>
      </c>
      <c r="CY4" s="12" t="s">
        <v>39</v>
      </c>
      <c r="DA4" s="13" t="s">
        <v>178</v>
      </c>
      <c r="DB4" s="1" t="s">
        <v>46</v>
      </c>
      <c r="DC4" s="1" t="s">
        <v>45</v>
      </c>
      <c r="DD4" s="1" t="s">
        <v>44</v>
      </c>
      <c r="DE4" s="1" t="s">
        <v>43</v>
      </c>
      <c r="DF4" s="1" t="s">
        <v>32</v>
      </c>
      <c r="DG4" s="1" t="s">
        <v>31</v>
      </c>
      <c r="DH4" s="1" t="s">
        <v>30</v>
      </c>
      <c r="DI4" s="12" t="s">
        <v>29</v>
      </c>
      <c r="DJ4" s="12" t="s">
        <v>42</v>
      </c>
      <c r="DK4" s="12" t="s">
        <v>41</v>
      </c>
      <c r="DL4" s="12" t="s">
        <v>40</v>
      </c>
      <c r="DM4" s="12" t="s">
        <v>39</v>
      </c>
    </row>
    <row r="5" spans="1:124" x14ac:dyDescent="0.25">
      <c r="A5">
        <v>1999</v>
      </c>
      <c r="B5">
        <v>4</v>
      </c>
      <c r="C5">
        <v>356.40000000000003</v>
      </c>
      <c r="D5">
        <v>0</v>
      </c>
      <c r="E5">
        <v>296.39999999999998</v>
      </c>
      <c r="F5">
        <v>0</v>
      </c>
      <c r="G5">
        <v>237.60000000000002</v>
      </c>
      <c r="H5">
        <v>1.1999999999999993</v>
      </c>
      <c r="I5">
        <v>181.90000000000003</v>
      </c>
      <c r="J5">
        <v>5.5</v>
      </c>
      <c r="K5">
        <v>128.4</v>
      </c>
      <c r="L5">
        <v>12</v>
      </c>
      <c r="M5">
        <v>79.699999999999989</v>
      </c>
      <c r="N5">
        <v>23.299999999999997</v>
      </c>
      <c r="O5">
        <v>41.29999999999999</v>
      </c>
      <c r="P5">
        <v>44.899999999999991</v>
      </c>
      <c r="Q5">
        <v>8.1199999999999992</v>
      </c>
      <c r="U5">
        <v>2002</v>
      </c>
      <c r="V5">
        <f ca="1">OFFSET($C$38,(ROW()-5)*12+COLUMN()-22,0)</f>
        <v>642.9</v>
      </c>
      <c r="W5">
        <f t="shared" ref="W5:AG5" ca="1" si="0">OFFSET($C$38,(ROW()-5)*12+COLUMN()-22,0)</f>
        <v>589.90000000000009</v>
      </c>
      <c r="X5">
        <f t="shared" ca="1" si="0"/>
        <v>609.5</v>
      </c>
      <c r="Y5">
        <f t="shared" ca="1" si="0"/>
        <v>383.59999999999997</v>
      </c>
      <c r="Z5">
        <f t="shared" ca="1" si="0"/>
        <v>292.50000000000006</v>
      </c>
      <c r="AA5">
        <f t="shared" ca="1" si="0"/>
        <v>74.699999999999989</v>
      </c>
      <c r="AB5">
        <f t="shared" ca="1" si="0"/>
        <v>13.499999999999996</v>
      </c>
      <c r="AC5">
        <f t="shared" ca="1" si="0"/>
        <v>25.3</v>
      </c>
      <c r="AD5">
        <f t="shared" ca="1" si="0"/>
        <v>59.599999999999994</v>
      </c>
      <c r="AE5">
        <f t="shared" ca="1" si="0"/>
        <v>348.59999999999997</v>
      </c>
      <c r="AF5">
        <f t="shared" ca="1" si="0"/>
        <v>496.70000000000005</v>
      </c>
      <c r="AG5">
        <f t="shared" ca="1" si="0"/>
        <v>695.2</v>
      </c>
      <c r="AI5">
        <v>2002</v>
      </c>
      <c r="AJ5">
        <f ca="1">OFFSET($E$38,(ROW()-5)*12+COLUMN()-36,0)</f>
        <v>580.90000000000009</v>
      </c>
      <c r="AK5">
        <f t="shared" ref="AK5:AU20" ca="1" si="1">OFFSET($E$38,(ROW()-5)*12+COLUMN()-36,0)</f>
        <v>533.90000000000009</v>
      </c>
      <c r="AL5">
        <f t="shared" ca="1" si="1"/>
        <v>547.5</v>
      </c>
      <c r="AM5">
        <f t="shared" ca="1" si="1"/>
        <v>329.4</v>
      </c>
      <c r="AN5">
        <f t="shared" ca="1" si="1"/>
        <v>236.2</v>
      </c>
      <c r="AO5">
        <f t="shared" ca="1" si="1"/>
        <v>43.8</v>
      </c>
      <c r="AP5">
        <f t="shared" ca="1" si="1"/>
        <v>1.8000000000000007</v>
      </c>
      <c r="AQ5">
        <f t="shared" ca="1" si="1"/>
        <v>7.4999999999999982</v>
      </c>
      <c r="AR5">
        <f t="shared" ca="1" si="1"/>
        <v>30.899999999999995</v>
      </c>
      <c r="AS5">
        <f t="shared" ca="1" si="1"/>
        <v>291.39999999999998</v>
      </c>
      <c r="AT5">
        <f t="shared" ca="1" si="1"/>
        <v>436.7</v>
      </c>
      <c r="AU5">
        <f t="shared" ca="1" si="1"/>
        <v>633.20000000000005</v>
      </c>
      <c r="AV5" s="70">
        <f t="shared" ref="AV5:AV14" ca="1" si="2">SUM(AJ5:AU5)</f>
        <v>3673.2000000000007</v>
      </c>
      <c r="AW5">
        <v>2002</v>
      </c>
      <c r="AX5">
        <f ca="1">OFFSET($G$38,(ROW()-5)*12+COLUMN()-50,0)</f>
        <v>518.89999999999986</v>
      </c>
      <c r="AY5">
        <f t="shared" ref="AY5:BI5" ca="1" si="3">OFFSET($G$38,(ROW()-5)*12+COLUMN()-50,0)</f>
        <v>477.90000000000009</v>
      </c>
      <c r="AZ5">
        <f t="shared" ca="1" si="3"/>
        <v>485.50000000000006</v>
      </c>
      <c r="BA5">
        <f t="shared" ca="1" si="3"/>
        <v>276.99999999999994</v>
      </c>
      <c r="BB5">
        <f t="shared" ca="1" si="3"/>
        <v>180.2</v>
      </c>
      <c r="BC5">
        <f t="shared" ca="1" si="3"/>
        <v>20.6</v>
      </c>
      <c r="BD5">
        <f t="shared" ca="1" si="3"/>
        <v>0</v>
      </c>
      <c r="BE5">
        <f t="shared" ca="1" si="3"/>
        <v>0.59999999999999964</v>
      </c>
      <c r="BF5">
        <f t="shared" ca="1" si="3"/>
        <v>13.199999999999998</v>
      </c>
      <c r="BG5">
        <f t="shared" ca="1" si="3"/>
        <v>235.39999999999998</v>
      </c>
      <c r="BH5">
        <f t="shared" ca="1" si="3"/>
        <v>376.7</v>
      </c>
      <c r="BI5">
        <f t="shared" ca="1" si="3"/>
        <v>571.20000000000005</v>
      </c>
      <c r="BK5">
        <v>2002</v>
      </c>
      <c r="BL5">
        <f ca="1">OFFSET($I$38,(ROW()-5)*12+COLUMN()-64,0)</f>
        <v>456.89999999999992</v>
      </c>
      <c r="BM5">
        <f t="shared" ref="BM5:BW20" ca="1" si="4">OFFSET($I$38,(ROW()-5)*12+COLUMN()-64,0)</f>
        <v>421.90000000000003</v>
      </c>
      <c r="BN5">
        <f t="shared" ca="1" si="4"/>
        <v>423.5</v>
      </c>
      <c r="BO5">
        <f t="shared" ca="1" si="4"/>
        <v>224.99999999999997</v>
      </c>
      <c r="BP5">
        <f t="shared" ca="1" si="4"/>
        <v>128.80000000000001</v>
      </c>
      <c r="BQ5">
        <f t="shared" ca="1" si="4"/>
        <v>7.5</v>
      </c>
      <c r="BR5">
        <f t="shared" ca="1" si="4"/>
        <v>0</v>
      </c>
      <c r="BS5">
        <f t="shared" ca="1" si="4"/>
        <v>0</v>
      </c>
      <c r="BT5">
        <f t="shared" ca="1" si="4"/>
        <v>3.3999999999999986</v>
      </c>
      <c r="BU5">
        <f t="shared" ca="1" si="4"/>
        <v>181.60000000000002</v>
      </c>
      <c r="BV5">
        <f t="shared" ca="1" si="4"/>
        <v>317.2</v>
      </c>
      <c r="BW5">
        <f t="shared" ca="1" si="4"/>
        <v>509.2</v>
      </c>
      <c r="BY5">
        <v>2002</v>
      </c>
      <c r="BZ5">
        <f ca="1">OFFSET($K$38,(ROW()-5)*12+COLUMN()-78,0)</f>
        <v>394.89999999999992</v>
      </c>
      <c r="CA5">
        <f t="shared" ref="CA5:CK5" ca="1" si="5">OFFSET($K$38,(ROW()-5)*12+COLUMN()-78,0)</f>
        <v>365.90000000000009</v>
      </c>
      <c r="CB5">
        <f t="shared" ca="1" si="5"/>
        <v>361.50000000000006</v>
      </c>
      <c r="CC5">
        <f t="shared" ca="1" si="5"/>
        <v>175.39999999999998</v>
      </c>
      <c r="CD5">
        <f t="shared" ca="1" si="5"/>
        <v>85.3</v>
      </c>
      <c r="CE5">
        <f t="shared" ca="1" si="5"/>
        <v>2.5</v>
      </c>
      <c r="CF5">
        <f t="shared" ca="1" si="5"/>
        <v>0</v>
      </c>
      <c r="CG5">
        <f t="shared" ca="1" si="5"/>
        <v>0</v>
      </c>
      <c r="CH5">
        <f t="shared" ca="1" si="5"/>
        <v>0</v>
      </c>
      <c r="CI5">
        <f t="shared" ca="1" si="5"/>
        <v>133.6</v>
      </c>
      <c r="CJ5">
        <f t="shared" ca="1" si="5"/>
        <v>259.7</v>
      </c>
      <c r="CK5">
        <f t="shared" ca="1" si="5"/>
        <v>447.2</v>
      </c>
      <c r="CM5">
        <v>2002</v>
      </c>
      <c r="CN5">
        <f ca="1">OFFSET($M$38,(ROW()-5)*12+COLUMN()-92,0)</f>
        <v>332.89999999999992</v>
      </c>
      <c r="CO5">
        <f t="shared" ref="CO5:CY5" ca="1" si="6">OFFSET($M$38,(ROW()-5)*12+COLUMN()-92,0)</f>
        <v>309.89999999999998</v>
      </c>
      <c r="CP5">
        <f t="shared" ca="1" si="6"/>
        <v>299.50000000000006</v>
      </c>
      <c r="CQ5">
        <f t="shared" ca="1" si="6"/>
        <v>129.29999999999998</v>
      </c>
      <c r="CR5">
        <f t="shared" ca="1" si="6"/>
        <v>49.800000000000004</v>
      </c>
      <c r="CS5">
        <f t="shared" ca="1" si="6"/>
        <v>0</v>
      </c>
      <c r="CT5">
        <f t="shared" ca="1" si="6"/>
        <v>0</v>
      </c>
      <c r="CU5">
        <f t="shared" ca="1" si="6"/>
        <v>0</v>
      </c>
      <c r="CV5">
        <f t="shared" ca="1" si="6"/>
        <v>0</v>
      </c>
      <c r="CW5">
        <f t="shared" ca="1" si="6"/>
        <v>92.000000000000014</v>
      </c>
      <c r="CX5">
        <f t="shared" ca="1" si="6"/>
        <v>205.10000000000002</v>
      </c>
      <c r="CY5">
        <f t="shared" ca="1" si="6"/>
        <v>385.2</v>
      </c>
      <c r="DA5">
        <v>2002</v>
      </c>
      <c r="DB5">
        <f ca="1">OFFSET($O$38,(ROW()-5)*12+COLUMN()-106,0)</f>
        <v>270.89999999999998</v>
      </c>
      <c r="DC5">
        <f t="shared" ref="DC5:DM5" ca="1" si="7">OFFSET($O$38,(ROW()-5)*12+COLUMN()-106,0)</f>
        <v>253.89999999999995</v>
      </c>
      <c r="DD5">
        <f t="shared" ca="1" si="7"/>
        <v>237.5</v>
      </c>
      <c r="DE5">
        <f t="shared" ca="1" si="7"/>
        <v>85.5</v>
      </c>
      <c r="DF5">
        <f t="shared" ca="1" si="7"/>
        <v>22.800000000000004</v>
      </c>
      <c r="DG5">
        <f t="shared" ca="1" si="7"/>
        <v>0</v>
      </c>
      <c r="DH5">
        <f t="shared" ca="1" si="7"/>
        <v>0</v>
      </c>
      <c r="DI5">
        <f t="shared" ca="1" si="7"/>
        <v>0</v>
      </c>
      <c r="DJ5">
        <f t="shared" ca="1" si="7"/>
        <v>0</v>
      </c>
      <c r="DK5">
        <f t="shared" ca="1" si="7"/>
        <v>53.6</v>
      </c>
      <c r="DL5">
        <f t="shared" ca="1" si="7"/>
        <v>152.1</v>
      </c>
      <c r="DM5">
        <f t="shared" ca="1" si="7"/>
        <v>323.2</v>
      </c>
    </row>
    <row r="6" spans="1:124" x14ac:dyDescent="0.25">
      <c r="A6">
        <v>1999</v>
      </c>
      <c r="B6">
        <v>5</v>
      </c>
      <c r="C6">
        <v>177.9</v>
      </c>
      <c r="D6">
        <v>7.1000000000000014</v>
      </c>
      <c r="E6">
        <v>126.90000000000002</v>
      </c>
      <c r="F6">
        <v>18.100000000000001</v>
      </c>
      <c r="G6">
        <v>82.700000000000017</v>
      </c>
      <c r="H6">
        <v>35.900000000000006</v>
      </c>
      <c r="I6">
        <v>48.1</v>
      </c>
      <c r="J6">
        <v>63.29999999999999</v>
      </c>
      <c r="K6">
        <v>23.199999999999996</v>
      </c>
      <c r="L6">
        <v>100.39999999999998</v>
      </c>
      <c r="M6">
        <v>5.5</v>
      </c>
      <c r="N6">
        <v>144.69999999999999</v>
      </c>
      <c r="O6">
        <v>0</v>
      </c>
      <c r="P6">
        <v>201.19999999999996</v>
      </c>
      <c r="Q6">
        <v>14.490322580645165</v>
      </c>
      <c r="U6">
        <f>U5+1</f>
        <v>2003</v>
      </c>
      <c r="V6">
        <f t="shared" ref="V6:AG24" ca="1" si="8">OFFSET($C$38,(ROW()-5)*12+COLUMN()-22,0)</f>
        <v>847.1</v>
      </c>
      <c r="W6">
        <f t="shared" ca="1" si="8"/>
        <v>753.30000000000018</v>
      </c>
      <c r="X6">
        <f t="shared" ca="1" si="8"/>
        <v>651.29999999999984</v>
      </c>
      <c r="Y6">
        <f t="shared" ca="1" si="8"/>
        <v>433.69999999999993</v>
      </c>
      <c r="Z6">
        <f t="shared" ca="1" si="8"/>
        <v>291.09999999999991</v>
      </c>
      <c r="AA6">
        <f t="shared" ca="1" si="8"/>
        <v>113.00000000000001</v>
      </c>
      <c r="AB6">
        <f t="shared" ca="1" si="8"/>
        <v>23.900000000000002</v>
      </c>
      <c r="AC6">
        <f t="shared" ca="1" si="8"/>
        <v>19.900000000000006</v>
      </c>
      <c r="AD6">
        <f t="shared" ca="1" si="8"/>
        <v>114.4</v>
      </c>
      <c r="AE6">
        <f t="shared" ca="1" si="8"/>
        <v>327.39999999999998</v>
      </c>
      <c r="AF6">
        <f t="shared" ca="1" si="8"/>
        <v>437.3</v>
      </c>
      <c r="AG6">
        <f t="shared" ca="1" si="8"/>
        <v>629.40000000000009</v>
      </c>
      <c r="AI6">
        <f>AI5+1</f>
        <v>2003</v>
      </c>
      <c r="AJ6">
        <f t="shared" ref="AJ6:AU24" ca="1" si="9">OFFSET($E$38,(ROW()-5)*12+COLUMN()-36,0)</f>
        <v>785.09999999999991</v>
      </c>
      <c r="AK6">
        <f t="shared" ca="1" si="1"/>
        <v>697.30000000000007</v>
      </c>
      <c r="AL6">
        <f t="shared" ca="1" si="1"/>
        <v>589.29999999999984</v>
      </c>
      <c r="AM6">
        <f t="shared" ca="1" si="1"/>
        <v>373.8</v>
      </c>
      <c r="AN6">
        <f t="shared" ca="1" si="1"/>
        <v>229.09999999999994</v>
      </c>
      <c r="AO6">
        <f t="shared" ca="1" si="1"/>
        <v>71.599999999999994</v>
      </c>
      <c r="AP6">
        <f t="shared" ca="1" si="1"/>
        <v>4</v>
      </c>
      <c r="AQ6">
        <f t="shared" ca="1" si="1"/>
        <v>6.0000000000000036</v>
      </c>
      <c r="AR6">
        <f t="shared" ca="1" si="1"/>
        <v>67.599999999999994</v>
      </c>
      <c r="AS6">
        <f t="shared" ca="1" si="1"/>
        <v>265.39999999999992</v>
      </c>
      <c r="AT6">
        <f t="shared" ca="1" si="1"/>
        <v>377.29999999999995</v>
      </c>
      <c r="AU6">
        <f t="shared" ca="1" si="1"/>
        <v>567.40000000000009</v>
      </c>
      <c r="AV6" s="70">
        <f t="shared" ca="1" si="2"/>
        <v>4033.9</v>
      </c>
      <c r="AW6">
        <f>AW5+1</f>
        <v>2003</v>
      </c>
      <c r="AX6">
        <f t="shared" ref="AX6:BI24" ca="1" si="10">OFFSET($G$38,(ROW()-5)*12+COLUMN()-50,0)</f>
        <v>723.1</v>
      </c>
      <c r="AY6">
        <f t="shared" ca="1" si="10"/>
        <v>641.30000000000007</v>
      </c>
      <c r="AZ6">
        <f t="shared" ca="1" si="10"/>
        <v>527.29999999999995</v>
      </c>
      <c r="BA6">
        <f t="shared" ca="1" si="10"/>
        <v>316.79999999999995</v>
      </c>
      <c r="BB6">
        <f t="shared" ca="1" si="10"/>
        <v>168.5</v>
      </c>
      <c r="BC6">
        <f t="shared" ca="1" si="10"/>
        <v>36.799999999999997</v>
      </c>
      <c r="BD6">
        <f t="shared" ca="1" si="10"/>
        <v>0</v>
      </c>
      <c r="BE6">
        <f t="shared" ca="1" si="10"/>
        <v>1</v>
      </c>
      <c r="BF6">
        <f t="shared" ca="1" si="10"/>
        <v>37.5</v>
      </c>
      <c r="BG6">
        <f t="shared" ca="1" si="10"/>
        <v>208</v>
      </c>
      <c r="BH6">
        <f t="shared" ca="1" si="10"/>
        <v>317.2999999999999</v>
      </c>
      <c r="BI6">
        <f t="shared" ca="1" si="10"/>
        <v>505.40000000000003</v>
      </c>
      <c r="BK6">
        <f>BK5+1</f>
        <v>2003</v>
      </c>
      <c r="BL6">
        <f t="shared" ref="BL6:BW24" ca="1" si="11">OFFSET($I$38,(ROW()-5)*12+COLUMN()-64,0)</f>
        <v>661.10000000000014</v>
      </c>
      <c r="BM6">
        <f t="shared" ca="1" si="4"/>
        <v>585.30000000000007</v>
      </c>
      <c r="BN6">
        <f t="shared" ca="1" si="4"/>
        <v>465.6</v>
      </c>
      <c r="BO6">
        <f t="shared" ca="1" si="4"/>
        <v>261.5</v>
      </c>
      <c r="BP6">
        <f t="shared" ca="1" si="4"/>
        <v>111.00000000000001</v>
      </c>
      <c r="BQ6">
        <f t="shared" ca="1" si="4"/>
        <v>14.399999999999999</v>
      </c>
      <c r="BR6">
        <f t="shared" ca="1" si="4"/>
        <v>0</v>
      </c>
      <c r="BS6">
        <f t="shared" ca="1" si="4"/>
        <v>0</v>
      </c>
      <c r="BT6">
        <f t="shared" ca="1" si="4"/>
        <v>21.4</v>
      </c>
      <c r="BU6">
        <f t="shared" ca="1" si="4"/>
        <v>157.1</v>
      </c>
      <c r="BV6">
        <f t="shared" ca="1" si="4"/>
        <v>257.29999999999995</v>
      </c>
      <c r="BW6">
        <f t="shared" ca="1" si="4"/>
        <v>443.40000000000009</v>
      </c>
      <c r="BY6">
        <f>BY5+1</f>
        <v>2003</v>
      </c>
      <c r="BZ6">
        <f t="shared" ref="BZ6:CK24" ca="1" si="12">OFFSET($K$38,(ROW()-5)*12+COLUMN()-78,0)</f>
        <v>599.1</v>
      </c>
      <c r="CA6">
        <f t="shared" ca="1" si="12"/>
        <v>529.30000000000007</v>
      </c>
      <c r="CB6">
        <f t="shared" ca="1" si="12"/>
        <v>405.6</v>
      </c>
      <c r="CC6">
        <f t="shared" ca="1" si="12"/>
        <v>208.80000000000004</v>
      </c>
      <c r="CD6">
        <f t="shared" ca="1" si="12"/>
        <v>62.600000000000009</v>
      </c>
      <c r="CE6">
        <f t="shared" ca="1" si="12"/>
        <v>3</v>
      </c>
      <c r="CF6">
        <f t="shared" ca="1" si="12"/>
        <v>0</v>
      </c>
      <c r="CG6">
        <f t="shared" ca="1" si="12"/>
        <v>0</v>
      </c>
      <c r="CH6">
        <f t="shared" ca="1" si="12"/>
        <v>10.7</v>
      </c>
      <c r="CI6">
        <f t="shared" ca="1" si="12"/>
        <v>107.9</v>
      </c>
      <c r="CJ6">
        <f t="shared" ca="1" si="12"/>
        <v>198.20000000000002</v>
      </c>
      <c r="CK6">
        <f t="shared" ca="1" si="12"/>
        <v>381.40000000000003</v>
      </c>
      <c r="CM6">
        <f>CM5+1</f>
        <v>2003</v>
      </c>
      <c r="CN6">
        <f t="shared" ref="CN6:CY24" ca="1" si="13">OFFSET($M$38,(ROW()-5)*12+COLUMN()-92,0)</f>
        <v>537.09999999999991</v>
      </c>
      <c r="CO6">
        <f t="shared" ca="1" si="13"/>
        <v>473.3</v>
      </c>
      <c r="CP6">
        <f t="shared" ca="1" si="13"/>
        <v>345.6</v>
      </c>
      <c r="CQ6">
        <f t="shared" ca="1" si="13"/>
        <v>158.30000000000004</v>
      </c>
      <c r="CR6">
        <f t="shared" ca="1" si="13"/>
        <v>28.099999999999998</v>
      </c>
      <c r="CS6">
        <f t="shared" ca="1" si="13"/>
        <v>0.5</v>
      </c>
      <c r="CT6">
        <f t="shared" ca="1" si="13"/>
        <v>0</v>
      </c>
      <c r="CU6">
        <f t="shared" ca="1" si="13"/>
        <v>0</v>
      </c>
      <c r="CV6">
        <f t="shared" ca="1" si="13"/>
        <v>4.6000000000000005</v>
      </c>
      <c r="CW6">
        <f t="shared" ca="1" si="13"/>
        <v>63.800000000000011</v>
      </c>
      <c r="CX6">
        <f t="shared" ca="1" si="13"/>
        <v>144.9</v>
      </c>
      <c r="CY6">
        <f t="shared" ca="1" si="13"/>
        <v>319.40000000000003</v>
      </c>
      <c r="DA6">
        <f>DA5+1</f>
        <v>2003</v>
      </c>
      <c r="DB6">
        <f t="shared" ref="DB6:DM24" ca="1" si="14">OFFSET($O$38,(ROW()-5)*12+COLUMN()-106,0)</f>
        <v>475.09999999999997</v>
      </c>
      <c r="DC6">
        <f t="shared" ca="1" si="14"/>
        <v>417.3</v>
      </c>
      <c r="DD6">
        <f t="shared" ca="1" si="14"/>
        <v>288.8</v>
      </c>
      <c r="DE6">
        <f t="shared" ca="1" si="14"/>
        <v>113.7</v>
      </c>
      <c r="DF6">
        <f t="shared" ca="1" si="14"/>
        <v>8</v>
      </c>
      <c r="DG6">
        <f t="shared" ca="1" si="14"/>
        <v>0</v>
      </c>
      <c r="DH6">
        <f t="shared" ca="1" si="14"/>
        <v>0</v>
      </c>
      <c r="DI6">
        <f t="shared" ca="1" si="14"/>
        <v>0</v>
      </c>
      <c r="DJ6">
        <f t="shared" ca="1" si="14"/>
        <v>0.60000000000000053</v>
      </c>
      <c r="DK6">
        <f t="shared" ca="1" si="14"/>
        <v>30.8</v>
      </c>
      <c r="DL6">
        <f t="shared" ca="1" si="14"/>
        <v>99.90000000000002</v>
      </c>
      <c r="DM6">
        <f t="shared" ca="1" si="14"/>
        <v>257.40000000000003</v>
      </c>
    </row>
    <row r="7" spans="1:124" x14ac:dyDescent="0.25">
      <c r="A7">
        <v>1999</v>
      </c>
      <c r="B7">
        <v>6</v>
      </c>
      <c r="C7">
        <v>64.099999999999994</v>
      </c>
      <c r="D7">
        <v>57.199999999999989</v>
      </c>
      <c r="E7">
        <v>38.399999999999991</v>
      </c>
      <c r="F7">
        <v>91.499999999999986</v>
      </c>
      <c r="G7">
        <v>21.3</v>
      </c>
      <c r="H7">
        <v>134.4</v>
      </c>
      <c r="I7">
        <v>9</v>
      </c>
      <c r="J7">
        <v>182.1</v>
      </c>
      <c r="K7">
        <v>2.8000000000000007</v>
      </c>
      <c r="L7">
        <v>235.89999999999995</v>
      </c>
      <c r="M7">
        <v>0</v>
      </c>
      <c r="N7">
        <v>293.09999999999997</v>
      </c>
      <c r="O7">
        <v>0</v>
      </c>
      <c r="P7">
        <v>353.09999999999997</v>
      </c>
      <c r="Q7">
        <v>19.77</v>
      </c>
      <c r="U7">
        <f t="shared" ref="U7:U24" si="15">U6+1</f>
        <v>2004</v>
      </c>
      <c r="V7">
        <f t="shared" ca="1" si="8"/>
        <v>868.99999999999989</v>
      </c>
      <c r="W7">
        <f t="shared" ca="1" si="8"/>
        <v>690.3</v>
      </c>
      <c r="X7">
        <f t="shared" ca="1" si="8"/>
        <v>537.5</v>
      </c>
      <c r="Y7">
        <f t="shared" ca="1" si="8"/>
        <v>383.10000000000019</v>
      </c>
      <c r="Z7">
        <f t="shared" ca="1" si="8"/>
        <v>232.60000000000005</v>
      </c>
      <c r="AA7">
        <f t="shared" ca="1" si="8"/>
        <v>99.300000000000011</v>
      </c>
      <c r="AB7">
        <f t="shared" ca="1" si="8"/>
        <v>32.5</v>
      </c>
      <c r="AC7">
        <f t="shared" ca="1" si="8"/>
        <v>66</v>
      </c>
      <c r="AD7">
        <f t="shared" ca="1" si="8"/>
        <v>77.099999999999994</v>
      </c>
      <c r="AE7">
        <f t="shared" ca="1" si="8"/>
        <v>290.00000000000011</v>
      </c>
      <c r="AF7">
        <f t="shared" ca="1" si="8"/>
        <v>445.40000000000003</v>
      </c>
      <c r="AG7">
        <f t="shared" ca="1" si="8"/>
        <v>714</v>
      </c>
      <c r="AI7">
        <f t="shared" ref="AI7:AI24" si="16">AI6+1</f>
        <v>2004</v>
      </c>
      <c r="AJ7">
        <f t="shared" ca="1" si="9"/>
        <v>807</v>
      </c>
      <c r="AK7">
        <f t="shared" ca="1" si="1"/>
        <v>632.29999999999995</v>
      </c>
      <c r="AL7">
        <f t="shared" ca="1" si="1"/>
        <v>475.49999999999994</v>
      </c>
      <c r="AM7">
        <f t="shared" ca="1" si="1"/>
        <v>325.00000000000011</v>
      </c>
      <c r="AN7">
        <f t="shared" ca="1" si="1"/>
        <v>176.8</v>
      </c>
      <c r="AO7">
        <f t="shared" ca="1" si="1"/>
        <v>56</v>
      </c>
      <c r="AP7">
        <f t="shared" ca="1" si="1"/>
        <v>11.300000000000002</v>
      </c>
      <c r="AQ7">
        <f t="shared" ca="1" si="1"/>
        <v>29.000000000000004</v>
      </c>
      <c r="AR7">
        <f t="shared" ca="1" si="1"/>
        <v>42.400000000000006</v>
      </c>
      <c r="AS7">
        <f t="shared" ca="1" si="1"/>
        <v>228</v>
      </c>
      <c r="AT7">
        <f t="shared" ca="1" si="1"/>
        <v>385.40000000000009</v>
      </c>
      <c r="AU7">
        <f t="shared" ca="1" si="1"/>
        <v>652</v>
      </c>
      <c r="AV7" s="70">
        <f t="shared" ca="1" si="2"/>
        <v>3820.7000000000007</v>
      </c>
      <c r="AW7">
        <f t="shared" ref="AW7:AW24" si="17">AW6+1</f>
        <v>2004</v>
      </c>
      <c r="AX7">
        <f t="shared" ca="1" si="10"/>
        <v>745</v>
      </c>
      <c r="AY7">
        <f t="shared" ca="1" si="10"/>
        <v>574.29999999999984</v>
      </c>
      <c r="AZ7">
        <f t="shared" ca="1" si="10"/>
        <v>413.49999999999994</v>
      </c>
      <c r="BA7">
        <f t="shared" ca="1" si="10"/>
        <v>267.40000000000003</v>
      </c>
      <c r="BB7">
        <f t="shared" ca="1" si="10"/>
        <v>127.6</v>
      </c>
      <c r="BC7">
        <f t="shared" ca="1" si="10"/>
        <v>28.1</v>
      </c>
      <c r="BD7">
        <f t="shared" ca="1" si="10"/>
        <v>0.40000000000000036</v>
      </c>
      <c r="BE7">
        <f t="shared" ca="1" si="10"/>
        <v>6.0000000000000018</v>
      </c>
      <c r="BF7">
        <f t="shared" ca="1" si="10"/>
        <v>18.399999999999999</v>
      </c>
      <c r="BG7">
        <f t="shared" ca="1" si="10"/>
        <v>168.49999999999997</v>
      </c>
      <c r="BH7">
        <f t="shared" ca="1" si="10"/>
        <v>325.39999999999998</v>
      </c>
      <c r="BI7">
        <f t="shared" ca="1" si="10"/>
        <v>589.99999999999989</v>
      </c>
      <c r="BK7">
        <f t="shared" ref="BK7:BK24" si="18">BK6+1</f>
        <v>2004</v>
      </c>
      <c r="BL7">
        <f t="shared" ca="1" si="11"/>
        <v>683</v>
      </c>
      <c r="BM7">
        <f t="shared" ca="1" si="4"/>
        <v>516.29999999999995</v>
      </c>
      <c r="BN7">
        <f t="shared" ca="1" si="4"/>
        <v>351.49999999999994</v>
      </c>
      <c r="BO7">
        <f t="shared" ca="1" si="4"/>
        <v>215.29999999999998</v>
      </c>
      <c r="BP7">
        <f t="shared" ca="1" si="4"/>
        <v>87.300000000000011</v>
      </c>
      <c r="BQ7">
        <f t="shared" ca="1" si="4"/>
        <v>10.7</v>
      </c>
      <c r="BR7">
        <f t="shared" ca="1" si="4"/>
        <v>0</v>
      </c>
      <c r="BS7">
        <f t="shared" ca="1" si="4"/>
        <v>0</v>
      </c>
      <c r="BT7">
        <f t="shared" ca="1" si="4"/>
        <v>4.7999999999999989</v>
      </c>
      <c r="BU7">
        <f t="shared" ca="1" si="4"/>
        <v>112.79999999999998</v>
      </c>
      <c r="BV7">
        <f t="shared" ca="1" si="4"/>
        <v>265.40000000000003</v>
      </c>
      <c r="BW7">
        <f t="shared" ca="1" si="4"/>
        <v>528</v>
      </c>
      <c r="BY7">
        <f t="shared" ref="BY7:BY24" si="19">BY6+1</f>
        <v>2004</v>
      </c>
      <c r="BZ7">
        <f t="shared" ca="1" si="12"/>
        <v>620.99999999999989</v>
      </c>
      <c r="CA7">
        <f t="shared" ca="1" si="12"/>
        <v>458.2999999999999</v>
      </c>
      <c r="CB7">
        <f t="shared" ca="1" si="12"/>
        <v>290.49999999999994</v>
      </c>
      <c r="CC7">
        <f t="shared" ca="1" si="12"/>
        <v>168.29999999999998</v>
      </c>
      <c r="CD7">
        <f t="shared" ca="1" si="12"/>
        <v>56.999999999999993</v>
      </c>
      <c r="CE7">
        <f t="shared" ca="1" si="12"/>
        <v>2.0999999999999996</v>
      </c>
      <c r="CF7">
        <f t="shared" ca="1" si="12"/>
        <v>0</v>
      </c>
      <c r="CG7">
        <f t="shared" ca="1" si="12"/>
        <v>0</v>
      </c>
      <c r="CH7">
        <f t="shared" ca="1" si="12"/>
        <v>0</v>
      </c>
      <c r="CI7">
        <f t="shared" ca="1" si="12"/>
        <v>63.2</v>
      </c>
      <c r="CJ7">
        <f t="shared" ca="1" si="12"/>
        <v>207.10000000000002</v>
      </c>
      <c r="CK7">
        <f t="shared" ca="1" si="12"/>
        <v>465.99999999999994</v>
      </c>
      <c r="CM7">
        <f t="shared" ref="CM7:CM24" si="20">CM6+1</f>
        <v>2004</v>
      </c>
      <c r="CN7">
        <f t="shared" ca="1" si="13"/>
        <v>559</v>
      </c>
      <c r="CO7">
        <f t="shared" ca="1" si="13"/>
        <v>400.29999999999995</v>
      </c>
      <c r="CP7">
        <f t="shared" ca="1" si="13"/>
        <v>233.29999999999998</v>
      </c>
      <c r="CQ7">
        <f t="shared" ca="1" si="13"/>
        <v>124</v>
      </c>
      <c r="CR7">
        <f t="shared" ca="1" si="13"/>
        <v>32.700000000000003</v>
      </c>
      <c r="CS7">
        <f t="shared" ca="1" si="13"/>
        <v>0</v>
      </c>
      <c r="CT7">
        <f t="shared" ca="1" si="13"/>
        <v>0</v>
      </c>
      <c r="CU7">
        <f t="shared" ca="1" si="13"/>
        <v>0</v>
      </c>
      <c r="CV7">
        <f t="shared" ca="1" si="13"/>
        <v>0</v>
      </c>
      <c r="CW7">
        <f t="shared" ca="1" si="13"/>
        <v>24.4</v>
      </c>
      <c r="CX7">
        <f t="shared" ca="1" si="13"/>
        <v>149.79999999999998</v>
      </c>
      <c r="CY7">
        <f t="shared" ca="1" si="13"/>
        <v>404</v>
      </c>
      <c r="DA7">
        <f t="shared" ref="DA7:DA24" si="21">DA6+1</f>
        <v>2004</v>
      </c>
      <c r="DB7">
        <f t="shared" ca="1" si="14"/>
        <v>497</v>
      </c>
      <c r="DC7">
        <f t="shared" ca="1" si="14"/>
        <v>342.29999999999995</v>
      </c>
      <c r="DD7">
        <f t="shared" ca="1" si="14"/>
        <v>179.29999999999998</v>
      </c>
      <c r="DE7">
        <f t="shared" ca="1" si="14"/>
        <v>82.199999999999989</v>
      </c>
      <c r="DF7">
        <f t="shared" ca="1" si="14"/>
        <v>13.8</v>
      </c>
      <c r="DG7">
        <f t="shared" ca="1" si="14"/>
        <v>0</v>
      </c>
      <c r="DH7">
        <f t="shared" ca="1" si="14"/>
        <v>0</v>
      </c>
      <c r="DI7">
        <f t="shared" ca="1" si="14"/>
        <v>0</v>
      </c>
      <c r="DJ7">
        <f t="shared" ca="1" si="14"/>
        <v>0</v>
      </c>
      <c r="DK7">
        <f t="shared" ca="1" si="14"/>
        <v>6.6</v>
      </c>
      <c r="DL7">
        <f t="shared" ca="1" si="14"/>
        <v>99.7</v>
      </c>
      <c r="DM7">
        <f t="shared" ca="1" si="14"/>
        <v>342</v>
      </c>
    </row>
    <row r="8" spans="1:124" x14ac:dyDescent="0.25">
      <c r="A8">
        <v>1999</v>
      </c>
      <c r="B8">
        <v>7</v>
      </c>
      <c r="C8">
        <v>9.1999999999999993</v>
      </c>
      <c r="D8">
        <v>109.50000000000001</v>
      </c>
      <c r="E8">
        <v>2.5</v>
      </c>
      <c r="F8">
        <v>164.79999999999998</v>
      </c>
      <c r="G8">
        <v>0</v>
      </c>
      <c r="H8">
        <v>224.29999999999995</v>
      </c>
      <c r="I8">
        <v>0</v>
      </c>
      <c r="J8">
        <v>286.3</v>
      </c>
      <c r="K8">
        <v>0</v>
      </c>
      <c r="L8">
        <v>348.3</v>
      </c>
      <c r="M8">
        <v>0</v>
      </c>
      <c r="N8">
        <v>410.29999999999995</v>
      </c>
      <c r="O8">
        <v>0</v>
      </c>
      <c r="P8">
        <v>472.3</v>
      </c>
      <c r="Q8">
        <v>23.235483870967748</v>
      </c>
      <c r="U8">
        <f t="shared" si="15"/>
        <v>2005</v>
      </c>
      <c r="V8">
        <f t="shared" ca="1" si="8"/>
        <v>806.3</v>
      </c>
      <c r="W8">
        <f t="shared" ca="1" si="8"/>
        <v>675.69999999999993</v>
      </c>
      <c r="X8">
        <f t="shared" ca="1" si="8"/>
        <v>674.8</v>
      </c>
      <c r="Y8">
        <f t="shared" ca="1" si="8"/>
        <v>386.50000000000017</v>
      </c>
      <c r="Z8">
        <f t="shared" ca="1" si="8"/>
        <v>269.60000000000002</v>
      </c>
      <c r="AA8">
        <f t="shared" ca="1" si="8"/>
        <v>34.400000000000006</v>
      </c>
      <c r="AB8">
        <f t="shared" ca="1" si="8"/>
        <v>14.600000000000001</v>
      </c>
      <c r="AC8">
        <f t="shared" ca="1" si="8"/>
        <v>12.399999999999999</v>
      </c>
      <c r="AD8">
        <f t="shared" ca="1" si="8"/>
        <v>49.399999999999991</v>
      </c>
      <c r="AE8">
        <f t="shared" ca="1" si="8"/>
        <v>253.09999999999994</v>
      </c>
      <c r="AF8">
        <f t="shared" ca="1" si="8"/>
        <v>434.8</v>
      </c>
      <c r="AG8">
        <f t="shared" ca="1" si="8"/>
        <v>714.20000000000016</v>
      </c>
      <c r="AI8">
        <f t="shared" si="16"/>
        <v>2005</v>
      </c>
      <c r="AJ8">
        <f t="shared" ca="1" si="9"/>
        <v>744.29999999999984</v>
      </c>
      <c r="AK8">
        <f t="shared" ca="1" si="1"/>
        <v>619.69999999999993</v>
      </c>
      <c r="AL8">
        <f t="shared" ca="1" si="1"/>
        <v>612.79999999999984</v>
      </c>
      <c r="AM8">
        <f t="shared" ca="1" si="1"/>
        <v>327.00000000000017</v>
      </c>
      <c r="AN8">
        <f t="shared" ca="1" si="1"/>
        <v>208.79999999999998</v>
      </c>
      <c r="AO8">
        <f t="shared" ca="1" si="1"/>
        <v>14.900000000000002</v>
      </c>
      <c r="AP8">
        <f t="shared" ca="1" si="1"/>
        <v>2.6999999999999993</v>
      </c>
      <c r="AQ8">
        <f t="shared" ca="1" si="1"/>
        <v>2.1999999999999993</v>
      </c>
      <c r="AR8">
        <f t="shared" ca="1" si="1"/>
        <v>21.799999999999997</v>
      </c>
      <c r="AS8">
        <f t="shared" ca="1" si="1"/>
        <v>199.89999999999995</v>
      </c>
      <c r="AT8">
        <f t="shared" ca="1" si="1"/>
        <v>374.8</v>
      </c>
      <c r="AU8">
        <f t="shared" ca="1" si="1"/>
        <v>652.20000000000016</v>
      </c>
      <c r="AV8" s="70">
        <f t="shared" ca="1" si="2"/>
        <v>3781.1000000000004</v>
      </c>
      <c r="AW8">
        <f t="shared" si="17"/>
        <v>2005</v>
      </c>
      <c r="AX8">
        <f t="shared" ca="1" si="10"/>
        <v>682.3</v>
      </c>
      <c r="AY8">
        <f t="shared" ca="1" si="10"/>
        <v>563.69999999999993</v>
      </c>
      <c r="AZ8">
        <f t="shared" ca="1" si="10"/>
        <v>550.79999999999995</v>
      </c>
      <c r="BA8">
        <f t="shared" ca="1" si="10"/>
        <v>269.00000000000011</v>
      </c>
      <c r="BB8">
        <f t="shared" ca="1" si="10"/>
        <v>151.5</v>
      </c>
      <c r="BC8">
        <f t="shared" ca="1" si="10"/>
        <v>4.1000000000000014</v>
      </c>
      <c r="BD8">
        <f t="shared" ca="1" si="10"/>
        <v>0</v>
      </c>
      <c r="BE8">
        <f t="shared" ca="1" si="10"/>
        <v>0</v>
      </c>
      <c r="BF8">
        <f t="shared" ca="1" si="10"/>
        <v>8.6999999999999993</v>
      </c>
      <c r="BG8">
        <f t="shared" ca="1" si="10"/>
        <v>148.69999999999999</v>
      </c>
      <c r="BH8">
        <f t="shared" ca="1" si="10"/>
        <v>314.8</v>
      </c>
      <c r="BI8">
        <f t="shared" ca="1" si="10"/>
        <v>590.20000000000005</v>
      </c>
      <c r="BK8">
        <f t="shared" si="18"/>
        <v>2005</v>
      </c>
      <c r="BL8">
        <f t="shared" ca="1" si="11"/>
        <v>620.29999999999995</v>
      </c>
      <c r="BM8">
        <f t="shared" ca="1" si="4"/>
        <v>507.69999999999987</v>
      </c>
      <c r="BN8">
        <f t="shared" ca="1" si="4"/>
        <v>488.8</v>
      </c>
      <c r="BO8">
        <f t="shared" ca="1" si="4"/>
        <v>212.3</v>
      </c>
      <c r="BP8">
        <f t="shared" ca="1" si="4"/>
        <v>99.000000000000014</v>
      </c>
      <c r="BQ8">
        <f t="shared" ca="1" si="4"/>
        <v>0</v>
      </c>
      <c r="BR8">
        <f t="shared" ca="1" si="4"/>
        <v>0</v>
      </c>
      <c r="BS8">
        <f t="shared" ca="1" si="4"/>
        <v>0</v>
      </c>
      <c r="BT8">
        <f t="shared" ca="1" si="4"/>
        <v>4.5</v>
      </c>
      <c r="BU8">
        <f t="shared" ca="1" si="4"/>
        <v>102.80000000000001</v>
      </c>
      <c r="BV8">
        <f t="shared" ca="1" si="4"/>
        <v>256.10000000000002</v>
      </c>
      <c r="BW8">
        <f t="shared" ca="1" si="4"/>
        <v>528.20000000000005</v>
      </c>
      <c r="BY8">
        <f t="shared" si="19"/>
        <v>2005</v>
      </c>
      <c r="BZ8">
        <f t="shared" ca="1" si="12"/>
        <v>558.29999999999984</v>
      </c>
      <c r="CA8">
        <f t="shared" ca="1" si="12"/>
        <v>451.69999999999987</v>
      </c>
      <c r="CB8">
        <f t="shared" ca="1" si="12"/>
        <v>426.80000000000007</v>
      </c>
      <c r="CC8">
        <f t="shared" ca="1" si="12"/>
        <v>156.29999999999998</v>
      </c>
      <c r="CD8">
        <f t="shared" ca="1" si="12"/>
        <v>58.8</v>
      </c>
      <c r="CE8">
        <f t="shared" ca="1" si="12"/>
        <v>0</v>
      </c>
      <c r="CF8">
        <f t="shared" ca="1" si="12"/>
        <v>0</v>
      </c>
      <c r="CG8">
        <f t="shared" ca="1" si="12"/>
        <v>0</v>
      </c>
      <c r="CH8">
        <f t="shared" ca="1" si="12"/>
        <v>0.5</v>
      </c>
      <c r="CI8">
        <f t="shared" ca="1" si="12"/>
        <v>63.500000000000007</v>
      </c>
      <c r="CJ8">
        <f t="shared" ca="1" si="12"/>
        <v>201.89999999999998</v>
      </c>
      <c r="CK8">
        <f t="shared" ca="1" si="12"/>
        <v>466.20000000000005</v>
      </c>
      <c r="CM8">
        <f t="shared" si="20"/>
        <v>2005</v>
      </c>
      <c r="CN8">
        <f t="shared" ca="1" si="13"/>
        <v>496.3</v>
      </c>
      <c r="CO8">
        <f t="shared" ca="1" si="13"/>
        <v>395.69999999999993</v>
      </c>
      <c r="CP8">
        <f t="shared" ca="1" si="13"/>
        <v>365.5</v>
      </c>
      <c r="CQ8">
        <f t="shared" ca="1" si="13"/>
        <v>105.39999999999998</v>
      </c>
      <c r="CR8">
        <f t="shared" ca="1" si="13"/>
        <v>29.9</v>
      </c>
      <c r="CS8">
        <f t="shared" ca="1" si="13"/>
        <v>0</v>
      </c>
      <c r="CT8">
        <f t="shared" ca="1" si="13"/>
        <v>0</v>
      </c>
      <c r="CU8">
        <f t="shared" ca="1" si="13"/>
        <v>0</v>
      </c>
      <c r="CV8">
        <f t="shared" ca="1" si="13"/>
        <v>0</v>
      </c>
      <c r="CW8">
        <f t="shared" ca="1" si="13"/>
        <v>33.599999999999994</v>
      </c>
      <c r="CX8">
        <f t="shared" ca="1" si="13"/>
        <v>155.5</v>
      </c>
      <c r="CY8">
        <f t="shared" ca="1" si="13"/>
        <v>404.20000000000005</v>
      </c>
      <c r="DA8">
        <f t="shared" si="21"/>
        <v>2005</v>
      </c>
      <c r="DB8">
        <f t="shared" ca="1" si="14"/>
        <v>434.3</v>
      </c>
      <c r="DC8">
        <f t="shared" ca="1" si="14"/>
        <v>339.69999999999993</v>
      </c>
      <c r="DD8">
        <f t="shared" ca="1" si="14"/>
        <v>307.10000000000008</v>
      </c>
      <c r="DE8">
        <f t="shared" ca="1" si="14"/>
        <v>58.999999999999993</v>
      </c>
      <c r="DF8">
        <f t="shared" ca="1" si="14"/>
        <v>12.200000000000003</v>
      </c>
      <c r="DG8">
        <f t="shared" ca="1" si="14"/>
        <v>0</v>
      </c>
      <c r="DH8">
        <f t="shared" ca="1" si="14"/>
        <v>0</v>
      </c>
      <c r="DI8">
        <f t="shared" ca="1" si="14"/>
        <v>0</v>
      </c>
      <c r="DJ8">
        <f t="shared" ca="1" si="14"/>
        <v>0</v>
      </c>
      <c r="DK8">
        <f t="shared" ca="1" si="14"/>
        <v>10.7</v>
      </c>
      <c r="DL8">
        <f t="shared" ca="1" si="14"/>
        <v>118</v>
      </c>
      <c r="DM8">
        <f t="shared" ca="1" si="14"/>
        <v>342.2</v>
      </c>
    </row>
    <row r="9" spans="1:124" x14ac:dyDescent="0.25">
      <c r="A9">
        <v>1999</v>
      </c>
      <c r="B9">
        <v>8</v>
      </c>
      <c r="C9">
        <v>37.1</v>
      </c>
      <c r="D9">
        <v>23.7</v>
      </c>
      <c r="E9">
        <v>8.4999999999999982</v>
      </c>
      <c r="F9">
        <v>57.099999999999994</v>
      </c>
      <c r="G9">
        <v>1.5999999999999996</v>
      </c>
      <c r="H9">
        <v>112.2</v>
      </c>
      <c r="I9">
        <v>0</v>
      </c>
      <c r="J9">
        <v>172.6</v>
      </c>
      <c r="K9">
        <v>0</v>
      </c>
      <c r="L9">
        <v>234.60000000000002</v>
      </c>
      <c r="M9">
        <v>0</v>
      </c>
      <c r="N9">
        <v>296.60000000000002</v>
      </c>
      <c r="O9">
        <v>0</v>
      </c>
      <c r="P9">
        <v>358.6</v>
      </c>
      <c r="Q9">
        <v>19.567741935483877</v>
      </c>
      <c r="U9">
        <f t="shared" si="15"/>
        <v>2006</v>
      </c>
      <c r="V9">
        <f t="shared" ca="1" si="8"/>
        <v>589</v>
      </c>
      <c r="W9">
        <f t="shared" ca="1" si="8"/>
        <v>634.39999999999986</v>
      </c>
      <c r="X9">
        <f t="shared" ca="1" si="8"/>
        <v>580.29999999999995</v>
      </c>
      <c r="Y9">
        <f t="shared" ca="1" si="8"/>
        <v>349.7</v>
      </c>
      <c r="Z9">
        <f t="shared" ca="1" si="8"/>
        <v>199.40000000000003</v>
      </c>
      <c r="AA9">
        <f t="shared" ca="1" si="8"/>
        <v>81.100000000000009</v>
      </c>
      <c r="AB9">
        <f t="shared" ca="1" si="8"/>
        <v>9.9999999999999982</v>
      </c>
      <c r="AC9">
        <f t="shared" ca="1" si="8"/>
        <v>32.200000000000003</v>
      </c>
      <c r="AD9">
        <f t="shared" ca="1" si="8"/>
        <v>139</v>
      </c>
      <c r="AE9">
        <f t="shared" ca="1" si="8"/>
        <v>347.49999999999994</v>
      </c>
      <c r="AF9">
        <f t="shared" ca="1" si="8"/>
        <v>432.1</v>
      </c>
      <c r="AG9">
        <f t="shared" ca="1" si="8"/>
        <v>551.70000000000005</v>
      </c>
      <c r="AI9">
        <f t="shared" si="16"/>
        <v>2006</v>
      </c>
      <c r="AJ9">
        <f t="shared" ca="1" si="9"/>
        <v>527</v>
      </c>
      <c r="AK9">
        <f t="shared" ca="1" si="1"/>
        <v>578.4</v>
      </c>
      <c r="AL9">
        <f t="shared" ca="1" si="1"/>
        <v>518.29999999999995</v>
      </c>
      <c r="AM9">
        <f t="shared" ca="1" si="1"/>
        <v>289.7</v>
      </c>
      <c r="AN9">
        <f t="shared" ca="1" si="1"/>
        <v>147.5</v>
      </c>
      <c r="AO9">
        <f t="shared" ca="1" si="1"/>
        <v>43.5</v>
      </c>
      <c r="AP9">
        <f t="shared" ca="1" si="1"/>
        <v>3.4999999999999982</v>
      </c>
      <c r="AQ9">
        <f t="shared" ca="1" si="1"/>
        <v>7.5</v>
      </c>
      <c r="AR9">
        <f t="shared" ca="1" si="1"/>
        <v>85.499999999999986</v>
      </c>
      <c r="AS9">
        <f t="shared" ca="1" si="1"/>
        <v>287.3</v>
      </c>
      <c r="AT9">
        <f t="shared" ca="1" si="1"/>
        <v>372.1</v>
      </c>
      <c r="AU9">
        <f t="shared" ca="1" si="1"/>
        <v>489.69999999999993</v>
      </c>
      <c r="AV9" s="70">
        <f t="shared" ca="1" si="2"/>
        <v>3350</v>
      </c>
      <c r="AW9">
        <f t="shared" si="17"/>
        <v>2006</v>
      </c>
      <c r="AX9">
        <f t="shared" ca="1" si="10"/>
        <v>464.99999999999994</v>
      </c>
      <c r="AY9">
        <f t="shared" ca="1" si="10"/>
        <v>522.4</v>
      </c>
      <c r="AZ9">
        <f t="shared" ca="1" si="10"/>
        <v>456.29999999999995</v>
      </c>
      <c r="BA9">
        <f t="shared" ca="1" si="10"/>
        <v>230.89999999999992</v>
      </c>
      <c r="BB9">
        <f t="shared" ca="1" si="10"/>
        <v>99.7</v>
      </c>
      <c r="BC9">
        <f t="shared" ca="1" si="10"/>
        <v>16.700000000000003</v>
      </c>
      <c r="BD9">
        <f t="shared" ca="1" si="10"/>
        <v>9.9999999999999645E-2</v>
      </c>
      <c r="BE9">
        <f t="shared" ca="1" si="10"/>
        <v>0</v>
      </c>
      <c r="BF9">
        <f t="shared" ca="1" si="10"/>
        <v>41.699999999999996</v>
      </c>
      <c r="BG9">
        <f t="shared" ca="1" si="10"/>
        <v>227.29999999999998</v>
      </c>
      <c r="BH9">
        <f t="shared" ca="1" si="10"/>
        <v>312.10000000000002</v>
      </c>
      <c r="BI9">
        <f t="shared" ca="1" si="10"/>
        <v>427.69999999999987</v>
      </c>
      <c r="BK9">
        <f t="shared" si="18"/>
        <v>2006</v>
      </c>
      <c r="BL9">
        <f t="shared" ca="1" si="11"/>
        <v>402.99999999999994</v>
      </c>
      <c r="BM9">
        <f t="shared" ca="1" si="4"/>
        <v>466.40000000000003</v>
      </c>
      <c r="BN9">
        <f t="shared" ca="1" si="4"/>
        <v>394.29999999999995</v>
      </c>
      <c r="BO9">
        <f t="shared" ca="1" si="4"/>
        <v>178.79999999999993</v>
      </c>
      <c r="BP9">
        <f t="shared" ca="1" si="4"/>
        <v>61.70000000000001</v>
      </c>
      <c r="BQ9">
        <f t="shared" ca="1" si="4"/>
        <v>3.9000000000000004</v>
      </c>
      <c r="BR9">
        <f t="shared" ca="1" si="4"/>
        <v>0</v>
      </c>
      <c r="BS9">
        <f t="shared" ca="1" si="4"/>
        <v>0</v>
      </c>
      <c r="BT9">
        <f t="shared" ca="1" si="4"/>
        <v>18.599999999999998</v>
      </c>
      <c r="BU9">
        <f t="shared" ca="1" si="4"/>
        <v>167.59999999999994</v>
      </c>
      <c r="BV9">
        <f t="shared" ca="1" si="4"/>
        <v>252.29999999999998</v>
      </c>
      <c r="BW9">
        <f t="shared" ca="1" si="4"/>
        <v>365.7</v>
      </c>
      <c r="BY9">
        <f t="shared" si="19"/>
        <v>2006</v>
      </c>
      <c r="BZ9">
        <f t="shared" ca="1" si="12"/>
        <v>341</v>
      </c>
      <c r="CA9">
        <f t="shared" ca="1" si="12"/>
        <v>410.40000000000003</v>
      </c>
      <c r="CB9">
        <f t="shared" ca="1" si="12"/>
        <v>333.49999999999994</v>
      </c>
      <c r="CC9">
        <f t="shared" ca="1" si="12"/>
        <v>130.69999999999996</v>
      </c>
      <c r="CD9">
        <f t="shared" ca="1" si="12"/>
        <v>35.800000000000004</v>
      </c>
      <c r="CE9">
        <f t="shared" ca="1" si="12"/>
        <v>0.19999999999999929</v>
      </c>
      <c r="CF9">
        <f t="shared" ca="1" si="12"/>
        <v>0</v>
      </c>
      <c r="CG9">
        <f t="shared" ca="1" si="12"/>
        <v>0</v>
      </c>
      <c r="CH9">
        <f t="shared" ca="1" si="12"/>
        <v>4.5999999999999996</v>
      </c>
      <c r="CI9">
        <f t="shared" ca="1" si="12"/>
        <v>115.3</v>
      </c>
      <c r="CJ9">
        <f t="shared" ca="1" si="12"/>
        <v>195.50000000000003</v>
      </c>
      <c r="CK9">
        <f t="shared" ca="1" si="12"/>
        <v>303.70000000000005</v>
      </c>
      <c r="CM9">
        <f t="shared" si="20"/>
        <v>2006</v>
      </c>
      <c r="CN9">
        <f t="shared" ca="1" si="13"/>
        <v>279</v>
      </c>
      <c r="CO9">
        <f t="shared" ca="1" si="13"/>
        <v>354.40000000000003</v>
      </c>
      <c r="CP9">
        <f t="shared" ca="1" si="13"/>
        <v>273.79999999999995</v>
      </c>
      <c r="CQ9">
        <f t="shared" ca="1" si="13"/>
        <v>88.799999999999983</v>
      </c>
      <c r="CR9">
        <f t="shared" ca="1" si="13"/>
        <v>14.4</v>
      </c>
      <c r="CS9">
        <f t="shared" ca="1" si="13"/>
        <v>0</v>
      </c>
      <c r="CT9">
        <f t="shared" ca="1" si="13"/>
        <v>0</v>
      </c>
      <c r="CU9">
        <f t="shared" ca="1" si="13"/>
        <v>0</v>
      </c>
      <c r="CV9">
        <f t="shared" ca="1" si="13"/>
        <v>0.59999999999999964</v>
      </c>
      <c r="CW9">
        <f t="shared" ca="1" si="13"/>
        <v>73.5</v>
      </c>
      <c r="CX9">
        <f t="shared" ca="1" si="13"/>
        <v>143.1</v>
      </c>
      <c r="CY9">
        <f t="shared" ca="1" si="13"/>
        <v>241.69999999999996</v>
      </c>
      <c r="DA9">
        <f t="shared" si="21"/>
        <v>2006</v>
      </c>
      <c r="DB9">
        <f t="shared" ca="1" si="14"/>
        <v>216.99999999999997</v>
      </c>
      <c r="DC9">
        <f t="shared" ca="1" si="14"/>
        <v>298.40000000000003</v>
      </c>
      <c r="DD9">
        <f t="shared" ca="1" si="14"/>
        <v>215.79999999999995</v>
      </c>
      <c r="DE9">
        <f t="shared" ca="1" si="14"/>
        <v>52.800000000000004</v>
      </c>
      <c r="DF9">
        <f t="shared" ca="1" si="14"/>
        <v>4.7</v>
      </c>
      <c r="DG9">
        <f t="shared" ca="1" si="14"/>
        <v>0</v>
      </c>
      <c r="DH9">
        <f t="shared" ca="1" si="14"/>
        <v>0</v>
      </c>
      <c r="DI9">
        <f t="shared" ca="1" si="14"/>
        <v>0</v>
      </c>
      <c r="DJ9">
        <f t="shared" ca="1" si="14"/>
        <v>0</v>
      </c>
      <c r="DK9">
        <f t="shared" ca="1" si="14"/>
        <v>38.200000000000003</v>
      </c>
      <c r="DL9">
        <f t="shared" ca="1" si="14"/>
        <v>98.600000000000009</v>
      </c>
      <c r="DM9">
        <f t="shared" ca="1" si="14"/>
        <v>180.29999999999995</v>
      </c>
    </row>
    <row r="10" spans="1:124" x14ac:dyDescent="0.25">
      <c r="A10">
        <v>1999</v>
      </c>
      <c r="B10">
        <v>9</v>
      </c>
      <c r="C10">
        <v>96.100000000000009</v>
      </c>
      <c r="D10">
        <v>15.800000000000004</v>
      </c>
      <c r="E10">
        <v>60.4</v>
      </c>
      <c r="F10">
        <v>40.099999999999994</v>
      </c>
      <c r="G10">
        <v>33.6</v>
      </c>
      <c r="H10">
        <v>73.300000000000011</v>
      </c>
      <c r="I10">
        <v>11.4</v>
      </c>
      <c r="J10">
        <v>111.1</v>
      </c>
      <c r="K10">
        <v>3.4000000000000004</v>
      </c>
      <c r="L10">
        <v>163.1</v>
      </c>
      <c r="M10">
        <v>0</v>
      </c>
      <c r="N10">
        <v>219.7</v>
      </c>
      <c r="O10">
        <v>0</v>
      </c>
      <c r="P10">
        <v>279.7</v>
      </c>
      <c r="Q10">
        <v>17.323333333333331</v>
      </c>
      <c r="U10">
        <f t="shared" si="15"/>
        <v>2007</v>
      </c>
      <c r="V10">
        <f t="shared" ca="1" si="8"/>
        <v>698</v>
      </c>
      <c r="W10">
        <f t="shared" ca="1" si="8"/>
        <v>788.6</v>
      </c>
      <c r="X10">
        <f t="shared" ca="1" si="8"/>
        <v>557.1</v>
      </c>
      <c r="Y10">
        <f t="shared" ca="1" si="8"/>
        <v>419</v>
      </c>
      <c r="Z10">
        <f t="shared" ca="1" si="8"/>
        <v>198.49999999999994</v>
      </c>
      <c r="AA10">
        <f t="shared" ca="1" si="8"/>
        <v>59.8</v>
      </c>
      <c r="AB10">
        <f t="shared" ca="1" si="8"/>
        <v>26.6</v>
      </c>
      <c r="AC10">
        <f t="shared" ca="1" si="8"/>
        <v>29.8</v>
      </c>
      <c r="AD10">
        <f t="shared" ca="1" si="8"/>
        <v>78.700000000000017</v>
      </c>
      <c r="AE10">
        <f t="shared" ca="1" si="8"/>
        <v>183.7</v>
      </c>
      <c r="AF10">
        <f t="shared" ca="1" si="8"/>
        <v>500.10000000000008</v>
      </c>
      <c r="AG10">
        <f t="shared" ca="1" si="8"/>
        <v>683.4</v>
      </c>
      <c r="AI10">
        <f t="shared" si="16"/>
        <v>2007</v>
      </c>
      <c r="AJ10">
        <f t="shared" ca="1" si="9"/>
        <v>636.00000000000011</v>
      </c>
      <c r="AK10">
        <f t="shared" ca="1" si="1"/>
        <v>732.6</v>
      </c>
      <c r="AL10">
        <f t="shared" ca="1" si="1"/>
        <v>495.1</v>
      </c>
      <c r="AM10">
        <f t="shared" ca="1" si="1"/>
        <v>359</v>
      </c>
      <c r="AN10">
        <f t="shared" ca="1" si="1"/>
        <v>146.5</v>
      </c>
      <c r="AO10">
        <f t="shared" ca="1" si="1"/>
        <v>30.000000000000007</v>
      </c>
      <c r="AP10">
        <f t="shared" ca="1" si="1"/>
        <v>10.7</v>
      </c>
      <c r="AQ10">
        <f t="shared" ca="1" si="1"/>
        <v>8.9000000000000021</v>
      </c>
      <c r="AR10">
        <f t="shared" ca="1" si="1"/>
        <v>43.1</v>
      </c>
      <c r="AS10">
        <f t="shared" ca="1" si="1"/>
        <v>132.5</v>
      </c>
      <c r="AT10">
        <f t="shared" ca="1" si="1"/>
        <v>440.1</v>
      </c>
      <c r="AU10">
        <f t="shared" ca="1" si="1"/>
        <v>621.4</v>
      </c>
      <c r="AV10" s="70">
        <f t="shared" ca="1" si="2"/>
        <v>3655.9</v>
      </c>
      <c r="AW10">
        <f t="shared" si="17"/>
        <v>2007</v>
      </c>
      <c r="AX10">
        <f t="shared" ca="1" si="10"/>
        <v>574</v>
      </c>
      <c r="AY10">
        <f t="shared" ca="1" si="10"/>
        <v>676.6</v>
      </c>
      <c r="AZ10">
        <f t="shared" ca="1" si="10"/>
        <v>433.59999999999997</v>
      </c>
      <c r="BA10">
        <f t="shared" ca="1" si="10"/>
        <v>299</v>
      </c>
      <c r="BB10">
        <f t="shared" ca="1" si="10"/>
        <v>102.5</v>
      </c>
      <c r="BC10">
        <f t="shared" ca="1" si="10"/>
        <v>12.100000000000001</v>
      </c>
      <c r="BD10">
        <f t="shared" ca="1" si="10"/>
        <v>3.5</v>
      </c>
      <c r="BE10">
        <f t="shared" ca="1" si="10"/>
        <v>1.8000000000000007</v>
      </c>
      <c r="BF10">
        <f t="shared" ca="1" si="10"/>
        <v>18.399999999999999</v>
      </c>
      <c r="BG10">
        <f t="shared" ca="1" si="10"/>
        <v>95.199999999999989</v>
      </c>
      <c r="BH10">
        <f t="shared" ca="1" si="10"/>
        <v>380.09999999999997</v>
      </c>
      <c r="BI10">
        <f t="shared" ca="1" si="10"/>
        <v>559.4</v>
      </c>
      <c r="BK10">
        <f t="shared" si="18"/>
        <v>2007</v>
      </c>
      <c r="BL10">
        <f t="shared" ca="1" si="11"/>
        <v>511.99999999999989</v>
      </c>
      <c r="BM10">
        <f t="shared" ca="1" si="4"/>
        <v>620.6</v>
      </c>
      <c r="BN10">
        <f t="shared" ca="1" si="4"/>
        <v>373.59999999999997</v>
      </c>
      <c r="BO10">
        <f t="shared" ca="1" si="4"/>
        <v>241.89999999999995</v>
      </c>
      <c r="BP10">
        <f t="shared" ca="1" si="4"/>
        <v>64.599999999999994</v>
      </c>
      <c r="BQ10">
        <f t="shared" ca="1" si="4"/>
        <v>5.1999999999999993</v>
      </c>
      <c r="BR10">
        <f t="shared" ca="1" si="4"/>
        <v>0</v>
      </c>
      <c r="BS10">
        <f t="shared" ca="1" si="4"/>
        <v>0</v>
      </c>
      <c r="BT10">
        <f t="shared" ca="1" si="4"/>
        <v>7.6000000000000014</v>
      </c>
      <c r="BU10">
        <f t="shared" ca="1" si="4"/>
        <v>63.699999999999989</v>
      </c>
      <c r="BV10">
        <f t="shared" ca="1" si="4"/>
        <v>320.09999999999997</v>
      </c>
      <c r="BW10">
        <f t="shared" ca="1" si="4"/>
        <v>497.4</v>
      </c>
      <c r="BY10">
        <f t="shared" si="19"/>
        <v>2007</v>
      </c>
      <c r="BZ10">
        <f t="shared" ca="1" si="12"/>
        <v>449.99999999999994</v>
      </c>
      <c r="CA10">
        <f t="shared" ca="1" si="12"/>
        <v>564.6</v>
      </c>
      <c r="CB10">
        <f t="shared" ca="1" si="12"/>
        <v>313.59999999999991</v>
      </c>
      <c r="CC10">
        <f t="shared" ca="1" si="12"/>
        <v>189.29999999999995</v>
      </c>
      <c r="CD10">
        <f t="shared" ca="1" si="12"/>
        <v>34.699999999999989</v>
      </c>
      <c r="CE10">
        <f t="shared" ca="1" si="12"/>
        <v>2</v>
      </c>
      <c r="CF10">
        <f t="shared" ca="1" si="12"/>
        <v>0</v>
      </c>
      <c r="CG10">
        <f t="shared" ca="1" si="12"/>
        <v>0</v>
      </c>
      <c r="CH10">
        <f t="shared" ca="1" si="12"/>
        <v>2.8000000000000007</v>
      </c>
      <c r="CI10">
        <f t="shared" ca="1" si="12"/>
        <v>36.099999999999994</v>
      </c>
      <c r="CJ10">
        <f t="shared" ca="1" si="12"/>
        <v>260.09999999999997</v>
      </c>
      <c r="CK10">
        <f t="shared" ca="1" si="12"/>
        <v>435.40000000000003</v>
      </c>
      <c r="CM10">
        <f t="shared" si="20"/>
        <v>2007</v>
      </c>
      <c r="CN10">
        <f t="shared" ca="1" si="13"/>
        <v>387.99999999999994</v>
      </c>
      <c r="CO10">
        <f t="shared" ca="1" si="13"/>
        <v>508.59999999999991</v>
      </c>
      <c r="CP10">
        <f t="shared" ca="1" si="13"/>
        <v>256.09999999999997</v>
      </c>
      <c r="CQ10">
        <f t="shared" ca="1" si="13"/>
        <v>142.69999999999999</v>
      </c>
      <c r="CR10">
        <f t="shared" ca="1" si="13"/>
        <v>11.7</v>
      </c>
      <c r="CS10">
        <f t="shared" ca="1" si="13"/>
        <v>0</v>
      </c>
      <c r="CT10">
        <f t="shared" ca="1" si="13"/>
        <v>0</v>
      </c>
      <c r="CU10">
        <f t="shared" ca="1" si="13"/>
        <v>0</v>
      </c>
      <c r="CV10">
        <f t="shared" ca="1" si="13"/>
        <v>0</v>
      </c>
      <c r="CW10">
        <f t="shared" ca="1" si="13"/>
        <v>12.100000000000001</v>
      </c>
      <c r="CX10">
        <f t="shared" ca="1" si="13"/>
        <v>200.89999999999998</v>
      </c>
      <c r="CY10">
        <f t="shared" ca="1" si="13"/>
        <v>373.4</v>
      </c>
      <c r="DA10">
        <f t="shared" si="21"/>
        <v>2007</v>
      </c>
      <c r="DB10">
        <f t="shared" ca="1" si="14"/>
        <v>326.89999999999992</v>
      </c>
      <c r="DC10">
        <f t="shared" ca="1" si="14"/>
        <v>452.59999999999991</v>
      </c>
      <c r="DD10">
        <f t="shared" ca="1" si="14"/>
        <v>201.09999999999997</v>
      </c>
      <c r="DE10">
        <f t="shared" ca="1" si="14"/>
        <v>101.90000000000002</v>
      </c>
      <c r="DF10">
        <f t="shared" ca="1" si="14"/>
        <v>9.9999999999999645E-2</v>
      </c>
      <c r="DG10">
        <f t="shared" ca="1" si="14"/>
        <v>0</v>
      </c>
      <c r="DH10">
        <f t="shared" ca="1" si="14"/>
        <v>0</v>
      </c>
      <c r="DI10">
        <f t="shared" ca="1" si="14"/>
        <v>0</v>
      </c>
      <c r="DJ10">
        <f t="shared" ca="1" si="14"/>
        <v>0</v>
      </c>
      <c r="DK10">
        <f t="shared" ca="1" si="14"/>
        <v>3</v>
      </c>
      <c r="DL10">
        <f t="shared" ca="1" si="14"/>
        <v>146.80000000000001</v>
      </c>
      <c r="DM10">
        <f t="shared" ca="1" si="14"/>
        <v>311.40000000000003</v>
      </c>
    </row>
    <row r="11" spans="1:124" x14ac:dyDescent="0.25">
      <c r="A11">
        <v>1999</v>
      </c>
      <c r="B11">
        <v>10</v>
      </c>
      <c r="C11">
        <v>315.2</v>
      </c>
      <c r="D11">
        <v>0</v>
      </c>
      <c r="E11">
        <v>253.2</v>
      </c>
      <c r="F11">
        <v>0</v>
      </c>
      <c r="G11">
        <v>194.49999999999997</v>
      </c>
      <c r="H11">
        <v>3.2999999999999972</v>
      </c>
      <c r="I11">
        <v>138.49999999999997</v>
      </c>
      <c r="J11">
        <v>9.2999999999999972</v>
      </c>
      <c r="K11">
        <v>86.399999999999991</v>
      </c>
      <c r="L11">
        <v>19.199999999999996</v>
      </c>
      <c r="M11">
        <v>45.1</v>
      </c>
      <c r="N11">
        <v>39.9</v>
      </c>
      <c r="O11">
        <v>15.799999999999999</v>
      </c>
      <c r="P11">
        <v>72.599999999999994</v>
      </c>
      <c r="Q11">
        <v>9.832258064516127</v>
      </c>
      <c r="U11">
        <f t="shared" si="15"/>
        <v>2008</v>
      </c>
      <c r="V11">
        <f t="shared" ca="1" si="8"/>
        <v>679.7</v>
      </c>
      <c r="W11">
        <f t="shared" ca="1" si="8"/>
        <v>740.2</v>
      </c>
      <c r="X11">
        <f t="shared" ca="1" si="8"/>
        <v>657.89999999999986</v>
      </c>
      <c r="Y11">
        <f t="shared" ca="1" si="8"/>
        <v>325.60000000000002</v>
      </c>
      <c r="Z11">
        <f t="shared" ca="1" si="8"/>
        <v>270.10000000000002</v>
      </c>
      <c r="AA11">
        <f t="shared" ca="1" si="8"/>
        <v>50.599999999999994</v>
      </c>
      <c r="AB11">
        <f t="shared" ca="1" si="8"/>
        <v>18.3</v>
      </c>
      <c r="AC11">
        <f t="shared" ca="1" si="8"/>
        <v>37.200000000000003</v>
      </c>
      <c r="AD11">
        <f t="shared" ca="1" si="8"/>
        <v>85.499999999999986</v>
      </c>
      <c r="AE11">
        <f t="shared" ca="1" si="8"/>
        <v>324.59999999999997</v>
      </c>
      <c r="AF11">
        <f t="shared" ca="1" si="8"/>
        <v>504.7999999999999</v>
      </c>
      <c r="AG11">
        <f t="shared" ca="1" si="8"/>
        <v>715.90000000000009</v>
      </c>
      <c r="AI11">
        <f t="shared" si="16"/>
        <v>2008</v>
      </c>
      <c r="AJ11">
        <f t="shared" ca="1" si="9"/>
        <v>617.70000000000005</v>
      </c>
      <c r="AK11">
        <f t="shared" ca="1" si="1"/>
        <v>682.2</v>
      </c>
      <c r="AL11">
        <f t="shared" ca="1" si="1"/>
        <v>595.9</v>
      </c>
      <c r="AM11">
        <f t="shared" ca="1" si="1"/>
        <v>266</v>
      </c>
      <c r="AN11">
        <f t="shared" ca="1" si="1"/>
        <v>209.3</v>
      </c>
      <c r="AO11">
        <f t="shared" ca="1" si="1"/>
        <v>26.2</v>
      </c>
      <c r="AP11">
        <f t="shared" ca="1" si="1"/>
        <v>6.7999999999999989</v>
      </c>
      <c r="AQ11">
        <f t="shared" ca="1" si="1"/>
        <v>12.500000000000004</v>
      </c>
      <c r="AR11">
        <f t="shared" ca="1" si="1"/>
        <v>44.5</v>
      </c>
      <c r="AS11">
        <f t="shared" ca="1" si="1"/>
        <v>263.2</v>
      </c>
      <c r="AT11">
        <f t="shared" ca="1" si="1"/>
        <v>444.7999999999999</v>
      </c>
      <c r="AU11">
        <f t="shared" ca="1" si="1"/>
        <v>653.90000000000009</v>
      </c>
      <c r="AV11" s="70">
        <f t="shared" ca="1" si="2"/>
        <v>3823</v>
      </c>
      <c r="AW11">
        <f t="shared" si="17"/>
        <v>2008</v>
      </c>
      <c r="AX11">
        <f t="shared" ca="1" si="10"/>
        <v>555.70000000000005</v>
      </c>
      <c r="AY11">
        <f t="shared" ca="1" si="10"/>
        <v>624.20000000000016</v>
      </c>
      <c r="AZ11">
        <f t="shared" ca="1" si="10"/>
        <v>533.9</v>
      </c>
      <c r="BA11">
        <f t="shared" ca="1" si="10"/>
        <v>211.19999999999996</v>
      </c>
      <c r="BB11">
        <f t="shared" ca="1" si="10"/>
        <v>152.5</v>
      </c>
      <c r="BC11">
        <f t="shared" ca="1" si="10"/>
        <v>7.8000000000000007</v>
      </c>
      <c r="BD11">
        <f t="shared" ca="1" si="10"/>
        <v>1.0999999999999996</v>
      </c>
      <c r="BE11">
        <f t="shared" ca="1" si="10"/>
        <v>0.60000000000000142</v>
      </c>
      <c r="BF11">
        <f t="shared" ca="1" si="10"/>
        <v>14.099999999999998</v>
      </c>
      <c r="BG11">
        <f t="shared" ca="1" si="10"/>
        <v>205.20000000000002</v>
      </c>
      <c r="BH11">
        <f t="shared" ca="1" si="10"/>
        <v>384.79999999999995</v>
      </c>
      <c r="BI11">
        <f t="shared" ca="1" si="10"/>
        <v>591.9</v>
      </c>
      <c r="BK11">
        <f t="shared" si="18"/>
        <v>2008</v>
      </c>
      <c r="BL11">
        <f t="shared" ca="1" si="11"/>
        <v>493.70000000000005</v>
      </c>
      <c r="BM11">
        <f t="shared" ca="1" si="4"/>
        <v>566.20000000000016</v>
      </c>
      <c r="BN11">
        <f t="shared" ca="1" si="4"/>
        <v>471.89999999999992</v>
      </c>
      <c r="BO11">
        <f t="shared" ca="1" si="4"/>
        <v>160.9</v>
      </c>
      <c r="BP11">
        <f t="shared" ca="1" si="4"/>
        <v>99.600000000000037</v>
      </c>
      <c r="BQ11">
        <f t="shared" ca="1" si="4"/>
        <v>1.4000000000000004</v>
      </c>
      <c r="BR11">
        <f t="shared" ca="1" si="4"/>
        <v>0</v>
      </c>
      <c r="BS11">
        <f t="shared" ca="1" si="4"/>
        <v>0</v>
      </c>
      <c r="BT11">
        <f t="shared" ca="1" si="4"/>
        <v>1</v>
      </c>
      <c r="BU11">
        <f t="shared" ca="1" si="4"/>
        <v>149.10000000000002</v>
      </c>
      <c r="BV11">
        <f t="shared" ca="1" si="4"/>
        <v>325.09999999999997</v>
      </c>
      <c r="BW11">
        <f t="shared" ca="1" si="4"/>
        <v>529.9</v>
      </c>
      <c r="BY11">
        <f t="shared" si="19"/>
        <v>2008</v>
      </c>
      <c r="BZ11">
        <f t="shared" ca="1" si="12"/>
        <v>432.2</v>
      </c>
      <c r="CA11">
        <f t="shared" ca="1" si="12"/>
        <v>508.20000000000005</v>
      </c>
      <c r="CB11">
        <f t="shared" ca="1" si="12"/>
        <v>409.89999999999992</v>
      </c>
      <c r="CC11">
        <f t="shared" ca="1" si="12"/>
        <v>119.1</v>
      </c>
      <c r="CD11">
        <f t="shared" ca="1" si="12"/>
        <v>54</v>
      </c>
      <c r="CE11">
        <f t="shared" ca="1" si="12"/>
        <v>0</v>
      </c>
      <c r="CF11">
        <f t="shared" ca="1" si="12"/>
        <v>0</v>
      </c>
      <c r="CG11">
        <f t="shared" ca="1" si="12"/>
        <v>0</v>
      </c>
      <c r="CH11">
        <f t="shared" ca="1" si="12"/>
        <v>0</v>
      </c>
      <c r="CI11">
        <f t="shared" ca="1" si="12"/>
        <v>97.8</v>
      </c>
      <c r="CJ11">
        <f t="shared" ca="1" si="12"/>
        <v>270.10000000000002</v>
      </c>
      <c r="CK11">
        <f t="shared" ca="1" si="12"/>
        <v>467.9</v>
      </c>
      <c r="CM11">
        <f t="shared" si="20"/>
        <v>2008</v>
      </c>
      <c r="CN11">
        <f t="shared" ca="1" si="13"/>
        <v>374.2</v>
      </c>
      <c r="CO11">
        <f t="shared" ca="1" si="13"/>
        <v>450.2</v>
      </c>
      <c r="CP11">
        <f t="shared" ca="1" si="13"/>
        <v>347.89999999999992</v>
      </c>
      <c r="CQ11">
        <f t="shared" ca="1" si="13"/>
        <v>82.899999999999991</v>
      </c>
      <c r="CR11">
        <f t="shared" ca="1" si="13"/>
        <v>19.8</v>
      </c>
      <c r="CS11">
        <f t="shared" ca="1" si="13"/>
        <v>0</v>
      </c>
      <c r="CT11">
        <f t="shared" ca="1" si="13"/>
        <v>0</v>
      </c>
      <c r="CU11">
        <f t="shared" ca="1" si="13"/>
        <v>0</v>
      </c>
      <c r="CV11">
        <f t="shared" ca="1" si="13"/>
        <v>0</v>
      </c>
      <c r="CW11">
        <f t="shared" ca="1" si="13"/>
        <v>54.79999999999999</v>
      </c>
      <c r="CX11">
        <f t="shared" ca="1" si="13"/>
        <v>219.89999999999998</v>
      </c>
      <c r="CY11">
        <f t="shared" ca="1" si="13"/>
        <v>405.9</v>
      </c>
      <c r="DA11">
        <f t="shared" si="21"/>
        <v>2008</v>
      </c>
      <c r="DB11">
        <f t="shared" ca="1" si="14"/>
        <v>316.2</v>
      </c>
      <c r="DC11">
        <f t="shared" ca="1" si="14"/>
        <v>392.20000000000005</v>
      </c>
      <c r="DD11">
        <f t="shared" ca="1" si="14"/>
        <v>287.5</v>
      </c>
      <c r="DE11">
        <f t="shared" ca="1" si="14"/>
        <v>52.699999999999996</v>
      </c>
      <c r="DF11">
        <f t="shared" ca="1" si="14"/>
        <v>1.7999999999999998</v>
      </c>
      <c r="DG11">
        <f t="shared" ca="1" si="14"/>
        <v>0</v>
      </c>
      <c r="DH11">
        <f t="shared" ca="1" si="14"/>
        <v>0</v>
      </c>
      <c r="DI11">
        <f t="shared" ca="1" si="14"/>
        <v>0</v>
      </c>
      <c r="DJ11">
        <f t="shared" ca="1" si="14"/>
        <v>0</v>
      </c>
      <c r="DK11">
        <f t="shared" ca="1" si="14"/>
        <v>25.3</v>
      </c>
      <c r="DL11">
        <f t="shared" ca="1" si="14"/>
        <v>173.59999999999997</v>
      </c>
      <c r="DM11">
        <f t="shared" ca="1" si="14"/>
        <v>344.90000000000003</v>
      </c>
    </row>
    <row r="12" spans="1:124" x14ac:dyDescent="0.25">
      <c r="A12">
        <v>1999</v>
      </c>
      <c r="B12">
        <v>11</v>
      </c>
      <c r="C12">
        <v>413.39999999999992</v>
      </c>
      <c r="D12">
        <v>0</v>
      </c>
      <c r="E12">
        <v>353.39999999999992</v>
      </c>
      <c r="F12">
        <v>0</v>
      </c>
      <c r="G12">
        <v>293.39999999999998</v>
      </c>
      <c r="H12">
        <v>0</v>
      </c>
      <c r="I12">
        <v>234.49999999999997</v>
      </c>
      <c r="J12">
        <v>1.0999999999999996</v>
      </c>
      <c r="K12">
        <v>178.89999999999998</v>
      </c>
      <c r="L12">
        <v>5.4999999999999982</v>
      </c>
      <c r="M12">
        <v>130.5</v>
      </c>
      <c r="N12">
        <v>17.099999999999998</v>
      </c>
      <c r="O12">
        <v>88.9</v>
      </c>
      <c r="P12">
        <v>35.499999999999993</v>
      </c>
      <c r="Q12">
        <v>6.22</v>
      </c>
      <c r="U12">
        <f t="shared" si="15"/>
        <v>2009</v>
      </c>
      <c r="V12">
        <f t="shared" ca="1" si="8"/>
        <v>899.59999999999991</v>
      </c>
      <c r="W12">
        <f t="shared" ca="1" si="8"/>
        <v>642.59999999999991</v>
      </c>
      <c r="X12">
        <f t="shared" ca="1" si="8"/>
        <v>575.5</v>
      </c>
      <c r="Y12">
        <f t="shared" ca="1" si="8"/>
        <v>364.49999999999994</v>
      </c>
      <c r="Z12">
        <f t="shared" ca="1" si="8"/>
        <v>224.29999999999995</v>
      </c>
      <c r="AA12">
        <f t="shared" ca="1" si="8"/>
        <v>115.69999999999999</v>
      </c>
      <c r="AB12">
        <f t="shared" ca="1" si="8"/>
        <v>39.799999999999997</v>
      </c>
      <c r="AC12">
        <f t="shared" ca="1" si="8"/>
        <v>37.900000000000006</v>
      </c>
      <c r="AD12">
        <f t="shared" ca="1" si="8"/>
        <v>124.1</v>
      </c>
      <c r="AE12">
        <f t="shared" ca="1" si="8"/>
        <v>332.59999999999991</v>
      </c>
      <c r="AF12">
        <f t="shared" ca="1" si="8"/>
        <v>405.99999999999994</v>
      </c>
      <c r="AG12">
        <f t="shared" ca="1" si="8"/>
        <v>678.3</v>
      </c>
      <c r="AI12">
        <f t="shared" si="16"/>
        <v>2009</v>
      </c>
      <c r="AJ12">
        <f t="shared" ca="1" si="9"/>
        <v>837.59999999999991</v>
      </c>
      <c r="AK12">
        <f t="shared" ca="1" si="1"/>
        <v>586.59999999999991</v>
      </c>
      <c r="AL12">
        <f t="shared" ca="1" si="1"/>
        <v>513.50000000000011</v>
      </c>
      <c r="AM12">
        <f t="shared" ca="1" si="1"/>
        <v>306.49999999999994</v>
      </c>
      <c r="AN12">
        <f t="shared" ca="1" si="1"/>
        <v>164.49999999999997</v>
      </c>
      <c r="AO12">
        <f t="shared" ca="1" si="1"/>
        <v>71.599999999999994</v>
      </c>
      <c r="AP12">
        <f t="shared" ca="1" si="1"/>
        <v>8.9999999999999982</v>
      </c>
      <c r="AQ12">
        <f t="shared" ca="1" si="1"/>
        <v>14.200000000000003</v>
      </c>
      <c r="AR12">
        <f t="shared" ca="1" si="1"/>
        <v>75.5</v>
      </c>
      <c r="AS12">
        <f t="shared" ca="1" si="1"/>
        <v>270.59999999999991</v>
      </c>
      <c r="AT12">
        <f t="shared" ca="1" si="1"/>
        <v>345.99999999999994</v>
      </c>
      <c r="AU12">
        <f t="shared" ca="1" si="1"/>
        <v>616.29999999999995</v>
      </c>
      <c r="AV12" s="70">
        <f t="shared" ca="1" si="2"/>
        <v>3811.8999999999996</v>
      </c>
      <c r="AW12">
        <f t="shared" si="17"/>
        <v>2009</v>
      </c>
      <c r="AX12">
        <f t="shared" ca="1" si="10"/>
        <v>775.59999999999991</v>
      </c>
      <c r="AY12">
        <f t="shared" ca="1" si="10"/>
        <v>530.59999999999991</v>
      </c>
      <c r="AZ12">
        <f t="shared" ca="1" si="10"/>
        <v>451.50000000000006</v>
      </c>
      <c r="BA12">
        <f t="shared" ca="1" si="10"/>
        <v>250.09999999999997</v>
      </c>
      <c r="BB12">
        <f t="shared" ca="1" si="10"/>
        <v>113.29999999999998</v>
      </c>
      <c r="BC12">
        <f t="shared" ca="1" si="10"/>
        <v>36.800000000000004</v>
      </c>
      <c r="BD12">
        <f t="shared" ca="1" si="10"/>
        <v>9.9999999999999645E-2</v>
      </c>
      <c r="BE12">
        <f t="shared" ca="1" si="10"/>
        <v>5.3000000000000007</v>
      </c>
      <c r="BF12">
        <f t="shared" ca="1" si="10"/>
        <v>37</v>
      </c>
      <c r="BG12">
        <f t="shared" ca="1" si="10"/>
        <v>208.89999999999998</v>
      </c>
      <c r="BH12">
        <f t="shared" ca="1" si="10"/>
        <v>285.99999999999994</v>
      </c>
      <c r="BI12">
        <f t="shared" ca="1" si="10"/>
        <v>554.29999999999995</v>
      </c>
      <c r="BK12">
        <f t="shared" si="18"/>
        <v>2009</v>
      </c>
      <c r="BL12">
        <f t="shared" ca="1" si="11"/>
        <v>713.59999999999991</v>
      </c>
      <c r="BM12">
        <f t="shared" ca="1" si="4"/>
        <v>474.59999999999991</v>
      </c>
      <c r="BN12">
        <f t="shared" ca="1" si="4"/>
        <v>389.5</v>
      </c>
      <c r="BO12">
        <f t="shared" ca="1" si="4"/>
        <v>196.29999999999998</v>
      </c>
      <c r="BP12">
        <f t="shared" ca="1" si="4"/>
        <v>68.900000000000006</v>
      </c>
      <c r="BQ12">
        <f t="shared" ca="1" si="4"/>
        <v>17</v>
      </c>
      <c r="BR12">
        <f t="shared" ca="1" si="4"/>
        <v>0</v>
      </c>
      <c r="BS12">
        <f t="shared" ca="1" si="4"/>
        <v>1.2000000000000011</v>
      </c>
      <c r="BT12">
        <f t="shared" ca="1" si="4"/>
        <v>13.899999999999999</v>
      </c>
      <c r="BU12">
        <f t="shared" ca="1" si="4"/>
        <v>149.29999999999998</v>
      </c>
      <c r="BV12">
        <f t="shared" ca="1" si="4"/>
        <v>225.99999999999997</v>
      </c>
      <c r="BW12">
        <f t="shared" ca="1" si="4"/>
        <v>492.3</v>
      </c>
      <c r="BY12">
        <f t="shared" si="19"/>
        <v>2009</v>
      </c>
      <c r="BZ12">
        <f t="shared" ca="1" si="12"/>
        <v>651.59999999999991</v>
      </c>
      <c r="CA12">
        <f t="shared" ca="1" si="12"/>
        <v>418.59999999999991</v>
      </c>
      <c r="CB12">
        <f t="shared" ca="1" si="12"/>
        <v>327.5</v>
      </c>
      <c r="CC12">
        <f t="shared" ca="1" si="12"/>
        <v>147.4</v>
      </c>
      <c r="CD12">
        <f t="shared" ca="1" si="12"/>
        <v>32.400000000000006</v>
      </c>
      <c r="CE12">
        <f t="shared" ca="1" si="12"/>
        <v>7.2000000000000011</v>
      </c>
      <c r="CF12">
        <f t="shared" ca="1" si="12"/>
        <v>0</v>
      </c>
      <c r="CG12">
        <f t="shared" ca="1" si="12"/>
        <v>0</v>
      </c>
      <c r="CH12">
        <f t="shared" ca="1" si="12"/>
        <v>6.2</v>
      </c>
      <c r="CI12">
        <f t="shared" ca="1" si="12"/>
        <v>93.09999999999998</v>
      </c>
      <c r="CJ12">
        <f t="shared" ca="1" si="12"/>
        <v>167.5</v>
      </c>
      <c r="CK12">
        <f t="shared" ca="1" si="12"/>
        <v>430.30000000000007</v>
      </c>
      <c r="CM12">
        <f t="shared" si="20"/>
        <v>2009</v>
      </c>
      <c r="CN12">
        <f t="shared" ca="1" si="13"/>
        <v>589.59999999999991</v>
      </c>
      <c r="CO12">
        <f t="shared" ca="1" si="13"/>
        <v>362.59999999999991</v>
      </c>
      <c r="CP12">
        <f t="shared" ca="1" si="13"/>
        <v>265.49999999999994</v>
      </c>
      <c r="CQ12">
        <f t="shared" ca="1" si="13"/>
        <v>102.10000000000001</v>
      </c>
      <c r="CR12">
        <f t="shared" ca="1" si="13"/>
        <v>9.9999999999999982</v>
      </c>
      <c r="CS12">
        <f t="shared" ca="1" si="13"/>
        <v>1.3000000000000007</v>
      </c>
      <c r="CT12">
        <f t="shared" ca="1" si="13"/>
        <v>0</v>
      </c>
      <c r="CU12">
        <f t="shared" ca="1" si="13"/>
        <v>0</v>
      </c>
      <c r="CV12">
        <f t="shared" ca="1" si="13"/>
        <v>2.8</v>
      </c>
      <c r="CW12">
        <f t="shared" ca="1" si="13"/>
        <v>50.9</v>
      </c>
      <c r="CX12">
        <f t="shared" ca="1" si="13"/>
        <v>113.40000000000002</v>
      </c>
      <c r="CY12">
        <f t="shared" ca="1" si="13"/>
        <v>368.3</v>
      </c>
      <c r="DA12">
        <f t="shared" si="21"/>
        <v>2009</v>
      </c>
      <c r="DB12">
        <f t="shared" ca="1" si="14"/>
        <v>527.59999999999991</v>
      </c>
      <c r="DC12">
        <f t="shared" ca="1" si="14"/>
        <v>306.89999999999998</v>
      </c>
      <c r="DD12">
        <f t="shared" ca="1" si="14"/>
        <v>205.89999999999998</v>
      </c>
      <c r="DE12">
        <f t="shared" ca="1" si="14"/>
        <v>63.900000000000006</v>
      </c>
      <c r="DF12">
        <f t="shared" ca="1" si="14"/>
        <v>1.1999999999999993</v>
      </c>
      <c r="DG12">
        <f t="shared" ca="1" si="14"/>
        <v>0</v>
      </c>
      <c r="DH12">
        <f t="shared" ca="1" si="14"/>
        <v>0</v>
      </c>
      <c r="DI12">
        <f t="shared" ca="1" si="14"/>
        <v>0</v>
      </c>
      <c r="DJ12">
        <f t="shared" ca="1" si="14"/>
        <v>0.79999999999999982</v>
      </c>
      <c r="DK12">
        <f t="shared" ca="1" si="14"/>
        <v>26.6</v>
      </c>
      <c r="DL12">
        <f t="shared" ca="1" si="14"/>
        <v>64.800000000000011</v>
      </c>
      <c r="DM12">
        <f t="shared" ca="1" si="14"/>
        <v>306.29999999999995</v>
      </c>
    </row>
    <row r="13" spans="1:124" x14ac:dyDescent="0.25">
      <c r="A13">
        <v>1999</v>
      </c>
      <c r="B13">
        <v>12</v>
      </c>
      <c r="C13">
        <v>642.1</v>
      </c>
      <c r="D13">
        <v>0</v>
      </c>
      <c r="E13">
        <v>580.1</v>
      </c>
      <c r="F13">
        <v>0</v>
      </c>
      <c r="G13">
        <v>518.09999999999991</v>
      </c>
      <c r="H13">
        <v>0</v>
      </c>
      <c r="I13">
        <v>456.09999999999991</v>
      </c>
      <c r="J13">
        <v>0</v>
      </c>
      <c r="K13">
        <v>394.09999999999997</v>
      </c>
      <c r="L13">
        <v>0</v>
      </c>
      <c r="M13">
        <v>333.4</v>
      </c>
      <c r="N13">
        <v>1.2999999999999989</v>
      </c>
      <c r="O13">
        <v>275.39999999999998</v>
      </c>
      <c r="P13">
        <v>5.2999999999999989</v>
      </c>
      <c r="Q13">
        <v>-0.71290322580645149</v>
      </c>
      <c r="U13">
        <f t="shared" si="15"/>
        <v>2010</v>
      </c>
      <c r="V13">
        <f t="shared" ca="1" si="8"/>
        <v>763.20000000000027</v>
      </c>
      <c r="W13">
        <f t="shared" ca="1" si="8"/>
        <v>654.70000000000005</v>
      </c>
      <c r="X13">
        <f t="shared" ca="1" si="8"/>
        <v>515.09999999999991</v>
      </c>
      <c r="Y13">
        <f t="shared" ca="1" si="8"/>
        <v>306.10000000000002</v>
      </c>
      <c r="Z13">
        <f t="shared" ca="1" si="8"/>
        <v>157.79999999999998</v>
      </c>
      <c r="AA13">
        <f t="shared" ca="1" si="8"/>
        <v>46.699999999999989</v>
      </c>
      <c r="AB13">
        <f t="shared" ca="1" si="8"/>
        <v>10.399999999999997</v>
      </c>
      <c r="AC13">
        <f t="shared" ca="1" si="8"/>
        <v>9.4000000000000021</v>
      </c>
      <c r="AD13">
        <f t="shared" ca="1" si="8"/>
        <v>117.4</v>
      </c>
      <c r="AE13">
        <f t="shared" ca="1" si="8"/>
        <v>259.09999999999997</v>
      </c>
      <c r="AF13">
        <f t="shared" ca="1" si="8"/>
        <v>464.3</v>
      </c>
      <c r="AG13">
        <f t="shared" ca="1" si="8"/>
        <v>728.89999999999986</v>
      </c>
      <c r="AI13">
        <f t="shared" si="16"/>
        <v>2010</v>
      </c>
      <c r="AJ13">
        <f t="shared" ca="1" si="9"/>
        <v>701.20000000000027</v>
      </c>
      <c r="AK13">
        <f t="shared" ca="1" si="1"/>
        <v>598.69999999999993</v>
      </c>
      <c r="AL13">
        <f t="shared" ca="1" si="1"/>
        <v>453.09999999999997</v>
      </c>
      <c r="AM13">
        <f t="shared" ca="1" si="1"/>
        <v>247.29999999999995</v>
      </c>
      <c r="AN13">
        <f t="shared" ca="1" si="1"/>
        <v>113.30000000000001</v>
      </c>
      <c r="AO13">
        <f t="shared" ca="1" si="1"/>
        <v>23.099999999999998</v>
      </c>
      <c r="AP13">
        <f t="shared" ca="1" si="1"/>
        <v>3.9000000000000004</v>
      </c>
      <c r="AQ13">
        <f t="shared" ca="1" si="1"/>
        <v>1.9000000000000021</v>
      </c>
      <c r="AR13">
        <f t="shared" ca="1" si="1"/>
        <v>70.8</v>
      </c>
      <c r="AS13">
        <f t="shared" ca="1" si="1"/>
        <v>197.1</v>
      </c>
      <c r="AT13">
        <f t="shared" ca="1" si="1"/>
        <v>404.29999999999995</v>
      </c>
      <c r="AU13">
        <f t="shared" ca="1" si="1"/>
        <v>666.89999999999986</v>
      </c>
      <c r="AV13" s="70">
        <f t="shared" ca="1" si="2"/>
        <v>3481.5999999999995</v>
      </c>
      <c r="AW13">
        <f t="shared" si="17"/>
        <v>2010</v>
      </c>
      <c r="AX13">
        <f t="shared" ca="1" si="10"/>
        <v>639.20000000000027</v>
      </c>
      <c r="AY13">
        <f t="shared" ca="1" si="10"/>
        <v>542.69999999999993</v>
      </c>
      <c r="AZ13">
        <f t="shared" ca="1" si="10"/>
        <v>391.09999999999997</v>
      </c>
      <c r="BA13">
        <f t="shared" ca="1" si="10"/>
        <v>195</v>
      </c>
      <c r="BB13">
        <f t="shared" ca="1" si="10"/>
        <v>83.200000000000017</v>
      </c>
      <c r="BC13">
        <f t="shared" ca="1" si="10"/>
        <v>9.8999999999999986</v>
      </c>
      <c r="BD13">
        <f t="shared" ca="1" si="10"/>
        <v>1.4000000000000004</v>
      </c>
      <c r="BE13">
        <f t="shared" ca="1" si="10"/>
        <v>0</v>
      </c>
      <c r="BF13">
        <f t="shared" ca="1" si="10"/>
        <v>31.400000000000006</v>
      </c>
      <c r="BG13">
        <f t="shared" ca="1" si="10"/>
        <v>137.79999999999998</v>
      </c>
      <c r="BH13">
        <f t="shared" ca="1" si="10"/>
        <v>344.3</v>
      </c>
      <c r="BI13">
        <f t="shared" ca="1" si="10"/>
        <v>604.9</v>
      </c>
      <c r="BK13">
        <f t="shared" si="18"/>
        <v>2010</v>
      </c>
      <c r="BL13">
        <f t="shared" ca="1" si="11"/>
        <v>577.20000000000016</v>
      </c>
      <c r="BM13">
        <f t="shared" ca="1" si="4"/>
        <v>486.69999999999993</v>
      </c>
      <c r="BN13">
        <f t="shared" ca="1" si="4"/>
        <v>329.09999999999997</v>
      </c>
      <c r="BO13">
        <f t="shared" ca="1" si="4"/>
        <v>147.00000000000003</v>
      </c>
      <c r="BP13">
        <f t="shared" ca="1" si="4"/>
        <v>59.100000000000009</v>
      </c>
      <c r="BQ13">
        <f t="shared" ca="1" si="4"/>
        <v>1.3999999999999986</v>
      </c>
      <c r="BR13">
        <f t="shared" ca="1" si="4"/>
        <v>0</v>
      </c>
      <c r="BS13">
        <f t="shared" ca="1" si="4"/>
        <v>0</v>
      </c>
      <c r="BT13">
        <f t="shared" ca="1" si="4"/>
        <v>7.8000000000000007</v>
      </c>
      <c r="BU13">
        <f t="shared" ca="1" si="4"/>
        <v>85.59999999999998</v>
      </c>
      <c r="BV13">
        <f t="shared" ca="1" si="4"/>
        <v>284.3</v>
      </c>
      <c r="BW13">
        <f t="shared" ca="1" si="4"/>
        <v>542.9</v>
      </c>
      <c r="BY13">
        <f t="shared" si="19"/>
        <v>2010</v>
      </c>
      <c r="BZ13">
        <f t="shared" ca="1" si="12"/>
        <v>515.20000000000005</v>
      </c>
      <c r="CA13">
        <f t="shared" ca="1" si="12"/>
        <v>430.69999999999993</v>
      </c>
      <c r="CB13">
        <f t="shared" ca="1" si="12"/>
        <v>267.09999999999997</v>
      </c>
      <c r="CC13">
        <f t="shared" ca="1" si="12"/>
        <v>99.3</v>
      </c>
      <c r="CD13">
        <f t="shared" ca="1" si="12"/>
        <v>39.099999999999994</v>
      </c>
      <c r="CE13">
        <f t="shared" ca="1" si="12"/>
        <v>0</v>
      </c>
      <c r="CF13">
        <f t="shared" ca="1" si="12"/>
        <v>0</v>
      </c>
      <c r="CG13">
        <f t="shared" ca="1" si="12"/>
        <v>0</v>
      </c>
      <c r="CH13">
        <f t="shared" ca="1" si="12"/>
        <v>0.69999999999999929</v>
      </c>
      <c r="CI13">
        <f t="shared" ca="1" si="12"/>
        <v>45</v>
      </c>
      <c r="CJ13">
        <f t="shared" ca="1" si="12"/>
        <v>225.6</v>
      </c>
      <c r="CK13">
        <f t="shared" ca="1" si="12"/>
        <v>480.89999999999992</v>
      </c>
      <c r="CM13">
        <f t="shared" si="20"/>
        <v>2010</v>
      </c>
      <c r="CN13">
        <f t="shared" ca="1" si="13"/>
        <v>453.2</v>
      </c>
      <c r="CO13">
        <f t="shared" ca="1" si="13"/>
        <v>374.70000000000005</v>
      </c>
      <c r="CP13">
        <f t="shared" ca="1" si="13"/>
        <v>206.70000000000002</v>
      </c>
      <c r="CQ13">
        <f t="shared" ca="1" si="13"/>
        <v>60.700000000000017</v>
      </c>
      <c r="CR13">
        <f t="shared" ca="1" si="13"/>
        <v>21.099999999999998</v>
      </c>
      <c r="CS13">
        <f t="shared" ca="1" si="13"/>
        <v>0</v>
      </c>
      <c r="CT13">
        <f t="shared" ca="1" si="13"/>
        <v>0</v>
      </c>
      <c r="CU13">
        <f t="shared" ca="1" si="13"/>
        <v>0</v>
      </c>
      <c r="CV13">
        <f t="shared" ca="1" si="13"/>
        <v>0</v>
      </c>
      <c r="CW13">
        <f t="shared" ca="1" si="13"/>
        <v>17</v>
      </c>
      <c r="CX13">
        <f t="shared" ca="1" si="13"/>
        <v>167.6</v>
      </c>
      <c r="CY13">
        <f t="shared" ca="1" si="13"/>
        <v>418.89999999999992</v>
      </c>
      <c r="DA13">
        <f t="shared" si="21"/>
        <v>2010</v>
      </c>
      <c r="DB13">
        <f t="shared" ca="1" si="14"/>
        <v>391.20000000000005</v>
      </c>
      <c r="DC13">
        <f t="shared" ca="1" si="14"/>
        <v>318.70000000000005</v>
      </c>
      <c r="DD13">
        <f t="shared" ca="1" si="14"/>
        <v>153.80000000000001</v>
      </c>
      <c r="DE13">
        <f t="shared" ca="1" si="14"/>
        <v>31.599999999999994</v>
      </c>
      <c r="DF13">
        <f t="shared" ca="1" si="14"/>
        <v>9.4</v>
      </c>
      <c r="DG13">
        <f t="shared" ca="1" si="14"/>
        <v>0</v>
      </c>
      <c r="DH13">
        <f t="shared" ca="1" si="14"/>
        <v>0</v>
      </c>
      <c r="DI13">
        <f t="shared" ca="1" si="14"/>
        <v>0</v>
      </c>
      <c r="DJ13">
        <f t="shared" ca="1" si="14"/>
        <v>0</v>
      </c>
      <c r="DK13">
        <f t="shared" ca="1" si="14"/>
        <v>5.3999999999999995</v>
      </c>
      <c r="DL13">
        <f t="shared" ca="1" si="14"/>
        <v>109.6</v>
      </c>
      <c r="DM13">
        <f t="shared" ca="1" si="14"/>
        <v>356.9</v>
      </c>
    </row>
    <row r="14" spans="1:124" x14ac:dyDescent="0.25">
      <c r="A14">
        <v>2000</v>
      </c>
      <c r="B14">
        <v>1</v>
      </c>
      <c r="C14">
        <v>771.99999999999977</v>
      </c>
      <c r="D14">
        <v>0</v>
      </c>
      <c r="E14">
        <v>709.99999999999977</v>
      </c>
      <c r="F14">
        <v>0</v>
      </c>
      <c r="G14">
        <v>647.99999999999977</v>
      </c>
      <c r="H14">
        <v>0</v>
      </c>
      <c r="I14">
        <v>585.99999999999977</v>
      </c>
      <c r="J14">
        <v>0</v>
      </c>
      <c r="K14">
        <v>523.99999999999989</v>
      </c>
      <c r="L14">
        <v>0</v>
      </c>
      <c r="M14">
        <v>461.99999999999989</v>
      </c>
      <c r="N14">
        <v>0</v>
      </c>
      <c r="O14">
        <v>399.99999999999989</v>
      </c>
      <c r="P14">
        <v>0</v>
      </c>
      <c r="Q14">
        <v>-4.9032258064516139</v>
      </c>
      <c r="U14">
        <f t="shared" si="15"/>
        <v>2011</v>
      </c>
      <c r="V14">
        <f t="shared" ca="1" si="8"/>
        <v>825.19999999999993</v>
      </c>
      <c r="W14">
        <f t="shared" ca="1" si="8"/>
        <v>701.80000000000018</v>
      </c>
      <c r="X14">
        <f t="shared" ca="1" si="8"/>
        <v>646.9</v>
      </c>
      <c r="Y14">
        <f t="shared" ca="1" si="8"/>
        <v>401.60000000000019</v>
      </c>
      <c r="Z14">
        <f t="shared" ca="1" si="8"/>
        <v>215.5</v>
      </c>
      <c r="AA14">
        <f t="shared" ca="1" si="8"/>
        <v>69.600000000000009</v>
      </c>
      <c r="AB14">
        <f t="shared" ca="1" si="8"/>
        <v>2.1999999999999993</v>
      </c>
      <c r="AC14">
        <f t="shared" ca="1" si="8"/>
        <v>9.5000000000000036</v>
      </c>
      <c r="AD14">
        <f t="shared" ca="1" si="8"/>
        <v>112.29999999999998</v>
      </c>
      <c r="AE14">
        <f t="shared" ca="1" si="8"/>
        <v>273.39999999999998</v>
      </c>
      <c r="AF14">
        <f t="shared" ca="1" si="8"/>
        <v>399.1</v>
      </c>
      <c r="AG14">
        <f t="shared" ca="1" si="8"/>
        <v>585.09999999999991</v>
      </c>
      <c r="AI14">
        <f t="shared" si="16"/>
        <v>2011</v>
      </c>
      <c r="AJ14">
        <f t="shared" ca="1" si="9"/>
        <v>763.19999999999993</v>
      </c>
      <c r="AK14">
        <f t="shared" ca="1" si="1"/>
        <v>645.80000000000018</v>
      </c>
      <c r="AL14">
        <f t="shared" ca="1" si="1"/>
        <v>584.9</v>
      </c>
      <c r="AM14">
        <f t="shared" ca="1" si="1"/>
        <v>341.60000000000014</v>
      </c>
      <c r="AN14">
        <f t="shared" ca="1" si="1"/>
        <v>162.9</v>
      </c>
      <c r="AO14">
        <f t="shared" ca="1" si="1"/>
        <v>34.299999999999997</v>
      </c>
      <c r="AP14">
        <f t="shared" ca="1" si="1"/>
        <v>0</v>
      </c>
      <c r="AQ14">
        <f t="shared" ca="1" si="1"/>
        <v>0</v>
      </c>
      <c r="AR14">
        <f t="shared" ca="1" si="1"/>
        <v>67.200000000000017</v>
      </c>
      <c r="AS14">
        <f t="shared" ca="1" si="1"/>
        <v>212.09999999999997</v>
      </c>
      <c r="AT14">
        <f t="shared" ca="1" si="1"/>
        <v>339.10000000000008</v>
      </c>
      <c r="AU14">
        <f t="shared" ca="1" si="1"/>
        <v>523.1</v>
      </c>
      <c r="AV14" s="70">
        <f t="shared" ca="1" si="2"/>
        <v>3674.2</v>
      </c>
      <c r="AW14">
        <f t="shared" si="17"/>
        <v>2011</v>
      </c>
      <c r="AX14">
        <f t="shared" ca="1" si="10"/>
        <v>701.19999999999993</v>
      </c>
      <c r="AY14">
        <f t="shared" ca="1" si="10"/>
        <v>589.80000000000018</v>
      </c>
      <c r="AZ14">
        <f t="shared" ca="1" si="10"/>
        <v>522.90000000000009</v>
      </c>
      <c r="BA14">
        <f t="shared" ca="1" si="10"/>
        <v>283.30000000000007</v>
      </c>
      <c r="BB14">
        <f t="shared" ca="1" si="10"/>
        <v>114.60000000000002</v>
      </c>
      <c r="BC14">
        <f t="shared" ca="1" si="10"/>
        <v>16.5</v>
      </c>
      <c r="BD14">
        <f t="shared" ca="1" si="10"/>
        <v>0</v>
      </c>
      <c r="BE14">
        <f t="shared" ca="1" si="10"/>
        <v>0</v>
      </c>
      <c r="BF14">
        <f t="shared" ca="1" si="10"/>
        <v>33.000000000000007</v>
      </c>
      <c r="BG14">
        <f t="shared" ca="1" si="10"/>
        <v>158.49999999999997</v>
      </c>
      <c r="BH14">
        <f t="shared" ca="1" si="10"/>
        <v>279.10000000000008</v>
      </c>
      <c r="BI14">
        <f t="shared" ca="1" si="10"/>
        <v>461.1</v>
      </c>
      <c r="BK14">
        <f t="shared" si="18"/>
        <v>2011</v>
      </c>
      <c r="BL14">
        <f t="shared" ca="1" si="11"/>
        <v>639.20000000000005</v>
      </c>
      <c r="BM14">
        <f t="shared" ca="1" si="4"/>
        <v>533.80000000000007</v>
      </c>
      <c r="BN14">
        <f t="shared" ca="1" si="4"/>
        <v>460.90000000000009</v>
      </c>
      <c r="BO14">
        <f t="shared" ca="1" si="4"/>
        <v>227.19999999999996</v>
      </c>
      <c r="BP14">
        <f t="shared" ca="1" si="4"/>
        <v>75.000000000000014</v>
      </c>
      <c r="BQ14">
        <f t="shared" ca="1" si="4"/>
        <v>5.6</v>
      </c>
      <c r="BR14">
        <f t="shared" ca="1" si="4"/>
        <v>0</v>
      </c>
      <c r="BS14">
        <f t="shared" ca="1" si="4"/>
        <v>0</v>
      </c>
      <c r="BT14">
        <f t="shared" ca="1" si="4"/>
        <v>11.7</v>
      </c>
      <c r="BU14">
        <f t="shared" ca="1" si="4"/>
        <v>111.89999999999999</v>
      </c>
      <c r="BV14">
        <f t="shared" ca="1" si="4"/>
        <v>219.10000000000002</v>
      </c>
      <c r="BW14">
        <f t="shared" ca="1" si="4"/>
        <v>399.1</v>
      </c>
      <c r="BY14">
        <f t="shared" si="19"/>
        <v>2011</v>
      </c>
      <c r="BZ14">
        <f t="shared" ca="1" si="12"/>
        <v>577.19999999999993</v>
      </c>
      <c r="CA14">
        <f t="shared" ca="1" si="12"/>
        <v>477.80000000000007</v>
      </c>
      <c r="CB14">
        <f t="shared" ca="1" si="12"/>
        <v>398.90000000000003</v>
      </c>
      <c r="CC14">
        <f t="shared" ca="1" si="12"/>
        <v>175.29999999999998</v>
      </c>
      <c r="CD14">
        <f t="shared" ca="1" si="12"/>
        <v>42.9</v>
      </c>
      <c r="CE14">
        <f t="shared" ca="1" si="12"/>
        <v>1.6999999999999993</v>
      </c>
      <c r="CF14">
        <f t="shared" ca="1" si="12"/>
        <v>0</v>
      </c>
      <c r="CG14">
        <f t="shared" ca="1" si="12"/>
        <v>0</v>
      </c>
      <c r="CH14">
        <f t="shared" ca="1" si="12"/>
        <v>3.0999999999999996</v>
      </c>
      <c r="CI14">
        <f t="shared" ca="1" si="12"/>
        <v>68.8</v>
      </c>
      <c r="CJ14">
        <f t="shared" ca="1" si="12"/>
        <v>162.10000000000002</v>
      </c>
      <c r="CK14">
        <f t="shared" ca="1" si="12"/>
        <v>337.09999999999997</v>
      </c>
      <c r="CM14">
        <f t="shared" si="20"/>
        <v>2011</v>
      </c>
      <c r="CN14">
        <f t="shared" ca="1" si="13"/>
        <v>515.19999999999993</v>
      </c>
      <c r="CO14">
        <f t="shared" ca="1" si="13"/>
        <v>421.80000000000013</v>
      </c>
      <c r="CP14">
        <f t="shared" ca="1" si="13"/>
        <v>336.90000000000009</v>
      </c>
      <c r="CQ14">
        <f t="shared" ca="1" si="13"/>
        <v>126.49999999999996</v>
      </c>
      <c r="CR14">
        <f t="shared" ca="1" si="13"/>
        <v>19</v>
      </c>
      <c r="CS14">
        <f t="shared" ca="1" si="13"/>
        <v>0</v>
      </c>
      <c r="CT14">
        <f t="shared" ca="1" si="13"/>
        <v>0</v>
      </c>
      <c r="CU14">
        <f t="shared" ca="1" si="13"/>
        <v>0</v>
      </c>
      <c r="CV14">
        <f t="shared" ca="1" si="13"/>
        <v>9.9999999999999645E-2</v>
      </c>
      <c r="CW14">
        <f t="shared" ca="1" si="13"/>
        <v>36.200000000000003</v>
      </c>
      <c r="CX14">
        <f t="shared" ca="1" si="13"/>
        <v>111.39999999999999</v>
      </c>
      <c r="CY14">
        <f t="shared" ca="1" si="13"/>
        <v>275.10000000000002</v>
      </c>
      <c r="DA14">
        <f t="shared" si="21"/>
        <v>2011</v>
      </c>
      <c r="DB14">
        <f t="shared" ca="1" si="14"/>
        <v>453.19999999999993</v>
      </c>
      <c r="DC14">
        <f t="shared" ca="1" si="14"/>
        <v>365.8</v>
      </c>
      <c r="DD14">
        <f t="shared" ca="1" si="14"/>
        <v>277.89999999999998</v>
      </c>
      <c r="DE14">
        <f t="shared" ca="1" si="14"/>
        <v>81.299999999999969</v>
      </c>
      <c r="DF14">
        <f t="shared" ca="1" si="14"/>
        <v>6.1000000000000005</v>
      </c>
      <c r="DG14">
        <f t="shared" ca="1" si="14"/>
        <v>0</v>
      </c>
      <c r="DH14">
        <f t="shared" ca="1" si="14"/>
        <v>0</v>
      </c>
      <c r="DI14">
        <f t="shared" ca="1" si="14"/>
        <v>0</v>
      </c>
      <c r="DJ14">
        <f t="shared" ca="1" si="14"/>
        <v>0</v>
      </c>
      <c r="DK14">
        <f t="shared" ca="1" si="14"/>
        <v>15.3</v>
      </c>
      <c r="DL14">
        <f t="shared" ca="1" si="14"/>
        <v>69.899999999999991</v>
      </c>
      <c r="DM14">
        <f t="shared" ca="1" si="14"/>
        <v>213.10000000000008</v>
      </c>
    </row>
    <row r="15" spans="1:124" x14ac:dyDescent="0.25">
      <c r="A15">
        <v>2000</v>
      </c>
      <c r="B15">
        <v>2</v>
      </c>
      <c r="C15">
        <v>643.1</v>
      </c>
      <c r="D15">
        <v>0</v>
      </c>
      <c r="E15">
        <v>585.10000000000014</v>
      </c>
      <c r="F15">
        <v>0</v>
      </c>
      <c r="G15">
        <v>527.1</v>
      </c>
      <c r="H15">
        <v>0</v>
      </c>
      <c r="I15">
        <v>469.1</v>
      </c>
      <c r="J15">
        <v>0</v>
      </c>
      <c r="K15">
        <v>412</v>
      </c>
      <c r="L15">
        <v>0.90000000000000036</v>
      </c>
      <c r="M15">
        <v>356</v>
      </c>
      <c r="N15">
        <v>2.9000000000000004</v>
      </c>
      <c r="O15">
        <v>301.39999999999998</v>
      </c>
      <c r="P15">
        <v>6.3000000000000007</v>
      </c>
      <c r="Q15">
        <v>-2.1758620689655173</v>
      </c>
      <c r="U15">
        <f t="shared" si="15"/>
        <v>2012</v>
      </c>
      <c r="V15">
        <f t="shared" ca="1" si="8"/>
        <v>674.6</v>
      </c>
      <c r="W15">
        <f t="shared" ca="1" si="8"/>
        <v>579.99999999999989</v>
      </c>
      <c r="X15">
        <f t="shared" ca="1" si="8"/>
        <v>374.19999999999993</v>
      </c>
      <c r="Y15">
        <f t="shared" ca="1" si="8"/>
        <v>398.99999999999994</v>
      </c>
      <c r="Z15">
        <f t="shared" ca="1" si="8"/>
        <v>154.60000000000002</v>
      </c>
      <c r="AA15">
        <f t="shared" ca="1" si="8"/>
        <v>54.70000000000001</v>
      </c>
      <c r="AB15">
        <f t="shared" ca="1" si="8"/>
        <v>2.8999999999999986</v>
      </c>
      <c r="AC15">
        <f t="shared" ca="1" si="8"/>
        <v>23.599999999999998</v>
      </c>
      <c r="AD15">
        <f t="shared" ca="1" si="8"/>
        <v>130.10000000000002</v>
      </c>
      <c r="AE15">
        <f t="shared" ca="1" si="8"/>
        <v>280.89999999999998</v>
      </c>
      <c r="AF15">
        <f t="shared" ca="1" si="8"/>
        <v>490.4</v>
      </c>
      <c r="AG15">
        <f t="shared" ca="1" si="8"/>
        <v>578.70000000000005</v>
      </c>
      <c r="AI15">
        <f t="shared" si="16"/>
        <v>2012</v>
      </c>
      <c r="AJ15">
        <f t="shared" ca="1" si="9"/>
        <v>612.59999999999991</v>
      </c>
      <c r="AK15">
        <f t="shared" ca="1" si="1"/>
        <v>521.99999999999989</v>
      </c>
      <c r="AL15">
        <f t="shared" ca="1" si="1"/>
        <v>316</v>
      </c>
      <c r="AM15">
        <f t="shared" ca="1" si="1"/>
        <v>338.99999999999989</v>
      </c>
      <c r="AN15">
        <f t="shared" ca="1" si="1"/>
        <v>106.2</v>
      </c>
      <c r="AO15">
        <f t="shared" ca="1" si="1"/>
        <v>30.299999999999997</v>
      </c>
      <c r="AP15">
        <f t="shared" ca="1" si="1"/>
        <v>0</v>
      </c>
      <c r="AQ15">
        <f t="shared" ca="1" si="1"/>
        <v>5.8999999999999986</v>
      </c>
      <c r="AR15">
        <f t="shared" ca="1" si="1"/>
        <v>88.100000000000009</v>
      </c>
      <c r="AS15">
        <f t="shared" ca="1" si="1"/>
        <v>220.5</v>
      </c>
      <c r="AT15">
        <f t="shared" ca="1" si="1"/>
        <v>430.39999999999992</v>
      </c>
      <c r="AU15">
        <f t="shared" ca="1" si="1"/>
        <v>516.70000000000005</v>
      </c>
      <c r="AV15" s="70">
        <f ca="1">SUM(AJ15:AU15)</f>
        <v>3187.7</v>
      </c>
      <c r="AW15">
        <f t="shared" si="17"/>
        <v>2012</v>
      </c>
      <c r="AX15">
        <f t="shared" ca="1" si="10"/>
        <v>550.59999999999991</v>
      </c>
      <c r="AY15">
        <f t="shared" ca="1" si="10"/>
        <v>463.99999999999983</v>
      </c>
      <c r="AZ15">
        <f t="shared" ca="1" si="10"/>
        <v>262.8</v>
      </c>
      <c r="BA15">
        <f t="shared" ca="1" si="10"/>
        <v>280.99999999999994</v>
      </c>
      <c r="BB15">
        <f t="shared" ca="1" si="10"/>
        <v>64.599999999999994</v>
      </c>
      <c r="BC15">
        <f t="shared" ca="1" si="10"/>
        <v>12.1</v>
      </c>
      <c r="BD15">
        <f t="shared" ca="1" si="10"/>
        <v>0</v>
      </c>
      <c r="BE15">
        <f t="shared" ca="1" si="10"/>
        <v>0.30000000000000071</v>
      </c>
      <c r="BF15">
        <f t="shared" ca="1" si="10"/>
        <v>53.199999999999996</v>
      </c>
      <c r="BG15">
        <f t="shared" ca="1" si="10"/>
        <v>166.7</v>
      </c>
      <c r="BH15">
        <f t="shared" ca="1" si="10"/>
        <v>370.4</v>
      </c>
      <c r="BI15">
        <f t="shared" ca="1" si="10"/>
        <v>454.70000000000005</v>
      </c>
      <c r="BK15">
        <f t="shared" si="18"/>
        <v>2012</v>
      </c>
      <c r="BL15">
        <f t="shared" ca="1" si="11"/>
        <v>488.59999999999997</v>
      </c>
      <c r="BM15">
        <f t="shared" ca="1" si="4"/>
        <v>405.99999999999994</v>
      </c>
      <c r="BN15">
        <f t="shared" ca="1" si="4"/>
        <v>216.19999999999996</v>
      </c>
      <c r="BO15">
        <f t="shared" ca="1" si="4"/>
        <v>223.79999999999995</v>
      </c>
      <c r="BP15">
        <f t="shared" ca="1" si="4"/>
        <v>33.5</v>
      </c>
      <c r="BQ15">
        <f t="shared" ca="1" si="4"/>
        <v>2.7999999999999989</v>
      </c>
      <c r="BR15">
        <f t="shared" ca="1" si="4"/>
        <v>0</v>
      </c>
      <c r="BS15">
        <f t="shared" ca="1" si="4"/>
        <v>0</v>
      </c>
      <c r="BT15">
        <f t="shared" ca="1" si="4"/>
        <v>26.4</v>
      </c>
      <c r="BU15">
        <f t="shared" ca="1" si="4"/>
        <v>118.29999999999998</v>
      </c>
      <c r="BV15">
        <f t="shared" ca="1" si="4"/>
        <v>310.49999999999994</v>
      </c>
      <c r="BW15">
        <f t="shared" ca="1" si="4"/>
        <v>392.7</v>
      </c>
      <c r="BY15">
        <f t="shared" si="19"/>
        <v>2012</v>
      </c>
      <c r="BZ15">
        <f t="shared" ca="1" si="12"/>
        <v>426.59999999999991</v>
      </c>
      <c r="CA15">
        <f t="shared" ca="1" si="12"/>
        <v>348</v>
      </c>
      <c r="CB15">
        <f t="shared" ca="1" si="12"/>
        <v>170.2</v>
      </c>
      <c r="CC15">
        <f t="shared" ca="1" si="12"/>
        <v>168.1</v>
      </c>
      <c r="CD15">
        <f t="shared" ca="1" si="12"/>
        <v>12.9</v>
      </c>
      <c r="CE15">
        <f t="shared" ca="1" si="12"/>
        <v>0</v>
      </c>
      <c r="CF15">
        <f t="shared" ca="1" si="12"/>
        <v>0</v>
      </c>
      <c r="CG15">
        <f t="shared" ca="1" si="12"/>
        <v>0</v>
      </c>
      <c r="CH15">
        <f t="shared" ca="1" si="12"/>
        <v>8.8000000000000007</v>
      </c>
      <c r="CI15">
        <f t="shared" ca="1" si="12"/>
        <v>75.3</v>
      </c>
      <c r="CJ15">
        <f t="shared" ca="1" si="12"/>
        <v>252.50000000000003</v>
      </c>
      <c r="CK15">
        <f t="shared" ca="1" si="12"/>
        <v>330.7</v>
      </c>
      <c r="CM15">
        <f t="shared" si="20"/>
        <v>2012</v>
      </c>
      <c r="CN15">
        <f t="shared" ca="1" si="13"/>
        <v>364.59999999999991</v>
      </c>
      <c r="CO15">
        <f t="shared" ca="1" si="13"/>
        <v>289.99999999999994</v>
      </c>
      <c r="CP15">
        <f t="shared" ca="1" si="13"/>
        <v>128.4</v>
      </c>
      <c r="CQ15">
        <f t="shared" ca="1" si="13"/>
        <v>115.7</v>
      </c>
      <c r="CR15">
        <f t="shared" ca="1" si="13"/>
        <v>3.4000000000000004</v>
      </c>
      <c r="CS15">
        <f t="shared" ca="1" si="13"/>
        <v>0</v>
      </c>
      <c r="CT15">
        <f t="shared" ca="1" si="13"/>
        <v>0</v>
      </c>
      <c r="CU15">
        <f t="shared" ca="1" si="13"/>
        <v>0</v>
      </c>
      <c r="CV15">
        <f t="shared" ca="1" si="13"/>
        <v>0.59999999999999964</v>
      </c>
      <c r="CW15">
        <f t="shared" ca="1" si="13"/>
        <v>40.499999999999993</v>
      </c>
      <c r="CX15">
        <f t="shared" ca="1" si="13"/>
        <v>194.60000000000002</v>
      </c>
      <c r="CY15">
        <f t="shared" ca="1" si="13"/>
        <v>268.79999999999995</v>
      </c>
      <c r="DA15">
        <f t="shared" si="21"/>
        <v>2012</v>
      </c>
      <c r="DB15">
        <f t="shared" ca="1" si="14"/>
        <v>302.60000000000002</v>
      </c>
      <c r="DC15">
        <f t="shared" ca="1" si="14"/>
        <v>232</v>
      </c>
      <c r="DD15">
        <f t="shared" ca="1" si="14"/>
        <v>97.3</v>
      </c>
      <c r="DE15">
        <f t="shared" ca="1" si="14"/>
        <v>67.100000000000023</v>
      </c>
      <c r="DF15">
        <f t="shared" ca="1" si="14"/>
        <v>0</v>
      </c>
      <c r="DG15">
        <f t="shared" ca="1" si="14"/>
        <v>0</v>
      </c>
      <c r="DH15">
        <f t="shared" ca="1" si="14"/>
        <v>0</v>
      </c>
      <c r="DI15">
        <f t="shared" ca="1" si="14"/>
        <v>0</v>
      </c>
      <c r="DJ15">
        <f t="shared" ca="1" si="14"/>
        <v>0</v>
      </c>
      <c r="DK15">
        <f t="shared" ca="1" si="14"/>
        <v>14.5</v>
      </c>
      <c r="DL15">
        <f t="shared" ca="1" si="14"/>
        <v>139.90000000000003</v>
      </c>
      <c r="DM15">
        <f t="shared" ca="1" si="14"/>
        <v>210.49999999999997</v>
      </c>
    </row>
    <row r="16" spans="1:124" x14ac:dyDescent="0.25">
      <c r="A16">
        <v>2000</v>
      </c>
      <c r="B16">
        <v>3</v>
      </c>
      <c r="C16">
        <v>473.49999999999994</v>
      </c>
      <c r="D16">
        <v>0</v>
      </c>
      <c r="E16">
        <v>411.59999999999997</v>
      </c>
      <c r="F16">
        <v>0.10000000000000142</v>
      </c>
      <c r="G16">
        <v>351.59999999999991</v>
      </c>
      <c r="H16">
        <v>2.1000000000000014</v>
      </c>
      <c r="I16">
        <v>291.59999999999997</v>
      </c>
      <c r="J16">
        <v>4.1000000000000014</v>
      </c>
      <c r="K16">
        <v>232.9</v>
      </c>
      <c r="L16">
        <v>7.4</v>
      </c>
      <c r="M16">
        <v>176.90000000000003</v>
      </c>
      <c r="N16">
        <v>13.4</v>
      </c>
      <c r="O16">
        <v>125.6</v>
      </c>
      <c r="P16">
        <v>24.1</v>
      </c>
      <c r="Q16">
        <v>4.7258064516129021</v>
      </c>
      <c r="U16">
        <f t="shared" si="15"/>
        <v>2013</v>
      </c>
      <c r="V16">
        <f t="shared" ca="1" si="8"/>
        <v>706.10000000000014</v>
      </c>
      <c r="W16">
        <f t="shared" ca="1" si="8"/>
        <v>675.20000000000016</v>
      </c>
      <c r="X16">
        <f t="shared" ca="1" si="8"/>
        <v>621.40000000000009</v>
      </c>
      <c r="Y16">
        <f t="shared" ca="1" si="8"/>
        <v>419.2</v>
      </c>
      <c r="Z16">
        <f t="shared" ca="1" si="8"/>
        <v>186.10000000000002</v>
      </c>
      <c r="AA16">
        <f t="shared" ca="1" si="8"/>
        <v>86.399999999999991</v>
      </c>
      <c r="AB16">
        <f t="shared" ca="1" si="8"/>
        <v>29.799999999999997</v>
      </c>
      <c r="AC16">
        <f t="shared" ca="1" si="8"/>
        <v>37.600000000000009</v>
      </c>
      <c r="AD16">
        <f t="shared" ca="1" si="8"/>
        <v>131.1</v>
      </c>
      <c r="AE16">
        <f t="shared" ca="1" si="8"/>
        <v>270.60000000000002</v>
      </c>
      <c r="AF16">
        <f t="shared" ca="1" si="8"/>
        <v>525.70000000000005</v>
      </c>
      <c r="AG16">
        <f t="shared" ca="1" si="8"/>
        <v>735.59999999999991</v>
      </c>
      <c r="AI16">
        <f t="shared" si="16"/>
        <v>2013</v>
      </c>
      <c r="AJ16">
        <f t="shared" ca="1" si="9"/>
        <v>644.1</v>
      </c>
      <c r="AK16">
        <f t="shared" ca="1" si="1"/>
        <v>619.20000000000016</v>
      </c>
      <c r="AL16">
        <f t="shared" ca="1" si="1"/>
        <v>559.4000000000002</v>
      </c>
      <c r="AM16">
        <f t="shared" ca="1" si="1"/>
        <v>359.20000000000005</v>
      </c>
      <c r="AN16">
        <f t="shared" ca="1" si="1"/>
        <v>139.20000000000002</v>
      </c>
      <c r="AO16">
        <f t="shared" ca="1" si="1"/>
        <v>48.400000000000006</v>
      </c>
      <c r="AP16">
        <f t="shared" ca="1" si="1"/>
        <v>10.7</v>
      </c>
      <c r="AQ16">
        <f t="shared" ca="1" si="1"/>
        <v>14.100000000000003</v>
      </c>
      <c r="AR16">
        <f t="shared" ca="1" si="1"/>
        <v>84.9</v>
      </c>
      <c r="AS16">
        <f t="shared" ca="1" si="1"/>
        <v>212.10000000000002</v>
      </c>
      <c r="AT16">
        <f t="shared" ca="1" si="1"/>
        <v>465.7</v>
      </c>
      <c r="AU16">
        <f t="shared" ca="1" si="1"/>
        <v>673.6</v>
      </c>
      <c r="AV16" s="70">
        <f ca="1">SUM(AJ16:AU16)</f>
        <v>3830.6</v>
      </c>
      <c r="AW16">
        <f t="shared" si="17"/>
        <v>2013</v>
      </c>
      <c r="AX16">
        <f t="shared" ca="1" si="10"/>
        <v>582.10000000000014</v>
      </c>
      <c r="AY16">
        <f t="shared" ca="1" si="10"/>
        <v>563.20000000000016</v>
      </c>
      <c r="AZ16">
        <f t="shared" ca="1" si="10"/>
        <v>497.40000000000015</v>
      </c>
      <c r="BA16">
        <f t="shared" ca="1" si="10"/>
        <v>299.39999999999998</v>
      </c>
      <c r="BB16">
        <f t="shared" ca="1" si="10"/>
        <v>99.999999999999986</v>
      </c>
      <c r="BC16">
        <f t="shared" ca="1" si="10"/>
        <v>23.3</v>
      </c>
      <c r="BD16">
        <f t="shared" ca="1" si="10"/>
        <v>2.3000000000000007</v>
      </c>
      <c r="BE16">
        <f t="shared" ca="1" si="10"/>
        <v>1.4000000000000004</v>
      </c>
      <c r="BF16">
        <f t="shared" ca="1" si="10"/>
        <v>50.5</v>
      </c>
      <c r="BG16">
        <f t="shared" ca="1" si="10"/>
        <v>159.09999999999997</v>
      </c>
      <c r="BH16">
        <f t="shared" ca="1" si="10"/>
        <v>405.7</v>
      </c>
      <c r="BI16">
        <f t="shared" ca="1" si="10"/>
        <v>611.59999999999991</v>
      </c>
      <c r="BK16">
        <f t="shared" si="18"/>
        <v>2013</v>
      </c>
      <c r="BL16">
        <f t="shared" ca="1" si="11"/>
        <v>520.09999999999991</v>
      </c>
      <c r="BM16">
        <f t="shared" ca="1" si="4"/>
        <v>507.19999999999993</v>
      </c>
      <c r="BN16">
        <f t="shared" ca="1" si="4"/>
        <v>435.40000000000015</v>
      </c>
      <c r="BO16">
        <f t="shared" ca="1" si="4"/>
        <v>243.3</v>
      </c>
      <c r="BP16">
        <f t="shared" ca="1" si="4"/>
        <v>66.600000000000009</v>
      </c>
      <c r="BQ16">
        <f t="shared" ca="1" si="4"/>
        <v>8</v>
      </c>
      <c r="BR16">
        <f t="shared" ca="1" si="4"/>
        <v>0</v>
      </c>
      <c r="BS16">
        <f t="shared" ca="1" si="4"/>
        <v>0</v>
      </c>
      <c r="BT16">
        <f t="shared" ca="1" si="4"/>
        <v>24</v>
      </c>
      <c r="BU16">
        <f t="shared" ca="1" si="4"/>
        <v>111.4</v>
      </c>
      <c r="BV16">
        <f t="shared" ca="1" si="4"/>
        <v>345.70000000000005</v>
      </c>
      <c r="BW16">
        <f t="shared" ca="1" si="4"/>
        <v>549.6</v>
      </c>
      <c r="BY16">
        <f t="shared" si="19"/>
        <v>2013</v>
      </c>
      <c r="BZ16">
        <f t="shared" ca="1" si="12"/>
        <v>458.09999999999997</v>
      </c>
      <c r="CA16">
        <f t="shared" ca="1" si="12"/>
        <v>451.19999999999993</v>
      </c>
      <c r="CB16">
        <f t="shared" ca="1" si="12"/>
        <v>373.40000000000015</v>
      </c>
      <c r="CC16">
        <f t="shared" ca="1" si="12"/>
        <v>189.3</v>
      </c>
      <c r="CD16">
        <f t="shared" ca="1" si="12"/>
        <v>42.3</v>
      </c>
      <c r="CE16">
        <f t="shared" ca="1" si="12"/>
        <v>0.59999999999999964</v>
      </c>
      <c r="CF16">
        <f t="shared" ca="1" si="12"/>
        <v>0</v>
      </c>
      <c r="CG16">
        <f t="shared" ca="1" si="12"/>
        <v>0</v>
      </c>
      <c r="CH16">
        <f t="shared" ca="1" si="12"/>
        <v>7.2000000000000011</v>
      </c>
      <c r="CI16">
        <f t="shared" ca="1" si="12"/>
        <v>72.599999999999994</v>
      </c>
      <c r="CJ16">
        <f t="shared" ca="1" si="12"/>
        <v>286.40000000000003</v>
      </c>
      <c r="CK16">
        <f t="shared" ca="1" si="12"/>
        <v>487.59999999999991</v>
      </c>
      <c r="CM16">
        <f t="shared" si="20"/>
        <v>2013</v>
      </c>
      <c r="CN16">
        <f t="shared" ca="1" si="13"/>
        <v>396.09999999999997</v>
      </c>
      <c r="CO16">
        <f t="shared" ca="1" si="13"/>
        <v>395.19999999999993</v>
      </c>
      <c r="CP16">
        <f t="shared" ca="1" si="13"/>
        <v>311.40000000000015</v>
      </c>
      <c r="CQ16">
        <f t="shared" ca="1" si="13"/>
        <v>141.70000000000005</v>
      </c>
      <c r="CR16">
        <f t="shared" ca="1" si="13"/>
        <v>23.4</v>
      </c>
      <c r="CS16">
        <f t="shared" ca="1" si="13"/>
        <v>0</v>
      </c>
      <c r="CT16">
        <f t="shared" ca="1" si="13"/>
        <v>0</v>
      </c>
      <c r="CU16">
        <f t="shared" ca="1" si="13"/>
        <v>0</v>
      </c>
      <c r="CV16">
        <f t="shared" ca="1" si="13"/>
        <v>0</v>
      </c>
      <c r="CW16">
        <f t="shared" ca="1" si="13"/>
        <v>43.8</v>
      </c>
      <c r="CX16">
        <f t="shared" ca="1" si="13"/>
        <v>230.00000000000006</v>
      </c>
      <c r="CY16">
        <f t="shared" ca="1" si="13"/>
        <v>425.59999999999997</v>
      </c>
      <c r="DA16">
        <f t="shared" si="21"/>
        <v>2013</v>
      </c>
      <c r="DB16">
        <f t="shared" ca="1" si="14"/>
        <v>335.8</v>
      </c>
      <c r="DC16">
        <f t="shared" ca="1" si="14"/>
        <v>339.19999999999993</v>
      </c>
      <c r="DD16">
        <f t="shared" ca="1" si="14"/>
        <v>251.40000000000003</v>
      </c>
      <c r="DE16">
        <f t="shared" ca="1" si="14"/>
        <v>97.700000000000017</v>
      </c>
      <c r="DF16">
        <f t="shared" ca="1" si="14"/>
        <v>9.6000000000000014</v>
      </c>
      <c r="DG16">
        <f t="shared" ca="1" si="14"/>
        <v>0</v>
      </c>
      <c r="DH16">
        <f t="shared" ca="1" si="14"/>
        <v>0</v>
      </c>
      <c r="DI16">
        <f t="shared" ca="1" si="14"/>
        <v>0</v>
      </c>
      <c r="DJ16">
        <f t="shared" ca="1" si="14"/>
        <v>0</v>
      </c>
      <c r="DK16">
        <f t="shared" ca="1" si="14"/>
        <v>22.200000000000003</v>
      </c>
      <c r="DL16">
        <f t="shared" ca="1" si="14"/>
        <v>176.5</v>
      </c>
      <c r="DM16">
        <f t="shared" ca="1" si="14"/>
        <v>363.59999999999997</v>
      </c>
    </row>
    <row r="17" spans="1:117" x14ac:dyDescent="0.25">
      <c r="A17">
        <v>2000</v>
      </c>
      <c r="B17">
        <v>4</v>
      </c>
      <c r="C17">
        <v>424.00000000000006</v>
      </c>
      <c r="D17">
        <v>0</v>
      </c>
      <c r="E17">
        <v>364.00000000000006</v>
      </c>
      <c r="F17">
        <v>0</v>
      </c>
      <c r="G17">
        <v>304</v>
      </c>
      <c r="H17">
        <v>0</v>
      </c>
      <c r="I17">
        <v>244.39999999999998</v>
      </c>
      <c r="J17">
        <v>0.40000000000000036</v>
      </c>
      <c r="K17">
        <v>186.69999999999996</v>
      </c>
      <c r="L17">
        <v>2.7000000000000011</v>
      </c>
      <c r="M17">
        <v>130.69999999999999</v>
      </c>
      <c r="N17">
        <v>6.7000000000000011</v>
      </c>
      <c r="O17">
        <v>79.799999999999983</v>
      </c>
      <c r="P17">
        <v>15.800000000000002</v>
      </c>
      <c r="Q17">
        <v>5.866666666666668</v>
      </c>
      <c r="U17">
        <f t="shared" si="15"/>
        <v>2014</v>
      </c>
      <c r="V17">
        <f t="shared" ca="1" si="8"/>
        <v>888.3</v>
      </c>
      <c r="W17">
        <f t="shared" ca="1" si="8"/>
        <v>819.7</v>
      </c>
      <c r="X17">
        <f t="shared" ca="1" si="8"/>
        <v>747.30000000000007</v>
      </c>
      <c r="Y17">
        <f t="shared" ca="1" si="8"/>
        <v>405.19999999999987</v>
      </c>
      <c r="Z17">
        <f t="shared" ca="1" si="8"/>
        <v>214.49999999999994</v>
      </c>
      <c r="AA17">
        <f t="shared" ca="1" si="8"/>
        <v>69</v>
      </c>
      <c r="AB17">
        <f t="shared" ca="1" si="8"/>
        <v>47.300000000000011</v>
      </c>
      <c r="AC17">
        <f t="shared" ca="1" si="8"/>
        <v>38.799999999999997</v>
      </c>
      <c r="AD17">
        <f t="shared" ca="1" si="8"/>
        <v>133.30000000000001</v>
      </c>
      <c r="AE17">
        <f t="shared" ca="1" si="8"/>
        <v>288.29999999999995</v>
      </c>
      <c r="AF17">
        <f t="shared" ca="1" si="8"/>
        <v>543.69999999999993</v>
      </c>
      <c r="AG17">
        <f t="shared" ca="1" si="8"/>
        <v>604.5</v>
      </c>
      <c r="AI17">
        <f t="shared" si="16"/>
        <v>2014</v>
      </c>
      <c r="AJ17">
        <f t="shared" ca="1" si="9"/>
        <v>826.30000000000007</v>
      </c>
      <c r="AK17">
        <f t="shared" ca="1" si="1"/>
        <v>763.7</v>
      </c>
      <c r="AL17">
        <f t="shared" ca="1" si="1"/>
        <v>685.30000000000007</v>
      </c>
      <c r="AM17">
        <f t="shared" ca="1" si="1"/>
        <v>345.2</v>
      </c>
      <c r="AN17">
        <f t="shared" ca="1" si="1"/>
        <v>160.89999999999998</v>
      </c>
      <c r="AO17">
        <f t="shared" ca="1" si="1"/>
        <v>38.399999999999991</v>
      </c>
      <c r="AP17">
        <f t="shared" ca="1" si="1"/>
        <v>15.300000000000008</v>
      </c>
      <c r="AQ17">
        <f t="shared" ca="1" si="1"/>
        <v>10.899999999999999</v>
      </c>
      <c r="AR17">
        <f t="shared" ca="1" si="1"/>
        <v>87.2</v>
      </c>
      <c r="AS17">
        <f t="shared" ca="1" si="1"/>
        <v>226.39999999999998</v>
      </c>
      <c r="AT17">
        <f t="shared" ca="1" si="1"/>
        <v>483.7</v>
      </c>
      <c r="AU17">
        <f t="shared" ca="1" si="1"/>
        <v>542.5</v>
      </c>
      <c r="AV17" s="70">
        <f t="shared" ref="AV17:AV28" ca="1" si="22">SUM(AJ17:AU17)</f>
        <v>4185.8</v>
      </c>
      <c r="AW17">
        <f t="shared" si="17"/>
        <v>2014</v>
      </c>
      <c r="AX17">
        <f t="shared" ca="1" si="10"/>
        <v>764.30000000000007</v>
      </c>
      <c r="AY17">
        <f t="shared" ca="1" si="10"/>
        <v>707.7</v>
      </c>
      <c r="AZ17">
        <f t="shared" ca="1" si="10"/>
        <v>623.30000000000007</v>
      </c>
      <c r="BA17">
        <f t="shared" ca="1" si="10"/>
        <v>285.2</v>
      </c>
      <c r="BB17">
        <f t="shared" ca="1" si="10"/>
        <v>113.3</v>
      </c>
      <c r="BC17">
        <f t="shared" ca="1" si="10"/>
        <v>14.400000000000002</v>
      </c>
      <c r="BD17">
        <f t="shared" ca="1" si="10"/>
        <v>2.3000000000000007</v>
      </c>
      <c r="BE17">
        <f t="shared" ca="1" si="10"/>
        <v>0.69999999999999929</v>
      </c>
      <c r="BF17">
        <f t="shared" ca="1" si="10"/>
        <v>46.900000000000006</v>
      </c>
      <c r="BG17">
        <f t="shared" ca="1" si="10"/>
        <v>168.5</v>
      </c>
      <c r="BH17">
        <f t="shared" ca="1" si="10"/>
        <v>423.7</v>
      </c>
      <c r="BI17">
        <f t="shared" ca="1" si="10"/>
        <v>480.49999999999994</v>
      </c>
      <c r="BK17">
        <f t="shared" si="18"/>
        <v>2014</v>
      </c>
      <c r="BL17">
        <f t="shared" ca="1" si="11"/>
        <v>702.30000000000007</v>
      </c>
      <c r="BM17">
        <f t="shared" ca="1" si="4"/>
        <v>651.70000000000005</v>
      </c>
      <c r="BN17">
        <f t="shared" ca="1" si="4"/>
        <v>561.30000000000007</v>
      </c>
      <c r="BO17">
        <f t="shared" ca="1" si="4"/>
        <v>226.79999999999998</v>
      </c>
      <c r="BP17">
        <f t="shared" ca="1" si="4"/>
        <v>74.099999999999994</v>
      </c>
      <c r="BQ17">
        <f t="shared" ca="1" si="4"/>
        <v>3.3000000000000007</v>
      </c>
      <c r="BR17">
        <f t="shared" ca="1" si="4"/>
        <v>0</v>
      </c>
      <c r="BS17">
        <f t="shared" ca="1" si="4"/>
        <v>0</v>
      </c>
      <c r="BT17">
        <f t="shared" ca="1" si="4"/>
        <v>22.200000000000003</v>
      </c>
      <c r="BU17">
        <f t="shared" ca="1" si="4"/>
        <v>117.00000000000003</v>
      </c>
      <c r="BV17">
        <f t="shared" ca="1" si="4"/>
        <v>363.7</v>
      </c>
      <c r="BW17">
        <f t="shared" ca="1" si="4"/>
        <v>418.49999999999989</v>
      </c>
      <c r="BY17">
        <f t="shared" si="19"/>
        <v>2014</v>
      </c>
      <c r="BZ17">
        <f t="shared" ca="1" si="12"/>
        <v>640.30000000000007</v>
      </c>
      <c r="CA17">
        <f t="shared" ca="1" si="12"/>
        <v>595.70000000000005</v>
      </c>
      <c r="CB17">
        <f t="shared" ca="1" si="12"/>
        <v>499.29999999999995</v>
      </c>
      <c r="CC17">
        <f t="shared" ca="1" si="12"/>
        <v>171.99999999999997</v>
      </c>
      <c r="CD17">
        <f t="shared" ca="1" si="12"/>
        <v>40.600000000000009</v>
      </c>
      <c r="CE17">
        <f t="shared" ca="1" si="12"/>
        <v>0</v>
      </c>
      <c r="CF17">
        <f t="shared" ca="1" si="12"/>
        <v>0</v>
      </c>
      <c r="CG17">
        <f t="shared" ca="1" si="12"/>
        <v>0</v>
      </c>
      <c r="CH17">
        <f t="shared" ca="1" si="12"/>
        <v>6.4</v>
      </c>
      <c r="CI17">
        <f t="shared" ca="1" si="12"/>
        <v>73.099999999999994</v>
      </c>
      <c r="CJ17">
        <f t="shared" ca="1" si="12"/>
        <v>303.70000000000005</v>
      </c>
      <c r="CK17">
        <f t="shared" ca="1" si="12"/>
        <v>356.49999999999994</v>
      </c>
      <c r="CM17">
        <f t="shared" si="20"/>
        <v>2014</v>
      </c>
      <c r="CN17">
        <f t="shared" ca="1" si="13"/>
        <v>578.30000000000007</v>
      </c>
      <c r="CO17">
        <f t="shared" ca="1" si="13"/>
        <v>539.70000000000005</v>
      </c>
      <c r="CP17">
        <f t="shared" ca="1" si="13"/>
        <v>437.29999999999995</v>
      </c>
      <c r="CQ17">
        <f t="shared" ca="1" si="13"/>
        <v>121.80000000000001</v>
      </c>
      <c r="CR17">
        <f t="shared" ca="1" si="13"/>
        <v>19.3</v>
      </c>
      <c r="CS17">
        <f t="shared" ca="1" si="13"/>
        <v>0</v>
      </c>
      <c r="CT17">
        <f t="shared" ca="1" si="13"/>
        <v>0</v>
      </c>
      <c r="CU17">
        <f t="shared" ca="1" si="13"/>
        <v>0</v>
      </c>
      <c r="CV17">
        <f t="shared" ca="1" si="13"/>
        <v>9.9999999999999645E-2</v>
      </c>
      <c r="CW17">
        <f t="shared" ca="1" si="13"/>
        <v>35.699999999999996</v>
      </c>
      <c r="CX17">
        <f t="shared" ca="1" si="13"/>
        <v>244.10000000000005</v>
      </c>
      <c r="CY17">
        <f t="shared" ca="1" si="13"/>
        <v>294.49999999999994</v>
      </c>
      <c r="DA17">
        <f t="shared" si="21"/>
        <v>2014</v>
      </c>
      <c r="DB17">
        <f t="shared" ca="1" si="14"/>
        <v>516.30000000000018</v>
      </c>
      <c r="DC17">
        <f t="shared" ca="1" si="14"/>
        <v>483.7</v>
      </c>
      <c r="DD17">
        <f t="shared" ca="1" si="14"/>
        <v>375.29999999999995</v>
      </c>
      <c r="DE17">
        <f t="shared" ca="1" si="14"/>
        <v>80.600000000000009</v>
      </c>
      <c r="DF17">
        <f t="shared" ca="1" si="14"/>
        <v>8.9</v>
      </c>
      <c r="DG17">
        <f t="shared" ca="1" si="14"/>
        <v>0</v>
      </c>
      <c r="DH17">
        <f t="shared" ca="1" si="14"/>
        <v>0</v>
      </c>
      <c r="DI17">
        <f t="shared" ca="1" si="14"/>
        <v>0</v>
      </c>
      <c r="DJ17">
        <f t="shared" ca="1" si="14"/>
        <v>0</v>
      </c>
      <c r="DK17">
        <f t="shared" ca="1" si="14"/>
        <v>8.4</v>
      </c>
      <c r="DL17">
        <f t="shared" ca="1" si="14"/>
        <v>189.4</v>
      </c>
      <c r="DM17">
        <f t="shared" ca="1" si="14"/>
        <v>232.49999999999994</v>
      </c>
    </row>
    <row r="18" spans="1:117" x14ac:dyDescent="0.25">
      <c r="A18">
        <v>2000</v>
      </c>
      <c r="B18">
        <v>5</v>
      </c>
      <c r="C18">
        <v>181.90000000000006</v>
      </c>
      <c r="D18">
        <v>13.699999999999996</v>
      </c>
      <c r="E18">
        <v>131</v>
      </c>
      <c r="F18">
        <v>24.799999999999997</v>
      </c>
      <c r="G18">
        <v>84.300000000000011</v>
      </c>
      <c r="H18">
        <v>40.099999999999994</v>
      </c>
      <c r="I18">
        <v>47.7</v>
      </c>
      <c r="J18">
        <v>65.5</v>
      </c>
      <c r="K18">
        <v>20.6</v>
      </c>
      <c r="L18">
        <v>100.4</v>
      </c>
      <c r="M18">
        <v>5.2</v>
      </c>
      <c r="N18">
        <v>146.99999999999997</v>
      </c>
      <c r="O18">
        <v>0.20000000000000018</v>
      </c>
      <c r="P18">
        <v>203.99999999999997</v>
      </c>
      <c r="Q18">
        <v>14.574193548387097</v>
      </c>
      <c r="U18">
        <f t="shared" si="15"/>
        <v>2015</v>
      </c>
      <c r="V18">
        <f t="shared" ca="1" si="8"/>
        <v>842.79999999999984</v>
      </c>
      <c r="W18">
        <f t="shared" ca="1" si="8"/>
        <v>897.09999999999991</v>
      </c>
      <c r="X18">
        <f t="shared" ca="1" si="8"/>
        <v>660.70000000000016</v>
      </c>
      <c r="Y18">
        <f t="shared" ca="1" si="8"/>
        <v>390.4</v>
      </c>
      <c r="Z18">
        <f t="shared" ca="1" si="8"/>
        <v>174.60000000000002</v>
      </c>
      <c r="AA18">
        <f t="shared" ca="1" si="8"/>
        <v>86.600000000000023</v>
      </c>
      <c r="AB18">
        <f t="shared" ca="1" si="8"/>
        <v>33.399999999999991</v>
      </c>
      <c r="AC18">
        <f t="shared" ca="1" si="8"/>
        <v>33.700000000000003</v>
      </c>
      <c r="AD18">
        <f t="shared" ca="1" si="8"/>
        <v>54.5</v>
      </c>
      <c r="AE18">
        <f t="shared" ca="1" si="8"/>
        <v>279.7</v>
      </c>
      <c r="AF18">
        <f t="shared" ca="1" si="8"/>
        <v>380.49999999999994</v>
      </c>
      <c r="AG18">
        <f t="shared" ca="1" si="8"/>
        <v>494.4</v>
      </c>
      <c r="AI18">
        <f t="shared" si="16"/>
        <v>2015</v>
      </c>
      <c r="AJ18">
        <f t="shared" ca="1" si="9"/>
        <v>780.79999999999984</v>
      </c>
      <c r="AK18">
        <f t="shared" ca="1" si="1"/>
        <v>841.0999999999998</v>
      </c>
      <c r="AL18">
        <f t="shared" ca="1" si="1"/>
        <v>598.70000000000005</v>
      </c>
      <c r="AM18">
        <f t="shared" ca="1" si="1"/>
        <v>330.40000000000003</v>
      </c>
      <c r="AN18">
        <f t="shared" ca="1" si="1"/>
        <v>126.8</v>
      </c>
      <c r="AO18">
        <f t="shared" ca="1" si="1"/>
        <v>46.900000000000006</v>
      </c>
      <c r="AP18">
        <f t="shared" ca="1" si="1"/>
        <v>13.599999999999998</v>
      </c>
      <c r="AQ18">
        <f t="shared" ca="1" si="1"/>
        <v>13.3</v>
      </c>
      <c r="AR18">
        <f t="shared" ca="1" si="1"/>
        <v>25</v>
      </c>
      <c r="AS18">
        <f t="shared" ca="1" si="1"/>
        <v>217.70000000000002</v>
      </c>
      <c r="AT18">
        <f t="shared" ca="1" si="1"/>
        <v>320.5</v>
      </c>
      <c r="AU18">
        <f t="shared" ca="1" si="1"/>
        <v>432.4</v>
      </c>
      <c r="AV18" s="70">
        <f t="shared" ca="1" si="22"/>
        <v>3747.2</v>
      </c>
      <c r="AW18">
        <f t="shared" si="17"/>
        <v>2015</v>
      </c>
      <c r="AX18">
        <f t="shared" ca="1" si="10"/>
        <v>718.79999999999984</v>
      </c>
      <c r="AY18">
        <f t="shared" ca="1" si="10"/>
        <v>785.09999999999991</v>
      </c>
      <c r="AZ18">
        <f t="shared" ca="1" si="10"/>
        <v>536.70000000000005</v>
      </c>
      <c r="BA18">
        <f t="shared" ca="1" si="10"/>
        <v>270.40000000000003</v>
      </c>
      <c r="BB18">
        <f t="shared" ca="1" si="10"/>
        <v>90.4</v>
      </c>
      <c r="BC18">
        <f t="shared" ca="1" si="10"/>
        <v>22.6</v>
      </c>
      <c r="BD18">
        <f t="shared" ca="1" si="10"/>
        <v>1.8999999999999986</v>
      </c>
      <c r="BE18">
        <f t="shared" ca="1" si="10"/>
        <v>1.6000000000000014</v>
      </c>
      <c r="BF18">
        <f t="shared" ca="1" si="10"/>
        <v>9.3000000000000007</v>
      </c>
      <c r="BG18">
        <f t="shared" ca="1" si="10"/>
        <v>157.39999999999998</v>
      </c>
      <c r="BH18">
        <f t="shared" ca="1" si="10"/>
        <v>261.8</v>
      </c>
      <c r="BI18">
        <f t="shared" ca="1" si="10"/>
        <v>370.4</v>
      </c>
      <c r="BK18">
        <f t="shared" si="18"/>
        <v>2015</v>
      </c>
      <c r="BL18">
        <f t="shared" ca="1" si="11"/>
        <v>656.8</v>
      </c>
      <c r="BM18">
        <f t="shared" ca="1" si="4"/>
        <v>729.1</v>
      </c>
      <c r="BN18">
        <f t="shared" ca="1" si="4"/>
        <v>474.69999999999993</v>
      </c>
      <c r="BO18">
        <f t="shared" ca="1" si="4"/>
        <v>210.70000000000005</v>
      </c>
      <c r="BP18">
        <f t="shared" ca="1" si="4"/>
        <v>60</v>
      </c>
      <c r="BQ18">
        <f t="shared" ca="1" si="4"/>
        <v>11.9</v>
      </c>
      <c r="BR18">
        <f t="shared" ca="1" si="4"/>
        <v>0</v>
      </c>
      <c r="BS18">
        <f t="shared" ca="1" si="4"/>
        <v>0</v>
      </c>
      <c r="BT18">
        <f t="shared" ca="1" si="4"/>
        <v>1.5999999999999996</v>
      </c>
      <c r="BU18">
        <f t="shared" ca="1" si="4"/>
        <v>102.69999999999999</v>
      </c>
      <c r="BV18">
        <f t="shared" ca="1" si="4"/>
        <v>208.1</v>
      </c>
      <c r="BW18">
        <f t="shared" ca="1" si="4"/>
        <v>308.40000000000003</v>
      </c>
      <c r="BY18">
        <f t="shared" si="19"/>
        <v>2015</v>
      </c>
      <c r="BZ18">
        <f t="shared" ca="1" si="12"/>
        <v>594.79999999999995</v>
      </c>
      <c r="CA18">
        <f t="shared" ca="1" si="12"/>
        <v>673.1</v>
      </c>
      <c r="CB18">
        <f t="shared" ca="1" si="12"/>
        <v>412.69999999999993</v>
      </c>
      <c r="CC18">
        <f t="shared" ca="1" si="12"/>
        <v>155.20000000000002</v>
      </c>
      <c r="CD18">
        <f t="shared" ca="1" si="12"/>
        <v>35.700000000000003</v>
      </c>
      <c r="CE18">
        <f t="shared" ca="1" si="12"/>
        <v>4.7000000000000011</v>
      </c>
      <c r="CF18">
        <f t="shared" ca="1" si="12"/>
        <v>0</v>
      </c>
      <c r="CG18">
        <f t="shared" ca="1" si="12"/>
        <v>0</v>
      </c>
      <c r="CH18">
        <f t="shared" ca="1" si="12"/>
        <v>0</v>
      </c>
      <c r="CI18">
        <f t="shared" ca="1" si="12"/>
        <v>60.500000000000007</v>
      </c>
      <c r="CJ18">
        <f t="shared" ca="1" si="12"/>
        <v>157.60000000000002</v>
      </c>
      <c r="CK18">
        <f t="shared" ca="1" si="12"/>
        <v>246.39999999999998</v>
      </c>
      <c r="CM18">
        <f t="shared" si="20"/>
        <v>2015</v>
      </c>
      <c r="CN18">
        <f t="shared" ca="1" si="13"/>
        <v>532.80000000000007</v>
      </c>
      <c r="CO18">
        <f t="shared" ca="1" si="13"/>
        <v>617.1</v>
      </c>
      <c r="CP18">
        <f t="shared" ca="1" si="13"/>
        <v>350.7</v>
      </c>
      <c r="CQ18">
        <f t="shared" ca="1" si="13"/>
        <v>102.1</v>
      </c>
      <c r="CR18">
        <f t="shared" ca="1" si="13"/>
        <v>17.7</v>
      </c>
      <c r="CS18">
        <f t="shared" ca="1" si="13"/>
        <v>0.5</v>
      </c>
      <c r="CT18">
        <f t="shared" ca="1" si="13"/>
        <v>0</v>
      </c>
      <c r="CU18">
        <f t="shared" ca="1" si="13"/>
        <v>0</v>
      </c>
      <c r="CV18">
        <f t="shared" ca="1" si="13"/>
        <v>0</v>
      </c>
      <c r="CW18">
        <f t="shared" ca="1" si="13"/>
        <v>30.900000000000006</v>
      </c>
      <c r="CX18">
        <f t="shared" ca="1" si="13"/>
        <v>110.9</v>
      </c>
      <c r="CY18">
        <f t="shared" ca="1" si="13"/>
        <v>187.29999999999998</v>
      </c>
      <c r="DA18">
        <f t="shared" si="21"/>
        <v>2015</v>
      </c>
      <c r="DB18">
        <f t="shared" ca="1" si="14"/>
        <v>470.80000000000013</v>
      </c>
      <c r="DC18">
        <f t="shared" ca="1" si="14"/>
        <v>561.1</v>
      </c>
      <c r="DD18">
        <f t="shared" ca="1" si="14"/>
        <v>289.20000000000005</v>
      </c>
      <c r="DE18">
        <f t="shared" ca="1" si="14"/>
        <v>60.499999999999993</v>
      </c>
      <c r="DF18">
        <f t="shared" ca="1" si="14"/>
        <v>5.3999999999999995</v>
      </c>
      <c r="DG18">
        <f t="shared" ca="1" si="14"/>
        <v>0</v>
      </c>
      <c r="DH18">
        <f t="shared" ca="1" si="14"/>
        <v>0</v>
      </c>
      <c r="DI18">
        <f t="shared" ca="1" si="14"/>
        <v>0</v>
      </c>
      <c r="DJ18">
        <f t="shared" ca="1" si="14"/>
        <v>0</v>
      </c>
      <c r="DK18">
        <f t="shared" ca="1" si="14"/>
        <v>10.4</v>
      </c>
      <c r="DL18">
        <f t="shared" ca="1" si="14"/>
        <v>76.7</v>
      </c>
      <c r="DM18">
        <f t="shared" ca="1" si="14"/>
        <v>132.10000000000002</v>
      </c>
    </row>
    <row r="19" spans="1:117" x14ac:dyDescent="0.25">
      <c r="A19">
        <v>2000</v>
      </c>
      <c r="B19">
        <v>6</v>
      </c>
      <c r="C19">
        <v>61.199999999999996</v>
      </c>
      <c r="D19">
        <v>28.2</v>
      </c>
      <c r="E19">
        <v>33.300000000000004</v>
      </c>
      <c r="F19">
        <v>60.29999999999999</v>
      </c>
      <c r="G19">
        <v>17</v>
      </c>
      <c r="H19">
        <v>104</v>
      </c>
      <c r="I19">
        <v>6.6000000000000014</v>
      </c>
      <c r="J19">
        <v>153.60000000000002</v>
      </c>
      <c r="K19">
        <v>0</v>
      </c>
      <c r="L19">
        <v>207.00000000000003</v>
      </c>
      <c r="M19">
        <v>0</v>
      </c>
      <c r="N19">
        <v>267</v>
      </c>
      <c r="O19">
        <v>0</v>
      </c>
      <c r="P19">
        <v>327</v>
      </c>
      <c r="Q19">
        <v>18.899999999999999</v>
      </c>
      <c r="U19">
        <f t="shared" si="15"/>
        <v>2016</v>
      </c>
      <c r="V19">
        <f t="shared" ca="1" si="8"/>
        <v>713.49999999999989</v>
      </c>
      <c r="W19">
        <f t="shared" ca="1" si="8"/>
        <v>640.29999999999995</v>
      </c>
      <c r="X19">
        <f t="shared" ca="1" si="8"/>
        <v>501.10000000000008</v>
      </c>
      <c r="Y19">
        <f t="shared" ca="1" si="8"/>
        <v>451.00000000000006</v>
      </c>
      <c r="Z19">
        <f t="shared" ca="1" si="8"/>
        <v>221.39999999999998</v>
      </c>
      <c r="AA19">
        <f t="shared" ca="1" si="8"/>
        <v>67.700000000000017</v>
      </c>
      <c r="AB19">
        <f t="shared" ca="1" si="8"/>
        <v>11.100000000000001</v>
      </c>
      <c r="AC19">
        <f t="shared" ca="1" si="8"/>
        <v>2.4000000000000021</v>
      </c>
      <c r="AD19">
        <f t="shared" ca="1" si="8"/>
        <v>68.699999999999974</v>
      </c>
      <c r="AE19">
        <f t="shared" ca="1" si="8"/>
        <v>240.5</v>
      </c>
      <c r="AF19">
        <f t="shared" ca="1" si="8"/>
        <v>390.60000000000008</v>
      </c>
      <c r="AG19">
        <f t="shared" ca="1" si="8"/>
        <v>686.49999999999989</v>
      </c>
      <c r="AI19">
        <f t="shared" si="16"/>
        <v>2016</v>
      </c>
      <c r="AJ19">
        <f t="shared" ca="1" si="9"/>
        <v>651.49999999999977</v>
      </c>
      <c r="AK19">
        <f t="shared" ca="1" si="1"/>
        <v>582.29999999999995</v>
      </c>
      <c r="AL19">
        <f t="shared" ca="1" si="1"/>
        <v>439.10000000000008</v>
      </c>
      <c r="AM19">
        <f t="shared" ca="1" si="1"/>
        <v>391.00000000000011</v>
      </c>
      <c r="AN19">
        <f t="shared" ca="1" si="1"/>
        <v>172.49999999999997</v>
      </c>
      <c r="AO19">
        <f t="shared" ca="1" si="1"/>
        <v>32.299999999999997</v>
      </c>
      <c r="AP19">
        <f t="shared" ca="1" si="1"/>
        <v>1.7000000000000028</v>
      </c>
      <c r="AQ19">
        <f t="shared" ca="1" si="1"/>
        <v>0</v>
      </c>
      <c r="AR19">
        <f t="shared" ca="1" si="1"/>
        <v>32.299999999999997</v>
      </c>
      <c r="AS19">
        <f t="shared" ca="1" si="1"/>
        <v>187.1</v>
      </c>
      <c r="AT19">
        <f t="shared" ca="1" si="1"/>
        <v>330.6</v>
      </c>
      <c r="AU19">
        <f t="shared" ca="1" si="1"/>
        <v>624.49999999999989</v>
      </c>
      <c r="AV19" s="70">
        <f t="shared" ca="1" si="22"/>
        <v>3444.9</v>
      </c>
      <c r="AW19">
        <f t="shared" si="17"/>
        <v>2016</v>
      </c>
      <c r="AX19">
        <f t="shared" ca="1" si="10"/>
        <v>589.49999999999977</v>
      </c>
      <c r="AY19">
        <f t="shared" ca="1" si="10"/>
        <v>524.29999999999995</v>
      </c>
      <c r="AZ19">
        <f t="shared" ca="1" si="10"/>
        <v>377.10000000000008</v>
      </c>
      <c r="BA19">
        <f t="shared" ca="1" si="10"/>
        <v>331</v>
      </c>
      <c r="BB19">
        <f t="shared" ca="1" si="10"/>
        <v>125.19999999999999</v>
      </c>
      <c r="BC19">
        <f t="shared" ca="1" si="10"/>
        <v>13.6</v>
      </c>
      <c r="BD19">
        <f t="shared" ca="1" si="10"/>
        <v>0</v>
      </c>
      <c r="BE19">
        <f t="shared" ca="1" si="10"/>
        <v>0</v>
      </c>
      <c r="BF19">
        <f t="shared" ca="1" si="10"/>
        <v>8.3000000000000007</v>
      </c>
      <c r="BG19">
        <f t="shared" ca="1" si="10"/>
        <v>137.99999999999997</v>
      </c>
      <c r="BH19">
        <f t="shared" ca="1" si="10"/>
        <v>270.59999999999997</v>
      </c>
      <c r="BI19">
        <f t="shared" ca="1" si="10"/>
        <v>562.5</v>
      </c>
      <c r="BK19">
        <f t="shared" si="18"/>
        <v>2016</v>
      </c>
      <c r="BL19">
        <f t="shared" ca="1" si="11"/>
        <v>527.49999999999989</v>
      </c>
      <c r="BM19">
        <f t="shared" ca="1" si="4"/>
        <v>466.3</v>
      </c>
      <c r="BN19">
        <f t="shared" ca="1" si="4"/>
        <v>316.90000000000003</v>
      </c>
      <c r="BO19">
        <f t="shared" ca="1" si="4"/>
        <v>272.60000000000002</v>
      </c>
      <c r="BP19">
        <f t="shared" ca="1" si="4"/>
        <v>84.6</v>
      </c>
      <c r="BQ19">
        <f t="shared" ca="1" si="4"/>
        <v>3.4000000000000004</v>
      </c>
      <c r="BR19">
        <f t="shared" ca="1" si="4"/>
        <v>0</v>
      </c>
      <c r="BS19">
        <f t="shared" ca="1" si="4"/>
        <v>0</v>
      </c>
      <c r="BT19">
        <f t="shared" ca="1" si="4"/>
        <v>0.69999999999999929</v>
      </c>
      <c r="BU19">
        <f t="shared" ca="1" si="4"/>
        <v>97.40000000000002</v>
      </c>
      <c r="BV19">
        <f t="shared" ca="1" si="4"/>
        <v>213.29999999999998</v>
      </c>
      <c r="BW19">
        <f t="shared" ca="1" si="4"/>
        <v>500.50000000000006</v>
      </c>
      <c r="BY19">
        <f t="shared" si="19"/>
        <v>2016</v>
      </c>
      <c r="BZ19">
        <f t="shared" ca="1" si="12"/>
        <v>465.49999999999989</v>
      </c>
      <c r="CA19">
        <f t="shared" ca="1" si="12"/>
        <v>408.3</v>
      </c>
      <c r="CB19">
        <f t="shared" ca="1" si="12"/>
        <v>260.19999999999993</v>
      </c>
      <c r="CC19">
        <f t="shared" ca="1" si="12"/>
        <v>217.89999999999998</v>
      </c>
      <c r="CD19">
        <f t="shared" ca="1" si="12"/>
        <v>47.200000000000017</v>
      </c>
      <c r="CE19">
        <f t="shared" ca="1" si="12"/>
        <v>0.40000000000000036</v>
      </c>
      <c r="CF19">
        <f t="shared" ca="1" si="12"/>
        <v>0</v>
      </c>
      <c r="CG19">
        <f t="shared" ca="1" si="12"/>
        <v>0</v>
      </c>
      <c r="CH19">
        <f t="shared" ca="1" si="12"/>
        <v>0</v>
      </c>
      <c r="CI19">
        <f t="shared" ca="1" si="12"/>
        <v>65.8</v>
      </c>
      <c r="CJ19">
        <f t="shared" ca="1" si="12"/>
        <v>159.29999999999998</v>
      </c>
      <c r="CK19">
        <f t="shared" ca="1" si="12"/>
        <v>438.5</v>
      </c>
      <c r="CM19">
        <f t="shared" si="20"/>
        <v>2016</v>
      </c>
      <c r="CN19">
        <f t="shared" ca="1" si="13"/>
        <v>403.49999999999989</v>
      </c>
      <c r="CO19">
        <f t="shared" ca="1" si="13"/>
        <v>350.3</v>
      </c>
      <c r="CP19">
        <f t="shared" ca="1" si="13"/>
        <v>206.99999999999997</v>
      </c>
      <c r="CQ19">
        <f t="shared" ca="1" si="13"/>
        <v>163.89999999999998</v>
      </c>
      <c r="CR19">
        <f t="shared" ca="1" si="13"/>
        <v>19.999999999999996</v>
      </c>
      <c r="CS19">
        <f t="shared" ca="1" si="13"/>
        <v>0</v>
      </c>
      <c r="CT19">
        <f t="shared" ca="1" si="13"/>
        <v>0</v>
      </c>
      <c r="CU19">
        <f t="shared" ca="1" si="13"/>
        <v>0</v>
      </c>
      <c r="CV19">
        <f t="shared" ca="1" si="13"/>
        <v>0</v>
      </c>
      <c r="CW19">
        <f t="shared" ca="1" si="13"/>
        <v>38.300000000000004</v>
      </c>
      <c r="CX19">
        <f t="shared" ca="1" si="13"/>
        <v>108.19999999999997</v>
      </c>
      <c r="CY19">
        <f t="shared" ca="1" si="13"/>
        <v>376.50000000000006</v>
      </c>
      <c r="DA19">
        <f t="shared" si="21"/>
        <v>2016</v>
      </c>
      <c r="DB19">
        <f t="shared" ca="1" si="14"/>
        <v>341.49999999999994</v>
      </c>
      <c r="DC19">
        <f t="shared" ca="1" si="14"/>
        <v>293.79999999999995</v>
      </c>
      <c r="DD19">
        <f t="shared" ca="1" si="14"/>
        <v>155.19999999999993</v>
      </c>
      <c r="DE19">
        <f t="shared" ca="1" si="14"/>
        <v>115.39999999999998</v>
      </c>
      <c r="DF19">
        <f t="shared" ca="1" si="14"/>
        <v>5.8999999999999995</v>
      </c>
      <c r="DG19">
        <f t="shared" ca="1" si="14"/>
        <v>0</v>
      </c>
      <c r="DH19">
        <f t="shared" ca="1" si="14"/>
        <v>0</v>
      </c>
      <c r="DI19">
        <f t="shared" ca="1" si="14"/>
        <v>0</v>
      </c>
      <c r="DJ19">
        <f t="shared" ca="1" si="14"/>
        <v>0</v>
      </c>
      <c r="DK19">
        <f t="shared" ca="1" si="14"/>
        <v>16.400000000000002</v>
      </c>
      <c r="DL19">
        <f t="shared" ca="1" si="14"/>
        <v>69.5</v>
      </c>
      <c r="DM19">
        <f t="shared" ca="1" si="14"/>
        <v>314.50000000000006</v>
      </c>
    </row>
    <row r="20" spans="1:117" x14ac:dyDescent="0.25">
      <c r="A20">
        <v>2000</v>
      </c>
      <c r="B20">
        <v>7</v>
      </c>
      <c r="C20">
        <v>54.600000000000009</v>
      </c>
      <c r="D20">
        <v>20.9</v>
      </c>
      <c r="E20">
        <v>23.7</v>
      </c>
      <c r="F20">
        <v>51.999999999999993</v>
      </c>
      <c r="G20">
        <v>5.4</v>
      </c>
      <c r="H20">
        <v>95.700000000000017</v>
      </c>
      <c r="I20">
        <v>0</v>
      </c>
      <c r="J20">
        <v>152.30000000000001</v>
      </c>
      <c r="K20">
        <v>0</v>
      </c>
      <c r="L20">
        <v>214.29999999999998</v>
      </c>
      <c r="M20">
        <v>0</v>
      </c>
      <c r="N20">
        <v>276.3</v>
      </c>
      <c r="O20">
        <v>0</v>
      </c>
      <c r="P20">
        <v>338.3</v>
      </c>
      <c r="Q20">
        <v>18.912903225806449</v>
      </c>
      <c r="U20">
        <f t="shared" si="15"/>
        <v>2017</v>
      </c>
      <c r="V20">
        <f t="shared" ca="1" si="8"/>
        <v>660.30000000000007</v>
      </c>
      <c r="W20">
        <f t="shared" ca="1" si="8"/>
        <v>520.5</v>
      </c>
      <c r="X20">
        <f t="shared" ca="1" si="8"/>
        <v>596.4</v>
      </c>
      <c r="Y20">
        <f t="shared" ca="1" si="8"/>
        <v>314.69999999999993</v>
      </c>
      <c r="Z20">
        <f t="shared" ca="1" si="8"/>
        <v>234.79999999999993</v>
      </c>
      <c r="AA20">
        <f t="shared" ca="1" si="8"/>
        <v>51</v>
      </c>
      <c r="AB20">
        <f t="shared" ca="1" si="8"/>
        <v>8.1999999999999993</v>
      </c>
      <c r="AC20">
        <f t="shared" ca="1" si="8"/>
        <v>39.1</v>
      </c>
      <c r="AD20">
        <f t="shared" ca="1" si="8"/>
        <v>96.90000000000002</v>
      </c>
      <c r="AE20">
        <f t="shared" ca="1" si="8"/>
        <v>209.50000000000003</v>
      </c>
      <c r="AF20">
        <f t="shared" ca="1" si="8"/>
        <v>491.79999999999995</v>
      </c>
      <c r="AG20">
        <f t="shared" ca="1" si="8"/>
        <v>744.90000000000009</v>
      </c>
      <c r="AI20">
        <f t="shared" si="16"/>
        <v>2017</v>
      </c>
      <c r="AJ20">
        <f t="shared" ca="1" si="9"/>
        <v>598.29999999999995</v>
      </c>
      <c r="AK20">
        <f t="shared" ca="1" si="1"/>
        <v>464.50000000000006</v>
      </c>
      <c r="AL20">
        <f t="shared" ca="1" si="1"/>
        <v>534.4</v>
      </c>
      <c r="AM20">
        <f t="shared" ca="1" si="1"/>
        <v>254.6999999999999</v>
      </c>
      <c r="AN20">
        <f t="shared" ca="1" si="1"/>
        <v>179.09999999999997</v>
      </c>
      <c r="AO20">
        <f t="shared" ca="1" si="1"/>
        <v>25.6</v>
      </c>
      <c r="AP20">
        <f t="shared" ca="1" si="1"/>
        <v>0</v>
      </c>
      <c r="AQ20">
        <f t="shared" ca="1" si="1"/>
        <v>15.8</v>
      </c>
      <c r="AR20">
        <f t="shared" ca="1" si="1"/>
        <v>64.000000000000014</v>
      </c>
      <c r="AS20">
        <f t="shared" ca="1" si="1"/>
        <v>154.80000000000001</v>
      </c>
      <c r="AT20">
        <f t="shared" ca="1" si="1"/>
        <v>431.8</v>
      </c>
      <c r="AU20">
        <f t="shared" ca="1" si="1"/>
        <v>682.90000000000009</v>
      </c>
      <c r="AV20" s="70">
        <f t="shared" ca="1" si="22"/>
        <v>3405.9</v>
      </c>
      <c r="AW20">
        <f t="shared" si="17"/>
        <v>2017</v>
      </c>
      <c r="AX20">
        <f t="shared" ca="1" si="10"/>
        <v>536.30000000000007</v>
      </c>
      <c r="AY20">
        <f t="shared" ca="1" si="10"/>
        <v>408.5</v>
      </c>
      <c r="AZ20">
        <f t="shared" ca="1" si="10"/>
        <v>472.39999999999992</v>
      </c>
      <c r="BA20">
        <f t="shared" ca="1" si="10"/>
        <v>199.29999999999993</v>
      </c>
      <c r="BB20">
        <f t="shared" ca="1" si="10"/>
        <v>131.29999999999998</v>
      </c>
      <c r="BC20">
        <f t="shared" ca="1" si="10"/>
        <v>6.9000000000000021</v>
      </c>
      <c r="BD20">
        <f t="shared" ca="1" si="10"/>
        <v>0</v>
      </c>
      <c r="BE20">
        <f t="shared" ca="1" si="10"/>
        <v>5.5</v>
      </c>
      <c r="BF20">
        <f t="shared" ca="1" si="10"/>
        <v>36.299999999999997</v>
      </c>
      <c r="BG20">
        <f t="shared" ca="1" si="10"/>
        <v>108.1</v>
      </c>
      <c r="BH20">
        <f t="shared" ca="1" si="10"/>
        <v>371.8</v>
      </c>
      <c r="BI20">
        <f t="shared" ca="1" si="10"/>
        <v>620.9</v>
      </c>
      <c r="BK20">
        <f t="shared" si="18"/>
        <v>2017</v>
      </c>
      <c r="BL20">
        <f t="shared" ca="1" si="11"/>
        <v>474.3</v>
      </c>
      <c r="BM20">
        <f t="shared" ca="1" si="4"/>
        <v>352.5</v>
      </c>
      <c r="BN20">
        <f t="shared" ca="1" si="4"/>
        <v>410.4</v>
      </c>
      <c r="BO20">
        <f t="shared" ca="1" si="4"/>
        <v>145.69999999999996</v>
      </c>
      <c r="BP20">
        <f t="shared" ca="1" si="4"/>
        <v>92.100000000000023</v>
      </c>
      <c r="BQ20">
        <f t="shared" ca="1" si="4"/>
        <v>0.70000000000000107</v>
      </c>
      <c r="BR20">
        <f t="shared" ca="1" si="4"/>
        <v>0</v>
      </c>
      <c r="BS20">
        <f t="shared" ca="1" si="4"/>
        <v>0.80000000000000071</v>
      </c>
      <c r="BT20">
        <f t="shared" ca="1" si="4"/>
        <v>13.7</v>
      </c>
      <c r="BU20">
        <f t="shared" ca="1" si="4"/>
        <v>74.899999999999991</v>
      </c>
      <c r="BV20">
        <f t="shared" ca="1" si="4"/>
        <v>311.8</v>
      </c>
      <c r="BW20">
        <f t="shared" ca="1" si="4"/>
        <v>558.9</v>
      </c>
      <c r="BY20">
        <f t="shared" si="19"/>
        <v>2017</v>
      </c>
      <c r="BZ20">
        <f t="shared" ca="1" si="12"/>
        <v>412.30000000000007</v>
      </c>
      <c r="CA20">
        <f t="shared" ca="1" si="12"/>
        <v>296.49999999999994</v>
      </c>
      <c r="CB20">
        <f t="shared" ca="1" si="12"/>
        <v>348.4</v>
      </c>
      <c r="CC20">
        <f t="shared" ca="1" si="12"/>
        <v>100.60000000000001</v>
      </c>
      <c r="CD20">
        <f t="shared" ca="1" si="12"/>
        <v>61.100000000000009</v>
      </c>
      <c r="CE20">
        <f t="shared" ca="1" si="12"/>
        <v>0</v>
      </c>
      <c r="CF20">
        <f t="shared" ca="1" si="12"/>
        <v>0</v>
      </c>
      <c r="CG20">
        <f t="shared" ca="1" si="12"/>
        <v>0</v>
      </c>
      <c r="CH20">
        <f t="shared" ca="1" si="12"/>
        <v>3.2000000000000011</v>
      </c>
      <c r="CI20">
        <f t="shared" ca="1" si="12"/>
        <v>48.2</v>
      </c>
      <c r="CJ20">
        <f t="shared" ca="1" si="12"/>
        <v>252.70000000000002</v>
      </c>
      <c r="CK20">
        <f t="shared" ca="1" si="12"/>
        <v>496.89999999999992</v>
      </c>
      <c r="CM20">
        <f t="shared" si="20"/>
        <v>2017</v>
      </c>
      <c r="CN20">
        <f t="shared" ca="1" si="13"/>
        <v>350.30000000000007</v>
      </c>
      <c r="CO20">
        <f t="shared" ca="1" si="13"/>
        <v>241.89999999999998</v>
      </c>
      <c r="CP20">
        <f t="shared" ca="1" si="13"/>
        <v>288.09999999999997</v>
      </c>
      <c r="CQ20">
        <f t="shared" ca="1" si="13"/>
        <v>58.7</v>
      </c>
      <c r="CR20">
        <f t="shared" ca="1" si="13"/>
        <v>33.099999999999994</v>
      </c>
      <c r="CS20">
        <f t="shared" ca="1" si="13"/>
        <v>0</v>
      </c>
      <c r="CT20">
        <f t="shared" ca="1" si="13"/>
        <v>0</v>
      </c>
      <c r="CU20">
        <f t="shared" ca="1" si="13"/>
        <v>0</v>
      </c>
      <c r="CV20">
        <f t="shared" ca="1" si="13"/>
        <v>0</v>
      </c>
      <c r="CW20">
        <f t="shared" ca="1" si="13"/>
        <v>29.299999999999997</v>
      </c>
      <c r="CX20">
        <f t="shared" ca="1" si="13"/>
        <v>195.2</v>
      </c>
      <c r="CY20">
        <f t="shared" ca="1" si="13"/>
        <v>434.9</v>
      </c>
      <c r="DA20">
        <f t="shared" si="21"/>
        <v>2017</v>
      </c>
      <c r="DB20">
        <f t="shared" ca="1" si="14"/>
        <v>288.3</v>
      </c>
      <c r="DC20">
        <f t="shared" ca="1" si="14"/>
        <v>192.80000000000004</v>
      </c>
      <c r="DD20">
        <f t="shared" ca="1" si="14"/>
        <v>230.69999999999996</v>
      </c>
      <c r="DE20">
        <f t="shared" ca="1" si="14"/>
        <v>28.499999999999996</v>
      </c>
      <c r="DF20">
        <f t="shared" ca="1" si="14"/>
        <v>12.599999999999998</v>
      </c>
      <c r="DG20">
        <f t="shared" ca="1" si="14"/>
        <v>0</v>
      </c>
      <c r="DH20">
        <f t="shared" ca="1" si="14"/>
        <v>0</v>
      </c>
      <c r="DI20">
        <f t="shared" ca="1" si="14"/>
        <v>0</v>
      </c>
      <c r="DJ20">
        <f t="shared" ca="1" si="14"/>
        <v>0</v>
      </c>
      <c r="DK20">
        <f t="shared" ca="1" si="14"/>
        <v>15.599999999999998</v>
      </c>
      <c r="DL20">
        <f t="shared" ca="1" si="14"/>
        <v>141.20000000000002</v>
      </c>
      <c r="DM20">
        <f t="shared" ca="1" si="14"/>
        <v>372.89999999999992</v>
      </c>
    </row>
    <row r="21" spans="1:117" x14ac:dyDescent="0.25">
      <c r="A21">
        <v>2000</v>
      </c>
      <c r="B21">
        <v>8</v>
      </c>
      <c r="C21">
        <v>53.7</v>
      </c>
      <c r="D21">
        <v>29.1</v>
      </c>
      <c r="E21">
        <v>26.6</v>
      </c>
      <c r="F21">
        <v>64</v>
      </c>
      <c r="G21">
        <v>10.9</v>
      </c>
      <c r="H21">
        <v>110.29999999999998</v>
      </c>
      <c r="I21">
        <v>1.9000000000000004</v>
      </c>
      <c r="J21">
        <v>163.29999999999998</v>
      </c>
      <c r="K21">
        <v>0</v>
      </c>
      <c r="L21">
        <v>223.39999999999998</v>
      </c>
      <c r="M21">
        <v>0</v>
      </c>
      <c r="N21">
        <v>285.39999999999992</v>
      </c>
      <c r="O21">
        <v>0</v>
      </c>
      <c r="P21">
        <v>347.4</v>
      </c>
      <c r="Q21">
        <v>19.206451612903223</v>
      </c>
      <c r="U21">
        <f t="shared" si="15"/>
        <v>2018</v>
      </c>
      <c r="V21">
        <f t="shared" ca="1" si="8"/>
        <v>779.5</v>
      </c>
      <c r="W21">
        <f t="shared" ca="1" si="8"/>
        <v>624.4</v>
      </c>
      <c r="X21">
        <f t="shared" ca="1" si="8"/>
        <v>637.19999999999993</v>
      </c>
      <c r="Y21">
        <f t="shared" ca="1" si="8"/>
        <v>492</v>
      </c>
      <c r="Z21">
        <f t="shared" ca="1" si="8"/>
        <v>160.89999999999998</v>
      </c>
      <c r="AA21">
        <f t="shared" ca="1" si="8"/>
        <v>75.100000000000023</v>
      </c>
      <c r="AB21">
        <f t="shared" ca="1" si="8"/>
        <v>10.799999999999997</v>
      </c>
      <c r="AC21">
        <f t="shared" ca="1" si="8"/>
        <v>7.2999999999999972</v>
      </c>
      <c r="AD21">
        <f t="shared" ca="1" si="8"/>
        <v>96.999999999999986</v>
      </c>
      <c r="AE21">
        <f t="shared" ca="1" si="8"/>
        <v>317.8</v>
      </c>
      <c r="AF21">
        <f t="shared" ca="1" si="8"/>
        <v>553.50000000000011</v>
      </c>
      <c r="AG21">
        <f t="shared" ca="1" si="8"/>
        <v>606.19999999999993</v>
      </c>
      <c r="AI21">
        <f t="shared" si="16"/>
        <v>2018</v>
      </c>
      <c r="AJ21">
        <f t="shared" ca="1" si="9"/>
        <v>717.49999999999989</v>
      </c>
      <c r="AK21">
        <f t="shared" ca="1" si="9"/>
        <v>568.4</v>
      </c>
      <c r="AL21">
        <f t="shared" ca="1" si="9"/>
        <v>575.19999999999993</v>
      </c>
      <c r="AM21">
        <f t="shared" ca="1" si="9"/>
        <v>432</v>
      </c>
      <c r="AN21">
        <f t="shared" ca="1" si="9"/>
        <v>115.69999999999999</v>
      </c>
      <c r="AO21">
        <f t="shared" ca="1" si="9"/>
        <v>39.499999999999993</v>
      </c>
      <c r="AP21">
        <f t="shared" ca="1" si="9"/>
        <v>2.3999999999999986</v>
      </c>
      <c r="AQ21">
        <f t="shared" ca="1" si="9"/>
        <v>1.3999999999999986</v>
      </c>
      <c r="AR21">
        <f t="shared" ca="1" si="9"/>
        <v>62.199999999999996</v>
      </c>
      <c r="AS21">
        <f t="shared" ca="1" si="9"/>
        <v>262.7</v>
      </c>
      <c r="AT21">
        <f t="shared" ca="1" si="9"/>
        <v>493.50000000000006</v>
      </c>
      <c r="AU21">
        <f t="shared" ca="1" si="9"/>
        <v>544.19999999999993</v>
      </c>
      <c r="AV21" s="70">
        <f t="shared" ca="1" si="22"/>
        <v>3814.6999999999994</v>
      </c>
      <c r="AW21">
        <f t="shared" si="17"/>
        <v>2018</v>
      </c>
      <c r="AX21">
        <f t="shared" ca="1" si="10"/>
        <v>655.49999999999989</v>
      </c>
      <c r="AY21">
        <f t="shared" ca="1" si="10"/>
        <v>512.4</v>
      </c>
      <c r="AZ21">
        <f t="shared" ca="1" si="10"/>
        <v>513.19999999999993</v>
      </c>
      <c r="BA21">
        <f t="shared" ca="1" si="10"/>
        <v>372.00000000000006</v>
      </c>
      <c r="BB21">
        <f t="shared" ca="1" si="10"/>
        <v>76.600000000000009</v>
      </c>
      <c r="BC21">
        <f t="shared" ca="1" si="10"/>
        <v>14.299999999999999</v>
      </c>
      <c r="BD21">
        <f t="shared" ca="1" si="10"/>
        <v>0</v>
      </c>
      <c r="BE21">
        <f t="shared" ca="1" si="10"/>
        <v>0</v>
      </c>
      <c r="BF21">
        <f t="shared" ca="1" si="10"/>
        <v>35.199999999999996</v>
      </c>
      <c r="BG21">
        <f t="shared" ca="1" si="10"/>
        <v>210.20000000000002</v>
      </c>
      <c r="BH21">
        <f t="shared" ca="1" si="10"/>
        <v>433.50000000000006</v>
      </c>
      <c r="BI21">
        <f t="shared" ca="1" si="10"/>
        <v>482.19999999999987</v>
      </c>
      <c r="BK21">
        <f t="shared" si="18"/>
        <v>2018</v>
      </c>
      <c r="BL21">
        <f t="shared" ca="1" si="11"/>
        <v>593.49999999999989</v>
      </c>
      <c r="BM21">
        <f t="shared" ca="1" si="11"/>
        <v>456.40000000000003</v>
      </c>
      <c r="BN21">
        <f t="shared" ca="1" si="11"/>
        <v>451.2</v>
      </c>
      <c r="BO21">
        <f t="shared" ca="1" si="11"/>
        <v>312.00000000000006</v>
      </c>
      <c r="BP21">
        <f t="shared" ca="1" si="11"/>
        <v>47.5</v>
      </c>
      <c r="BQ21">
        <f t="shared" ca="1" si="11"/>
        <v>5.2999999999999989</v>
      </c>
      <c r="BR21">
        <f t="shared" ca="1" si="11"/>
        <v>0</v>
      </c>
      <c r="BS21">
        <f t="shared" ca="1" si="11"/>
        <v>0</v>
      </c>
      <c r="BT21">
        <f t="shared" ca="1" si="11"/>
        <v>15.100000000000001</v>
      </c>
      <c r="BU21">
        <f t="shared" ca="1" si="11"/>
        <v>160.9</v>
      </c>
      <c r="BV21">
        <f t="shared" ca="1" si="11"/>
        <v>373.50000000000011</v>
      </c>
      <c r="BW21">
        <f t="shared" ca="1" si="11"/>
        <v>420.19999999999987</v>
      </c>
      <c r="BY21">
        <f t="shared" si="19"/>
        <v>2018</v>
      </c>
      <c r="BZ21">
        <f t="shared" ca="1" si="12"/>
        <v>531.5</v>
      </c>
      <c r="CA21">
        <f t="shared" ca="1" si="12"/>
        <v>400.40000000000003</v>
      </c>
      <c r="CB21">
        <f t="shared" ca="1" si="12"/>
        <v>389.2</v>
      </c>
      <c r="CC21">
        <f t="shared" ca="1" si="12"/>
        <v>254.20000000000002</v>
      </c>
      <c r="CD21">
        <f t="shared" ca="1" si="12"/>
        <v>25.4</v>
      </c>
      <c r="CE21">
        <f t="shared" ca="1" si="12"/>
        <v>0.69999999999999929</v>
      </c>
      <c r="CF21">
        <f t="shared" ca="1" si="12"/>
        <v>0</v>
      </c>
      <c r="CG21">
        <f t="shared" ca="1" si="12"/>
        <v>0</v>
      </c>
      <c r="CH21">
        <f t="shared" ca="1" si="12"/>
        <v>3.9000000000000004</v>
      </c>
      <c r="CI21">
        <f t="shared" ca="1" si="12"/>
        <v>116.60000000000001</v>
      </c>
      <c r="CJ21">
        <f t="shared" ca="1" si="12"/>
        <v>313.5</v>
      </c>
      <c r="CK21">
        <f t="shared" ca="1" si="12"/>
        <v>358.19999999999993</v>
      </c>
      <c r="CM21">
        <f t="shared" si="20"/>
        <v>2018</v>
      </c>
      <c r="CN21">
        <f t="shared" ca="1" si="13"/>
        <v>469.49999999999994</v>
      </c>
      <c r="CO21">
        <f t="shared" ca="1" si="13"/>
        <v>346.1</v>
      </c>
      <c r="CP21">
        <f t="shared" ca="1" si="13"/>
        <v>327.20000000000005</v>
      </c>
      <c r="CQ21">
        <f t="shared" ca="1" si="13"/>
        <v>199.5</v>
      </c>
      <c r="CR21">
        <f t="shared" ca="1" si="13"/>
        <v>10.899999999999999</v>
      </c>
      <c r="CS21">
        <f t="shared" ca="1" si="13"/>
        <v>0</v>
      </c>
      <c r="CT21">
        <f t="shared" ca="1" si="13"/>
        <v>0</v>
      </c>
      <c r="CU21">
        <f t="shared" ca="1" si="13"/>
        <v>0</v>
      </c>
      <c r="CV21">
        <f t="shared" ca="1" si="13"/>
        <v>0</v>
      </c>
      <c r="CW21">
        <f t="shared" ca="1" si="13"/>
        <v>74</v>
      </c>
      <c r="CX21">
        <f t="shared" ca="1" si="13"/>
        <v>254.49999999999997</v>
      </c>
      <c r="CY21">
        <f t="shared" ca="1" si="13"/>
        <v>296.2</v>
      </c>
      <c r="DA21">
        <f t="shared" si="21"/>
        <v>2018</v>
      </c>
      <c r="DB21">
        <f t="shared" ca="1" si="14"/>
        <v>407.8</v>
      </c>
      <c r="DC21">
        <f t="shared" ca="1" si="14"/>
        <v>292.80000000000007</v>
      </c>
      <c r="DD21">
        <f t="shared" ca="1" si="14"/>
        <v>265.20000000000005</v>
      </c>
      <c r="DE21">
        <f t="shared" ca="1" si="14"/>
        <v>149.6</v>
      </c>
      <c r="DF21">
        <f t="shared" ca="1" si="14"/>
        <v>3.6999999999999993</v>
      </c>
      <c r="DG21">
        <f t="shared" ca="1" si="14"/>
        <v>0</v>
      </c>
      <c r="DH21">
        <f t="shared" ca="1" si="14"/>
        <v>0</v>
      </c>
      <c r="DI21">
        <f t="shared" ca="1" si="14"/>
        <v>0</v>
      </c>
      <c r="DJ21">
        <f t="shared" ca="1" si="14"/>
        <v>0</v>
      </c>
      <c r="DK21">
        <f t="shared" ca="1" si="14"/>
        <v>35.4</v>
      </c>
      <c r="DL21">
        <f t="shared" ca="1" si="14"/>
        <v>198.5</v>
      </c>
      <c r="DM21">
        <f t="shared" ca="1" si="14"/>
        <v>235.70000000000002</v>
      </c>
    </row>
    <row r="22" spans="1:117" x14ac:dyDescent="0.25">
      <c r="A22">
        <v>2000</v>
      </c>
      <c r="B22">
        <v>9</v>
      </c>
      <c r="C22">
        <v>139.19999999999999</v>
      </c>
      <c r="D22">
        <v>17.400000000000002</v>
      </c>
      <c r="E22">
        <v>97.2</v>
      </c>
      <c r="F22">
        <v>35.4</v>
      </c>
      <c r="G22">
        <v>61.3</v>
      </c>
      <c r="H22">
        <v>59.5</v>
      </c>
      <c r="I22">
        <v>32.900000000000006</v>
      </c>
      <c r="J22">
        <v>91.100000000000009</v>
      </c>
      <c r="K22">
        <v>13.6</v>
      </c>
      <c r="L22">
        <v>131.79999999999998</v>
      </c>
      <c r="M22">
        <v>4.9999999999999991</v>
      </c>
      <c r="N22">
        <v>183.19999999999996</v>
      </c>
      <c r="O22">
        <v>1.7999999999999998</v>
      </c>
      <c r="P22">
        <v>239.99999999999994</v>
      </c>
      <c r="Q22">
        <v>15.940000000000003</v>
      </c>
      <c r="U22">
        <f t="shared" si="15"/>
        <v>2019</v>
      </c>
      <c r="V22">
        <f t="shared" ca="1" si="8"/>
        <v>780.8</v>
      </c>
      <c r="W22">
        <f t="shared" ca="1" si="8"/>
        <v>660.5</v>
      </c>
      <c r="X22">
        <f t="shared" ca="1" si="8"/>
        <v>636.59999999999991</v>
      </c>
      <c r="Y22">
        <f t="shared" ca="1" si="8"/>
        <v>390.3</v>
      </c>
      <c r="Z22">
        <f t="shared" ca="1" si="8"/>
        <v>258.19999999999993</v>
      </c>
      <c r="AA22">
        <f t="shared" ca="1" si="8"/>
        <v>101.90000000000002</v>
      </c>
      <c r="AB22">
        <f t="shared" ca="1" si="8"/>
        <v>9.1999999999999993</v>
      </c>
      <c r="AC22">
        <f t="shared" ca="1" si="8"/>
        <v>23.400000000000002</v>
      </c>
      <c r="AD22">
        <f t="shared" ca="1" si="8"/>
        <v>69.900000000000006</v>
      </c>
      <c r="AE22">
        <f t="shared" ca="1" si="8"/>
        <v>293.8</v>
      </c>
      <c r="AF22">
        <f t="shared" ca="1" si="8"/>
        <v>563</v>
      </c>
      <c r="AG22">
        <f t="shared" ca="1" si="8"/>
        <v>595.1</v>
      </c>
      <c r="AI22">
        <f t="shared" si="16"/>
        <v>2019</v>
      </c>
      <c r="AJ22">
        <f t="shared" ca="1" si="9"/>
        <v>718.8</v>
      </c>
      <c r="AK22">
        <f t="shared" ca="1" si="9"/>
        <v>604.5</v>
      </c>
      <c r="AL22">
        <f t="shared" ca="1" si="9"/>
        <v>574.6</v>
      </c>
      <c r="AM22">
        <f t="shared" ca="1" si="9"/>
        <v>330.3</v>
      </c>
      <c r="AN22">
        <f t="shared" ca="1" si="9"/>
        <v>199.39999999999995</v>
      </c>
      <c r="AO22">
        <f t="shared" ca="1" si="9"/>
        <v>58.5</v>
      </c>
      <c r="AP22">
        <f t="shared" ca="1" si="9"/>
        <v>1.3999999999999986</v>
      </c>
      <c r="AQ22">
        <f t="shared" ca="1" si="9"/>
        <v>5.3000000000000007</v>
      </c>
      <c r="AR22">
        <f t="shared" ca="1" si="9"/>
        <v>32.6</v>
      </c>
      <c r="AS22">
        <f t="shared" ca="1" si="9"/>
        <v>233.80000000000007</v>
      </c>
      <c r="AT22">
        <f t="shared" ca="1" si="9"/>
        <v>503</v>
      </c>
      <c r="AU22">
        <f t="shared" ca="1" si="9"/>
        <v>533.1</v>
      </c>
      <c r="AV22" s="70">
        <f t="shared" ca="1" si="22"/>
        <v>3795.3000000000006</v>
      </c>
      <c r="AW22">
        <f t="shared" si="17"/>
        <v>2019</v>
      </c>
      <c r="AX22">
        <f t="shared" ca="1" si="10"/>
        <v>656.80000000000007</v>
      </c>
      <c r="AY22">
        <f t="shared" ca="1" si="10"/>
        <v>548.5</v>
      </c>
      <c r="AZ22">
        <f t="shared" ca="1" si="10"/>
        <v>512.60000000000014</v>
      </c>
      <c r="BA22">
        <f t="shared" ca="1" si="10"/>
        <v>270.30000000000007</v>
      </c>
      <c r="BB22">
        <f t="shared" ca="1" si="10"/>
        <v>143.4</v>
      </c>
      <c r="BC22">
        <f t="shared" ca="1" si="10"/>
        <v>27.199999999999996</v>
      </c>
      <c r="BD22">
        <f t="shared" ca="1" si="10"/>
        <v>0</v>
      </c>
      <c r="BE22">
        <f t="shared" ca="1" si="10"/>
        <v>0</v>
      </c>
      <c r="BF22">
        <f t="shared" ca="1" si="10"/>
        <v>10.099999999999998</v>
      </c>
      <c r="BG22">
        <f t="shared" ca="1" si="10"/>
        <v>174.10000000000005</v>
      </c>
      <c r="BH22">
        <f t="shared" ca="1" si="10"/>
        <v>442.99999999999994</v>
      </c>
      <c r="BI22">
        <f t="shared" ca="1" si="10"/>
        <v>471.1</v>
      </c>
      <c r="BK22">
        <f t="shared" si="18"/>
        <v>2019</v>
      </c>
      <c r="BL22">
        <f t="shared" ca="1" si="11"/>
        <v>594.79999999999995</v>
      </c>
      <c r="BM22">
        <f t="shared" ca="1" si="11"/>
        <v>492.5</v>
      </c>
      <c r="BN22">
        <f t="shared" ca="1" si="11"/>
        <v>450.60000000000014</v>
      </c>
      <c r="BO22">
        <f t="shared" ca="1" si="11"/>
        <v>210.80000000000007</v>
      </c>
      <c r="BP22">
        <f t="shared" ca="1" si="11"/>
        <v>95.2</v>
      </c>
      <c r="BQ22">
        <f t="shared" ca="1" si="11"/>
        <v>9.3000000000000007</v>
      </c>
      <c r="BR22">
        <f t="shared" ca="1" si="11"/>
        <v>0</v>
      </c>
      <c r="BS22">
        <f t="shared" ca="1" si="11"/>
        <v>0</v>
      </c>
      <c r="BT22">
        <f t="shared" ca="1" si="11"/>
        <v>0.59999999999999964</v>
      </c>
      <c r="BU22">
        <f t="shared" ca="1" si="11"/>
        <v>118.5</v>
      </c>
      <c r="BV22">
        <f t="shared" ca="1" si="11"/>
        <v>383</v>
      </c>
      <c r="BW22">
        <f t="shared" ca="1" si="11"/>
        <v>409.1</v>
      </c>
      <c r="BY22">
        <f t="shared" si="19"/>
        <v>2019</v>
      </c>
      <c r="BZ22">
        <f t="shared" ca="1" si="12"/>
        <v>532.79999999999995</v>
      </c>
      <c r="CA22">
        <f t="shared" ca="1" si="12"/>
        <v>436.5</v>
      </c>
      <c r="CB22">
        <f t="shared" ca="1" si="12"/>
        <v>388.60000000000008</v>
      </c>
      <c r="CC22">
        <f t="shared" ca="1" si="12"/>
        <v>155.90000000000003</v>
      </c>
      <c r="CD22">
        <f t="shared" ca="1" si="12"/>
        <v>56.300000000000004</v>
      </c>
      <c r="CE22">
        <f t="shared" ca="1" si="12"/>
        <v>2.8000000000000007</v>
      </c>
      <c r="CF22">
        <f t="shared" ca="1" si="12"/>
        <v>0</v>
      </c>
      <c r="CG22">
        <f t="shared" ca="1" si="12"/>
        <v>0</v>
      </c>
      <c r="CH22">
        <f t="shared" ca="1" si="12"/>
        <v>0</v>
      </c>
      <c r="CI22">
        <f t="shared" ca="1" si="12"/>
        <v>71.3</v>
      </c>
      <c r="CJ22">
        <f t="shared" ca="1" si="12"/>
        <v>323</v>
      </c>
      <c r="CK22">
        <f t="shared" ca="1" si="12"/>
        <v>347.1</v>
      </c>
      <c r="CM22">
        <f t="shared" si="20"/>
        <v>2019</v>
      </c>
      <c r="CN22">
        <f t="shared" ca="1" si="13"/>
        <v>470.79999999999995</v>
      </c>
      <c r="CO22">
        <f t="shared" ca="1" si="13"/>
        <v>380.5</v>
      </c>
      <c r="CP22">
        <f t="shared" ca="1" si="13"/>
        <v>327.2000000000001</v>
      </c>
      <c r="CQ22">
        <f t="shared" ca="1" si="13"/>
        <v>109.30000000000001</v>
      </c>
      <c r="CR22">
        <f t="shared" ca="1" si="13"/>
        <v>30.4</v>
      </c>
      <c r="CS22">
        <f t="shared" ca="1" si="13"/>
        <v>0</v>
      </c>
      <c r="CT22">
        <f t="shared" ca="1" si="13"/>
        <v>0</v>
      </c>
      <c r="CU22">
        <f t="shared" ca="1" si="13"/>
        <v>0</v>
      </c>
      <c r="CV22">
        <f t="shared" ca="1" si="13"/>
        <v>0</v>
      </c>
      <c r="CW22">
        <f t="shared" ca="1" si="13"/>
        <v>36.200000000000003</v>
      </c>
      <c r="CX22">
        <f t="shared" ca="1" si="13"/>
        <v>262.99999999999994</v>
      </c>
      <c r="CY22">
        <f t="shared" ca="1" si="13"/>
        <v>285.09999999999997</v>
      </c>
      <c r="DA22">
        <f t="shared" si="21"/>
        <v>2019</v>
      </c>
      <c r="DB22">
        <f t="shared" ca="1" si="14"/>
        <v>408.8</v>
      </c>
      <c r="DC22">
        <f t="shared" ca="1" si="14"/>
        <v>324.5</v>
      </c>
      <c r="DD22">
        <f t="shared" ca="1" si="14"/>
        <v>268.90000000000003</v>
      </c>
      <c r="DE22">
        <f t="shared" ca="1" si="14"/>
        <v>67.799999999999983</v>
      </c>
      <c r="DF22">
        <f t="shared" ca="1" si="14"/>
        <v>13.5</v>
      </c>
      <c r="DG22">
        <f t="shared" ca="1" si="14"/>
        <v>0</v>
      </c>
      <c r="DH22">
        <f t="shared" ca="1" si="14"/>
        <v>0</v>
      </c>
      <c r="DI22">
        <f t="shared" ca="1" si="14"/>
        <v>0</v>
      </c>
      <c r="DJ22">
        <f t="shared" ca="1" si="14"/>
        <v>0</v>
      </c>
      <c r="DK22">
        <f t="shared" ca="1" si="14"/>
        <v>14</v>
      </c>
      <c r="DL22">
        <f t="shared" ca="1" si="14"/>
        <v>203.19999999999996</v>
      </c>
      <c r="DM22">
        <f t="shared" ca="1" si="14"/>
        <v>223.5</v>
      </c>
    </row>
    <row r="23" spans="1:117" x14ac:dyDescent="0.25">
      <c r="A23">
        <v>2000</v>
      </c>
      <c r="B23">
        <v>10</v>
      </c>
      <c r="C23">
        <v>266.09999999999997</v>
      </c>
      <c r="D23">
        <v>0</v>
      </c>
      <c r="E23">
        <v>205.39999999999995</v>
      </c>
      <c r="F23">
        <v>1.3000000000000007</v>
      </c>
      <c r="G23">
        <v>149.19999999999996</v>
      </c>
      <c r="H23">
        <v>7.1000000000000014</v>
      </c>
      <c r="I23">
        <v>101.30000000000001</v>
      </c>
      <c r="J23">
        <v>21.200000000000003</v>
      </c>
      <c r="K23">
        <v>62.6</v>
      </c>
      <c r="L23">
        <v>44.499999999999986</v>
      </c>
      <c r="M23">
        <v>36.800000000000004</v>
      </c>
      <c r="N23">
        <v>80.699999999999989</v>
      </c>
      <c r="O23">
        <v>19.5</v>
      </c>
      <c r="P23">
        <v>125.4</v>
      </c>
      <c r="Q23">
        <v>11.416129032258064</v>
      </c>
      <c r="U23">
        <f t="shared" si="15"/>
        <v>2020</v>
      </c>
      <c r="V23">
        <f t="shared" ca="1" si="8"/>
        <v>622.30000000000007</v>
      </c>
      <c r="W23">
        <f t="shared" ca="1" si="8"/>
        <v>642.40000000000009</v>
      </c>
      <c r="X23">
        <f t="shared" ca="1" si="8"/>
        <v>517.70000000000005</v>
      </c>
      <c r="Y23">
        <f t="shared" ca="1" si="8"/>
        <v>436.59999999999997</v>
      </c>
      <c r="Z23">
        <f t="shared" ca="1" si="8"/>
        <v>263.60000000000002</v>
      </c>
      <c r="AA23">
        <f t="shared" ca="1" si="8"/>
        <v>59.5</v>
      </c>
      <c r="AB23">
        <f t="shared" ca="1" si="8"/>
        <v>1.3000000000000007</v>
      </c>
      <c r="AC23">
        <f t="shared" ca="1" si="8"/>
        <v>16.899999999999999</v>
      </c>
      <c r="AD23">
        <f t="shared" ca="1" si="8"/>
        <v>127.69999999999999</v>
      </c>
      <c r="AE23">
        <f t="shared" ca="1" si="8"/>
        <v>319.8</v>
      </c>
      <c r="AF23">
        <f t="shared" ca="1" si="8"/>
        <v>386.19999999999993</v>
      </c>
      <c r="AG23">
        <f t="shared" ca="1" si="8"/>
        <v>607.40000000000009</v>
      </c>
      <c r="AI23">
        <f t="shared" si="16"/>
        <v>2020</v>
      </c>
      <c r="AJ23">
        <f t="shared" ca="1" si="9"/>
        <v>560.30000000000007</v>
      </c>
      <c r="AK23">
        <f t="shared" ca="1" si="9"/>
        <v>584.40000000000009</v>
      </c>
      <c r="AL23">
        <f t="shared" ca="1" si="9"/>
        <v>455.7000000000001</v>
      </c>
      <c r="AM23">
        <f t="shared" ca="1" si="9"/>
        <v>376.6</v>
      </c>
      <c r="AN23">
        <f t="shared" ca="1" si="9"/>
        <v>212.40000000000003</v>
      </c>
      <c r="AO23">
        <f t="shared" ca="1" si="9"/>
        <v>33.4</v>
      </c>
      <c r="AP23">
        <f t="shared" ca="1" si="9"/>
        <v>0</v>
      </c>
      <c r="AQ23">
        <f t="shared" ca="1" si="9"/>
        <v>2.3999999999999986</v>
      </c>
      <c r="AR23">
        <f t="shared" ca="1" si="9"/>
        <v>83.399999999999991</v>
      </c>
      <c r="AS23">
        <f t="shared" ca="1" si="9"/>
        <v>257.8</v>
      </c>
      <c r="AT23">
        <f t="shared" ca="1" si="9"/>
        <v>326.99999999999994</v>
      </c>
      <c r="AU23">
        <f t="shared" ca="1" si="9"/>
        <v>545.4</v>
      </c>
      <c r="AV23" s="70">
        <f t="shared" ca="1" si="22"/>
        <v>3438.8000000000011</v>
      </c>
      <c r="AW23">
        <f t="shared" si="17"/>
        <v>2020</v>
      </c>
      <c r="AX23">
        <f t="shared" ca="1" si="10"/>
        <v>498.29999999999995</v>
      </c>
      <c r="AY23">
        <f t="shared" ca="1" si="10"/>
        <v>526.40000000000009</v>
      </c>
      <c r="AZ23">
        <f t="shared" ca="1" si="10"/>
        <v>393.70000000000005</v>
      </c>
      <c r="BA23">
        <f t="shared" ca="1" si="10"/>
        <v>316.60000000000002</v>
      </c>
      <c r="BB23">
        <f t="shared" ca="1" si="10"/>
        <v>164.40000000000003</v>
      </c>
      <c r="BC23">
        <f t="shared" ca="1" si="10"/>
        <v>16.099999999999998</v>
      </c>
      <c r="BD23">
        <f t="shared" ca="1" si="10"/>
        <v>0</v>
      </c>
      <c r="BE23">
        <f t="shared" ca="1" si="10"/>
        <v>0</v>
      </c>
      <c r="BF23">
        <f t="shared" ca="1" si="10"/>
        <v>47.600000000000009</v>
      </c>
      <c r="BG23">
        <f t="shared" ca="1" si="10"/>
        <v>196.4</v>
      </c>
      <c r="BH23">
        <f t="shared" ca="1" si="10"/>
        <v>269.60000000000002</v>
      </c>
      <c r="BI23">
        <f t="shared" ca="1" si="10"/>
        <v>483.40000000000003</v>
      </c>
      <c r="BK23">
        <f t="shared" si="18"/>
        <v>2020</v>
      </c>
      <c r="BL23">
        <f t="shared" ca="1" si="11"/>
        <v>436.29999999999995</v>
      </c>
      <c r="BM23">
        <f t="shared" ca="1" si="11"/>
        <v>468.4</v>
      </c>
      <c r="BN23">
        <f t="shared" ca="1" si="11"/>
        <v>331.70000000000005</v>
      </c>
      <c r="BO23">
        <f t="shared" ca="1" si="11"/>
        <v>257.10000000000008</v>
      </c>
      <c r="BP23">
        <f t="shared" ca="1" si="11"/>
        <v>121.30000000000003</v>
      </c>
      <c r="BQ23">
        <f t="shared" ca="1" si="11"/>
        <v>6.7999999999999989</v>
      </c>
      <c r="BR23">
        <f t="shared" ca="1" si="11"/>
        <v>0</v>
      </c>
      <c r="BS23">
        <f t="shared" ca="1" si="11"/>
        <v>0</v>
      </c>
      <c r="BT23">
        <f t="shared" ca="1" si="11"/>
        <v>21.7</v>
      </c>
      <c r="BU23">
        <f t="shared" ca="1" si="11"/>
        <v>139.79999999999998</v>
      </c>
      <c r="BV23">
        <f t="shared" ca="1" si="11"/>
        <v>213.70000000000002</v>
      </c>
      <c r="BW23">
        <f t="shared" ca="1" si="11"/>
        <v>421.4</v>
      </c>
      <c r="BY23">
        <f t="shared" si="19"/>
        <v>2020</v>
      </c>
      <c r="BZ23">
        <f t="shared" ca="1" si="12"/>
        <v>374.29999999999995</v>
      </c>
      <c r="CA23">
        <f t="shared" ca="1" si="12"/>
        <v>410.4</v>
      </c>
      <c r="CB23">
        <f t="shared" ca="1" si="12"/>
        <v>270.60000000000002</v>
      </c>
      <c r="CC23">
        <f t="shared" ca="1" si="12"/>
        <v>201.10000000000005</v>
      </c>
      <c r="CD23">
        <f t="shared" ca="1" si="12"/>
        <v>87.800000000000026</v>
      </c>
      <c r="CE23">
        <f t="shared" ca="1" si="12"/>
        <v>0.19999999999999929</v>
      </c>
      <c r="CF23">
        <f t="shared" ca="1" si="12"/>
        <v>0</v>
      </c>
      <c r="CG23">
        <f t="shared" ca="1" si="12"/>
        <v>0</v>
      </c>
      <c r="CH23">
        <f t="shared" ca="1" si="12"/>
        <v>7.1</v>
      </c>
      <c r="CI23">
        <f t="shared" ca="1" si="12"/>
        <v>90.1</v>
      </c>
      <c r="CJ23">
        <f t="shared" ca="1" si="12"/>
        <v>164.70000000000002</v>
      </c>
      <c r="CK23">
        <f t="shared" ca="1" si="12"/>
        <v>359.4</v>
      </c>
      <c r="CM23">
        <f t="shared" si="20"/>
        <v>2020</v>
      </c>
      <c r="CN23">
        <f t="shared" ca="1" si="13"/>
        <v>312.29999999999995</v>
      </c>
      <c r="CO23">
        <f t="shared" ca="1" si="13"/>
        <v>352.39999999999992</v>
      </c>
      <c r="CP23">
        <f t="shared" ca="1" si="13"/>
        <v>211.29999999999998</v>
      </c>
      <c r="CQ23">
        <f t="shared" ca="1" si="13"/>
        <v>146.90000000000006</v>
      </c>
      <c r="CR23">
        <f t="shared" ca="1" si="13"/>
        <v>59.899999999999991</v>
      </c>
      <c r="CS23">
        <f t="shared" ca="1" si="13"/>
        <v>0</v>
      </c>
      <c r="CT23">
        <f t="shared" ca="1" si="13"/>
        <v>0</v>
      </c>
      <c r="CU23">
        <f t="shared" ca="1" si="13"/>
        <v>0</v>
      </c>
      <c r="CV23">
        <f t="shared" ca="1" si="13"/>
        <v>3.0999999999999996</v>
      </c>
      <c r="CW23">
        <f t="shared" ca="1" si="13"/>
        <v>54.2</v>
      </c>
      <c r="CX23">
        <f t="shared" ca="1" si="13"/>
        <v>121.00000000000001</v>
      </c>
      <c r="CY23">
        <f t="shared" ca="1" si="13"/>
        <v>297.39999999999998</v>
      </c>
      <c r="DA23">
        <f t="shared" si="21"/>
        <v>2020</v>
      </c>
      <c r="DB23">
        <f t="shared" ca="1" si="14"/>
        <v>250.29999999999995</v>
      </c>
      <c r="DC23">
        <f t="shared" ca="1" si="14"/>
        <v>294.40000000000003</v>
      </c>
      <c r="DD23">
        <f t="shared" ca="1" si="14"/>
        <v>153.29999999999998</v>
      </c>
      <c r="DE23">
        <f t="shared" ca="1" si="14"/>
        <v>96.499999999999986</v>
      </c>
      <c r="DF23">
        <f t="shared" ca="1" si="14"/>
        <v>36.099999999999994</v>
      </c>
      <c r="DG23">
        <f t="shared" ca="1" si="14"/>
        <v>0</v>
      </c>
      <c r="DH23">
        <f t="shared" ca="1" si="14"/>
        <v>0</v>
      </c>
      <c r="DI23">
        <f t="shared" ca="1" si="14"/>
        <v>0</v>
      </c>
      <c r="DJ23">
        <f t="shared" ca="1" si="14"/>
        <v>9.9999999999999645E-2</v>
      </c>
      <c r="DK23">
        <f t="shared" ca="1" si="14"/>
        <v>27.5</v>
      </c>
      <c r="DL23">
        <f t="shared" ca="1" si="14"/>
        <v>82.8</v>
      </c>
      <c r="DM23">
        <f t="shared" ca="1" si="14"/>
        <v>235.39999999999995</v>
      </c>
    </row>
    <row r="24" spans="1:117" x14ac:dyDescent="0.25">
      <c r="A24">
        <v>2000</v>
      </c>
      <c r="B24">
        <v>11</v>
      </c>
      <c r="C24">
        <v>477.09999999999991</v>
      </c>
      <c r="D24">
        <v>0</v>
      </c>
      <c r="E24">
        <v>417.09999999999991</v>
      </c>
      <c r="F24">
        <v>0</v>
      </c>
      <c r="G24">
        <v>357.09999999999997</v>
      </c>
      <c r="H24">
        <v>0</v>
      </c>
      <c r="I24">
        <v>297.09999999999991</v>
      </c>
      <c r="J24">
        <v>0</v>
      </c>
      <c r="K24">
        <v>239.59999999999997</v>
      </c>
      <c r="L24">
        <v>2.4999999999999982</v>
      </c>
      <c r="M24">
        <v>188.1</v>
      </c>
      <c r="N24">
        <v>10.999999999999998</v>
      </c>
      <c r="O24">
        <v>139.4</v>
      </c>
      <c r="P24">
        <v>22.3</v>
      </c>
      <c r="Q24">
        <v>4.0966666666666658</v>
      </c>
      <c r="U24">
        <f t="shared" si="15"/>
        <v>2021</v>
      </c>
      <c r="V24">
        <f t="shared" ca="1" si="8"/>
        <v>679.19999999999982</v>
      </c>
      <c r="W24">
        <f t="shared" ca="1" si="8"/>
        <v>713.6</v>
      </c>
      <c r="X24">
        <f t="shared" ca="1" si="8"/>
        <v>492.5</v>
      </c>
      <c r="Y24">
        <f t="shared" ca="1" si="8"/>
        <v>338.09999999999991</v>
      </c>
      <c r="Z24">
        <f t="shared" ca="1" si="8"/>
        <v>232.9</v>
      </c>
      <c r="AA24">
        <f t="shared" ca="1" si="8"/>
        <v>31.900000000000006</v>
      </c>
      <c r="AB24">
        <f t="shared" ca="1" si="8"/>
        <v>25.4</v>
      </c>
      <c r="AC24">
        <f t="shared" ca="1" si="8"/>
        <v>13.299999999999997</v>
      </c>
      <c r="AD24">
        <f t="shared" ca="1" si="8"/>
        <v>84.5</v>
      </c>
      <c r="AE24">
        <f t="shared" ca="1" si="8"/>
        <v>177.60000000000002</v>
      </c>
      <c r="AF24">
        <f t="shared" ca="1" si="8"/>
        <v>483.09999999999997</v>
      </c>
      <c r="AG24">
        <f t="shared" ca="1" si="8"/>
        <v>559.4</v>
      </c>
      <c r="AI24">
        <f t="shared" si="16"/>
        <v>2021</v>
      </c>
      <c r="AJ24">
        <f t="shared" ca="1" si="9"/>
        <v>617.19999999999982</v>
      </c>
      <c r="AK24">
        <f t="shared" ca="1" si="9"/>
        <v>657.59999999999991</v>
      </c>
      <c r="AL24">
        <f t="shared" ca="1" si="9"/>
        <v>430.5</v>
      </c>
      <c r="AM24">
        <f t="shared" ca="1" si="9"/>
        <v>279.7</v>
      </c>
      <c r="AN24">
        <f t="shared" ca="1" si="9"/>
        <v>180.70000000000002</v>
      </c>
      <c r="AO24">
        <f t="shared" ca="1" si="9"/>
        <v>13.400000000000004</v>
      </c>
      <c r="AP24">
        <f t="shared" ca="1" si="9"/>
        <v>7.6999999999999993</v>
      </c>
      <c r="AQ24">
        <f t="shared" ca="1" si="9"/>
        <v>3.3000000000000007</v>
      </c>
      <c r="AR24">
        <f t="shared" ca="1" si="9"/>
        <v>45.8</v>
      </c>
      <c r="AS24">
        <f t="shared" ca="1" si="9"/>
        <v>133.4</v>
      </c>
      <c r="AT24">
        <f t="shared" ca="1" si="9"/>
        <v>423.1</v>
      </c>
      <c r="AU24">
        <f t="shared" ca="1" si="9"/>
        <v>497.39999999999992</v>
      </c>
      <c r="AV24" s="70">
        <f t="shared" ca="1" si="22"/>
        <v>3289.8</v>
      </c>
      <c r="AW24">
        <f t="shared" si="17"/>
        <v>2021</v>
      </c>
      <c r="AX24">
        <f t="shared" ca="1" si="10"/>
        <v>555.19999999999993</v>
      </c>
      <c r="AY24">
        <f t="shared" ca="1" si="10"/>
        <v>601.59999999999991</v>
      </c>
      <c r="AZ24">
        <f t="shared" ca="1" si="10"/>
        <v>368.7</v>
      </c>
      <c r="BA24">
        <f t="shared" ca="1" si="10"/>
        <v>223.69999999999996</v>
      </c>
      <c r="BB24">
        <f t="shared" ca="1" si="10"/>
        <v>135.4</v>
      </c>
      <c r="BC24">
        <f t="shared" ca="1" si="10"/>
        <v>3.9000000000000004</v>
      </c>
      <c r="BD24">
        <f t="shared" ca="1" si="10"/>
        <v>1.1999999999999993</v>
      </c>
      <c r="BE24">
        <f t="shared" ca="1" si="10"/>
        <v>0</v>
      </c>
      <c r="BF24">
        <f t="shared" ca="1" si="10"/>
        <v>20.699999999999996</v>
      </c>
      <c r="BG24">
        <f t="shared" ca="1" si="10"/>
        <v>96.199999999999989</v>
      </c>
      <c r="BH24">
        <f t="shared" ca="1" si="10"/>
        <v>363.1</v>
      </c>
      <c r="BI24">
        <f t="shared" ca="1" si="10"/>
        <v>435.39999999999992</v>
      </c>
      <c r="BK24">
        <f t="shared" si="18"/>
        <v>2021</v>
      </c>
      <c r="BL24">
        <f t="shared" ca="1" si="11"/>
        <v>493.19999999999993</v>
      </c>
      <c r="BM24">
        <f t="shared" ca="1" si="11"/>
        <v>545.5999999999998</v>
      </c>
      <c r="BN24">
        <f t="shared" ca="1" si="11"/>
        <v>308.70000000000005</v>
      </c>
      <c r="BO24">
        <f t="shared" ca="1" si="11"/>
        <v>174.19999999999996</v>
      </c>
      <c r="BP24">
        <f t="shared" ca="1" si="11"/>
        <v>97</v>
      </c>
      <c r="BQ24">
        <f t="shared" ca="1" si="11"/>
        <v>0</v>
      </c>
      <c r="BR24">
        <f t="shared" ca="1" si="11"/>
        <v>0</v>
      </c>
      <c r="BS24">
        <f t="shared" ca="1" si="11"/>
        <v>0</v>
      </c>
      <c r="BT24">
        <f t="shared" ca="1" si="11"/>
        <v>5.6999999999999975</v>
      </c>
      <c r="BU24">
        <f t="shared" ca="1" si="11"/>
        <v>63.599999999999994</v>
      </c>
      <c r="BV24">
        <f t="shared" ca="1" si="11"/>
        <v>303.09999999999997</v>
      </c>
      <c r="BW24">
        <f t="shared" ca="1" si="11"/>
        <v>373.4</v>
      </c>
      <c r="BY24">
        <f t="shared" si="19"/>
        <v>2021</v>
      </c>
      <c r="BZ24">
        <f t="shared" ca="1" si="12"/>
        <v>431.2</v>
      </c>
      <c r="CA24">
        <f t="shared" ca="1" si="12"/>
        <v>489.59999999999991</v>
      </c>
      <c r="CB24">
        <f t="shared" ca="1" si="12"/>
        <v>250.30000000000004</v>
      </c>
      <c r="CC24">
        <f t="shared" ca="1" si="12"/>
        <v>130.5</v>
      </c>
      <c r="CD24">
        <f t="shared" ca="1" si="12"/>
        <v>64.999999999999986</v>
      </c>
      <c r="CE24">
        <f t="shared" ca="1" si="12"/>
        <v>0</v>
      </c>
      <c r="CF24">
        <f t="shared" ca="1" si="12"/>
        <v>0</v>
      </c>
      <c r="CG24">
        <f t="shared" ca="1" si="12"/>
        <v>0</v>
      </c>
      <c r="CH24">
        <f t="shared" ca="1" si="12"/>
        <v>0</v>
      </c>
      <c r="CI24">
        <f t="shared" ca="1" si="12"/>
        <v>36.899999999999991</v>
      </c>
      <c r="CJ24">
        <f t="shared" ca="1" si="12"/>
        <v>243.09999999999997</v>
      </c>
      <c r="CK24">
        <f t="shared" ca="1" si="12"/>
        <v>311.40000000000003</v>
      </c>
      <c r="CM24">
        <f t="shared" si="20"/>
        <v>2021</v>
      </c>
      <c r="CN24">
        <f t="shared" ca="1" si="13"/>
        <v>369.2</v>
      </c>
      <c r="CO24">
        <f t="shared" ca="1" si="13"/>
        <v>433.59999999999991</v>
      </c>
      <c r="CP24">
        <f t="shared" ca="1" si="13"/>
        <v>198.4</v>
      </c>
      <c r="CQ24">
        <f t="shared" ca="1" si="13"/>
        <v>91.300000000000011</v>
      </c>
      <c r="CR24">
        <f t="shared" ca="1" si="13"/>
        <v>37.4</v>
      </c>
      <c r="CS24">
        <f t="shared" ca="1" si="13"/>
        <v>0</v>
      </c>
      <c r="CT24">
        <f t="shared" ca="1" si="13"/>
        <v>0</v>
      </c>
      <c r="CU24">
        <f t="shared" ca="1" si="13"/>
        <v>0</v>
      </c>
      <c r="CV24">
        <f t="shared" ca="1" si="13"/>
        <v>0</v>
      </c>
      <c r="CW24">
        <f t="shared" ca="1" si="13"/>
        <v>16.099999999999998</v>
      </c>
      <c r="CX24">
        <f t="shared" ca="1" si="13"/>
        <v>186.09999999999997</v>
      </c>
      <c r="CY24">
        <f t="shared" ca="1" si="13"/>
        <v>249.40000000000009</v>
      </c>
      <c r="DA24">
        <f t="shared" si="21"/>
        <v>2021</v>
      </c>
      <c r="DB24">
        <f t="shared" ca="1" si="14"/>
        <v>307.2</v>
      </c>
      <c r="DC24">
        <f t="shared" ca="1" si="14"/>
        <v>377.59999999999997</v>
      </c>
      <c r="DD24">
        <f t="shared" ca="1" si="14"/>
        <v>150.4</v>
      </c>
      <c r="DE24">
        <f t="shared" ca="1" si="14"/>
        <v>56.400000000000006</v>
      </c>
      <c r="DF24">
        <f t="shared" ca="1" si="14"/>
        <v>16.100000000000001</v>
      </c>
      <c r="DG24">
        <f t="shared" ca="1" si="14"/>
        <v>0</v>
      </c>
      <c r="DH24">
        <f t="shared" ca="1" si="14"/>
        <v>0</v>
      </c>
      <c r="DI24">
        <f t="shared" ca="1" si="14"/>
        <v>0</v>
      </c>
      <c r="DJ24">
        <f t="shared" ca="1" si="14"/>
        <v>0</v>
      </c>
      <c r="DK24">
        <f t="shared" ca="1" si="14"/>
        <v>5.3999999999999995</v>
      </c>
      <c r="DL24">
        <f t="shared" ca="1" si="14"/>
        <v>135</v>
      </c>
      <c r="DM24">
        <f t="shared" ca="1" si="14"/>
        <v>190.50000000000006</v>
      </c>
    </row>
    <row r="25" spans="1:117" x14ac:dyDescent="0.25">
      <c r="A25">
        <v>2000</v>
      </c>
      <c r="B25">
        <v>12</v>
      </c>
      <c r="C25">
        <v>860.29999999999973</v>
      </c>
      <c r="D25">
        <v>0</v>
      </c>
      <c r="E25">
        <v>798.29999999999984</v>
      </c>
      <c r="F25">
        <v>0</v>
      </c>
      <c r="G25">
        <v>736.3</v>
      </c>
      <c r="H25">
        <v>0</v>
      </c>
      <c r="I25">
        <v>674.29999999999984</v>
      </c>
      <c r="J25">
        <v>0</v>
      </c>
      <c r="K25">
        <v>612.29999999999995</v>
      </c>
      <c r="L25">
        <v>0</v>
      </c>
      <c r="M25">
        <v>550.29999999999995</v>
      </c>
      <c r="N25">
        <v>0</v>
      </c>
      <c r="O25">
        <v>488.3</v>
      </c>
      <c r="P25">
        <v>0</v>
      </c>
      <c r="Q25">
        <v>-7.7516129032258076</v>
      </c>
      <c r="U25" s="11">
        <f>U24+1</f>
        <v>2022</v>
      </c>
      <c r="V25" s="14">
        <f ca="1">TREND(V$5:V$24,$U$5:$U$24,$U25)</f>
        <v>723.76842105263131</v>
      </c>
      <c r="W25" s="14">
        <f t="shared" ref="V25:AG26" ca="1" si="23">TREND(W$5:W$24,$U$5:$U$24,$U25)</f>
        <v>671.89421052631587</v>
      </c>
      <c r="X25" s="14">
        <f t="shared" ca="1" si="23"/>
        <v>566.66631578947454</v>
      </c>
      <c r="Y25" s="14">
        <f t="shared" ca="1" si="23"/>
        <v>401.81947368421015</v>
      </c>
      <c r="Z25" s="14">
        <f t="shared" ca="1" si="23"/>
        <v>201.1210526315781</v>
      </c>
      <c r="AA25" s="14">
        <f t="shared" ca="1" si="23"/>
        <v>61.235789473684235</v>
      </c>
      <c r="AB25" s="14">
        <f t="shared" ca="1" si="23"/>
        <v>14.500526315789443</v>
      </c>
      <c r="AC25" s="14">
        <f t="shared" ca="1" si="23"/>
        <v>17.28789473684219</v>
      </c>
      <c r="AD25" s="14">
        <f t="shared" ca="1" si="23"/>
        <v>101.86105263157901</v>
      </c>
      <c r="AE25" s="14">
        <f t="shared" ca="1" si="23"/>
        <v>249.49842105263178</v>
      </c>
      <c r="AF25" s="14">
        <f t="shared" ca="1" si="23"/>
        <v>481.81105263157906</v>
      </c>
      <c r="AG25" s="14">
        <f t="shared" ca="1" si="23"/>
        <v>598.9052631578943</v>
      </c>
      <c r="AI25" s="11">
        <f>AI24+1</f>
        <v>2022</v>
      </c>
      <c r="AJ25" s="14">
        <f t="shared" ref="AJ25:AU26" ca="1" si="24">TREND(AJ$5:AJ$24,$U$5:$U$24,$U25)</f>
        <v>661.76842105263131</v>
      </c>
      <c r="AK25" s="14">
        <f t="shared" ca="1" si="24"/>
        <v>615.31526315789461</v>
      </c>
      <c r="AL25" s="14">
        <f t="shared" ca="1" si="24"/>
        <v>504.88631578947388</v>
      </c>
      <c r="AM25" s="14">
        <f t="shared" ca="1" si="24"/>
        <v>341.44526315789471</v>
      </c>
      <c r="AN25" s="14">
        <f t="shared" ca="1" si="24"/>
        <v>152.00105263157866</v>
      </c>
      <c r="AO25" s="14">
        <f t="shared" ca="1" si="24"/>
        <v>31.228947368421132</v>
      </c>
      <c r="AP25" s="14">
        <f t="shared" ca="1" si="24"/>
        <v>4.3121052631578607</v>
      </c>
      <c r="AQ25" s="14">
        <f t="shared" ca="1" si="24"/>
        <v>4.4410526315789411</v>
      </c>
      <c r="AR25" s="14">
        <f t="shared" ca="1" si="24"/>
        <v>62.330000000000041</v>
      </c>
      <c r="AS25" s="14">
        <f t="shared" ca="1" si="24"/>
        <v>193.63736842105209</v>
      </c>
      <c r="AT25" s="14">
        <f t="shared" ca="1" si="24"/>
        <v>421.95842105263137</v>
      </c>
      <c r="AU25" s="14">
        <f t="shared" ca="1" si="24"/>
        <v>536.9052631578943</v>
      </c>
      <c r="AV25" s="70">
        <f t="shared" ca="1" si="22"/>
        <v>3530.2294736842082</v>
      </c>
      <c r="AW25" s="11">
        <f>AW24+1</f>
        <v>2022</v>
      </c>
      <c r="AX25" s="14">
        <f t="shared" ref="AX25:BI26" ca="1" si="25">TREND(AX$5:AX$24,$U$5:$U$24,$U25)</f>
        <v>599.76842105263131</v>
      </c>
      <c r="AY25" s="14">
        <f t="shared" ca="1" si="25"/>
        <v>558.73631578947379</v>
      </c>
      <c r="AZ25" s="14">
        <f t="shared" ca="1" si="25"/>
        <v>443.42526315789473</v>
      </c>
      <c r="BA25" s="14">
        <f t="shared" ca="1" si="25"/>
        <v>281.96368421052625</v>
      </c>
      <c r="BB25" s="14">
        <f t="shared" ca="1" si="25"/>
        <v>109.75210526315777</v>
      </c>
      <c r="BC25" s="14">
        <f t="shared" ca="1" si="25"/>
        <v>12.318947368421163</v>
      </c>
      <c r="BD25" s="14">
        <f t="shared" ca="1" si="25"/>
        <v>0.74263157894736764</v>
      </c>
      <c r="BE25" s="14">
        <f t="shared" ca="1" si="25"/>
        <v>0.56421052631580437</v>
      </c>
      <c r="BF25" s="14">
        <f t="shared" ca="1" si="25"/>
        <v>32.343157894736919</v>
      </c>
      <c r="BG25" s="14">
        <f t="shared" ca="1" si="25"/>
        <v>141.97052631578936</v>
      </c>
      <c r="BH25" s="14">
        <f t="shared" ca="1" si="25"/>
        <v>362.57421052631571</v>
      </c>
      <c r="BI25" s="14">
        <f t="shared" ca="1" si="25"/>
        <v>474.9052631578943</v>
      </c>
      <c r="BK25" s="11">
        <f>BK24+1</f>
        <v>2022</v>
      </c>
      <c r="BL25" s="14">
        <f t="shared" ref="BL25:BW26" ca="1" si="26">TREND(BL$5:BL$24,$U$5:$U$24,$U25)</f>
        <v>537.76842105263131</v>
      </c>
      <c r="BM25" s="14">
        <f t="shared" ca="1" si="26"/>
        <v>502.15736842105275</v>
      </c>
      <c r="BN25" s="14">
        <f t="shared" ca="1" si="26"/>
        <v>382.86736842105256</v>
      </c>
      <c r="BO25" s="14">
        <f t="shared" ca="1" si="26"/>
        <v>224.1657894736843</v>
      </c>
      <c r="BP25" s="14">
        <f t="shared" ca="1" si="26"/>
        <v>75.53526315789486</v>
      </c>
      <c r="BQ25" s="14">
        <f t="shared" ca="1" si="26"/>
        <v>3.9310526315790071</v>
      </c>
      <c r="BR25" s="14">
        <f t="shared" ca="1" si="26"/>
        <v>0</v>
      </c>
      <c r="BS25" s="14">
        <f t="shared" ca="1" si="26"/>
        <v>0.12210526315789583</v>
      </c>
      <c r="BT25" s="14">
        <f t="shared" ca="1" si="26"/>
        <v>12.240526315789481</v>
      </c>
      <c r="BU25" s="14">
        <f t="shared" ca="1" si="26"/>
        <v>97.082631578948167</v>
      </c>
      <c r="BV25" s="14">
        <f t="shared" ca="1" si="26"/>
        <v>304.19789473684204</v>
      </c>
      <c r="BW25" s="14">
        <f t="shared" ca="1" si="26"/>
        <v>412.9052631578943</v>
      </c>
      <c r="BY25" s="11">
        <f>BY24+1</f>
        <v>2022</v>
      </c>
      <c r="BZ25" s="14">
        <f t="shared" ref="BZ25:CK26" ca="1" si="27">TREND(BZ$5:BZ$24,$U$5:$U$24,$U25)</f>
        <v>475.76578947368398</v>
      </c>
      <c r="CA25" s="14">
        <f t="shared" ca="1" si="27"/>
        <v>445.57842105263126</v>
      </c>
      <c r="CB25" s="14">
        <f t="shared" ca="1" si="27"/>
        <v>322.99789473684177</v>
      </c>
      <c r="CC25" s="14">
        <f t="shared" ca="1" si="27"/>
        <v>171.00473684210522</v>
      </c>
      <c r="CD25" s="14">
        <f t="shared" ca="1" si="27"/>
        <v>47.90789473684211</v>
      </c>
      <c r="CE25" s="14">
        <f t="shared" ca="1" si="27"/>
        <v>0.65421052631577936</v>
      </c>
      <c r="CF25" s="14">
        <f t="shared" ca="1" si="27"/>
        <v>0</v>
      </c>
      <c r="CG25" s="14">
        <f t="shared" ca="1" si="27"/>
        <v>0</v>
      </c>
      <c r="CH25" s="14">
        <f t="shared" ca="1" si="27"/>
        <v>3.0121052631578991</v>
      </c>
      <c r="CI25" s="14">
        <f t="shared" ca="1" si="27"/>
        <v>60.387368421052543</v>
      </c>
      <c r="CJ25" s="14">
        <f t="shared" ca="1" si="27"/>
        <v>247.5257894736842</v>
      </c>
      <c r="CK25" s="14">
        <f t="shared" ca="1" si="27"/>
        <v>350.9052631578943</v>
      </c>
      <c r="CM25" s="11">
        <f>CM24+1</f>
        <v>2022</v>
      </c>
      <c r="CN25" s="14">
        <f ca="1">TREND(CN$5:CN$24,$U$5:$U$24,$U25)</f>
        <v>413.74473684210534</v>
      </c>
      <c r="CO25" s="14">
        <f t="shared" ref="CN25:CY26" ca="1" si="28">TREND(CO$5:CO$24,$U$5:$U$24,$U25)</f>
        <v>389.45052631578915</v>
      </c>
      <c r="CP25" s="14">
        <f t="shared" ca="1" si="28"/>
        <v>265.41263157894764</v>
      </c>
      <c r="CQ25" s="14">
        <f t="shared" ca="1" si="28"/>
        <v>121.83105263157893</v>
      </c>
      <c r="CR25" s="14">
        <f t="shared" ca="1" si="28"/>
        <v>27.18157894736845</v>
      </c>
      <c r="CS25" s="14">
        <f t="shared" ca="1" si="28"/>
        <v>2.4210526315787462E-2</v>
      </c>
      <c r="CT25" s="14">
        <f t="shared" ca="1" si="28"/>
        <v>0</v>
      </c>
      <c r="CU25" s="14">
        <f t="shared" ca="1" si="28"/>
        <v>0</v>
      </c>
      <c r="CV25" s="14">
        <f t="shared" ca="1" si="28"/>
        <v>0.23894736842105146</v>
      </c>
      <c r="CW25" s="14">
        <f t="shared" ca="1" si="28"/>
        <v>32.506315789473547</v>
      </c>
      <c r="CX25" s="14">
        <f t="shared" ca="1" si="28"/>
        <v>192.67631578947385</v>
      </c>
      <c r="CY25" s="14">
        <f t="shared" ca="1" si="28"/>
        <v>289.21631578947381</v>
      </c>
      <c r="DA25" s="11">
        <f>DA24+1</f>
        <v>2022</v>
      </c>
      <c r="DB25" s="14">
        <f ca="1">TREND(DB$5:DB$24,$U$5:$U$24,$U25)</f>
        <v>351.87578947368547</v>
      </c>
      <c r="DC25" s="14">
        <f t="shared" ref="DB25:DM26" ca="1" si="29">TREND(DC$5:DC$24,$U$5:$U$24,$U25)</f>
        <v>334.41263157894741</v>
      </c>
      <c r="DD25" s="14">
        <f t="shared" ca="1" si="29"/>
        <v>210.33894736842058</v>
      </c>
      <c r="DE25" s="14">
        <f t="shared" ca="1" si="29"/>
        <v>79.547368421052681</v>
      </c>
      <c r="DF25" s="14">
        <f t="shared" ca="1" si="29"/>
        <v>13.011052631578991</v>
      </c>
      <c r="DG25" s="14">
        <f t="shared" ca="1" si="29"/>
        <v>0</v>
      </c>
      <c r="DH25" s="14">
        <f t="shared" ca="1" si="29"/>
        <v>0</v>
      </c>
      <c r="DI25" s="14">
        <f t="shared" ca="1" si="29"/>
        <v>0</v>
      </c>
      <c r="DJ25" s="14">
        <f t="shared" ca="1" si="29"/>
        <v>-2.3684210526315752E-2</v>
      </c>
      <c r="DK25" s="14">
        <f t="shared" ca="1" si="29"/>
        <v>12.842631578947476</v>
      </c>
      <c r="DL25" s="14">
        <f t="shared" ca="1" si="29"/>
        <v>142.85105263157902</v>
      </c>
      <c r="DM25" s="14">
        <f t="shared" ca="1" si="29"/>
        <v>229.03526315789532</v>
      </c>
    </row>
    <row r="26" spans="1:117" x14ac:dyDescent="0.25">
      <c r="A26">
        <v>2001</v>
      </c>
      <c r="B26">
        <v>1</v>
      </c>
      <c r="C26">
        <v>738</v>
      </c>
      <c r="D26">
        <v>0</v>
      </c>
      <c r="E26">
        <v>676</v>
      </c>
      <c r="F26">
        <v>0</v>
      </c>
      <c r="G26">
        <v>614</v>
      </c>
      <c r="H26">
        <v>0</v>
      </c>
      <c r="I26">
        <v>551.99999999999989</v>
      </c>
      <c r="J26">
        <v>0</v>
      </c>
      <c r="K26">
        <v>490.00000000000006</v>
      </c>
      <c r="L26">
        <v>0</v>
      </c>
      <c r="M26">
        <v>428.00000000000006</v>
      </c>
      <c r="N26">
        <v>0</v>
      </c>
      <c r="O26">
        <v>366.00000000000006</v>
      </c>
      <c r="P26">
        <v>0</v>
      </c>
      <c r="Q26">
        <v>-3.8064516129032255</v>
      </c>
      <c r="U26" s="11">
        <f>U25+1</f>
        <v>2023</v>
      </c>
      <c r="V26" s="14">
        <f t="shared" ca="1" si="23"/>
        <v>721.42541353383422</v>
      </c>
      <c r="W26" s="14">
        <f t="shared" ca="1" si="23"/>
        <v>670.90699248120313</v>
      </c>
      <c r="X26" s="14">
        <f t="shared" ca="1" si="23"/>
        <v>564.486917293234</v>
      </c>
      <c r="Y26" s="14">
        <f t="shared" ca="1" si="23"/>
        <v>402.99323308270641</v>
      </c>
      <c r="Z26" s="14">
        <f t="shared" ca="1" si="23"/>
        <v>199.07067669172829</v>
      </c>
      <c r="AA26" s="14">
        <f t="shared" ca="1" si="23"/>
        <v>60.264436090225445</v>
      </c>
      <c r="AB26" s="14">
        <f t="shared" ca="1" si="23"/>
        <v>14.113909774436024</v>
      </c>
      <c r="AC26" s="14">
        <f t="shared" ca="1" si="23"/>
        <v>16.478646616541482</v>
      </c>
      <c r="AD26" s="14">
        <f t="shared" ca="1" si="23"/>
        <v>102.27067669172936</v>
      </c>
      <c r="AE26" s="14">
        <f t="shared" ca="1" si="23"/>
        <v>246.50541353383505</v>
      </c>
      <c r="AF26" s="14">
        <f t="shared" ca="1" si="23"/>
        <v>483.27353383458649</v>
      </c>
      <c r="AG26" s="14">
        <f t="shared" ca="1" si="23"/>
        <v>594.47338345864591</v>
      </c>
      <c r="AI26" s="11">
        <f>AI25+1</f>
        <v>2023</v>
      </c>
      <c r="AJ26" s="14">
        <f t="shared" ca="1" si="24"/>
        <v>659.42541353383422</v>
      </c>
      <c r="AK26" s="14">
        <f t="shared" ca="1" si="24"/>
        <v>614.32052631578949</v>
      </c>
      <c r="AL26" s="14">
        <f t="shared" ca="1" si="24"/>
        <v>502.7097744360899</v>
      </c>
      <c r="AM26" s="14">
        <f t="shared" ca="1" si="24"/>
        <v>342.51909774436081</v>
      </c>
      <c r="AN26" s="14">
        <f t="shared" ca="1" si="24"/>
        <v>150.34496240601493</v>
      </c>
      <c r="AO26" s="14">
        <f t="shared" ca="1" si="24"/>
        <v>30.480751879699255</v>
      </c>
      <c r="AP26" s="14">
        <f t="shared" ca="1" si="24"/>
        <v>4.2156390977443436</v>
      </c>
      <c r="AQ26" s="14">
        <f t="shared" ca="1" si="24"/>
        <v>4.0921052631579187</v>
      </c>
      <c r="AR26" s="14">
        <f t="shared" ca="1" si="24"/>
        <v>62.767142857142858</v>
      </c>
      <c r="AS26" s="14">
        <f t="shared" ca="1" si="24"/>
        <v>190.87045112781925</v>
      </c>
      <c r="AT26" s="14">
        <f t="shared" ca="1" si="24"/>
        <v>423.43112781954869</v>
      </c>
      <c r="AU26" s="14">
        <f t="shared" ca="1" si="24"/>
        <v>532.47338345864591</v>
      </c>
      <c r="AV26" s="70">
        <f t="shared" ca="1" si="22"/>
        <v>3517.6503759398479</v>
      </c>
      <c r="AW26" s="11">
        <f>AW25+1</f>
        <v>2023</v>
      </c>
      <c r="AX26" s="14">
        <f t="shared" ca="1" si="25"/>
        <v>597.42541353383422</v>
      </c>
      <c r="AY26" s="14">
        <f t="shared" ca="1" si="25"/>
        <v>557.73406015037608</v>
      </c>
      <c r="AZ26" s="14">
        <f t="shared" ca="1" si="25"/>
        <v>441.2548120300753</v>
      </c>
      <c r="BA26" s="14">
        <f t="shared" ca="1" si="25"/>
        <v>282.8716541353383</v>
      </c>
      <c r="BB26" s="14">
        <f t="shared" ca="1" si="25"/>
        <v>108.59421052631569</v>
      </c>
      <c r="BC26" s="14">
        <f t="shared" ca="1" si="25"/>
        <v>11.855037593985116</v>
      </c>
      <c r="BD26" s="14">
        <f t="shared" ca="1" si="25"/>
        <v>0.74526315789473685</v>
      </c>
      <c r="BE26" s="14">
        <f t="shared" ca="1" si="25"/>
        <v>0.4998496240601753</v>
      </c>
      <c r="BF26" s="14">
        <f t="shared" ca="1" si="25"/>
        <v>32.702030075188077</v>
      </c>
      <c r="BG26" s="14">
        <f t="shared" ca="1" si="25"/>
        <v>139.45248120300766</v>
      </c>
      <c r="BH26" s="14">
        <f t="shared" ca="1" si="25"/>
        <v>364.0869924812032</v>
      </c>
      <c r="BI26" s="14">
        <f t="shared" ca="1" si="25"/>
        <v>470.47338345864591</v>
      </c>
      <c r="BK26" s="11">
        <f>BK25+1</f>
        <v>2023</v>
      </c>
      <c r="BL26" s="14">
        <f t="shared" ca="1" si="26"/>
        <v>535.42541353383422</v>
      </c>
      <c r="BM26" s="14">
        <f t="shared" ca="1" si="26"/>
        <v>501.14759398496244</v>
      </c>
      <c r="BN26" s="14">
        <f t="shared" ca="1" si="26"/>
        <v>380.73187969924766</v>
      </c>
      <c r="BO26" s="14">
        <f t="shared" ca="1" si="26"/>
        <v>224.8330075187971</v>
      </c>
      <c r="BP26" s="14">
        <f t="shared" ca="1" si="26"/>
        <v>74.98195488721808</v>
      </c>
      <c r="BQ26" s="14">
        <f t="shared" ca="1" si="26"/>
        <v>3.7406766917293339</v>
      </c>
      <c r="BR26" s="14">
        <f t="shared" ca="1" si="26"/>
        <v>0</v>
      </c>
      <c r="BS26" s="14">
        <f t="shared" ca="1" si="26"/>
        <v>0.12421052631579066</v>
      </c>
      <c r="BT26" s="14">
        <f t="shared" ca="1" si="26"/>
        <v>12.328195488721803</v>
      </c>
      <c r="BU26" s="14">
        <f t="shared" ca="1" si="26"/>
        <v>94.966691729323429</v>
      </c>
      <c r="BV26" s="14">
        <f t="shared" ca="1" si="26"/>
        <v>305.79150375939844</v>
      </c>
      <c r="BW26" s="14">
        <f t="shared" ca="1" si="26"/>
        <v>408.47338345864591</v>
      </c>
      <c r="BY26" s="11">
        <f>BY25+1</f>
        <v>2023</v>
      </c>
      <c r="BZ26" s="14">
        <f t="shared" ca="1" si="27"/>
        <v>473.42015037593956</v>
      </c>
      <c r="CA26" s="14">
        <f t="shared" ca="1" si="27"/>
        <v>444.5611278195488</v>
      </c>
      <c r="CB26" s="14">
        <f t="shared" ca="1" si="27"/>
        <v>320.91293233082706</v>
      </c>
      <c r="CC26" s="14">
        <f t="shared" ca="1" si="27"/>
        <v>171.50661654135342</v>
      </c>
      <c r="CD26" s="14">
        <f t="shared" ca="1" si="27"/>
        <v>47.818646616541344</v>
      </c>
      <c r="CE26" s="14">
        <f t="shared" ca="1" si="27"/>
        <v>0.5827067669172834</v>
      </c>
      <c r="CF26" s="14">
        <f t="shared" ca="1" si="27"/>
        <v>0</v>
      </c>
      <c r="CG26" s="14">
        <f t="shared" ca="1" si="27"/>
        <v>0</v>
      </c>
      <c r="CH26" s="14">
        <f t="shared" ca="1" si="27"/>
        <v>2.9884962406015063</v>
      </c>
      <c r="CI26" s="14">
        <f t="shared" ca="1" si="27"/>
        <v>58.830451127819742</v>
      </c>
      <c r="CJ26" s="14">
        <f t="shared" ca="1" si="27"/>
        <v>249.17443609022575</v>
      </c>
      <c r="CK26" s="14">
        <f t="shared" ca="1" si="27"/>
        <v>346.47338345864591</v>
      </c>
      <c r="CM26" s="11">
        <f>CM25+1</f>
        <v>2023</v>
      </c>
      <c r="CN26" s="14">
        <f t="shared" ca="1" si="28"/>
        <v>411.37804511278227</v>
      </c>
      <c r="CO26" s="14">
        <f t="shared" ca="1" si="28"/>
        <v>388.45390977443594</v>
      </c>
      <c r="CP26" s="14">
        <f t="shared" ca="1" si="28"/>
        <v>263.46240601503769</v>
      </c>
      <c r="CQ26" s="14">
        <f t="shared" ca="1" si="28"/>
        <v>122.14067669172937</v>
      </c>
      <c r="CR26" s="14">
        <f t="shared" ca="1" si="28"/>
        <v>27.427443609022589</v>
      </c>
      <c r="CS26" s="14">
        <f t="shared" ca="1" si="28"/>
        <v>1.5563909774432005E-2</v>
      </c>
      <c r="CT26" s="14">
        <f t="shared" ca="1" si="28"/>
        <v>0</v>
      </c>
      <c r="CU26" s="14">
        <f t="shared" ca="1" si="28"/>
        <v>0</v>
      </c>
      <c r="CV26" s="14">
        <f t="shared" ca="1" si="28"/>
        <v>0.20503759398495447</v>
      </c>
      <c r="CW26" s="14">
        <f t="shared" ca="1" si="28"/>
        <v>31.519774436090302</v>
      </c>
      <c r="CX26" s="14">
        <f t="shared" ca="1" si="28"/>
        <v>194.26834586466157</v>
      </c>
      <c r="CY26" s="14">
        <f t="shared" ca="1" si="28"/>
        <v>284.79977443608914</v>
      </c>
      <c r="DA26" s="11">
        <f>DA25+1</f>
        <v>2023</v>
      </c>
      <c r="DB26" s="14">
        <f t="shared" ca="1" si="29"/>
        <v>349.48872180451235</v>
      </c>
      <c r="DC26" s="14">
        <f t="shared" ca="1" si="29"/>
        <v>333.50097744360892</v>
      </c>
      <c r="DD26" s="14">
        <f t="shared" ca="1" si="29"/>
        <v>208.50646616541326</v>
      </c>
      <c r="DE26" s="14">
        <f t="shared" ca="1" si="29"/>
        <v>79.767593984962446</v>
      </c>
      <c r="DF26" s="14">
        <f t="shared" ca="1" si="29"/>
        <v>13.336390977443671</v>
      </c>
      <c r="DG26" s="14">
        <f t="shared" ca="1" si="29"/>
        <v>0</v>
      </c>
      <c r="DH26" s="14">
        <f t="shared" ca="1" si="29"/>
        <v>0</v>
      </c>
      <c r="DI26" s="14">
        <f t="shared" ca="1" si="29"/>
        <v>0</v>
      </c>
      <c r="DJ26" s="14">
        <f t="shared" ca="1" si="29"/>
        <v>-3.3082706766919046E-2</v>
      </c>
      <c r="DK26" s="14">
        <f t="shared" ca="1" si="29"/>
        <v>12.230977443609163</v>
      </c>
      <c r="DL26" s="14">
        <f t="shared" ca="1" si="29"/>
        <v>144.33353383458643</v>
      </c>
      <c r="DM26" s="14">
        <f t="shared" ca="1" si="29"/>
        <v>224.71052631579005</v>
      </c>
    </row>
    <row r="27" spans="1:117" x14ac:dyDescent="0.25">
      <c r="A27">
        <v>2001</v>
      </c>
      <c r="B27">
        <v>2</v>
      </c>
      <c r="C27">
        <v>639.1</v>
      </c>
      <c r="D27">
        <v>0</v>
      </c>
      <c r="E27">
        <v>583.10000000000014</v>
      </c>
      <c r="F27">
        <v>0</v>
      </c>
      <c r="G27">
        <v>527.10000000000014</v>
      </c>
      <c r="H27">
        <v>0</v>
      </c>
      <c r="I27">
        <v>471.10000000000008</v>
      </c>
      <c r="J27">
        <v>0</v>
      </c>
      <c r="K27">
        <v>415.10000000000008</v>
      </c>
      <c r="L27">
        <v>0</v>
      </c>
      <c r="M27">
        <v>359.10000000000008</v>
      </c>
      <c r="N27">
        <v>0</v>
      </c>
      <c r="O27">
        <v>303.10000000000002</v>
      </c>
      <c r="P27">
        <v>0</v>
      </c>
      <c r="Q27">
        <v>-2.8249999999999993</v>
      </c>
      <c r="AV27" s="70"/>
    </row>
    <row r="28" spans="1:117" x14ac:dyDescent="0.25">
      <c r="A28">
        <v>2001</v>
      </c>
      <c r="B28">
        <v>3</v>
      </c>
      <c r="C28">
        <v>627.80000000000007</v>
      </c>
      <c r="D28">
        <v>0</v>
      </c>
      <c r="E28">
        <v>565.80000000000007</v>
      </c>
      <c r="F28">
        <v>0</v>
      </c>
      <c r="G28">
        <v>503.8</v>
      </c>
      <c r="H28">
        <v>0</v>
      </c>
      <c r="I28">
        <v>441.80000000000007</v>
      </c>
      <c r="J28">
        <v>0</v>
      </c>
      <c r="K28">
        <v>379.8</v>
      </c>
      <c r="L28">
        <v>0</v>
      </c>
      <c r="M28">
        <v>317.8</v>
      </c>
      <c r="N28">
        <v>0</v>
      </c>
      <c r="O28">
        <v>255.8</v>
      </c>
      <c r="P28">
        <v>0</v>
      </c>
      <c r="Q28">
        <v>-0.25161290322580648</v>
      </c>
      <c r="U28" s="10" t="s">
        <v>38</v>
      </c>
      <c r="V28">
        <f ca="1">AVERAGE(V15:V24)</f>
        <v>734.74</v>
      </c>
      <c r="W28">
        <f t="shared" ref="W28:AG28" ca="1" si="30">AVERAGE(W15:W24)</f>
        <v>677.37000000000012</v>
      </c>
      <c r="X28">
        <f t="shared" ca="1" si="30"/>
        <v>578.51</v>
      </c>
      <c r="Y28">
        <f t="shared" ca="1" si="30"/>
        <v>403.65</v>
      </c>
      <c r="Z28">
        <f t="shared" ca="1" si="30"/>
        <v>210.16</v>
      </c>
      <c r="AA28">
        <f t="shared" ca="1" si="30"/>
        <v>68.38000000000001</v>
      </c>
      <c r="AB28">
        <f t="shared" ca="1" si="30"/>
        <v>17.940000000000001</v>
      </c>
      <c r="AC28">
        <f t="shared" ca="1" si="30"/>
        <v>23.610000000000003</v>
      </c>
      <c r="AD28">
        <f t="shared" ca="1" si="30"/>
        <v>99.37</v>
      </c>
      <c r="AE28">
        <f t="shared" ca="1" si="30"/>
        <v>267.85000000000002</v>
      </c>
      <c r="AF28">
        <f t="shared" ca="1" si="30"/>
        <v>480.85</v>
      </c>
      <c r="AG28">
        <f t="shared" ca="1" si="30"/>
        <v>621.2700000000001</v>
      </c>
      <c r="AI28" s="10" t="s">
        <v>38</v>
      </c>
      <c r="AJ28">
        <f t="shared" ref="AJ28:AU28" ca="1" si="31">AVERAGE(AJ15:AJ24)</f>
        <v>672.74</v>
      </c>
      <c r="AK28">
        <f t="shared" ca="1" si="31"/>
        <v>620.7700000000001</v>
      </c>
      <c r="AL28">
        <f t="shared" ca="1" si="31"/>
        <v>516.8900000000001</v>
      </c>
      <c r="AM28">
        <f t="shared" ca="1" si="31"/>
        <v>343.81</v>
      </c>
      <c r="AN28">
        <f t="shared" ca="1" si="31"/>
        <v>159.29000000000002</v>
      </c>
      <c r="AO28">
        <f t="shared" ca="1" si="31"/>
        <v>36.669999999999995</v>
      </c>
      <c r="AP28">
        <f t="shared" ca="1" si="31"/>
        <v>5.2800000000000011</v>
      </c>
      <c r="AQ28">
        <f t="shared" ca="1" si="31"/>
        <v>7.2399999999999993</v>
      </c>
      <c r="AR28">
        <f t="shared" ca="1" si="31"/>
        <v>60.55</v>
      </c>
      <c r="AS28">
        <f ca="1">AVERAGE(AS15:AS24)</f>
        <v>210.62999999999997</v>
      </c>
      <c r="AT28">
        <f t="shared" ca="1" si="31"/>
        <v>420.93</v>
      </c>
      <c r="AU28">
        <f t="shared" ca="1" si="31"/>
        <v>559.27</v>
      </c>
      <c r="AV28" s="70">
        <f t="shared" ca="1" si="22"/>
        <v>3614.0700000000006</v>
      </c>
      <c r="AW28" s="10" t="s">
        <v>38</v>
      </c>
      <c r="AX28">
        <f t="shared" ref="AX28:BI28" ca="1" si="32">AVERAGE(AX15:AX24)</f>
        <v>610.74</v>
      </c>
      <c r="AY28">
        <f t="shared" ca="1" si="32"/>
        <v>564.17000000000007</v>
      </c>
      <c r="AZ28">
        <f t="shared" ca="1" si="32"/>
        <v>455.78999999999996</v>
      </c>
      <c r="BA28">
        <f t="shared" ca="1" si="32"/>
        <v>284.89</v>
      </c>
      <c r="BB28">
        <f t="shared" ca="1" si="32"/>
        <v>114.46000000000001</v>
      </c>
      <c r="BC28">
        <f t="shared" ca="1" si="32"/>
        <v>15.440000000000001</v>
      </c>
      <c r="BD28">
        <f t="shared" ca="1" si="32"/>
        <v>0.76999999999999991</v>
      </c>
      <c r="BE28">
        <f t="shared" ca="1" si="32"/>
        <v>0.95000000000000018</v>
      </c>
      <c r="BF28">
        <f t="shared" ca="1" si="32"/>
        <v>31.809999999999995</v>
      </c>
      <c r="BG28">
        <f t="shared" ca="1" si="32"/>
        <v>157.47000000000003</v>
      </c>
      <c r="BH28">
        <f t="shared" ca="1" si="32"/>
        <v>361.32</v>
      </c>
      <c r="BI28">
        <f t="shared" ca="1" si="32"/>
        <v>497.26999999999987</v>
      </c>
      <c r="BK28" s="10" t="s">
        <v>38</v>
      </c>
      <c r="BL28">
        <f t="shared" ref="BL28:BW28" ca="1" si="33">AVERAGE(BL15:BL24)</f>
        <v>548.74</v>
      </c>
      <c r="BM28">
        <f t="shared" ca="1" si="33"/>
        <v>507.57</v>
      </c>
      <c r="BN28">
        <f t="shared" ca="1" si="33"/>
        <v>395.70999999999992</v>
      </c>
      <c r="BO28">
        <f t="shared" ca="1" si="33"/>
        <v>227.7</v>
      </c>
      <c r="BP28">
        <f t="shared" ca="1" si="33"/>
        <v>77.190000000000012</v>
      </c>
      <c r="BQ28">
        <f t="shared" ca="1" si="33"/>
        <v>5.15</v>
      </c>
      <c r="BR28">
        <f t="shared" ca="1" si="33"/>
        <v>0</v>
      </c>
      <c r="BS28">
        <f t="shared" ca="1" si="33"/>
        <v>8.0000000000000071E-2</v>
      </c>
      <c r="BT28">
        <f t="shared" ca="1" si="33"/>
        <v>13.169999999999998</v>
      </c>
      <c r="BU28">
        <f t="shared" ca="1" si="33"/>
        <v>110.45</v>
      </c>
      <c r="BV28">
        <f t="shared" ca="1" si="33"/>
        <v>302.64</v>
      </c>
      <c r="BW28">
        <f t="shared" ca="1" si="33"/>
        <v>435.27</v>
      </c>
      <c r="BY28" s="10" t="s">
        <v>38</v>
      </c>
      <c r="BZ28">
        <f t="shared" ref="BZ28:CK28" ca="1" si="34">AVERAGE(BZ15:BZ24)</f>
        <v>486.74000000000007</v>
      </c>
      <c r="CA28">
        <f t="shared" ca="1" si="34"/>
        <v>450.97000000000008</v>
      </c>
      <c r="CB28">
        <f t="shared" ca="1" si="34"/>
        <v>336.28999999999996</v>
      </c>
      <c r="CC28">
        <f t="shared" ca="1" si="34"/>
        <v>174.48000000000002</v>
      </c>
      <c r="CD28">
        <f t="shared" ca="1" si="34"/>
        <v>47.43</v>
      </c>
      <c r="CE28">
        <f t="shared" ca="1" si="34"/>
        <v>0.94000000000000006</v>
      </c>
      <c r="CF28">
        <f t="shared" ca="1" si="34"/>
        <v>0</v>
      </c>
      <c r="CG28">
        <f t="shared" ca="1" si="34"/>
        <v>0</v>
      </c>
      <c r="CH28">
        <f t="shared" ca="1" si="34"/>
        <v>3.66</v>
      </c>
      <c r="CI28">
        <f t="shared" ca="1" si="34"/>
        <v>71.039999999999992</v>
      </c>
      <c r="CJ28">
        <f t="shared" ca="1" si="34"/>
        <v>245.65</v>
      </c>
      <c r="CK28">
        <f t="shared" ca="1" si="34"/>
        <v>373.27</v>
      </c>
      <c r="CM28" s="10" t="s">
        <v>38</v>
      </c>
      <c r="CN28">
        <f t="shared" ref="CN28:CY28" ca="1" si="35">AVERAGE(CN15:CN24)</f>
        <v>424.74000000000007</v>
      </c>
      <c r="CO28">
        <f t="shared" ca="1" si="35"/>
        <v>394.68</v>
      </c>
      <c r="CP28">
        <f t="shared" ca="1" si="35"/>
        <v>278.7000000000001</v>
      </c>
      <c r="CQ28">
        <f t="shared" ca="1" si="35"/>
        <v>125.09</v>
      </c>
      <c r="CR28">
        <f t="shared" ca="1" si="35"/>
        <v>25.549999999999997</v>
      </c>
      <c r="CS28">
        <f t="shared" ca="1" si="35"/>
        <v>0.05</v>
      </c>
      <c r="CT28">
        <f t="shared" ca="1" si="35"/>
        <v>0</v>
      </c>
      <c r="CU28">
        <f t="shared" ca="1" si="35"/>
        <v>0</v>
      </c>
      <c r="CV28">
        <f t="shared" ca="1" si="35"/>
        <v>0.37999999999999989</v>
      </c>
      <c r="CW28">
        <f t="shared" ca="1" si="35"/>
        <v>39.9</v>
      </c>
      <c r="CX28">
        <f t="shared" ca="1" si="35"/>
        <v>190.76</v>
      </c>
      <c r="CY28">
        <f t="shared" ca="1" si="35"/>
        <v>311.57</v>
      </c>
      <c r="DA28" s="10" t="s">
        <v>38</v>
      </c>
      <c r="DB28">
        <f t="shared" ref="DB28:DM28" ca="1" si="36">AVERAGE(DB15:DB24)</f>
        <v>362.94000000000005</v>
      </c>
      <c r="DC28">
        <f t="shared" ca="1" si="36"/>
        <v>339.19</v>
      </c>
      <c r="DD28">
        <f t="shared" ca="1" si="36"/>
        <v>223.69000000000005</v>
      </c>
      <c r="DE28">
        <f t="shared" ca="1" si="36"/>
        <v>82.009999999999991</v>
      </c>
      <c r="DF28">
        <f t="shared" ca="1" si="36"/>
        <v>11.179999999999998</v>
      </c>
      <c r="DG28">
        <f t="shared" ca="1" si="36"/>
        <v>0</v>
      </c>
      <c r="DH28">
        <f t="shared" ca="1" si="36"/>
        <v>0</v>
      </c>
      <c r="DI28">
        <f t="shared" ca="1" si="36"/>
        <v>0</v>
      </c>
      <c r="DJ28">
        <f t="shared" ca="1" si="36"/>
        <v>9.9999999999999638E-3</v>
      </c>
      <c r="DK28">
        <f t="shared" ca="1" si="36"/>
        <v>16.98</v>
      </c>
      <c r="DL28">
        <f t="shared" ca="1" si="36"/>
        <v>141.27000000000001</v>
      </c>
      <c r="DM28">
        <f t="shared" ca="1" si="36"/>
        <v>251.12000000000003</v>
      </c>
    </row>
    <row r="29" spans="1:117" x14ac:dyDescent="0.25">
      <c r="A29">
        <v>2001</v>
      </c>
      <c r="B29">
        <v>4</v>
      </c>
      <c r="C29">
        <v>372.2000000000001</v>
      </c>
      <c r="D29">
        <v>0</v>
      </c>
      <c r="E29">
        <v>312.90000000000003</v>
      </c>
      <c r="F29">
        <v>0.69999999999999929</v>
      </c>
      <c r="G29">
        <v>254.89999999999995</v>
      </c>
      <c r="H29">
        <v>2.6999999999999993</v>
      </c>
      <c r="I29">
        <v>201.2</v>
      </c>
      <c r="J29">
        <v>8.9999999999999982</v>
      </c>
      <c r="K29">
        <v>151.19999999999996</v>
      </c>
      <c r="L29">
        <v>18.999999999999996</v>
      </c>
      <c r="M29">
        <v>103.19999999999996</v>
      </c>
      <c r="N29">
        <v>30.999999999999996</v>
      </c>
      <c r="O29">
        <v>61.400000000000013</v>
      </c>
      <c r="P29">
        <v>49.2</v>
      </c>
      <c r="Q29">
        <v>7.5933333333333337</v>
      </c>
    </row>
    <row r="30" spans="1:117" x14ac:dyDescent="0.25">
      <c r="A30">
        <v>2001</v>
      </c>
      <c r="B30">
        <v>5</v>
      </c>
      <c r="C30">
        <v>195.70000000000002</v>
      </c>
      <c r="D30">
        <v>1.1000000000000014</v>
      </c>
      <c r="E30">
        <v>137.9</v>
      </c>
      <c r="F30">
        <v>5.3000000000000007</v>
      </c>
      <c r="G30">
        <v>90.40000000000002</v>
      </c>
      <c r="H30">
        <v>19.800000000000004</v>
      </c>
      <c r="I30">
        <v>52.199999999999996</v>
      </c>
      <c r="J30">
        <v>43.600000000000009</v>
      </c>
      <c r="K30">
        <v>24.6</v>
      </c>
      <c r="L30">
        <v>78</v>
      </c>
      <c r="M30">
        <v>10.299999999999999</v>
      </c>
      <c r="N30">
        <v>125.69999999999999</v>
      </c>
      <c r="O30">
        <v>2.2999999999999998</v>
      </c>
      <c r="P30">
        <v>179.70000000000002</v>
      </c>
      <c r="Q30">
        <v>13.722580645161292</v>
      </c>
    </row>
    <row r="31" spans="1:117" x14ac:dyDescent="0.25">
      <c r="A31">
        <v>2001</v>
      </c>
      <c r="B31">
        <v>6</v>
      </c>
      <c r="C31">
        <v>81.7</v>
      </c>
      <c r="D31">
        <v>44.699999999999996</v>
      </c>
      <c r="E31">
        <v>50.099999999999994</v>
      </c>
      <c r="F31">
        <v>73.099999999999994</v>
      </c>
      <c r="G31">
        <v>26.699999999999996</v>
      </c>
      <c r="H31">
        <v>109.69999999999999</v>
      </c>
      <c r="I31">
        <v>12.399999999999999</v>
      </c>
      <c r="J31">
        <v>155.4</v>
      </c>
      <c r="K31">
        <v>2.8999999999999986</v>
      </c>
      <c r="L31">
        <v>205.9</v>
      </c>
      <c r="M31">
        <v>0</v>
      </c>
      <c r="N31">
        <v>263</v>
      </c>
      <c r="O31">
        <v>0</v>
      </c>
      <c r="P31">
        <v>322.99999999999989</v>
      </c>
      <c r="Q31">
        <v>18.766666666666666</v>
      </c>
      <c r="U31" s="13" t="s">
        <v>169</v>
      </c>
      <c r="V31" s="1" t="s">
        <v>46</v>
      </c>
      <c r="W31" s="1" t="s">
        <v>45</v>
      </c>
      <c r="X31" s="1" t="s">
        <v>44</v>
      </c>
      <c r="Y31" s="1" t="s">
        <v>43</v>
      </c>
      <c r="Z31" s="1" t="s">
        <v>32</v>
      </c>
      <c r="AA31" s="1" t="s">
        <v>31</v>
      </c>
      <c r="AB31" s="1" t="s">
        <v>30</v>
      </c>
      <c r="AC31" s="12" t="s">
        <v>29</v>
      </c>
      <c r="AD31" s="12" t="s">
        <v>42</v>
      </c>
      <c r="AE31" s="12" t="s">
        <v>41</v>
      </c>
      <c r="AF31" s="12" t="s">
        <v>40</v>
      </c>
      <c r="AG31" s="12" t="s">
        <v>39</v>
      </c>
      <c r="AI31" s="13" t="s">
        <v>171</v>
      </c>
      <c r="AJ31" s="1" t="s">
        <v>46</v>
      </c>
      <c r="AK31" s="1" t="s">
        <v>45</v>
      </c>
      <c r="AL31" s="1" t="s">
        <v>44</v>
      </c>
      <c r="AM31" s="1" t="s">
        <v>43</v>
      </c>
      <c r="AN31" s="1" t="s">
        <v>32</v>
      </c>
      <c r="AO31" s="1" t="s">
        <v>31</v>
      </c>
      <c r="AP31" s="1" t="s">
        <v>30</v>
      </c>
      <c r="AQ31" s="12" t="s">
        <v>29</v>
      </c>
      <c r="AR31" s="12" t="s">
        <v>42</v>
      </c>
      <c r="AS31" s="12" t="s">
        <v>41</v>
      </c>
      <c r="AT31" s="12" t="s">
        <v>40</v>
      </c>
      <c r="AU31" s="12" t="s">
        <v>39</v>
      </c>
      <c r="AW31" s="13" t="s">
        <v>173</v>
      </c>
      <c r="AX31" s="1" t="s">
        <v>46</v>
      </c>
      <c r="AY31" s="1" t="s">
        <v>45</v>
      </c>
      <c r="AZ31" s="1" t="s">
        <v>44</v>
      </c>
      <c r="BA31" s="1" t="s">
        <v>43</v>
      </c>
      <c r="BB31" s="1" t="s">
        <v>32</v>
      </c>
      <c r="BC31" s="1" t="s">
        <v>31</v>
      </c>
      <c r="BD31" s="1" t="s">
        <v>30</v>
      </c>
      <c r="BE31" s="12" t="s">
        <v>29</v>
      </c>
      <c r="BF31" s="12" t="s">
        <v>42</v>
      </c>
      <c r="BG31" s="12" t="s">
        <v>41</v>
      </c>
      <c r="BH31" s="12" t="s">
        <v>40</v>
      </c>
      <c r="BI31" s="12" t="s">
        <v>39</v>
      </c>
      <c r="BK31" s="13" t="s">
        <v>175</v>
      </c>
      <c r="BL31" s="1" t="s">
        <v>46</v>
      </c>
      <c r="BM31" s="1" t="s">
        <v>45</v>
      </c>
      <c r="BN31" s="1" t="s">
        <v>44</v>
      </c>
      <c r="BO31" s="1" t="s">
        <v>43</v>
      </c>
      <c r="BP31" s="1" t="s">
        <v>32</v>
      </c>
      <c r="BQ31" s="1" t="s">
        <v>31</v>
      </c>
      <c r="BR31" s="1" t="s">
        <v>30</v>
      </c>
      <c r="BS31" s="12" t="s">
        <v>29</v>
      </c>
      <c r="BT31" s="12" t="s">
        <v>42</v>
      </c>
      <c r="BU31" s="12" t="s">
        <v>41</v>
      </c>
      <c r="BV31" s="12" t="s">
        <v>40</v>
      </c>
      <c r="BW31" s="12" t="s">
        <v>39</v>
      </c>
      <c r="BY31" s="13" t="s">
        <v>177</v>
      </c>
      <c r="BZ31" s="1" t="s">
        <v>46</v>
      </c>
      <c r="CA31" s="1" t="s">
        <v>45</v>
      </c>
      <c r="CB31" s="1" t="s">
        <v>44</v>
      </c>
      <c r="CC31" s="1" t="s">
        <v>43</v>
      </c>
      <c r="CD31" s="1" t="s">
        <v>32</v>
      </c>
      <c r="CE31" s="1" t="s">
        <v>31</v>
      </c>
      <c r="CF31" s="1" t="s">
        <v>30</v>
      </c>
      <c r="CG31" s="12" t="s">
        <v>29</v>
      </c>
      <c r="CH31" s="12" t="s">
        <v>42</v>
      </c>
      <c r="CI31" s="12" t="s">
        <v>41</v>
      </c>
      <c r="CJ31" s="12" t="s">
        <v>40</v>
      </c>
      <c r="CK31" s="12" t="s">
        <v>39</v>
      </c>
      <c r="CM31" s="13" t="s">
        <v>125</v>
      </c>
      <c r="CN31" s="1" t="s">
        <v>46</v>
      </c>
      <c r="CO31" s="1" t="s">
        <v>45</v>
      </c>
      <c r="CP31" s="1" t="s">
        <v>44</v>
      </c>
      <c r="CQ31" s="1" t="s">
        <v>43</v>
      </c>
      <c r="CR31" s="1" t="s">
        <v>32</v>
      </c>
      <c r="CS31" s="1" t="s">
        <v>31</v>
      </c>
      <c r="CT31" s="1" t="s">
        <v>30</v>
      </c>
      <c r="CU31" s="12" t="s">
        <v>29</v>
      </c>
      <c r="CV31" s="12" t="s">
        <v>42</v>
      </c>
      <c r="CW31" s="12" t="s">
        <v>41</v>
      </c>
      <c r="CX31" s="12" t="s">
        <v>40</v>
      </c>
      <c r="CY31" s="12" t="s">
        <v>39</v>
      </c>
      <c r="DA31" s="13" t="s">
        <v>179</v>
      </c>
      <c r="DB31" s="1" t="s">
        <v>46</v>
      </c>
      <c r="DC31" s="1" t="s">
        <v>45</v>
      </c>
      <c r="DD31" s="1" t="s">
        <v>44</v>
      </c>
      <c r="DE31" s="1" t="s">
        <v>43</v>
      </c>
      <c r="DF31" s="1" t="s">
        <v>32</v>
      </c>
      <c r="DG31" s="1" t="s">
        <v>31</v>
      </c>
      <c r="DH31" s="1" t="s">
        <v>30</v>
      </c>
      <c r="DI31" s="12" t="s">
        <v>29</v>
      </c>
      <c r="DJ31" s="12" t="s">
        <v>42</v>
      </c>
      <c r="DK31" s="12" t="s">
        <v>41</v>
      </c>
      <c r="DL31" s="12" t="s">
        <v>40</v>
      </c>
      <c r="DM31" s="12" t="s">
        <v>39</v>
      </c>
    </row>
    <row r="32" spans="1:117" x14ac:dyDescent="0.25">
      <c r="A32">
        <v>2001</v>
      </c>
      <c r="B32">
        <v>7</v>
      </c>
      <c r="C32">
        <v>29.299999999999997</v>
      </c>
      <c r="D32">
        <v>61.499999999999986</v>
      </c>
      <c r="E32">
        <v>8.9999999999999964</v>
      </c>
      <c r="F32">
        <v>103.19999999999999</v>
      </c>
      <c r="G32">
        <v>2.5</v>
      </c>
      <c r="H32">
        <v>158.70000000000002</v>
      </c>
      <c r="I32">
        <v>0.19999999999999929</v>
      </c>
      <c r="J32">
        <v>218.4</v>
      </c>
      <c r="K32">
        <v>0</v>
      </c>
      <c r="L32">
        <v>280.20000000000005</v>
      </c>
      <c r="M32">
        <v>0</v>
      </c>
      <c r="N32">
        <v>342.20000000000005</v>
      </c>
      <c r="O32">
        <v>0</v>
      </c>
      <c r="P32">
        <v>404.2</v>
      </c>
      <c r="Q32">
        <v>21.038709677419348</v>
      </c>
      <c r="U32">
        <v>2002</v>
      </c>
      <c r="V32">
        <f ca="1">OFFSET($D$38,(ROW()-32)*12+COLUMN()-22,0)</f>
        <v>0</v>
      </c>
      <c r="W32">
        <f t="shared" ref="W32:AG47" ca="1" si="37">OFFSET($D$38,(ROW()-32)*12+COLUMN()-22,0)</f>
        <v>0</v>
      </c>
      <c r="X32">
        <f t="shared" ca="1" si="37"/>
        <v>0</v>
      </c>
      <c r="Y32">
        <f t="shared" ca="1" si="37"/>
        <v>4.1999999999999993</v>
      </c>
      <c r="Z32">
        <f t="shared" ca="1" si="37"/>
        <v>2.6999999999999993</v>
      </c>
      <c r="AA32">
        <f t="shared" ca="1" si="37"/>
        <v>49.300000000000004</v>
      </c>
      <c r="AB32">
        <f t="shared" ca="1" si="37"/>
        <v>104.60000000000001</v>
      </c>
      <c r="AC32">
        <f t="shared" ca="1" si="37"/>
        <v>46.800000000000004</v>
      </c>
      <c r="AD32">
        <f t="shared" ca="1" si="37"/>
        <v>44</v>
      </c>
      <c r="AE32">
        <f t="shared" ca="1" si="37"/>
        <v>5</v>
      </c>
      <c r="AF32">
        <f t="shared" ca="1" si="37"/>
        <v>0</v>
      </c>
      <c r="AG32">
        <f t="shared" ca="1" si="37"/>
        <v>0</v>
      </c>
      <c r="AI32">
        <v>2002</v>
      </c>
      <c r="AJ32">
        <f ca="1">OFFSET($F$38,(ROW()-32)*12+COLUMN()-36,0)</f>
        <v>0</v>
      </c>
      <c r="AK32">
        <f t="shared" ref="AK32:AU47" ca="1" si="38">OFFSET($F$38,(ROW()-32)*12+COLUMN()-36,0)</f>
        <v>0</v>
      </c>
      <c r="AL32">
        <f t="shared" ca="1" si="38"/>
        <v>0</v>
      </c>
      <c r="AM32">
        <f t="shared" ca="1" si="38"/>
        <v>10</v>
      </c>
      <c r="AN32">
        <f t="shared" ca="1" si="38"/>
        <v>8.3999999999999986</v>
      </c>
      <c r="AO32">
        <f t="shared" ca="1" si="38"/>
        <v>78.399999999999977</v>
      </c>
      <c r="AP32">
        <f t="shared" ca="1" si="38"/>
        <v>154.89999999999995</v>
      </c>
      <c r="AQ32">
        <f t="shared" ca="1" si="38"/>
        <v>91.000000000000028</v>
      </c>
      <c r="AR32">
        <f t="shared" ca="1" si="38"/>
        <v>75.299999999999983</v>
      </c>
      <c r="AS32">
        <f t="shared" ca="1" si="38"/>
        <v>9.8000000000000007</v>
      </c>
      <c r="AT32">
        <f t="shared" ca="1" si="38"/>
        <v>0</v>
      </c>
      <c r="AU32">
        <f t="shared" ca="1" si="38"/>
        <v>0</v>
      </c>
      <c r="AV32" s="70">
        <f t="shared" ref="AV32:AV41" ca="1" si="39">SUM(AJ32:AU32)</f>
        <v>427.7999999999999</v>
      </c>
      <c r="AW32">
        <v>2002</v>
      </c>
      <c r="AX32">
        <f ca="1">OFFSET($H$38,(ROW()-32)*12+COLUMN()-50,0)</f>
        <v>0</v>
      </c>
      <c r="AY32">
        <f t="shared" ref="AY32:BI47" ca="1" si="40">OFFSET($H$38,(ROW()-32)*12+COLUMN()-50,0)</f>
        <v>0</v>
      </c>
      <c r="AZ32">
        <f t="shared" ca="1" si="40"/>
        <v>0</v>
      </c>
      <c r="BA32">
        <f t="shared" ca="1" si="40"/>
        <v>17.600000000000001</v>
      </c>
      <c r="BB32">
        <f t="shared" ca="1" si="40"/>
        <v>14.399999999999999</v>
      </c>
      <c r="BC32">
        <f t="shared" ca="1" si="40"/>
        <v>115.19999999999999</v>
      </c>
      <c r="BD32">
        <f t="shared" ca="1" si="40"/>
        <v>215.09999999999994</v>
      </c>
      <c r="BE32">
        <f t="shared" ca="1" si="40"/>
        <v>146.1</v>
      </c>
      <c r="BF32">
        <f t="shared" ca="1" si="40"/>
        <v>117.60000000000002</v>
      </c>
      <c r="BG32">
        <f t="shared" ca="1" si="40"/>
        <v>15.8</v>
      </c>
      <c r="BH32">
        <f t="shared" ca="1" si="40"/>
        <v>0</v>
      </c>
      <c r="BI32">
        <f t="shared" ca="1" si="40"/>
        <v>0</v>
      </c>
      <c r="BK32">
        <v>2002</v>
      </c>
      <c r="BL32">
        <f ca="1">OFFSET($J$38,(ROW()-32)*12+COLUMN()-64,0)</f>
        <v>0</v>
      </c>
      <c r="BM32">
        <f t="shared" ref="BM32:BW47" ca="1" si="41">OFFSET($J$38,(ROW()-32)*12+COLUMN()-64,0)</f>
        <v>0</v>
      </c>
      <c r="BN32">
        <f t="shared" ca="1" si="41"/>
        <v>0</v>
      </c>
      <c r="BO32">
        <f t="shared" ca="1" si="41"/>
        <v>25.6</v>
      </c>
      <c r="BP32">
        <f t="shared" ca="1" si="41"/>
        <v>25</v>
      </c>
      <c r="BQ32">
        <f t="shared" ca="1" si="41"/>
        <v>162.1</v>
      </c>
      <c r="BR32">
        <f t="shared" ca="1" si="41"/>
        <v>277.09999999999997</v>
      </c>
      <c r="BS32">
        <f t="shared" ca="1" si="41"/>
        <v>207.49999999999994</v>
      </c>
      <c r="BT32">
        <f t="shared" ca="1" si="41"/>
        <v>167.80000000000007</v>
      </c>
      <c r="BU32">
        <f t="shared" ca="1" si="41"/>
        <v>24.000000000000004</v>
      </c>
      <c r="BV32">
        <f t="shared" ca="1" si="41"/>
        <v>0.5</v>
      </c>
      <c r="BW32">
        <f t="shared" ca="1" si="41"/>
        <v>0</v>
      </c>
      <c r="BY32">
        <v>2002</v>
      </c>
      <c r="BZ32">
        <f ca="1">OFFSET($L$38,(ROW()-32)*12+COLUMN()-78,0)</f>
        <v>0</v>
      </c>
      <c r="CA32">
        <f t="shared" ref="CA32:CK47" ca="1" si="42">OFFSET($L$38,(ROW()-32)*12+COLUMN()-78,0)</f>
        <v>0</v>
      </c>
      <c r="CB32">
        <f t="shared" ca="1" si="42"/>
        <v>0</v>
      </c>
      <c r="CC32">
        <f t="shared" ca="1" si="42"/>
        <v>36.000000000000007</v>
      </c>
      <c r="CD32">
        <f t="shared" ca="1" si="42"/>
        <v>43.5</v>
      </c>
      <c r="CE32">
        <f t="shared" ca="1" si="42"/>
        <v>217.10000000000002</v>
      </c>
      <c r="CF32">
        <f t="shared" ca="1" si="42"/>
        <v>339.09999999999997</v>
      </c>
      <c r="CG32">
        <f t="shared" ca="1" si="42"/>
        <v>269.49999999999994</v>
      </c>
      <c r="CH32">
        <f t="shared" ca="1" si="42"/>
        <v>224.40000000000006</v>
      </c>
      <c r="CI32">
        <f t="shared" ca="1" si="42"/>
        <v>38</v>
      </c>
      <c r="CJ32">
        <f t="shared" ca="1" si="42"/>
        <v>3</v>
      </c>
      <c r="CK32">
        <f t="shared" ca="1" si="42"/>
        <v>0</v>
      </c>
      <c r="CM32">
        <v>2002</v>
      </c>
      <c r="CN32">
        <f ca="1">OFFSET($N$38,(ROW()-32)*12+COLUMN()-92,0)</f>
        <v>0</v>
      </c>
      <c r="CO32">
        <f t="shared" ref="CO32:CY47" ca="1" si="43">OFFSET($N$38,(ROW()-32)*12+COLUMN()-92,0)</f>
        <v>0</v>
      </c>
      <c r="CP32">
        <f t="shared" ca="1" si="43"/>
        <v>0</v>
      </c>
      <c r="CQ32">
        <f t="shared" ca="1" si="43"/>
        <v>49.900000000000006</v>
      </c>
      <c r="CR32">
        <f t="shared" ca="1" si="43"/>
        <v>70</v>
      </c>
      <c r="CS32">
        <f t="shared" ca="1" si="43"/>
        <v>274.60000000000002</v>
      </c>
      <c r="CT32">
        <f t="shared" ca="1" si="43"/>
        <v>401.10000000000008</v>
      </c>
      <c r="CU32">
        <f t="shared" ca="1" si="43"/>
        <v>331.49999999999994</v>
      </c>
      <c r="CV32">
        <f t="shared" ca="1" si="43"/>
        <v>284.40000000000003</v>
      </c>
      <c r="CW32">
        <f t="shared" ca="1" si="43"/>
        <v>58.400000000000006</v>
      </c>
      <c r="CX32">
        <f t="shared" ca="1" si="43"/>
        <v>8.4</v>
      </c>
      <c r="CY32">
        <f t="shared" ca="1" si="43"/>
        <v>0</v>
      </c>
      <c r="DA32">
        <v>2002</v>
      </c>
      <c r="DB32">
        <f ca="1">OFFSET($P$38,(ROW()-32)*12+COLUMN()-106,0)</f>
        <v>0</v>
      </c>
      <c r="DC32">
        <f t="shared" ref="DC32:DM47" ca="1" si="44">OFFSET($P$38,(ROW()-32)*12+COLUMN()-106,0)</f>
        <v>0</v>
      </c>
      <c r="DD32">
        <f t="shared" ca="1" si="44"/>
        <v>0</v>
      </c>
      <c r="DE32">
        <f t="shared" ca="1" si="44"/>
        <v>66.099999999999994</v>
      </c>
      <c r="DF32">
        <f t="shared" ca="1" si="44"/>
        <v>105</v>
      </c>
      <c r="DG32">
        <f t="shared" ca="1" si="44"/>
        <v>334.60000000000008</v>
      </c>
      <c r="DH32">
        <f t="shared" ca="1" si="44"/>
        <v>463.10000000000008</v>
      </c>
      <c r="DI32">
        <f t="shared" ca="1" si="44"/>
        <v>393.5</v>
      </c>
      <c r="DJ32">
        <f t="shared" ca="1" si="44"/>
        <v>344.40000000000003</v>
      </c>
      <c r="DK32">
        <f t="shared" ca="1" si="44"/>
        <v>82.000000000000014</v>
      </c>
      <c r="DL32">
        <f t="shared" ca="1" si="44"/>
        <v>15.4</v>
      </c>
      <c r="DM32">
        <f t="shared" ca="1" si="44"/>
        <v>0</v>
      </c>
    </row>
    <row r="33" spans="1:117" x14ac:dyDescent="0.25">
      <c r="A33">
        <v>2001</v>
      </c>
      <c r="B33">
        <v>8</v>
      </c>
      <c r="C33">
        <v>11.2</v>
      </c>
      <c r="D33">
        <v>60.500000000000014</v>
      </c>
      <c r="E33">
        <v>0.30000000000000071</v>
      </c>
      <c r="F33">
        <v>111.60000000000001</v>
      </c>
      <c r="G33">
        <v>0</v>
      </c>
      <c r="H33">
        <v>173.29999999999998</v>
      </c>
      <c r="I33">
        <v>0</v>
      </c>
      <c r="J33">
        <v>235.29999999999998</v>
      </c>
      <c r="K33">
        <v>0</v>
      </c>
      <c r="L33">
        <v>297.3</v>
      </c>
      <c r="M33">
        <v>0</v>
      </c>
      <c r="N33">
        <v>359.3</v>
      </c>
      <c r="O33">
        <v>0</v>
      </c>
      <c r="P33">
        <v>421.3</v>
      </c>
      <c r="Q33">
        <v>21.590322580645164</v>
      </c>
      <c r="U33">
        <f>U32+1</f>
        <v>2003</v>
      </c>
      <c r="V33">
        <f t="shared" ref="V33:AG51" ca="1" si="45">OFFSET($D$38,(ROW()-32)*12+COLUMN()-22,0)</f>
        <v>0</v>
      </c>
      <c r="W33">
        <f t="shared" ca="1" si="37"/>
        <v>0</v>
      </c>
      <c r="X33">
        <f t="shared" ca="1" si="37"/>
        <v>0</v>
      </c>
      <c r="Y33">
        <f t="shared" ca="1" si="37"/>
        <v>0</v>
      </c>
      <c r="Z33">
        <f t="shared" ca="1" si="37"/>
        <v>0</v>
      </c>
      <c r="AA33">
        <f t="shared" ca="1" si="37"/>
        <v>16.2</v>
      </c>
      <c r="AB33">
        <f t="shared" ca="1" si="37"/>
        <v>43.000000000000014</v>
      </c>
      <c r="AC33">
        <f t="shared" ca="1" si="37"/>
        <v>48.1</v>
      </c>
      <c r="AD33">
        <f t="shared" ca="1" si="37"/>
        <v>8.6000000000000014</v>
      </c>
      <c r="AE33">
        <f t="shared" ca="1" si="37"/>
        <v>0</v>
      </c>
      <c r="AF33">
        <f t="shared" ca="1" si="37"/>
        <v>0</v>
      </c>
      <c r="AG33">
        <f t="shared" ca="1" si="37"/>
        <v>0</v>
      </c>
      <c r="AI33">
        <f>AI32+1</f>
        <v>2003</v>
      </c>
      <c r="AJ33">
        <f t="shared" ref="AJ33:AU51" ca="1" si="46">OFFSET($F$38,(ROW()-32)*12+COLUMN()-36,0)</f>
        <v>0</v>
      </c>
      <c r="AK33">
        <f t="shared" ca="1" si="38"/>
        <v>0</v>
      </c>
      <c r="AL33">
        <f t="shared" ca="1" si="38"/>
        <v>0</v>
      </c>
      <c r="AM33">
        <f t="shared" ca="1" si="38"/>
        <v>0.10000000000000142</v>
      </c>
      <c r="AN33">
        <f t="shared" ca="1" si="38"/>
        <v>0</v>
      </c>
      <c r="AO33">
        <f t="shared" ca="1" si="38"/>
        <v>34.799999999999997</v>
      </c>
      <c r="AP33">
        <f t="shared" ca="1" si="38"/>
        <v>85.100000000000009</v>
      </c>
      <c r="AQ33">
        <f t="shared" ca="1" si="38"/>
        <v>96.199999999999989</v>
      </c>
      <c r="AR33">
        <f t="shared" ca="1" si="38"/>
        <v>21.8</v>
      </c>
      <c r="AS33">
        <f t="shared" ca="1" si="38"/>
        <v>0</v>
      </c>
      <c r="AT33">
        <f t="shared" ca="1" si="38"/>
        <v>0</v>
      </c>
      <c r="AU33">
        <f t="shared" ca="1" si="38"/>
        <v>0</v>
      </c>
      <c r="AV33" s="70">
        <f t="shared" ca="1" si="39"/>
        <v>238</v>
      </c>
      <c r="AW33">
        <f>AW32+1</f>
        <v>2003</v>
      </c>
      <c r="AX33">
        <f t="shared" ref="AX33:BI51" ca="1" si="47">OFFSET($H$38,(ROW()-32)*12+COLUMN()-50,0)</f>
        <v>0</v>
      </c>
      <c r="AY33">
        <f t="shared" ca="1" si="40"/>
        <v>0</v>
      </c>
      <c r="AZ33">
        <f t="shared" ca="1" si="40"/>
        <v>0</v>
      </c>
      <c r="BA33">
        <f t="shared" ca="1" si="40"/>
        <v>3.1000000000000014</v>
      </c>
      <c r="BB33">
        <f t="shared" ca="1" si="40"/>
        <v>1.3999999999999986</v>
      </c>
      <c r="BC33">
        <f t="shared" ca="1" si="40"/>
        <v>60</v>
      </c>
      <c r="BD33">
        <f t="shared" ca="1" si="40"/>
        <v>143.09999999999997</v>
      </c>
      <c r="BE33">
        <f t="shared" ca="1" si="40"/>
        <v>153.19999999999999</v>
      </c>
      <c r="BF33">
        <f t="shared" ca="1" si="40"/>
        <v>51.7</v>
      </c>
      <c r="BG33">
        <f t="shared" ca="1" si="40"/>
        <v>4.5999999999999979</v>
      </c>
      <c r="BH33">
        <f t="shared" ca="1" si="40"/>
        <v>0</v>
      </c>
      <c r="BI33">
        <f t="shared" ca="1" si="40"/>
        <v>0</v>
      </c>
      <c r="BK33">
        <f>BK32+1</f>
        <v>2003</v>
      </c>
      <c r="BL33">
        <f t="shared" ref="BL33:BW51" ca="1" si="48">OFFSET($J$38,(ROW()-32)*12+COLUMN()-64,0)</f>
        <v>0</v>
      </c>
      <c r="BM33">
        <f t="shared" ca="1" si="41"/>
        <v>0</v>
      </c>
      <c r="BN33">
        <f t="shared" ca="1" si="41"/>
        <v>0.30000000000000071</v>
      </c>
      <c r="BO33">
        <f t="shared" ca="1" si="41"/>
        <v>7.8000000000000007</v>
      </c>
      <c r="BP33">
        <f t="shared" ca="1" si="41"/>
        <v>5.8999999999999986</v>
      </c>
      <c r="BQ33">
        <f t="shared" ca="1" si="41"/>
        <v>97.600000000000009</v>
      </c>
      <c r="BR33">
        <f t="shared" ca="1" si="41"/>
        <v>205.1</v>
      </c>
      <c r="BS33">
        <f t="shared" ca="1" si="41"/>
        <v>214.2</v>
      </c>
      <c r="BT33">
        <f t="shared" ca="1" si="41"/>
        <v>95.6</v>
      </c>
      <c r="BU33">
        <f t="shared" ca="1" si="41"/>
        <v>15.699999999999998</v>
      </c>
      <c r="BV33">
        <f t="shared" ca="1" si="41"/>
        <v>0</v>
      </c>
      <c r="BW33">
        <f t="shared" ca="1" si="41"/>
        <v>0</v>
      </c>
      <c r="BY33">
        <f>BY32+1</f>
        <v>2003</v>
      </c>
      <c r="BZ33">
        <f t="shared" ref="BZ33:CK51" ca="1" si="49">OFFSET($L$38,(ROW()-32)*12+COLUMN()-78,0)</f>
        <v>0</v>
      </c>
      <c r="CA33">
        <f t="shared" ca="1" si="42"/>
        <v>0</v>
      </c>
      <c r="CB33">
        <f t="shared" ca="1" si="42"/>
        <v>2.3000000000000007</v>
      </c>
      <c r="CC33">
        <f t="shared" ca="1" si="42"/>
        <v>15.100000000000001</v>
      </c>
      <c r="CD33">
        <f t="shared" ca="1" si="42"/>
        <v>19.5</v>
      </c>
      <c r="CE33">
        <f t="shared" ca="1" si="42"/>
        <v>146.20000000000002</v>
      </c>
      <c r="CF33">
        <f t="shared" ca="1" si="42"/>
        <v>267.10000000000002</v>
      </c>
      <c r="CG33">
        <f t="shared" ca="1" si="42"/>
        <v>276.2</v>
      </c>
      <c r="CH33">
        <f t="shared" ca="1" si="42"/>
        <v>144.9</v>
      </c>
      <c r="CI33">
        <f t="shared" ca="1" si="42"/>
        <v>28.499999999999996</v>
      </c>
      <c r="CJ33">
        <f t="shared" ca="1" si="42"/>
        <v>0.90000000000000036</v>
      </c>
      <c r="CK33">
        <f t="shared" ca="1" si="42"/>
        <v>0</v>
      </c>
      <c r="CM33">
        <f>CM32+1</f>
        <v>2003</v>
      </c>
      <c r="CN33">
        <f t="shared" ref="CN33:CY51" ca="1" si="50">OFFSET($N$38,(ROW()-32)*12+COLUMN()-92,0)</f>
        <v>0</v>
      </c>
      <c r="CO33">
        <f t="shared" ca="1" si="43"/>
        <v>0</v>
      </c>
      <c r="CP33">
        <f t="shared" ca="1" si="43"/>
        <v>4.3000000000000007</v>
      </c>
      <c r="CQ33">
        <f t="shared" ca="1" si="43"/>
        <v>24.6</v>
      </c>
      <c r="CR33">
        <f t="shared" ca="1" si="43"/>
        <v>47.000000000000007</v>
      </c>
      <c r="CS33">
        <f t="shared" ca="1" si="43"/>
        <v>203.7</v>
      </c>
      <c r="CT33">
        <f t="shared" ca="1" si="43"/>
        <v>329.09999999999997</v>
      </c>
      <c r="CU33">
        <f t="shared" ca="1" si="43"/>
        <v>338.2</v>
      </c>
      <c r="CV33">
        <f t="shared" ca="1" si="43"/>
        <v>198.8</v>
      </c>
      <c r="CW33">
        <f t="shared" ca="1" si="43"/>
        <v>46.399999999999991</v>
      </c>
      <c r="CX33">
        <f t="shared" ca="1" si="43"/>
        <v>7.6</v>
      </c>
      <c r="CY33">
        <f t="shared" ca="1" si="43"/>
        <v>0</v>
      </c>
      <c r="DA33">
        <f>DA32+1</f>
        <v>2003</v>
      </c>
      <c r="DB33">
        <f t="shared" ref="DB33:DM51" ca="1" si="51">OFFSET($P$38,(ROW()-32)*12+COLUMN()-106,0)</f>
        <v>0</v>
      </c>
      <c r="DC33">
        <f t="shared" ca="1" si="44"/>
        <v>0</v>
      </c>
      <c r="DD33">
        <f t="shared" ca="1" si="44"/>
        <v>9.5</v>
      </c>
      <c r="DE33">
        <f t="shared" ca="1" si="44"/>
        <v>40</v>
      </c>
      <c r="DF33">
        <f t="shared" ca="1" si="44"/>
        <v>88.899999999999977</v>
      </c>
      <c r="DG33">
        <f t="shared" ca="1" si="44"/>
        <v>263.19999999999993</v>
      </c>
      <c r="DH33">
        <f t="shared" ca="1" si="44"/>
        <v>391.09999999999991</v>
      </c>
      <c r="DI33">
        <f t="shared" ca="1" si="44"/>
        <v>400.2</v>
      </c>
      <c r="DJ33">
        <f t="shared" ca="1" si="44"/>
        <v>254.8</v>
      </c>
      <c r="DK33">
        <f t="shared" ca="1" si="44"/>
        <v>75.399999999999977</v>
      </c>
      <c r="DL33">
        <f t="shared" ca="1" si="44"/>
        <v>22.6</v>
      </c>
      <c r="DM33">
        <f t="shared" ca="1" si="44"/>
        <v>0</v>
      </c>
    </row>
    <row r="34" spans="1:117" x14ac:dyDescent="0.25">
      <c r="A34">
        <v>2001</v>
      </c>
      <c r="B34">
        <v>9</v>
      </c>
      <c r="C34">
        <v>151.1</v>
      </c>
      <c r="D34">
        <v>12.2</v>
      </c>
      <c r="E34">
        <v>102.09999999999998</v>
      </c>
      <c r="F34">
        <v>23.2</v>
      </c>
      <c r="G34">
        <v>61.900000000000006</v>
      </c>
      <c r="H34">
        <v>43</v>
      </c>
      <c r="I34">
        <v>33.700000000000003</v>
      </c>
      <c r="J34">
        <v>74.800000000000011</v>
      </c>
      <c r="K34">
        <v>15.099999999999998</v>
      </c>
      <c r="L34">
        <v>116.2</v>
      </c>
      <c r="M34">
        <v>7.5999999999999988</v>
      </c>
      <c r="N34">
        <v>168.69999999999993</v>
      </c>
      <c r="O34">
        <v>2.8999999999999995</v>
      </c>
      <c r="P34">
        <v>223.99999999999997</v>
      </c>
      <c r="Q34">
        <v>15.370000000000001</v>
      </c>
      <c r="U34">
        <f t="shared" ref="U34:U53" si="52">U33+1</f>
        <v>2004</v>
      </c>
      <c r="V34">
        <f t="shared" ca="1" si="45"/>
        <v>0</v>
      </c>
      <c r="W34">
        <f t="shared" ca="1" si="37"/>
        <v>0</v>
      </c>
      <c r="X34">
        <f t="shared" ca="1" si="37"/>
        <v>0</v>
      </c>
      <c r="Y34">
        <f t="shared" ca="1" si="37"/>
        <v>0</v>
      </c>
      <c r="Z34">
        <f t="shared" ca="1" si="37"/>
        <v>2.1999999999999993</v>
      </c>
      <c r="AA34">
        <f t="shared" ca="1" si="37"/>
        <v>13.599999999999998</v>
      </c>
      <c r="AB34">
        <f t="shared" ca="1" si="37"/>
        <v>31.000000000000004</v>
      </c>
      <c r="AC34">
        <f t="shared" ca="1" si="37"/>
        <v>22.400000000000002</v>
      </c>
      <c r="AD34">
        <f t="shared" ca="1" si="37"/>
        <v>18.299999999999997</v>
      </c>
      <c r="AE34">
        <f t="shared" ca="1" si="37"/>
        <v>0</v>
      </c>
      <c r="AF34">
        <f t="shared" ca="1" si="37"/>
        <v>0</v>
      </c>
      <c r="AG34">
        <f t="shared" ca="1" si="37"/>
        <v>0</v>
      </c>
      <c r="AI34">
        <f t="shared" ref="AI34:AI51" si="53">AI33+1</f>
        <v>2004</v>
      </c>
      <c r="AJ34">
        <f t="shared" ca="1" si="46"/>
        <v>0</v>
      </c>
      <c r="AK34">
        <f t="shared" ca="1" si="38"/>
        <v>0</v>
      </c>
      <c r="AL34">
        <f t="shared" ca="1" si="38"/>
        <v>0</v>
      </c>
      <c r="AM34">
        <f t="shared" ca="1" si="38"/>
        <v>1.8999999999999986</v>
      </c>
      <c r="AN34">
        <f t="shared" ca="1" si="38"/>
        <v>8.3999999999999986</v>
      </c>
      <c r="AO34">
        <f t="shared" ca="1" si="38"/>
        <v>30.299999999999997</v>
      </c>
      <c r="AP34">
        <f t="shared" ca="1" si="38"/>
        <v>71.800000000000011</v>
      </c>
      <c r="AQ34">
        <f t="shared" ca="1" si="38"/>
        <v>47.400000000000006</v>
      </c>
      <c r="AR34">
        <f t="shared" ca="1" si="38"/>
        <v>43.599999999999994</v>
      </c>
      <c r="AS34">
        <f t="shared" ca="1" si="38"/>
        <v>0</v>
      </c>
      <c r="AT34">
        <f t="shared" ca="1" si="38"/>
        <v>0</v>
      </c>
      <c r="AU34">
        <f t="shared" ca="1" si="38"/>
        <v>0</v>
      </c>
      <c r="AV34" s="70">
        <f t="shared" ca="1" si="39"/>
        <v>203.4</v>
      </c>
      <c r="AW34">
        <f t="shared" ref="AW34:AW51" si="54">AW33+1</f>
        <v>2004</v>
      </c>
      <c r="AX34">
        <f t="shared" ca="1" si="47"/>
        <v>0</v>
      </c>
      <c r="AY34">
        <f t="shared" ca="1" si="40"/>
        <v>0</v>
      </c>
      <c r="AZ34">
        <f t="shared" ca="1" si="40"/>
        <v>0</v>
      </c>
      <c r="BA34">
        <f t="shared" ca="1" si="40"/>
        <v>4.2999999999999972</v>
      </c>
      <c r="BB34">
        <f t="shared" ca="1" si="40"/>
        <v>21.2</v>
      </c>
      <c r="BC34">
        <f t="shared" ca="1" si="40"/>
        <v>62.4</v>
      </c>
      <c r="BD34">
        <f t="shared" ca="1" si="40"/>
        <v>122.90000000000003</v>
      </c>
      <c r="BE34">
        <f t="shared" ca="1" si="40"/>
        <v>86.4</v>
      </c>
      <c r="BF34">
        <f t="shared" ca="1" si="40"/>
        <v>79.59999999999998</v>
      </c>
      <c r="BG34">
        <f t="shared" ca="1" si="40"/>
        <v>2.5</v>
      </c>
      <c r="BH34">
        <f t="shared" ca="1" si="40"/>
        <v>0</v>
      </c>
      <c r="BI34">
        <f t="shared" ca="1" si="40"/>
        <v>0</v>
      </c>
      <c r="BK34">
        <f t="shared" ref="BK34:BK51" si="55">BK33+1</f>
        <v>2004</v>
      </c>
      <c r="BL34">
        <f t="shared" ca="1" si="48"/>
        <v>0</v>
      </c>
      <c r="BM34">
        <f t="shared" ca="1" si="41"/>
        <v>0</v>
      </c>
      <c r="BN34">
        <f t="shared" ca="1" si="41"/>
        <v>0</v>
      </c>
      <c r="BO34">
        <f t="shared" ca="1" si="41"/>
        <v>12.199999999999998</v>
      </c>
      <c r="BP34">
        <f t="shared" ca="1" si="41"/>
        <v>42.899999999999991</v>
      </c>
      <c r="BQ34">
        <f t="shared" ca="1" si="41"/>
        <v>104.99999999999997</v>
      </c>
      <c r="BR34">
        <f t="shared" ca="1" si="41"/>
        <v>184.5</v>
      </c>
      <c r="BS34">
        <f t="shared" ca="1" si="41"/>
        <v>142.40000000000003</v>
      </c>
      <c r="BT34">
        <f t="shared" ca="1" si="41"/>
        <v>125.99999999999997</v>
      </c>
      <c r="BU34">
        <f t="shared" ca="1" si="41"/>
        <v>8.8000000000000007</v>
      </c>
      <c r="BV34">
        <f t="shared" ca="1" si="41"/>
        <v>0</v>
      </c>
      <c r="BW34">
        <f t="shared" ca="1" si="41"/>
        <v>0</v>
      </c>
      <c r="BY34">
        <f t="shared" ref="BY34:BY51" si="56">BY33+1</f>
        <v>2004</v>
      </c>
      <c r="BZ34">
        <f t="shared" ca="1" si="49"/>
        <v>0</v>
      </c>
      <c r="CA34">
        <f t="shared" ca="1" si="42"/>
        <v>0</v>
      </c>
      <c r="CB34">
        <f t="shared" ca="1" si="42"/>
        <v>1</v>
      </c>
      <c r="CC34">
        <f t="shared" ca="1" si="42"/>
        <v>25.2</v>
      </c>
      <c r="CD34">
        <f t="shared" ca="1" si="42"/>
        <v>74.600000000000009</v>
      </c>
      <c r="CE34">
        <f t="shared" ca="1" si="42"/>
        <v>156.4</v>
      </c>
      <c r="CF34">
        <f t="shared" ca="1" si="42"/>
        <v>246.5</v>
      </c>
      <c r="CG34">
        <f t="shared" ca="1" si="42"/>
        <v>204.4</v>
      </c>
      <c r="CH34">
        <f t="shared" ca="1" si="42"/>
        <v>181.20000000000002</v>
      </c>
      <c r="CI34">
        <f t="shared" ca="1" si="42"/>
        <v>21.200000000000003</v>
      </c>
      <c r="CJ34">
        <f t="shared" ca="1" si="42"/>
        <v>1.6999999999999993</v>
      </c>
      <c r="CK34">
        <f t="shared" ca="1" si="42"/>
        <v>0</v>
      </c>
      <c r="CM34">
        <f t="shared" ref="CM34:CM51" si="57">CM33+1</f>
        <v>2004</v>
      </c>
      <c r="CN34">
        <f t="shared" ca="1" si="50"/>
        <v>0</v>
      </c>
      <c r="CO34">
        <f t="shared" ca="1" si="43"/>
        <v>0</v>
      </c>
      <c r="CP34">
        <f t="shared" ca="1" si="43"/>
        <v>5.7999999999999989</v>
      </c>
      <c r="CQ34">
        <f t="shared" ca="1" si="43"/>
        <v>40.899999999999991</v>
      </c>
      <c r="CR34">
        <f t="shared" ca="1" si="43"/>
        <v>112.30000000000001</v>
      </c>
      <c r="CS34">
        <f t="shared" ca="1" si="43"/>
        <v>214.3</v>
      </c>
      <c r="CT34">
        <f t="shared" ca="1" si="43"/>
        <v>308.5</v>
      </c>
      <c r="CU34">
        <f t="shared" ca="1" si="43"/>
        <v>266.39999999999992</v>
      </c>
      <c r="CV34">
        <f t="shared" ca="1" si="43"/>
        <v>241.20000000000002</v>
      </c>
      <c r="CW34">
        <f t="shared" ca="1" si="43"/>
        <v>44.399999999999991</v>
      </c>
      <c r="CX34">
        <f t="shared" ca="1" si="43"/>
        <v>4.3999999999999986</v>
      </c>
      <c r="CY34">
        <f t="shared" ca="1" si="43"/>
        <v>0</v>
      </c>
      <c r="DA34">
        <f t="shared" ref="DA34:DA51" si="58">DA33+1</f>
        <v>2004</v>
      </c>
      <c r="DB34">
        <f t="shared" ca="1" si="51"/>
        <v>0</v>
      </c>
      <c r="DC34">
        <f t="shared" ca="1" si="44"/>
        <v>0</v>
      </c>
      <c r="DD34">
        <f t="shared" ca="1" si="44"/>
        <v>13.799999999999999</v>
      </c>
      <c r="DE34">
        <f t="shared" ca="1" si="44"/>
        <v>59.099999999999994</v>
      </c>
      <c r="DF34">
        <f t="shared" ca="1" si="44"/>
        <v>155.4</v>
      </c>
      <c r="DG34">
        <f t="shared" ca="1" si="44"/>
        <v>274.3</v>
      </c>
      <c r="DH34">
        <f t="shared" ca="1" si="44"/>
        <v>370.5</v>
      </c>
      <c r="DI34">
        <f t="shared" ca="1" si="44"/>
        <v>328.39999999999992</v>
      </c>
      <c r="DJ34">
        <f t="shared" ca="1" si="44"/>
        <v>301.19999999999993</v>
      </c>
      <c r="DK34">
        <f t="shared" ca="1" si="44"/>
        <v>88.600000000000009</v>
      </c>
      <c r="DL34">
        <f t="shared" ca="1" si="44"/>
        <v>14.3</v>
      </c>
      <c r="DM34">
        <f t="shared" ca="1" si="44"/>
        <v>0</v>
      </c>
    </row>
    <row r="35" spans="1:117" x14ac:dyDescent="0.25">
      <c r="A35">
        <v>2001</v>
      </c>
      <c r="B35">
        <v>10</v>
      </c>
      <c r="C35">
        <v>291.10000000000002</v>
      </c>
      <c r="D35">
        <v>0</v>
      </c>
      <c r="E35">
        <v>229.7</v>
      </c>
      <c r="F35">
        <v>0.60000000000000142</v>
      </c>
      <c r="G35">
        <v>170.89999999999998</v>
      </c>
      <c r="H35">
        <v>3.8000000000000007</v>
      </c>
      <c r="I35">
        <v>123</v>
      </c>
      <c r="J35">
        <v>17.899999999999999</v>
      </c>
      <c r="K35">
        <v>83.6</v>
      </c>
      <c r="L35">
        <v>40.499999999999986</v>
      </c>
      <c r="M35">
        <v>49.2</v>
      </c>
      <c r="N35">
        <v>68.099999999999994</v>
      </c>
      <c r="O35">
        <v>24.799999999999997</v>
      </c>
      <c r="P35">
        <v>105.69999999999999</v>
      </c>
      <c r="Q35">
        <v>10.60967741935484</v>
      </c>
      <c r="U35">
        <f t="shared" si="52"/>
        <v>2005</v>
      </c>
      <c r="V35">
        <f t="shared" ca="1" si="45"/>
        <v>0</v>
      </c>
      <c r="W35">
        <f t="shared" ca="1" si="37"/>
        <v>0</v>
      </c>
      <c r="X35">
        <f t="shared" ca="1" si="37"/>
        <v>0</v>
      </c>
      <c r="Y35">
        <f t="shared" ca="1" si="37"/>
        <v>0</v>
      </c>
      <c r="Z35">
        <f t="shared" ca="1" si="37"/>
        <v>0</v>
      </c>
      <c r="AA35">
        <f t="shared" ca="1" si="37"/>
        <v>76.900000000000006</v>
      </c>
      <c r="AB35">
        <f t="shared" ca="1" si="37"/>
        <v>68.199999999999989</v>
      </c>
      <c r="AC35">
        <f t="shared" ca="1" si="37"/>
        <v>66.100000000000009</v>
      </c>
      <c r="AD35">
        <f t="shared" ca="1" si="37"/>
        <v>24.400000000000006</v>
      </c>
      <c r="AE35">
        <f t="shared" ca="1" si="37"/>
        <v>8.1000000000000014</v>
      </c>
      <c r="AF35">
        <f t="shared" ca="1" si="37"/>
        <v>0</v>
      </c>
      <c r="AG35">
        <f t="shared" ca="1" si="37"/>
        <v>0</v>
      </c>
      <c r="AI35">
        <f t="shared" si="53"/>
        <v>2005</v>
      </c>
      <c r="AJ35">
        <f t="shared" ca="1" si="46"/>
        <v>0</v>
      </c>
      <c r="AK35">
        <f t="shared" ca="1" si="38"/>
        <v>0</v>
      </c>
      <c r="AL35">
        <f t="shared" ca="1" si="38"/>
        <v>0</v>
      </c>
      <c r="AM35">
        <f t="shared" ca="1" si="38"/>
        <v>0.5</v>
      </c>
      <c r="AN35">
        <f t="shared" ca="1" si="38"/>
        <v>1.1999999999999993</v>
      </c>
      <c r="AO35">
        <f t="shared" ca="1" si="38"/>
        <v>117.39999999999998</v>
      </c>
      <c r="AP35">
        <f t="shared" ca="1" si="38"/>
        <v>118.3</v>
      </c>
      <c r="AQ35">
        <f t="shared" ca="1" si="38"/>
        <v>117.9</v>
      </c>
      <c r="AR35">
        <f t="shared" ca="1" si="38"/>
        <v>56.8</v>
      </c>
      <c r="AS35">
        <f t="shared" ca="1" si="38"/>
        <v>16.900000000000002</v>
      </c>
      <c r="AT35">
        <f t="shared" ca="1" si="38"/>
        <v>0</v>
      </c>
      <c r="AU35">
        <f t="shared" ca="1" si="38"/>
        <v>0</v>
      </c>
      <c r="AV35" s="70">
        <f t="shared" ca="1" si="39"/>
        <v>428.99999999999994</v>
      </c>
      <c r="AW35">
        <f t="shared" si="54"/>
        <v>2005</v>
      </c>
      <c r="AX35">
        <f t="shared" ca="1" si="47"/>
        <v>0</v>
      </c>
      <c r="AY35">
        <f t="shared" ca="1" si="40"/>
        <v>0</v>
      </c>
      <c r="AZ35">
        <f t="shared" ca="1" si="40"/>
        <v>0</v>
      </c>
      <c r="BA35">
        <f t="shared" ca="1" si="40"/>
        <v>2.5</v>
      </c>
      <c r="BB35">
        <f t="shared" ca="1" si="40"/>
        <v>5.8999999999999986</v>
      </c>
      <c r="BC35">
        <f t="shared" ca="1" si="40"/>
        <v>166.6</v>
      </c>
      <c r="BD35">
        <f t="shared" ca="1" si="40"/>
        <v>177.6</v>
      </c>
      <c r="BE35">
        <f t="shared" ca="1" si="40"/>
        <v>177.70000000000005</v>
      </c>
      <c r="BF35">
        <f t="shared" ca="1" si="40"/>
        <v>103.69999999999999</v>
      </c>
      <c r="BG35">
        <f t="shared" ca="1" si="40"/>
        <v>27.700000000000003</v>
      </c>
      <c r="BH35">
        <f t="shared" ca="1" si="40"/>
        <v>0</v>
      </c>
      <c r="BI35">
        <f t="shared" ca="1" si="40"/>
        <v>0</v>
      </c>
      <c r="BK35">
        <f t="shared" si="55"/>
        <v>2005</v>
      </c>
      <c r="BL35">
        <f t="shared" ca="1" si="48"/>
        <v>0</v>
      </c>
      <c r="BM35">
        <f t="shared" ca="1" si="41"/>
        <v>0</v>
      </c>
      <c r="BN35">
        <f t="shared" ca="1" si="41"/>
        <v>0</v>
      </c>
      <c r="BO35">
        <f t="shared" ca="1" si="41"/>
        <v>5.8000000000000007</v>
      </c>
      <c r="BP35">
        <f t="shared" ca="1" si="41"/>
        <v>15.399999999999999</v>
      </c>
      <c r="BQ35">
        <f t="shared" ca="1" si="41"/>
        <v>222.49999999999997</v>
      </c>
      <c r="BR35">
        <f t="shared" ca="1" si="41"/>
        <v>239.59999999999997</v>
      </c>
      <c r="BS35">
        <f t="shared" ca="1" si="41"/>
        <v>239.70000000000002</v>
      </c>
      <c r="BT35">
        <f t="shared" ca="1" si="41"/>
        <v>159.50000000000003</v>
      </c>
      <c r="BU35">
        <f t="shared" ca="1" si="41"/>
        <v>43.8</v>
      </c>
      <c r="BV35">
        <f t="shared" ca="1" si="41"/>
        <v>1.3000000000000007</v>
      </c>
      <c r="BW35">
        <f t="shared" ca="1" si="41"/>
        <v>0</v>
      </c>
      <c r="BY35">
        <f t="shared" si="56"/>
        <v>2005</v>
      </c>
      <c r="BZ35">
        <f t="shared" ca="1" si="49"/>
        <v>0</v>
      </c>
      <c r="CA35">
        <f t="shared" ca="1" si="42"/>
        <v>0</v>
      </c>
      <c r="CB35">
        <f t="shared" ca="1" si="42"/>
        <v>0</v>
      </c>
      <c r="CC35">
        <f t="shared" ca="1" si="42"/>
        <v>9.8000000000000007</v>
      </c>
      <c r="CD35">
        <f t="shared" ca="1" si="42"/>
        <v>37.200000000000003</v>
      </c>
      <c r="CE35">
        <f t="shared" ca="1" si="42"/>
        <v>282.49999999999989</v>
      </c>
      <c r="CF35">
        <f t="shared" ca="1" si="42"/>
        <v>301.59999999999997</v>
      </c>
      <c r="CG35">
        <f t="shared" ca="1" si="42"/>
        <v>301.7</v>
      </c>
      <c r="CH35">
        <f t="shared" ca="1" si="42"/>
        <v>215.50000000000006</v>
      </c>
      <c r="CI35">
        <f t="shared" ca="1" si="42"/>
        <v>66.499999999999986</v>
      </c>
      <c r="CJ35">
        <f t="shared" ca="1" si="42"/>
        <v>7.1000000000000014</v>
      </c>
      <c r="CK35">
        <f t="shared" ca="1" si="42"/>
        <v>0</v>
      </c>
      <c r="CM35">
        <f t="shared" si="57"/>
        <v>2005</v>
      </c>
      <c r="CN35">
        <f t="shared" ca="1" si="50"/>
        <v>0</v>
      </c>
      <c r="CO35">
        <f t="shared" ca="1" si="43"/>
        <v>0</v>
      </c>
      <c r="CP35">
        <f t="shared" ca="1" si="43"/>
        <v>0.69999999999999929</v>
      </c>
      <c r="CQ35">
        <f t="shared" ca="1" si="43"/>
        <v>18.899999999999999</v>
      </c>
      <c r="CR35">
        <f t="shared" ca="1" si="43"/>
        <v>70.300000000000011</v>
      </c>
      <c r="CS35">
        <f t="shared" ca="1" si="43"/>
        <v>342.49999999999989</v>
      </c>
      <c r="CT35">
        <f t="shared" ca="1" si="43"/>
        <v>363.59999999999997</v>
      </c>
      <c r="CU35">
        <f t="shared" ca="1" si="43"/>
        <v>363.7</v>
      </c>
      <c r="CV35">
        <f t="shared" ca="1" si="43"/>
        <v>275.00000000000006</v>
      </c>
      <c r="CW35">
        <f t="shared" ca="1" si="43"/>
        <v>98.59999999999998</v>
      </c>
      <c r="CX35">
        <f t="shared" ca="1" si="43"/>
        <v>20.700000000000003</v>
      </c>
      <c r="CY35">
        <f t="shared" ca="1" si="43"/>
        <v>0</v>
      </c>
      <c r="DA35">
        <f t="shared" si="58"/>
        <v>2005</v>
      </c>
      <c r="DB35">
        <f t="shared" ca="1" si="51"/>
        <v>0</v>
      </c>
      <c r="DC35">
        <f t="shared" ca="1" si="44"/>
        <v>0</v>
      </c>
      <c r="DD35">
        <f t="shared" ca="1" si="44"/>
        <v>4.2999999999999989</v>
      </c>
      <c r="DE35">
        <f t="shared" ca="1" si="44"/>
        <v>32.5</v>
      </c>
      <c r="DF35">
        <f t="shared" ca="1" si="44"/>
        <v>114.6</v>
      </c>
      <c r="DG35">
        <f t="shared" ca="1" si="44"/>
        <v>402.49999999999994</v>
      </c>
      <c r="DH35">
        <f t="shared" ca="1" si="44"/>
        <v>425.6</v>
      </c>
      <c r="DI35">
        <f t="shared" ca="1" si="44"/>
        <v>425.7</v>
      </c>
      <c r="DJ35">
        <f t="shared" ca="1" si="44"/>
        <v>335.00000000000011</v>
      </c>
      <c r="DK35">
        <f t="shared" ca="1" si="44"/>
        <v>137.69999999999999</v>
      </c>
      <c r="DL35">
        <f t="shared" ca="1" si="44"/>
        <v>43.2</v>
      </c>
      <c r="DM35">
        <f t="shared" ca="1" si="44"/>
        <v>0</v>
      </c>
    </row>
    <row r="36" spans="1:117" x14ac:dyDescent="0.25">
      <c r="A36">
        <v>2001</v>
      </c>
      <c r="B36">
        <v>11</v>
      </c>
      <c r="C36">
        <v>370.70000000000005</v>
      </c>
      <c r="D36">
        <v>0</v>
      </c>
      <c r="E36">
        <v>310.70000000000005</v>
      </c>
      <c r="F36">
        <v>0</v>
      </c>
      <c r="G36">
        <v>250.70000000000002</v>
      </c>
      <c r="H36">
        <v>0</v>
      </c>
      <c r="I36">
        <v>190.90000000000003</v>
      </c>
      <c r="J36">
        <v>0.19999999999999929</v>
      </c>
      <c r="K36">
        <v>135.80000000000001</v>
      </c>
      <c r="L36">
        <v>5.0999999999999996</v>
      </c>
      <c r="M36">
        <v>87.2</v>
      </c>
      <c r="N36">
        <v>16.5</v>
      </c>
      <c r="O36">
        <v>47</v>
      </c>
      <c r="P36">
        <v>36.299999999999997</v>
      </c>
      <c r="Q36">
        <v>7.6433333333333318</v>
      </c>
      <c r="U36">
        <f t="shared" si="52"/>
        <v>2006</v>
      </c>
      <c r="V36">
        <f t="shared" ca="1" si="45"/>
        <v>0</v>
      </c>
      <c r="W36">
        <f t="shared" ca="1" si="37"/>
        <v>0</v>
      </c>
      <c r="X36">
        <f t="shared" ca="1" si="37"/>
        <v>0</v>
      </c>
      <c r="Y36">
        <f t="shared" ca="1" si="37"/>
        <v>0</v>
      </c>
      <c r="Z36">
        <f t="shared" ca="1" si="37"/>
        <v>15.8</v>
      </c>
      <c r="AA36">
        <f t="shared" ca="1" si="37"/>
        <v>21.4</v>
      </c>
      <c r="AB36">
        <f t="shared" ca="1" si="37"/>
        <v>89.200000000000017</v>
      </c>
      <c r="AC36">
        <f t="shared" ca="1" si="37"/>
        <v>37.5</v>
      </c>
      <c r="AD36">
        <f t="shared" ca="1" si="37"/>
        <v>1.3000000000000007</v>
      </c>
      <c r="AE36">
        <f t="shared" ca="1" si="37"/>
        <v>0</v>
      </c>
      <c r="AF36">
        <f t="shared" ca="1" si="37"/>
        <v>0</v>
      </c>
      <c r="AG36">
        <f t="shared" ca="1" si="37"/>
        <v>0</v>
      </c>
      <c r="AI36">
        <f t="shared" si="53"/>
        <v>2006</v>
      </c>
      <c r="AJ36">
        <f t="shared" ca="1" si="46"/>
        <v>0</v>
      </c>
      <c r="AK36">
        <f t="shared" ca="1" si="38"/>
        <v>0</v>
      </c>
      <c r="AL36">
        <f t="shared" ca="1" si="38"/>
        <v>0</v>
      </c>
      <c r="AM36">
        <f t="shared" ca="1" si="38"/>
        <v>0</v>
      </c>
      <c r="AN36">
        <f t="shared" ca="1" si="38"/>
        <v>25.900000000000002</v>
      </c>
      <c r="AO36">
        <f t="shared" ca="1" si="38"/>
        <v>43.800000000000011</v>
      </c>
      <c r="AP36">
        <f t="shared" ca="1" si="38"/>
        <v>144.70000000000002</v>
      </c>
      <c r="AQ36">
        <f t="shared" ca="1" si="38"/>
        <v>74.799999999999983</v>
      </c>
      <c r="AR36">
        <f t="shared" ca="1" si="38"/>
        <v>7.8000000000000007</v>
      </c>
      <c r="AS36">
        <f t="shared" ca="1" si="38"/>
        <v>1.8000000000000007</v>
      </c>
      <c r="AT36">
        <f t="shared" ca="1" si="38"/>
        <v>0</v>
      </c>
      <c r="AU36">
        <f t="shared" ca="1" si="38"/>
        <v>0</v>
      </c>
      <c r="AV36" s="70">
        <f t="shared" ca="1" si="39"/>
        <v>298.80000000000007</v>
      </c>
      <c r="AW36">
        <f t="shared" si="54"/>
        <v>2006</v>
      </c>
      <c r="AX36">
        <f t="shared" ca="1" si="47"/>
        <v>0</v>
      </c>
      <c r="AY36">
        <f t="shared" ca="1" si="40"/>
        <v>0</v>
      </c>
      <c r="AZ36">
        <f t="shared" ca="1" si="40"/>
        <v>0</v>
      </c>
      <c r="BA36">
        <f t="shared" ca="1" si="40"/>
        <v>1.2000000000000028</v>
      </c>
      <c r="BB36">
        <f t="shared" ca="1" si="40"/>
        <v>40.1</v>
      </c>
      <c r="BC36">
        <f t="shared" ca="1" si="40"/>
        <v>77</v>
      </c>
      <c r="BD36">
        <f t="shared" ca="1" si="40"/>
        <v>203.3</v>
      </c>
      <c r="BE36">
        <f t="shared" ca="1" si="40"/>
        <v>129.29999999999998</v>
      </c>
      <c r="BF36">
        <f t="shared" ca="1" si="40"/>
        <v>24</v>
      </c>
      <c r="BG36">
        <f t="shared" ca="1" si="40"/>
        <v>3.8000000000000007</v>
      </c>
      <c r="BH36">
        <f t="shared" ca="1" si="40"/>
        <v>0</v>
      </c>
      <c r="BI36">
        <f t="shared" ca="1" si="40"/>
        <v>0</v>
      </c>
      <c r="BK36">
        <f t="shared" si="55"/>
        <v>2006</v>
      </c>
      <c r="BL36">
        <f t="shared" ca="1" si="48"/>
        <v>0</v>
      </c>
      <c r="BM36">
        <f t="shared" ca="1" si="41"/>
        <v>0</v>
      </c>
      <c r="BN36">
        <f t="shared" ca="1" si="41"/>
        <v>0</v>
      </c>
      <c r="BO36">
        <f t="shared" ca="1" si="41"/>
        <v>9.1000000000000032</v>
      </c>
      <c r="BP36">
        <f t="shared" ca="1" si="41"/>
        <v>64.099999999999994</v>
      </c>
      <c r="BQ36">
        <f t="shared" ca="1" si="41"/>
        <v>124.19999999999999</v>
      </c>
      <c r="BR36">
        <f t="shared" ca="1" si="41"/>
        <v>265.2</v>
      </c>
      <c r="BS36">
        <f t="shared" ca="1" si="41"/>
        <v>191.29999999999998</v>
      </c>
      <c r="BT36">
        <f t="shared" ca="1" si="41"/>
        <v>60.899999999999991</v>
      </c>
      <c r="BU36">
        <f t="shared" ca="1" si="41"/>
        <v>6.1000000000000014</v>
      </c>
      <c r="BV36">
        <f t="shared" ca="1" si="41"/>
        <v>0.19999999999999929</v>
      </c>
      <c r="BW36">
        <f t="shared" ca="1" si="41"/>
        <v>0</v>
      </c>
      <c r="BY36">
        <f t="shared" si="56"/>
        <v>2006</v>
      </c>
      <c r="BZ36">
        <f t="shared" ca="1" si="49"/>
        <v>0</v>
      </c>
      <c r="CA36">
        <f t="shared" ca="1" si="42"/>
        <v>0</v>
      </c>
      <c r="CB36">
        <f t="shared" ca="1" si="42"/>
        <v>1.1999999999999993</v>
      </c>
      <c r="CC36">
        <f t="shared" ca="1" si="42"/>
        <v>21.000000000000004</v>
      </c>
      <c r="CD36">
        <f t="shared" ca="1" si="42"/>
        <v>100.20000000000002</v>
      </c>
      <c r="CE36">
        <f t="shared" ca="1" si="42"/>
        <v>180.5</v>
      </c>
      <c r="CF36">
        <f t="shared" ca="1" si="42"/>
        <v>327.19999999999993</v>
      </c>
      <c r="CG36">
        <f t="shared" ca="1" si="42"/>
        <v>253.3</v>
      </c>
      <c r="CH36">
        <f t="shared" ca="1" si="42"/>
        <v>106.89999999999999</v>
      </c>
      <c r="CI36">
        <f t="shared" ca="1" si="42"/>
        <v>15.8</v>
      </c>
      <c r="CJ36">
        <f t="shared" ca="1" si="42"/>
        <v>3.3999999999999986</v>
      </c>
      <c r="CK36">
        <f t="shared" ca="1" si="42"/>
        <v>0</v>
      </c>
      <c r="CM36">
        <f t="shared" si="57"/>
        <v>2006</v>
      </c>
      <c r="CN36">
        <f t="shared" ca="1" si="50"/>
        <v>0</v>
      </c>
      <c r="CO36">
        <f t="shared" ca="1" si="43"/>
        <v>0</v>
      </c>
      <c r="CP36">
        <f t="shared" ca="1" si="43"/>
        <v>3.5</v>
      </c>
      <c r="CQ36">
        <f t="shared" ca="1" si="43"/>
        <v>39.100000000000009</v>
      </c>
      <c r="CR36">
        <f t="shared" ca="1" si="43"/>
        <v>140.80000000000001</v>
      </c>
      <c r="CS36">
        <f t="shared" ca="1" si="43"/>
        <v>240.3</v>
      </c>
      <c r="CT36">
        <f t="shared" ca="1" si="43"/>
        <v>389.19999999999993</v>
      </c>
      <c r="CU36">
        <f t="shared" ca="1" si="43"/>
        <v>315.30000000000007</v>
      </c>
      <c r="CV36">
        <f t="shared" ca="1" si="43"/>
        <v>162.90000000000003</v>
      </c>
      <c r="CW36">
        <f t="shared" ca="1" si="43"/>
        <v>36</v>
      </c>
      <c r="CX36">
        <f t="shared" ca="1" si="43"/>
        <v>10.999999999999998</v>
      </c>
      <c r="CY36">
        <f t="shared" ca="1" si="43"/>
        <v>0</v>
      </c>
      <c r="DA36">
        <f t="shared" si="58"/>
        <v>2006</v>
      </c>
      <c r="DB36">
        <f t="shared" ca="1" si="51"/>
        <v>0</v>
      </c>
      <c r="DC36">
        <f t="shared" ca="1" si="44"/>
        <v>0</v>
      </c>
      <c r="DD36">
        <f t="shared" ca="1" si="44"/>
        <v>7.5</v>
      </c>
      <c r="DE36">
        <f t="shared" ca="1" si="44"/>
        <v>63.099999999999994</v>
      </c>
      <c r="DF36">
        <f t="shared" ca="1" si="44"/>
        <v>193.10000000000002</v>
      </c>
      <c r="DG36">
        <f t="shared" ca="1" si="44"/>
        <v>300.3</v>
      </c>
      <c r="DH36">
        <f t="shared" ca="1" si="44"/>
        <v>451.2</v>
      </c>
      <c r="DI36">
        <f t="shared" ca="1" si="44"/>
        <v>377.30000000000007</v>
      </c>
      <c r="DJ36">
        <f t="shared" ca="1" si="44"/>
        <v>222.30000000000004</v>
      </c>
      <c r="DK36">
        <f t="shared" ca="1" si="44"/>
        <v>62.699999999999996</v>
      </c>
      <c r="DL36">
        <f t="shared" ca="1" si="44"/>
        <v>26.5</v>
      </c>
      <c r="DM36">
        <f t="shared" ca="1" si="44"/>
        <v>0.59999999999999964</v>
      </c>
    </row>
    <row r="37" spans="1:117" x14ac:dyDescent="0.25">
      <c r="A37">
        <v>2001</v>
      </c>
      <c r="B37">
        <v>12</v>
      </c>
      <c r="C37">
        <v>574.29999999999995</v>
      </c>
      <c r="D37">
        <v>0</v>
      </c>
      <c r="E37">
        <v>512.29999999999995</v>
      </c>
      <c r="F37">
        <v>0</v>
      </c>
      <c r="G37">
        <v>450.2999999999999</v>
      </c>
      <c r="H37">
        <v>0</v>
      </c>
      <c r="I37">
        <v>388.39999999999992</v>
      </c>
      <c r="J37">
        <v>9.9999999999999645E-2</v>
      </c>
      <c r="K37">
        <v>328.4</v>
      </c>
      <c r="L37">
        <v>2.0999999999999996</v>
      </c>
      <c r="M37">
        <v>268.39999999999998</v>
      </c>
      <c r="N37">
        <v>4.0999999999999996</v>
      </c>
      <c r="O37">
        <v>210.1</v>
      </c>
      <c r="P37">
        <v>7.7999999999999989</v>
      </c>
      <c r="Q37">
        <v>1.4741935483870965</v>
      </c>
      <c r="U37">
        <f t="shared" si="52"/>
        <v>2007</v>
      </c>
      <c r="V37">
        <f t="shared" ca="1" si="45"/>
        <v>0</v>
      </c>
      <c r="W37">
        <f t="shared" ca="1" si="37"/>
        <v>0</v>
      </c>
      <c r="X37">
        <f t="shared" ca="1" si="37"/>
        <v>0</v>
      </c>
      <c r="Y37">
        <f t="shared" ca="1" si="37"/>
        <v>0</v>
      </c>
      <c r="Z37">
        <f t="shared" ca="1" si="37"/>
        <v>12.899999999999999</v>
      </c>
      <c r="AA37">
        <f t="shared" ca="1" si="37"/>
        <v>34.9</v>
      </c>
      <c r="AB37">
        <f t="shared" ca="1" si="37"/>
        <v>42.100000000000009</v>
      </c>
      <c r="AC37">
        <f t="shared" ca="1" si="37"/>
        <v>58.199999999999996</v>
      </c>
      <c r="AD37">
        <f t="shared" ca="1" si="37"/>
        <v>21.700000000000003</v>
      </c>
      <c r="AE37">
        <f t="shared" ca="1" si="37"/>
        <v>20.7</v>
      </c>
      <c r="AF37">
        <f t="shared" ca="1" si="37"/>
        <v>0</v>
      </c>
      <c r="AG37">
        <f t="shared" ca="1" si="37"/>
        <v>0</v>
      </c>
      <c r="AI37">
        <f t="shared" si="53"/>
        <v>2007</v>
      </c>
      <c r="AJ37">
        <f t="shared" ca="1" si="46"/>
        <v>0</v>
      </c>
      <c r="AK37">
        <f t="shared" ca="1" si="38"/>
        <v>0</v>
      </c>
      <c r="AL37">
        <f t="shared" ca="1" si="38"/>
        <v>0</v>
      </c>
      <c r="AM37">
        <f t="shared" ca="1" si="38"/>
        <v>0</v>
      </c>
      <c r="AN37">
        <f t="shared" ca="1" si="38"/>
        <v>22.900000000000002</v>
      </c>
      <c r="AO37">
        <f t="shared" ca="1" si="38"/>
        <v>65.099999999999994</v>
      </c>
      <c r="AP37">
        <f t="shared" ca="1" si="38"/>
        <v>88.2</v>
      </c>
      <c r="AQ37">
        <f t="shared" ca="1" si="38"/>
        <v>99.299999999999983</v>
      </c>
      <c r="AR37">
        <f t="shared" ca="1" si="38"/>
        <v>46.1</v>
      </c>
      <c r="AS37">
        <f t="shared" ca="1" si="38"/>
        <v>31.5</v>
      </c>
      <c r="AT37">
        <f t="shared" ca="1" si="38"/>
        <v>0</v>
      </c>
      <c r="AU37">
        <f t="shared" ca="1" si="38"/>
        <v>0</v>
      </c>
      <c r="AV37" s="70">
        <f t="shared" ca="1" si="39"/>
        <v>353.1</v>
      </c>
      <c r="AW37">
        <f t="shared" si="54"/>
        <v>2007</v>
      </c>
      <c r="AX37">
        <f t="shared" ca="1" si="47"/>
        <v>0</v>
      </c>
      <c r="AY37">
        <f t="shared" ca="1" si="40"/>
        <v>0</v>
      </c>
      <c r="AZ37">
        <f t="shared" ca="1" si="40"/>
        <v>0.5</v>
      </c>
      <c r="BA37">
        <f t="shared" ca="1" si="40"/>
        <v>0</v>
      </c>
      <c r="BB37">
        <f t="shared" ca="1" si="40"/>
        <v>40.900000000000006</v>
      </c>
      <c r="BC37">
        <f t="shared" ca="1" si="40"/>
        <v>107.19999999999999</v>
      </c>
      <c r="BD37">
        <f t="shared" ca="1" si="40"/>
        <v>143</v>
      </c>
      <c r="BE37">
        <f t="shared" ca="1" si="40"/>
        <v>154.20000000000002</v>
      </c>
      <c r="BF37">
        <f t="shared" ca="1" si="40"/>
        <v>81.400000000000006</v>
      </c>
      <c r="BG37">
        <f t="shared" ca="1" si="40"/>
        <v>56.2</v>
      </c>
      <c r="BH37">
        <f t="shared" ca="1" si="40"/>
        <v>0</v>
      </c>
      <c r="BI37">
        <f t="shared" ca="1" si="40"/>
        <v>0</v>
      </c>
      <c r="BK37">
        <f t="shared" si="55"/>
        <v>2007</v>
      </c>
      <c r="BL37">
        <f t="shared" ca="1" si="48"/>
        <v>0</v>
      </c>
      <c r="BM37">
        <f t="shared" ca="1" si="41"/>
        <v>0</v>
      </c>
      <c r="BN37">
        <f t="shared" ca="1" si="41"/>
        <v>2.5</v>
      </c>
      <c r="BO37">
        <f t="shared" ca="1" si="41"/>
        <v>2.9000000000000004</v>
      </c>
      <c r="BP37">
        <f t="shared" ca="1" si="41"/>
        <v>65</v>
      </c>
      <c r="BQ37">
        <f t="shared" ca="1" si="41"/>
        <v>160.29999999999998</v>
      </c>
      <c r="BR37">
        <f t="shared" ca="1" si="41"/>
        <v>201.50000000000003</v>
      </c>
      <c r="BS37">
        <f t="shared" ca="1" si="41"/>
        <v>214.4</v>
      </c>
      <c r="BT37">
        <f t="shared" ca="1" si="41"/>
        <v>130.60000000000002</v>
      </c>
      <c r="BU37">
        <f t="shared" ca="1" si="41"/>
        <v>86.7</v>
      </c>
      <c r="BV37">
        <f t="shared" ca="1" si="41"/>
        <v>0</v>
      </c>
      <c r="BW37">
        <f t="shared" ca="1" si="41"/>
        <v>0</v>
      </c>
      <c r="BY37">
        <f t="shared" si="56"/>
        <v>2007</v>
      </c>
      <c r="BZ37">
        <f t="shared" ca="1" si="49"/>
        <v>0</v>
      </c>
      <c r="CA37">
        <f t="shared" ca="1" si="42"/>
        <v>0</v>
      </c>
      <c r="CB37">
        <f t="shared" ca="1" si="42"/>
        <v>4.5</v>
      </c>
      <c r="CC37">
        <f t="shared" ca="1" si="42"/>
        <v>10.299999999999999</v>
      </c>
      <c r="CD37">
        <f t="shared" ca="1" si="42"/>
        <v>97.100000000000009</v>
      </c>
      <c r="CE37">
        <f t="shared" ca="1" si="42"/>
        <v>217.1</v>
      </c>
      <c r="CF37">
        <f t="shared" ca="1" si="42"/>
        <v>263.50000000000006</v>
      </c>
      <c r="CG37">
        <f t="shared" ca="1" si="42"/>
        <v>276.39999999999998</v>
      </c>
      <c r="CH37">
        <f t="shared" ca="1" si="42"/>
        <v>185.80000000000004</v>
      </c>
      <c r="CI37">
        <f t="shared" ca="1" si="42"/>
        <v>121.09999999999998</v>
      </c>
      <c r="CJ37">
        <f t="shared" ca="1" si="42"/>
        <v>0</v>
      </c>
      <c r="CK37">
        <f t="shared" ca="1" si="42"/>
        <v>0</v>
      </c>
      <c r="CM37">
        <f t="shared" si="57"/>
        <v>2007</v>
      </c>
      <c r="CN37">
        <f t="shared" ca="1" si="50"/>
        <v>0</v>
      </c>
      <c r="CO37">
        <f t="shared" ca="1" si="43"/>
        <v>0</v>
      </c>
      <c r="CP37">
        <f t="shared" ca="1" si="43"/>
        <v>9</v>
      </c>
      <c r="CQ37">
        <f t="shared" ca="1" si="43"/>
        <v>23.7</v>
      </c>
      <c r="CR37">
        <f t="shared" ca="1" si="43"/>
        <v>136.10000000000002</v>
      </c>
      <c r="CS37">
        <f t="shared" ca="1" si="43"/>
        <v>275.09999999999997</v>
      </c>
      <c r="CT37">
        <f t="shared" ca="1" si="43"/>
        <v>325.5</v>
      </c>
      <c r="CU37">
        <f t="shared" ca="1" si="43"/>
        <v>338.4</v>
      </c>
      <c r="CV37">
        <f t="shared" ca="1" si="43"/>
        <v>243</v>
      </c>
      <c r="CW37">
        <f t="shared" ca="1" si="43"/>
        <v>159.1</v>
      </c>
      <c r="CX37">
        <f t="shared" ca="1" si="43"/>
        <v>0.79999999999999893</v>
      </c>
      <c r="CY37">
        <f t="shared" ca="1" si="43"/>
        <v>0</v>
      </c>
      <c r="DA37">
        <f t="shared" si="58"/>
        <v>2007</v>
      </c>
      <c r="DB37">
        <f t="shared" ca="1" si="51"/>
        <v>0.90000000000000036</v>
      </c>
      <c r="DC37">
        <f t="shared" ca="1" si="44"/>
        <v>0</v>
      </c>
      <c r="DD37">
        <f t="shared" ca="1" si="44"/>
        <v>16</v>
      </c>
      <c r="DE37">
        <f t="shared" ca="1" si="44"/>
        <v>42.9</v>
      </c>
      <c r="DF37">
        <f t="shared" ca="1" si="44"/>
        <v>186.5</v>
      </c>
      <c r="DG37">
        <f t="shared" ca="1" si="44"/>
        <v>335.09999999999997</v>
      </c>
      <c r="DH37">
        <f t="shared" ca="1" si="44"/>
        <v>387.5</v>
      </c>
      <c r="DI37">
        <f t="shared" ca="1" si="44"/>
        <v>400.4</v>
      </c>
      <c r="DJ37">
        <f t="shared" ca="1" si="44"/>
        <v>302.99999999999994</v>
      </c>
      <c r="DK37">
        <f t="shared" ca="1" si="44"/>
        <v>212.00000000000003</v>
      </c>
      <c r="DL37">
        <f t="shared" ca="1" si="44"/>
        <v>6.6999999999999993</v>
      </c>
      <c r="DM37">
        <f t="shared" ca="1" si="44"/>
        <v>0</v>
      </c>
    </row>
    <row r="38" spans="1:117" x14ac:dyDescent="0.25">
      <c r="A38">
        <v>2002</v>
      </c>
      <c r="B38">
        <v>1</v>
      </c>
      <c r="C38">
        <v>642.9</v>
      </c>
      <c r="D38">
        <v>0</v>
      </c>
      <c r="E38">
        <v>580.90000000000009</v>
      </c>
      <c r="F38">
        <v>0</v>
      </c>
      <c r="G38">
        <v>518.89999999999986</v>
      </c>
      <c r="H38">
        <v>0</v>
      </c>
      <c r="I38">
        <v>456.89999999999992</v>
      </c>
      <c r="J38">
        <v>0</v>
      </c>
      <c r="K38">
        <v>394.89999999999992</v>
      </c>
      <c r="L38">
        <v>0</v>
      </c>
      <c r="M38">
        <v>332.89999999999992</v>
      </c>
      <c r="N38">
        <v>0</v>
      </c>
      <c r="O38">
        <v>270.89999999999998</v>
      </c>
      <c r="P38">
        <v>0</v>
      </c>
      <c r="Q38">
        <v>-0.73870967741935512</v>
      </c>
      <c r="U38">
        <f t="shared" si="52"/>
        <v>2008</v>
      </c>
      <c r="V38">
        <f t="shared" ca="1" si="45"/>
        <v>0</v>
      </c>
      <c r="W38">
        <f t="shared" ca="1" si="37"/>
        <v>0</v>
      </c>
      <c r="X38">
        <f t="shared" ca="1" si="37"/>
        <v>0</v>
      </c>
      <c r="Y38">
        <f t="shared" ca="1" si="37"/>
        <v>0</v>
      </c>
      <c r="Z38">
        <f t="shared" ca="1" si="37"/>
        <v>0</v>
      </c>
      <c r="AA38">
        <f t="shared" ca="1" si="37"/>
        <v>44.9</v>
      </c>
      <c r="AB38">
        <f t="shared" ca="1" si="37"/>
        <v>56.699999999999996</v>
      </c>
      <c r="AC38">
        <f t="shared" ca="1" si="37"/>
        <v>34.4</v>
      </c>
      <c r="AD38">
        <f t="shared" ca="1" si="37"/>
        <v>9.7999999999999972</v>
      </c>
      <c r="AE38">
        <f t="shared" ca="1" si="37"/>
        <v>0</v>
      </c>
      <c r="AF38">
        <f t="shared" ca="1" si="37"/>
        <v>0</v>
      </c>
      <c r="AG38">
        <f t="shared" ca="1" si="37"/>
        <v>0</v>
      </c>
      <c r="AI38">
        <f t="shared" si="53"/>
        <v>2008</v>
      </c>
      <c r="AJ38">
        <f t="shared" ca="1" si="46"/>
        <v>0</v>
      </c>
      <c r="AK38">
        <f t="shared" ca="1" si="38"/>
        <v>0</v>
      </c>
      <c r="AL38">
        <f t="shared" ca="1" si="38"/>
        <v>0</v>
      </c>
      <c r="AM38">
        <f t="shared" ca="1" si="38"/>
        <v>0.39999999999999858</v>
      </c>
      <c r="AN38">
        <f t="shared" ca="1" si="38"/>
        <v>1.1999999999999993</v>
      </c>
      <c r="AO38">
        <f t="shared" ca="1" si="38"/>
        <v>80.5</v>
      </c>
      <c r="AP38">
        <f t="shared" ca="1" si="38"/>
        <v>107.20000000000002</v>
      </c>
      <c r="AQ38">
        <f t="shared" ca="1" si="38"/>
        <v>71.699999999999989</v>
      </c>
      <c r="AR38">
        <f t="shared" ca="1" si="38"/>
        <v>28.8</v>
      </c>
      <c r="AS38">
        <f t="shared" ca="1" si="38"/>
        <v>0.60000000000000142</v>
      </c>
      <c r="AT38">
        <f t="shared" ca="1" si="38"/>
        <v>0</v>
      </c>
      <c r="AU38">
        <f t="shared" ca="1" si="38"/>
        <v>0</v>
      </c>
      <c r="AV38" s="70">
        <f t="shared" ca="1" si="39"/>
        <v>290.40000000000003</v>
      </c>
      <c r="AW38">
        <f t="shared" si="54"/>
        <v>2008</v>
      </c>
      <c r="AX38">
        <f t="shared" ca="1" si="47"/>
        <v>0</v>
      </c>
      <c r="AY38">
        <f t="shared" ca="1" si="40"/>
        <v>0</v>
      </c>
      <c r="AZ38">
        <f t="shared" ca="1" si="40"/>
        <v>0</v>
      </c>
      <c r="BA38">
        <f t="shared" ca="1" si="40"/>
        <v>5.5999999999999979</v>
      </c>
      <c r="BB38">
        <f t="shared" ca="1" si="40"/>
        <v>6.3999999999999986</v>
      </c>
      <c r="BC38">
        <f t="shared" ca="1" si="40"/>
        <v>122.09999999999997</v>
      </c>
      <c r="BD38">
        <f t="shared" ca="1" si="40"/>
        <v>163.50000000000003</v>
      </c>
      <c r="BE38">
        <f t="shared" ca="1" si="40"/>
        <v>121.80000000000001</v>
      </c>
      <c r="BF38">
        <f t="shared" ca="1" si="40"/>
        <v>58.4</v>
      </c>
      <c r="BG38">
        <f t="shared" ca="1" si="40"/>
        <v>4.6000000000000014</v>
      </c>
      <c r="BH38">
        <f t="shared" ca="1" si="40"/>
        <v>0</v>
      </c>
      <c r="BI38">
        <f t="shared" ca="1" si="40"/>
        <v>0</v>
      </c>
      <c r="BK38">
        <f t="shared" si="55"/>
        <v>2008</v>
      </c>
      <c r="BL38">
        <f t="shared" ca="1" si="48"/>
        <v>0</v>
      </c>
      <c r="BM38">
        <f t="shared" ca="1" si="41"/>
        <v>0</v>
      </c>
      <c r="BN38">
        <f t="shared" ca="1" si="41"/>
        <v>0</v>
      </c>
      <c r="BO38">
        <f t="shared" ca="1" si="41"/>
        <v>15.299999999999999</v>
      </c>
      <c r="BP38">
        <f t="shared" ca="1" si="41"/>
        <v>15.499999999999998</v>
      </c>
      <c r="BQ38">
        <f t="shared" ca="1" si="41"/>
        <v>175.70000000000002</v>
      </c>
      <c r="BR38">
        <f t="shared" ca="1" si="41"/>
        <v>224.40000000000006</v>
      </c>
      <c r="BS38">
        <f t="shared" ca="1" si="41"/>
        <v>183.20000000000005</v>
      </c>
      <c r="BT38">
        <f t="shared" ca="1" si="41"/>
        <v>105.29999999999997</v>
      </c>
      <c r="BU38">
        <f t="shared" ca="1" si="41"/>
        <v>10.500000000000002</v>
      </c>
      <c r="BV38">
        <f t="shared" ca="1" si="41"/>
        <v>0.30000000000000071</v>
      </c>
      <c r="BW38">
        <f t="shared" ca="1" si="41"/>
        <v>0</v>
      </c>
      <c r="BY38">
        <f t="shared" si="56"/>
        <v>2008</v>
      </c>
      <c r="BZ38">
        <f t="shared" ca="1" si="49"/>
        <v>0.5</v>
      </c>
      <c r="CA38">
        <f t="shared" ca="1" si="42"/>
        <v>0</v>
      </c>
      <c r="CB38">
        <f t="shared" ca="1" si="42"/>
        <v>0</v>
      </c>
      <c r="CC38">
        <f t="shared" ca="1" si="42"/>
        <v>33.5</v>
      </c>
      <c r="CD38">
        <f t="shared" ca="1" si="42"/>
        <v>31.899999999999995</v>
      </c>
      <c r="CE38">
        <f t="shared" ca="1" si="42"/>
        <v>234.29999999999998</v>
      </c>
      <c r="CF38">
        <f t="shared" ca="1" si="42"/>
        <v>286.40000000000009</v>
      </c>
      <c r="CG38">
        <f t="shared" ca="1" si="42"/>
        <v>245.20000000000002</v>
      </c>
      <c r="CH38">
        <f t="shared" ca="1" si="42"/>
        <v>164.29999999999998</v>
      </c>
      <c r="CI38">
        <f t="shared" ca="1" si="42"/>
        <v>21.2</v>
      </c>
      <c r="CJ38">
        <f t="shared" ca="1" si="42"/>
        <v>5.3000000000000007</v>
      </c>
      <c r="CK38">
        <f t="shared" ca="1" si="42"/>
        <v>0</v>
      </c>
      <c r="CM38">
        <f t="shared" si="57"/>
        <v>2008</v>
      </c>
      <c r="CN38">
        <f t="shared" ca="1" si="50"/>
        <v>4.5</v>
      </c>
      <c r="CO38">
        <f t="shared" ca="1" si="43"/>
        <v>0</v>
      </c>
      <c r="CP38">
        <f t="shared" ca="1" si="43"/>
        <v>0</v>
      </c>
      <c r="CQ38">
        <f t="shared" ca="1" si="43"/>
        <v>57.300000000000004</v>
      </c>
      <c r="CR38">
        <f t="shared" ca="1" si="43"/>
        <v>59.699999999999989</v>
      </c>
      <c r="CS38">
        <f t="shared" ca="1" si="43"/>
        <v>294.29999999999995</v>
      </c>
      <c r="CT38">
        <f t="shared" ca="1" si="43"/>
        <v>348.40000000000009</v>
      </c>
      <c r="CU38">
        <f t="shared" ca="1" si="43"/>
        <v>307.2</v>
      </c>
      <c r="CV38">
        <f t="shared" ca="1" si="43"/>
        <v>224.29999999999998</v>
      </c>
      <c r="CW38">
        <f t="shared" ca="1" si="43"/>
        <v>40.200000000000003</v>
      </c>
      <c r="CX38">
        <f t="shared" ca="1" si="43"/>
        <v>15.100000000000001</v>
      </c>
      <c r="CY38">
        <f t="shared" ca="1" si="43"/>
        <v>0</v>
      </c>
      <c r="DA38">
        <f t="shared" si="58"/>
        <v>2008</v>
      </c>
      <c r="DB38">
        <f t="shared" ca="1" si="51"/>
        <v>8.5</v>
      </c>
      <c r="DC38">
        <f t="shared" ca="1" si="44"/>
        <v>0</v>
      </c>
      <c r="DD38">
        <f t="shared" ca="1" si="44"/>
        <v>1.5999999999999996</v>
      </c>
      <c r="DE38">
        <f t="shared" ca="1" si="44"/>
        <v>87.1</v>
      </c>
      <c r="DF38">
        <f t="shared" ca="1" si="44"/>
        <v>103.69999999999997</v>
      </c>
      <c r="DG38">
        <f t="shared" ca="1" si="44"/>
        <v>354.2999999999999</v>
      </c>
      <c r="DH38">
        <f t="shared" ca="1" si="44"/>
        <v>410.40000000000003</v>
      </c>
      <c r="DI38">
        <f t="shared" ca="1" si="44"/>
        <v>369.19999999999993</v>
      </c>
      <c r="DJ38">
        <f t="shared" ca="1" si="44"/>
        <v>284.3</v>
      </c>
      <c r="DK38">
        <f t="shared" ca="1" si="44"/>
        <v>72.699999999999989</v>
      </c>
      <c r="DL38">
        <f t="shared" ca="1" si="44"/>
        <v>28.8</v>
      </c>
      <c r="DM38">
        <f t="shared" ca="1" si="44"/>
        <v>1</v>
      </c>
    </row>
    <row r="39" spans="1:117" x14ac:dyDescent="0.25">
      <c r="A39">
        <v>2002</v>
      </c>
      <c r="B39">
        <v>2</v>
      </c>
      <c r="C39">
        <v>589.90000000000009</v>
      </c>
      <c r="D39">
        <v>0</v>
      </c>
      <c r="E39">
        <v>533.90000000000009</v>
      </c>
      <c r="F39">
        <v>0</v>
      </c>
      <c r="G39">
        <v>477.90000000000009</v>
      </c>
      <c r="H39">
        <v>0</v>
      </c>
      <c r="I39">
        <v>421.90000000000003</v>
      </c>
      <c r="J39">
        <v>0</v>
      </c>
      <c r="K39">
        <v>365.90000000000009</v>
      </c>
      <c r="L39">
        <v>0</v>
      </c>
      <c r="M39">
        <v>309.89999999999998</v>
      </c>
      <c r="N39">
        <v>0</v>
      </c>
      <c r="O39">
        <v>253.89999999999995</v>
      </c>
      <c r="P39">
        <v>0</v>
      </c>
      <c r="Q39">
        <v>-1.0678571428571431</v>
      </c>
      <c r="U39">
        <f t="shared" si="52"/>
        <v>2009</v>
      </c>
      <c r="V39">
        <f t="shared" ca="1" si="45"/>
        <v>0</v>
      </c>
      <c r="W39">
        <f t="shared" ca="1" si="37"/>
        <v>0</v>
      </c>
      <c r="X39">
        <f t="shared" ca="1" si="37"/>
        <v>0</v>
      </c>
      <c r="Y39">
        <f t="shared" ca="1" si="37"/>
        <v>0</v>
      </c>
      <c r="Z39">
        <f t="shared" ca="1" si="37"/>
        <v>0</v>
      </c>
      <c r="AA39">
        <f t="shared" ca="1" si="37"/>
        <v>11</v>
      </c>
      <c r="AB39">
        <f t="shared" ca="1" si="37"/>
        <v>13.200000000000003</v>
      </c>
      <c r="AC39">
        <f t="shared" ca="1" si="37"/>
        <v>47.900000000000006</v>
      </c>
      <c r="AD39">
        <f t="shared" ca="1" si="37"/>
        <v>6.2000000000000028</v>
      </c>
      <c r="AE39">
        <f t="shared" ca="1" si="37"/>
        <v>0</v>
      </c>
      <c r="AF39">
        <f t="shared" ca="1" si="37"/>
        <v>0</v>
      </c>
      <c r="AG39">
        <f t="shared" ca="1" si="37"/>
        <v>0</v>
      </c>
      <c r="AI39">
        <f t="shared" si="53"/>
        <v>2009</v>
      </c>
      <c r="AJ39">
        <f t="shared" ca="1" si="46"/>
        <v>0</v>
      </c>
      <c r="AK39">
        <f t="shared" ca="1" si="38"/>
        <v>0</v>
      </c>
      <c r="AL39">
        <f t="shared" ca="1" si="38"/>
        <v>0</v>
      </c>
      <c r="AM39">
        <f t="shared" ca="1" si="38"/>
        <v>2</v>
      </c>
      <c r="AN39">
        <f t="shared" ca="1" si="38"/>
        <v>2.1999999999999993</v>
      </c>
      <c r="AO39">
        <f t="shared" ca="1" si="38"/>
        <v>26.900000000000002</v>
      </c>
      <c r="AP39">
        <f t="shared" ca="1" si="38"/>
        <v>44.400000000000006</v>
      </c>
      <c r="AQ39">
        <f t="shared" ca="1" si="38"/>
        <v>86.2</v>
      </c>
      <c r="AR39">
        <f t="shared" ca="1" si="38"/>
        <v>17.600000000000001</v>
      </c>
      <c r="AS39">
        <f t="shared" ca="1" si="38"/>
        <v>0</v>
      </c>
      <c r="AT39">
        <f t="shared" ca="1" si="38"/>
        <v>0</v>
      </c>
      <c r="AU39">
        <f t="shared" ca="1" si="38"/>
        <v>0</v>
      </c>
      <c r="AV39" s="70">
        <f t="shared" ca="1" si="39"/>
        <v>179.29999999999998</v>
      </c>
      <c r="AW39">
        <f t="shared" si="54"/>
        <v>2009</v>
      </c>
      <c r="AX39">
        <f t="shared" ca="1" si="47"/>
        <v>0</v>
      </c>
      <c r="AY39">
        <f t="shared" ca="1" si="40"/>
        <v>0</v>
      </c>
      <c r="AZ39">
        <f t="shared" ca="1" si="40"/>
        <v>0</v>
      </c>
      <c r="BA39">
        <f t="shared" ca="1" si="40"/>
        <v>5.6000000000000014</v>
      </c>
      <c r="BB39">
        <f t="shared" ca="1" si="40"/>
        <v>13</v>
      </c>
      <c r="BC39">
        <f t="shared" ca="1" si="40"/>
        <v>52.1</v>
      </c>
      <c r="BD39">
        <f t="shared" ca="1" si="40"/>
        <v>97.5</v>
      </c>
      <c r="BE39">
        <f t="shared" ca="1" si="40"/>
        <v>139.30000000000001</v>
      </c>
      <c r="BF39">
        <f t="shared" ca="1" si="40"/>
        <v>39.1</v>
      </c>
      <c r="BG39">
        <f t="shared" ca="1" si="40"/>
        <v>0.30000000000000071</v>
      </c>
      <c r="BH39">
        <f t="shared" ca="1" si="40"/>
        <v>0</v>
      </c>
      <c r="BI39">
        <f t="shared" ca="1" si="40"/>
        <v>0</v>
      </c>
      <c r="BK39">
        <f t="shared" si="55"/>
        <v>2009</v>
      </c>
      <c r="BL39">
        <f t="shared" ca="1" si="48"/>
        <v>0</v>
      </c>
      <c r="BM39">
        <f t="shared" ca="1" si="41"/>
        <v>0</v>
      </c>
      <c r="BN39">
        <f t="shared" ca="1" si="41"/>
        <v>0</v>
      </c>
      <c r="BO39">
        <f t="shared" ca="1" si="41"/>
        <v>11.8</v>
      </c>
      <c r="BP39">
        <f t="shared" ca="1" si="41"/>
        <v>30.6</v>
      </c>
      <c r="BQ39">
        <f t="shared" ca="1" si="41"/>
        <v>92.299999999999983</v>
      </c>
      <c r="BR39">
        <f t="shared" ca="1" si="41"/>
        <v>159.4</v>
      </c>
      <c r="BS39">
        <f t="shared" ca="1" si="41"/>
        <v>197.20000000000002</v>
      </c>
      <c r="BT39">
        <f t="shared" ca="1" si="41"/>
        <v>76</v>
      </c>
      <c r="BU39">
        <f t="shared" ca="1" si="41"/>
        <v>2.7000000000000011</v>
      </c>
      <c r="BV39">
        <f t="shared" ca="1" si="41"/>
        <v>0</v>
      </c>
      <c r="BW39">
        <f t="shared" ca="1" si="41"/>
        <v>0</v>
      </c>
      <c r="BY39">
        <f t="shared" si="56"/>
        <v>2009</v>
      </c>
      <c r="BZ39">
        <f t="shared" ca="1" si="49"/>
        <v>0</v>
      </c>
      <c r="CA39">
        <f t="shared" ca="1" si="42"/>
        <v>0</v>
      </c>
      <c r="CB39">
        <f t="shared" ca="1" si="42"/>
        <v>0</v>
      </c>
      <c r="CC39">
        <f t="shared" ca="1" si="42"/>
        <v>22.9</v>
      </c>
      <c r="CD39">
        <f t="shared" ca="1" si="42"/>
        <v>56.100000000000009</v>
      </c>
      <c r="CE39">
        <f t="shared" ca="1" si="42"/>
        <v>142.5</v>
      </c>
      <c r="CF39">
        <f t="shared" ca="1" si="42"/>
        <v>221.39999999999995</v>
      </c>
      <c r="CG39">
        <f t="shared" ca="1" si="42"/>
        <v>258</v>
      </c>
      <c r="CH39">
        <f t="shared" ca="1" si="42"/>
        <v>128.29999999999998</v>
      </c>
      <c r="CI39">
        <f t="shared" ca="1" si="42"/>
        <v>8.5000000000000018</v>
      </c>
      <c r="CJ39">
        <f t="shared" ca="1" si="42"/>
        <v>1.5</v>
      </c>
      <c r="CK39">
        <f t="shared" ca="1" si="42"/>
        <v>0</v>
      </c>
      <c r="CM39">
        <f t="shared" si="57"/>
        <v>2009</v>
      </c>
      <c r="CN39">
        <f t="shared" ca="1" si="50"/>
        <v>0</v>
      </c>
      <c r="CO39">
        <f t="shared" ca="1" si="43"/>
        <v>0</v>
      </c>
      <c r="CP39">
        <f t="shared" ca="1" si="43"/>
        <v>0</v>
      </c>
      <c r="CQ39">
        <f t="shared" ca="1" si="43"/>
        <v>37.6</v>
      </c>
      <c r="CR39">
        <f t="shared" ca="1" si="43"/>
        <v>95.699999999999989</v>
      </c>
      <c r="CS39">
        <f t="shared" ca="1" si="43"/>
        <v>196.60000000000002</v>
      </c>
      <c r="CT39">
        <f t="shared" ca="1" si="43"/>
        <v>283.39999999999992</v>
      </c>
      <c r="CU39">
        <f t="shared" ca="1" si="43"/>
        <v>320</v>
      </c>
      <c r="CV39">
        <f t="shared" ca="1" si="43"/>
        <v>184.9</v>
      </c>
      <c r="CW39">
        <f t="shared" ca="1" si="43"/>
        <v>28.299999999999997</v>
      </c>
      <c r="CX39">
        <f t="shared" ca="1" si="43"/>
        <v>7.3999999999999986</v>
      </c>
      <c r="CY39">
        <f t="shared" ca="1" si="43"/>
        <v>0</v>
      </c>
      <c r="DA39">
        <f t="shared" si="58"/>
        <v>2009</v>
      </c>
      <c r="DB39">
        <f t="shared" ca="1" si="51"/>
        <v>0</v>
      </c>
      <c r="DC39">
        <f t="shared" ca="1" si="44"/>
        <v>0.30000000000000071</v>
      </c>
      <c r="DD39">
        <f t="shared" ca="1" si="44"/>
        <v>2.4000000000000004</v>
      </c>
      <c r="DE39">
        <f t="shared" ca="1" si="44"/>
        <v>59.400000000000006</v>
      </c>
      <c r="DF39">
        <f t="shared" ca="1" si="44"/>
        <v>148.9</v>
      </c>
      <c r="DG39">
        <f t="shared" ca="1" si="44"/>
        <v>255.3</v>
      </c>
      <c r="DH39">
        <f t="shared" ca="1" si="44"/>
        <v>345.40000000000003</v>
      </c>
      <c r="DI39">
        <f t="shared" ca="1" si="44"/>
        <v>382</v>
      </c>
      <c r="DJ39">
        <f t="shared" ca="1" si="44"/>
        <v>242.90000000000003</v>
      </c>
      <c r="DK39">
        <f t="shared" ca="1" si="44"/>
        <v>65.999999999999986</v>
      </c>
      <c r="DL39">
        <f t="shared" ca="1" si="44"/>
        <v>18.8</v>
      </c>
      <c r="DM39">
        <f t="shared" ca="1" si="44"/>
        <v>0</v>
      </c>
    </row>
    <row r="40" spans="1:117" x14ac:dyDescent="0.25">
      <c r="A40">
        <v>2002</v>
      </c>
      <c r="B40">
        <v>3</v>
      </c>
      <c r="C40">
        <v>609.5</v>
      </c>
      <c r="D40">
        <v>0</v>
      </c>
      <c r="E40">
        <v>547.5</v>
      </c>
      <c r="F40">
        <v>0</v>
      </c>
      <c r="G40">
        <v>485.50000000000006</v>
      </c>
      <c r="H40">
        <v>0</v>
      </c>
      <c r="I40">
        <v>423.5</v>
      </c>
      <c r="J40">
        <v>0</v>
      </c>
      <c r="K40">
        <v>361.50000000000006</v>
      </c>
      <c r="L40">
        <v>0</v>
      </c>
      <c r="M40">
        <v>299.50000000000006</v>
      </c>
      <c r="N40">
        <v>0</v>
      </c>
      <c r="O40">
        <v>237.5</v>
      </c>
      <c r="P40">
        <v>0</v>
      </c>
      <c r="Q40">
        <v>0.3387096774193547</v>
      </c>
      <c r="U40">
        <f t="shared" si="52"/>
        <v>2010</v>
      </c>
      <c r="V40">
        <f t="shared" ca="1" si="45"/>
        <v>0</v>
      </c>
      <c r="W40">
        <f t="shared" ca="1" si="37"/>
        <v>0</v>
      </c>
      <c r="X40">
        <f t="shared" ca="1" si="37"/>
        <v>0</v>
      </c>
      <c r="Y40">
        <f t="shared" ca="1" si="37"/>
        <v>0</v>
      </c>
      <c r="Z40">
        <f t="shared" ca="1" si="37"/>
        <v>10.300000000000004</v>
      </c>
      <c r="AA40">
        <f t="shared" ca="1" si="37"/>
        <v>29.6</v>
      </c>
      <c r="AB40">
        <f t="shared" ca="1" si="37"/>
        <v>101.80000000000001</v>
      </c>
      <c r="AC40">
        <f t="shared" ca="1" si="37"/>
        <v>91.699999999999989</v>
      </c>
      <c r="AD40">
        <f t="shared" ca="1" si="37"/>
        <v>19.200000000000003</v>
      </c>
      <c r="AE40">
        <f t="shared" ca="1" si="37"/>
        <v>0</v>
      </c>
      <c r="AF40">
        <f t="shared" ca="1" si="37"/>
        <v>0</v>
      </c>
      <c r="AG40">
        <f t="shared" ca="1" si="37"/>
        <v>0</v>
      </c>
      <c r="AI40">
        <f t="shared" si="53"/>
        <v>2010</v>
      </c>
      <c r="AJ40">
        <f t="shared" ca="1" si="46"/>
        <v>0</v>
      </c>
      <c r="AK40">
        <f t="shared" ca="1" si="38"/>
        <v>0</v>
      </c>
      <c r="AL40">
        <f t="shared" ca="1" si="38"/>
        <v>0</v>
      </c>
      <c r="AM40">
        <f t="shared" ca="1" si="38"/>
        <v>1.1999999999999993</v>
      </c>
      <c r="AN40">
        <f t="shared" ca="1" si="38"/>
        <v>27.800000000000004</v>
      </c>
      <c r="AO40">
        <f t="shared" ca="1" si="38"/>
        <v>66</v>
      </c>
      <c r="AP40">
        <f t="shared" ca="1" si="38"/>
        <v>157.30000000000001</v>
      </c>
      <c r="AQ40">
        <f t="shared" ca="1" si="38"/>
        <v>146.19999999999999</v>
      </c>
      <c r="AR40">
        <f t="shared" ca="1" si="38"/>
        <v>32.600000000000009</v>
      </c>
      <c r="AS40">
        <f t="shared" ca="1" si="38"/>
        <v>0</v>
      </c>
      <c r="AT40">
        <f t="shared" ca="1" si="38"/>
        <v>0</v>
      </c>
      <c r="AU40">
        <f t="shared" ca="1" si="38"/>
        <v>0</v>
      </c>
      <c r="AV40" s="70">
        <f t="shared" ca="1" si="39"/>
        <v>431.1</v>
      </c>
      <c r="AW40">
        <f t="shared" si="54"/>
        <v>2010</v>
      </c>
      <c r="AX40">
        <f t="shared" ca="1" si="47"/>
        <v>0</v>
      </c>
      <c r="AY40">
        <f t="shared" ca="1" si="40"/>
        <v>0</v>
      </c>
      <c r="AZ40">
        <f t="shared" ca="1" si="40"/>
        <v>0</v>
      </c>
      <c r="BA40">
        <f t="shared" ca="1" si="40"/>
        <v>8.9000000000000021</v>
      </c>
      <c r="BB40">
        <f t="shared" ca="1" si="40"/>
        <v>59.699999999999996</v>
      </c>
      <c r="BC40">
        <f t="shared" ca="1" si="40"/>
        <v>112.80000000000001</v>
      </c>
      <c r="BD40">
        <f t="shared" ca="1" si="40"/>
        <v>216.8</v>
      </c>
      <c r="BE40">
        <f t="shared" ca="1" si="40"/>
        <v>206.29999999999998</v>
      </c>
      <c r="BF40">
        <f t="shared" ca="1" si="40"/>
        <v>53.2</v>
      </c>
      <c r="BG40">
        <f t="shared" ca="1" si="40"/>
        <v>2.7000000000000028</v>
      </c>
      <c r="BH40">
        <f t="shared" ca="1" si="40"/>
        <v>0</v>
      </c>
      <c r="BI40">
        <f t="shared" ca="1" si="40"/>
        <v>0</v>
      </c>
      <c r="BK40">
        <f t="shared" si="55"/>
        <v>2010</v>
      </c>
      <c r="BL40">
        <f t="shared" ca="1" si="48"/>
        <v>0</v>
      </c>
      <c r="BM40">
        <f t="shared" ca="1" si="41"/>
        <v>0</v>
      </c>
      <c r="BN40">
        <f t="shared" ca="1" si="41"/>
        <v>0</v>
      </c>
      <c r="BO40">
        <f t="shared" ca="1" si="41"/>
        <v>20.900000000000002</v>
      </c>
      <c r="BP40">
        <f t="shared" ca="1" si="41"/>
        <v>97.600000000000023</v>
      </c>
      <c r="BQ40">
        <f t="shared" ca="1" si="41"/>
        <v>164.3</v>
      </c>
      <c r="BR40">
        <f t="shared" ca="1" si="41"/>
        <v>277.40000000000003</v>
      </c>
      <c r="BS40">
        <f t="shared" ca="1" si="41"/>
        <v>268.30000000000007</v>
      </c>
      <c r="BT40">
        <f t="shared" ca="1" si="41"/>
        <v>89.600000000000023</v>
      </c>
      <c r="BU40">
        <f t="shared" ca="1" si="41"/>
        <v>12.500000000000004</v>
      </c>
      <c r="BV40">
        <f t="shared" ca="1" si="41"/>
        <v>0</v>
      </c>
      <c r="BW40">
        <f t="shared" ca="1" si="41"/>
        <v>0</v>
      </c>
      <c r="BY40">
        <f t="shared" si="56"/>
        <v>2010</v>
      </c>
      <c r="BZ40">
        <f t="shared" ca="1" si="49"/>
        <v>0</v>
      </c>
      <c r="CA40">
        <f t="shared" ca="1" si="42"/>
        <v>0</v>
      </c>
      <c r="CB40">
        <f t="shared" ca="1" si="42"/>
        <v>0</v>
      </c>
      <c r="CC40">
        <f t="shared" ca="1" si="42"/>
        <v>33.200000000000003</v>
      </c>
      <c r="CD40">
        <f t="shared" ca="1" si="42"/>
        <v>139.6</v>
      </c>
      <c r="CE40">
        <f t="shared" ca="1" si="42"/>
        <v>222.89999999999998</v>
      </c>
      <c r="CF40">
        <f t="shared" ca="1" si="42"/>
        <v>339.39999999999992</v>
      </c>
      <c r="CG40">
        <f t="shared" ca="1" si="42"/>
        <v>330.3</v>
      </c>
      <c r="CH40">
        <f t="shared" ca="1" si="42"/>
        <v>142.5</v>
      </c>
      <c r="CI40">
        <f t="shared" ca="1" si="42"/>
        <v>33.900000000000006</v>
      </c>
      <c r="CJ40">
        <f t="shared" ca="1" si="42"/>
        <v>1.3000000000000007</v>
      </c>
      <c r="CK40">
        <f t="shared" ca="1" si="42"/>
        <v>0</v>
      </c>
      <c r="CM40">
        <f t="shared" si="57"/>
        <v>2010</v>
      </c>
      <c r="CN40">
        <f t="shared" ca="1" si="50"/>
        <v>0</v>
      </c>
      <c r="CO40">
        <f t="shared" ca="1" si="43"/>
        <v>0</v>
      </c>
      <c r="CP40">
        <f t="shared" ca="1" si="43"/>
        <v>1.5999999999999996</v>
      </c>
      <c r="CQ40">
        <f t="shared" ca="1" si="43"/>
        <v>54.599999999999994</v>
      </c>
      <c r="CR40">
        <f t="shared" ca="1" si="43"/>
        <v>183.60000000000002</v>
      </c>
      <c r="CS40">
        <f t="shared" ca="1" si="43"/>
        <v>282.89999999999992</v>
      </c>
      <c r="CT40">
        <f t="shared" ca="1" si="43"/>
        <v>401.39999999999992</v>
      </c>
      <c r="CU40">
        <f t="shared" ca="1" si="43"/>
        <v>392.3</v>
      </c>
      <c r="CV40">
        <f t="shared" ca="1" si="43"/>
        <v>201.8</v>
      </c>
      <c r="CW40">
        <f t="shared" ca="1" si="43"/>
        <v>67.900000000000006</v>
      </c>
      <c r="CX40">
        <f t="shared" ca="1" si="43"/>
        <v>3.3000000000000007</v>
      </c>
      <c r="CY40">
        <f t="shared" ca="1" si="43"/>
        <v>0</v>
      </c>
      <c r="DA40">
        <f t="shared" si="58"/>
        <v>2010</v>
      </c>
      <c r="DB40">
        <f t="shared" ca="1" si="51"/>
        <v>0</v>
      </c>
      <c r="DC40">
        <f t="shared" ca="1" si="44"/>
        <v>0</v>
      </c>
      <c r="DD40">
        <f t="shared" ca="1" si="44"/>
        <v>10.7</v>
      </c>
      <c r="DE40">
        <f t="shared" ca="1" si="44"/>
        <v>85.499999999999986</v>
      </c>
      <c r="DF40">
        <f t="shared" ca="1" si="44"/>
        <v>233.90000000000003</v>
      </c>
      <c r="DG40">
        <f t="shared" ca="1" si="44"/>
        <v>342.89999999999992</v>
      </c>
      <c r="DH40">
        <f t="shared" ca="1" si="44"/>
        <v>463.4</v>
      </c>
      <c r="DI40">
        <f t="shared" ca="1" si="44"/>
        <v>454.29999999999995</v>
      </c>
      <c r="DJ40">
        <f t="shared" ca="1" si="44"/>
        <v>261.8</v>
      </c>
      <c r="DK40">
        <f t="shared" ca="1" si="44"/>
        <v>118.3</v>
      </c>
      <c r="DL40">
        <f t="shared" ca="1" si="44"/>
        <v>5.3000000000000007</v>
      </c>
      <c r="DM40">
        <f t="shared" ca="1" si="44"/>
        <v>0</v>
      </c>
    </row>
    <row r="41" spans="1:117" x14ac:dyDescent="0.25">
      <c r="A41">
        <v>2002</v>
      </c>
      <c r="B41">
        <v>4</v>
      </c>
      <c r="C41">
        <v>383.59999999999997</v>
      </c>
      <c r="D41">
        <v>4.1999999999999993</v>
      </c>
      <c r="E41">
        <v>329.4</v>
      </c>
      <c r="F41">
        <v>10</v>
      </c>
      <c r="G41">
        <v>276.99999999999994</v>
      </c>
      <c r="H41">
        <v>17.600000000000001</v>
      </c>
      <c r="I41">
        <v>224.99999999999997</v>
      </c>
      <c r="J41">
        <v>25.6</v>
      </c>
      <c r="K41">
        <v>175.39999999999998</v>
      </c>
      <c r="L41">
        <v>36.000000000000007</v>
      </c>
      <c r="M41">
        <v>129.29999999999998</v>
      </c>
      <c r="N41">
        <v>49.900000000000006</v>
      </c>
      <c r="O41">
        <v>85.5</v>
      </c>
      <c r="P41">
        <v>66.099999999999994</v>
      </c>
      <c r="Q41">
        <v>7.3533333333333344</v>
      </c>
      <c r="U41">
        <f t="shared" si="52"/>
        <v>2011</v>
      </c>
      <c r="V41">
        <f t="shared" ca="1" si="45"/>
        <v>0</v>
      </c>
      <c r="W41">
        <f t="shared" ca="1" si="37"/>
        <v>0</v>
      </c>
      <c r="X41">
        <f t="shared" ca="1" si="37"/>
        <v>0</v>
      </c>
      <c r="Y41">
        <f t="shared" ca="1" si="37"/>
        <v>0</v>
      </c>
      <c r="Z41">
        <f t="shared" ca="1" si="37"/>
        <v>12.400000000000002</v>
      </c>
      <c r="AA41">
        <f t="shared" ca="1" si="37"/>
        <v>23.9</v>
      </c>
      <c r="AB41">
        <f t="shared" ca="1" si="37"/>
        <v>114.6</v>
      </c>
      <c r="AC41">
        <f t="shared" ca="1" si="37"/>
        <v>43.400000000000006</v>
      </c>
      <c r="AD41">
        <f t="shared" ca="1" si="37"/>
        <v>19.599999999999998</v>
      </c>
      <c r="AE41">
        <f t="shared" ca="1" si="37"/>
        <v>0</v>
      </c>
      <c r="AF41">
        <f t="shared" ca="1" si="37"/>
        <v>0</v>
      </c>
      <c r="AG41">
        <f t="shared" ca="1" si="37"/>
        <v>0</v>
      </c>
      <c r="AI41">
        <f t="shared" si="53"/>
        <v>2011</v>
      </c>
      <c r="AJ41">
        <f t="shared" ca="1" si="46"/>
        <v>0</v>
      </c>
      <c r="AK41">
        <f t="shared" ca="1" si="38"/>
        <v>0</v>
      </c>
      <c r="AL41">
        <f t="shared" ca="1" si="38"/>
        <v>0</v>
      </c>
      <c r="AM41">
        <f t="shared" ca="1" si="38"/>
        <v>0</v>
      </c>
      <c r="AN41">
        <f t="shared" ca="1" si="38"/>
        <v>21.8</v>
      </c>
      <c r="AO41">
        <f t="shared" ca="1" si="38"/>
        <v>48.599999999999994</v>
      </c>
      <c r="AP41">
        <f t="shared" ca="1" si="38"/>
        <v>174.40000000000003</v>
      </c>
      <c r="AQ41">
        <f t="shared" ca="1" si="38"/>
        <v>95.900000000000034</v>
      </c>
      <c r="AR41">
        <f t="shared" ca="1" si="38"/>
        <v>34.5</v>
      </c>
      <c r="AS41">
        <f t="shared" ca="1" si="38"/>
        <v>0.70000000000000284</v>
      </c>
      <c r="AT41">
        <f t="shared" ca="1" si="38"/>
        <v>0</v>
      </c>
      <c r="AU41">
        <f t="shared" ca="1" si="38"/>
        <v>0</v>
      </c>
      <c r="AV41" s="70">
        <f t="shared" ca="1" si="39"/>
        <v>375.90000000000003</v>
      </c>
      <c r="AW41">
        <f t="shared" si="54"/>
        <v>2011</v>
      </c>
      <c r="AX41">
        <f t="shared" ca="1" si="47"/>
        <v>0</v>
      </c>
      <c r="AY41">
        <f t="shared" ca="1" si="40"/>
        <v>0</v>
      </c>
      <c r="AZ41">
        <f t="shared" ca="1" si="40"/>
        <v>0</v>
      </c>
      <c r="BA41">
        <f t="shared" ca="1" si="40"/>
        <v>1.6999999999999993</v>
      </c>
      <c r="BB41">
        <f t="shared" ca="1" si="40"/>
        <v>35.5</v>
      </c>
      <c r="BC41">
        <f t="shared" ca="1" si="40"/>
        <v>90.800000000000011</v>
      </c>
      <c r="BD41">
        <f t="shared" ca="1" si="40"/>
        <v>236.4</v>
      </c>
      <c r="BE41">
        <f t="shared" ca="1" si="40"/>
        <v>157.89999999999998</v>
      </c>
      <c r="BF41">
        <f t="shared" ca="1" si="40"/>
        <v>60.300000000000004</v>
      </c>
      <c r="BG41">
        <f t="shared" ca="1" si="40"/>
        <v>9.1000000000000014</v>
      </c>
      <c r="BH41">
        <f t="shared" ca="1" si="40"/>
        <v>0</v>
      </c>
      <c r="BI41">
        <f t="shared" ca="1" si="40"/>
        <v>0</v>
      </c>
      <c r="BK41">
        <f t="shared" si="55"/>
        <v>2011</v>
      </c>
      <c r="BL41">
        <f t="shared" ca="1" si="48"/>
        <v>0</v>
      </c>
      <c r="BM41">
        <f t="shared" ca="1" si="41"/>
        <v>0</v>
      </c>
      <c r="BN41">
        <f t="shared" ca="1" si="41"/>
        <v>0</v>
      </c>
      <c r="BO41">
        <f t="shared" ca="1" si="41"/>
        <v>5.6</v>
      </c>
      <c r="BP41">
        <f t="shared" ca="1" si="41"/>
        <v>57.9</v>
      </c>
      <c r="BQ41">
        <f t="shared" ca="1" si="41"/>
        <v>139.9</v>
      </c>
      <c r="BR41">
        <f t="shared" ca="1" si="41"/>
        <v>298.39999999999998</v>
      </c>
      <c r="BS41">
        <f t="shared" ca="1" si="41"/>
        <v>219.89999999999995</v>
      </c>
      <c r="BT41">
        <f t="shared" ca="1" si="41"/>
        <v>99</v>
      </c>
      <c r="BU41">
        <f t="shared" ca="1" si="41"/>
        <v>24.5</v>
      </c>
      <c r="BV41">
        <f t="shared" ca="1" si="41"/>
        <v>0</v>
      </c>
      <c r="BW41">
        <f t="shared" ca="1" si="41"/>
        <v>0</v>
      </c>
      <c r="BY41">
        <f t="shared" si="56"/>
        <v>2011</v>
      </c>
      <c r="BZ41">
        <f t="shared" ca="1" si="49"/>
        <v>0</v>
      </c>
      <c r="CA41">
        <f t="shared" ca="1" si="42"/>
        <v>0</v>
      </c>
      <c r="CB41">
        <f t="shared" ca="1" si="42"/>
        <v>0</v>
      </c>
      <c r="CC41">
        <f t="shared" ca="1" si="42"/>
        <v>13.700000000000001</v>
      </c>
      <c r="CD41">
        <f t="shared" ca="1" si="42"/>
        <v>87.800000000000011</v>
      </c>
      <c r="CE41">
        <f t="shared" ca="1" si="42"/>
        <v>195.99999999999997</v>
      </c>
      <c r="CF41">
        <f t="shared" ca="1" si="42"/>
        <v>360.4</v>
      </c>
      <c r="CG41">
        <f t="shared" ca="1" si="42"/>
        <v>281.89999999999992</v>
      </c>
      <c r="CH41">
        <f t="shared" ca="1" si="42"/>
        <v>150.39999999999998</v>
      </c>
      <c r="CI41">
        <f t="shared" ca="1" si="42"/>
        <v>43.400000000000006</v>
      </c>
      <c r="CJ41">
        <f t="shared" ca="1" si="42"/>
        <v>3</v>
      </c>
      <c r="CK41">
        <f t="shared" ca="1" si="42"/>
        <v>0</v>
      </c>
      <c r="CM41">
        <f t="shared" si="57"/>
        <v>2011</v>
      </c>
      <c r="CN41">
        <f t="shared" ca="1" si="50"/>
        <v>0</v>
      </c>
      <c r="CO41">
        <f t="shared" ca="1" si="43"/>
        <v>0</v>
      </c>
      <c r="CP41">
        <f t="shared" ca="1" si="43"/>
        <v>0</v>
      </c>
      <c r="CQ41">
        <f t="shared" ca="1" si="43"/>
        <v>24.9</v>
      </c>
      <c r="CR41">
        <f t="shared" ca="1" si="43"/>
        <v>125.9</v>
      </c>
      <c r="CS41">
        <f t="shared" ca="1" si="43"/>
        <v>254.29999999999993</v>
      </c>
      <c r="CT41">
        <f t="shared" ca="1" si="43"/>
        <v>422.40000000000003</v>
      </c>
      <c r="CU41">
        <f t="shared" ca="1" si="43"/>
        <v>343.9</v>
      </c>
      <c r="CV41">
        <f t="shared" ca="1" si="43"/>
        <v>207.39999999999998</v>
      </c>
      <c r="CW41">
        <f t="shared" ca="1" si="43"/>
        <v>72.800000000000011</v>
      </c>
      <c r="CX41">
        <f t="shared" ca="1" si="43"/>
        <v>12.3</v>
      </c>
      <c r="CY41">
        <f t="shared" ca="1" si="43"/>
        <v>0</v>
      </c>
      <c r="DA41">
        <f t="shared" si="58"/>
        <v>2011</v>
      </c>
      <c r="DB41">
        <f t="shared" ca="1" si="51"/>
        <v>0</v>
      </c>
      <c r="DC41">
        <f t="shared" ca="1" si="44"/>
        <v>0</v>
      </c>
      <c r="DD41">
        <f t="shared" ca="1" si="44"/>
        <v>3</v>
      </c>
      <c r="DE41">
        <f t="shared" ca="1" si="44"/>
        <v>39.700000000000003</v>
      </c>
      <c r="DF41">
        <f t="shared" ca="1" si="44"/>
        <v>175</v>
      </c>
      <c r="DG41">
        <f t="shared" ca="1" si="44"/>
        <v>314.29999999999995</v>
      </c>
      <c r="DH41">
        <f t="shared" ca="1" si="44"/>
        <v>484.40000000000003</v>
      </c>
      <c r="DI41">
        <f t="shared" ca="1" si="44"/>
        <v>405.9</v>
      </c>
      <c r="DJ41">
        <f t="shared" ca="1" si="44"/>
        <v>267.29999999999995</v>
      </c>
      <c r="DK41">
        <f t="shared" ca="1" si="44"/>
        <v>113.90000000000002</v>
      </c>
      <c r="DL41">
        <f t="shared" ca="1" si="44"/>
        <v>30.799999999999997</v>
      </c>
      <c r="DM41">
        <f t="shared" ca="1" si="44"/>
        <v>0</v>
      </c>
    </row>
    <row r="42" spans="1:117" x14ac:dyDescent="0.25">
      <c r="A42">
        <v>2002</v>
      </c>
      <c r="B42">
        <v>5</v>
      </c>
      <c r="C42">
        <v>292.50000000000006</v>
      </c>
      <c r="D42">
        <v>2.6999999999999993</v>
      </c>
      <c r="E42">
        <v>236.2</v>
      </c>
      <c r="F42">
        <v>8.3999999999999986</v>
      </c>
      <c r="G42">
        <v>180.2</v>
      </c>
      <c r="H42">
        <v>14.399999999999999</v>
      </c>
      <c r="I42">
        <v>128.80000000000001</v>
      </c>
      <c r="J42">
        <v>25</v>
      </c>
      <c r="K42">
        <v>85.3</v>
      </c>
      <c r="L42">
        <v>43.5</v>
      </c>
      <c r="M42">
        <v>49.800000000000004</v>
      </c>
      <c r="N42">
        <v>70</v>
      </c>
      <c r="O42">
        <v>22.800000000000004</v>
      </c>
      <c r="P42">
        <v>105</v>
      </c>
      <c r="Q42">
        <v>10.651612903225805</v>
      </c>
      <c r="U42">
        <f t="shared" si="52"/>
        <v>2012</v>
      </c>
      <c r="V42">
        <f t="shared" ca="1" si="45"/>
        <v>0</v>
      </c>
      <c r="W42">
        <f t="shared" ca="1" si="37"/>
        <v>0</v>
      </c>
      <c r="X42">
        <f t="shared" ca="1" si="37"/>
        <v>0.69999999999999929</v>
      </c>
      <c r="Y42">
        <f t="shared" ca="1" si="37"/>
        <v>0</v>
      </c>
      <c r="Z42">
        <f t="shared" ca="1" si="37"/>
        <v>13.099999999999998</v>
      </c>
      <c r="AA42">
        <f t="shared" ca="1" si="37"/>
        <v>61.999999999999993</v>
      </c>
      <c r="AB42">
        <f t="shared" ca="1" si="37"/>
        <v>94.799999999999983</v>
      </c>
      <c r="AC42">
        <f t="shared" ca="1" si="37"/>
        <v>46.79999999999999</v>
      </c>
      <c r="AD42">
        <f t="shared" ca="1" si="37"/>
        <v>9.100000000000005</v>
      </c>
      <c r="AE42">
        <f t="shared" ca="1" si="37"/>
        <v>0</v>
      </c>
      <c r="AF42">
        <f t="shared" ca="1" si="37"/>
        <v>0</v>
      </c>
      <c r="AG42">
        <f t="shared" ca="1" si="37"/>
        <v>0</v>
      </c>
      <c r="AI42">
        <f t="shared" si="53"/>
        <v>2012</v>
      </c>
      <c r="AJ42">
        <f t="shared" ca="1" si="46"/>
        <v>0</v>
      </c>
      <c r="AK42">
        <f t="shared" ca="1" si="38"/>
        <v>0</v>
      </c>
      <c r="AL42">
        <f t="shared" ca="1" si="38"/>
        <v>4.5</v>
      </c>
      <c r="AM42">
        <f t="shared" ca="1" si="38"/>
        <v>0</v>
      </c>
      <c r="AN42">
        <f t="shared" ca="1" si="38"/>
        <v>26.699999999999996</v>
      </c>
      <c r="AO42">
        <f t="shared" ca="1" si="38"/>
        <v>97.600000000000023</v>
      </c>
      <c r="AP42">
        <f t="shared" ca="1" si="38"/>
        <v>153.89999999999995</v>
      </c>
      <c r="AQ42">
        <f t="shared" ca="1" si="38"/>
        <v>91.1</v>
      </c>
      <c r="AR42">
        <f t="shared" ca="1" si="38"/>
        <v>27.100000000000005</v>
      </c>
      <c r="AS42">
        <f t="shared" ca="1" si="38"/>
        <v>1.6000000000000014</v>
      </c>
      <c r="AT42">
        <f t="shared" ca="1" si="38"/>
        <v>0</v>
      </c>
      <c r="AU42">
        <f t="shared" ca="1" si="38"/>
        <v>0</v>
      </c>
      <c r="AV42" s="70">
        <f ca="1">SUM(AJ42:AU42)</f>
        <v>402.5</v>
      </c>
      <c r="AW42">
        <f t="shared" si="54"/>
        <v>2012</v>
      </c>
      <c r="AX42">
        <f t="shared" ca="1" si="47"/>
        <v>0</v>
      </c>
      <c r="AY42">
        <f t="shared" ca="1" si="40"/>
        <v>0</v>
      </c>
      <c r="AZ42">
        <f t="shared" ca="1" si="40"/>
        <v>13.300000000000004</v>
      </c>
      <c r="BA42">
        <f t="shared" ca="1" si="40"/>
        <v>2</v>
      </c>
      <c r="BB42">
        <f t="shared" ca="1" si="40"/>
        <v>47.099999999999994</v>
      </c>
      <c r="BC42">
        <f t="shared" ca="1" si="40"/>
        <v>139.40000000000003</v>
      </c>
      <c r="BD42">
        <f t="shared" ca="1" si="40"/>
        <v>215.9</v>
      </c>
      <c r="BE42">
        <f t="shared" ca="1" si="40"/>
        <v>147.50000000000003</v>
      </c>
      <c r="BF42">
        <f t="shared" ca="1" si="40"/>
        <v>52.199999999999996</v>
      </c>
      <c r="BG42">
        <f t="shared" ca="1" si="40"/>
        <v>9.8000000000000007</v>
      </c>
      <c r="BH42">
        <f t="shared" ca="1" si="40"/>
        <v>0</v>
      </c>
      <c r="BI42">
        <f t="shared" ca="1" si="40"/>
        <v>0</v>
      </c>
      <c r="BK42">
        <f t="shared" si="55"/>
        <v>2012</v>
      </c>
      <c r="BL42">
        <f t="shared" ca="1" si="48"/>
        <v>0</v>
      </c>
      <c r="BM42">
        <f t="shared" ca="1" si="41"/>
        <v>0</v>
      </c>
      <c r="BN42">
        <f t="shared" ca="1" si="41"/>
        <v>28.700000000000003</v>
      </c>
      <c r="BO42">
        <f t="shared" ca="1" si="41"/>
        <v>4.8000000000000007</v>
      </c>
      <c r="BP42">
        <f t="shared" ca="1" si="41"/>
        <v>77.999999999999986</v>
      </c>
      <c r="BQ42">
        <f t="shared" ca="1" si="41"/>
        <v>190.1</v>
      </c>
      <c r="BR42">
        <f t="shared" ca="1" si="41"/>
        <v>277.90000000000003</v>
      </c>
      <c r="BS42">
        <f t="shared" ca="1" si="41"/>
        <v>209.2</v>
      </c>
      <c r="BT42">
        <f t="shared" ca="1" si="41"/>
        <v>85.4</v>
      </c>
      <c r="BU42">
        <f t="shared" ca="1" si="41"/>
        <v>23.4</v>
      </c>
      <c r="BV42">
        <f t="shared" ca="1" si="41"/>
        <v>9.9999999999999645E-2</v>
      </c>
      <c r="BW42">
        <f t="shared" ca="1" si="41"/>
        <v>0</v>
      </c>
      <c r="BY42">
        <f t="shared" si="56"/>
        <v>2012</v>
      </c>
      <c r="BZ42">
        <f t="shared" ca="1" si="49"/>
        <v>0</v>
      </c>
      <c r="CA42">
        <f t="shared" ca="1" si="42"/>
        <v>0</v>
      </c>
      <c r="CB42">
        <f t="shared" ca="1" si="42"/>
        <v>44.70000000000001</v>
      </c>
      <c r="CC42">
        <f t="shared" ca="1" si="42"/>
        <v>9.1000000000000014</v>
      </c>
      <c r="CD42">
        <f t="shared" ca="1" si="42"/>
        <v>119.39999999999999</v>
      </c>
      <c r="CE42">
        <f t="shared" ca="1" si="42"/>
        <v>247.29999999999995</v>
      </c>
      <c r="CF42">
        <f t="shared" ca="1" si="42"/>
        <v>339.90000000000003</v>
      </c>
      <c r="CG42">
        <f t="shared" ca="1" si="42"/>
        <v>271.19999999999993</v>
      </c>
      <c r="CH42">
        <f t="shared" ca="1" si="42"/>
        <v>127.8</v>
      </c>
      <c r="CI42">
        <f t="shared" ca="1" si="42"/>
        <v>42.4</v>
      </c>
      <c r="CJ42">
        <f t="shared" ca="1" si="42"/>
        <v>2.0999999999999996</v>
      </c>
      <c r="CK42">
        <f t="shared" ca="1" si="42"/>
        <v>0</v>
      </c>
      <c r="CM42">
        <f t="shared" si="57"/>
        <v>2012</v>
      </c>
      <c r="CN42">
        <f t="shared" ca="1" si="50"/>
        <v>0</v>
      </c>
      <c r="CO42">
        <f t="shared" ca="1" si="43"/>
        <v>0</v>
      </c>
      <c r="CP42">
        <f t="shared" ca="1" si="43"/>
        <v>64.900000000000006</v>
      </c>
      <c r="CQ42">
        <f t="shared" ca="1" si="43"/>
        <v>16.700000000000003</v>
      </c>
      <c r="CR42">
        <f t="shared" ca="1" si="43"/>
        <v>171.9</v>
      </c>
      <c r="CS42">
        <f t="shared" ca="1" si="43"/>
        <v>307.29999999999995</v>
      </c>
      <c r="CT42">
        <f t="shared" ca="1" si="43"/>
        <v>401.90000000000009</v>
      </c>
      <c r="CU42">
        <f t="shared" ca="1" si="43"/>
        <v>333.19999999999987</v>
      </c>
      <c r="CV42">
        <f t="shared" ca="1" si="43"/>
        <v>179.6</v>
      </c>
      <c r="CW42">
        <f t="shared" ca="1" si="43"/>
        <v>69.599999999999994</v>
      </c>
      <c r="CX42">
        <f t="shared" ca="1" si="43"/>
        <v>4.1999999999999993</v>
      </c>
      <c r="CY42">
        <f t="shared" ca="1" si="43"/>
        <v>9.9999999999999645E-2</v>
      </c>
      <c r="DA42">
        <f t="shared" si="58"/>
        <v>2012</v>
      </c>
      <c r="DB42">
        <f t="shared" ca="1" si="51"/>
        <v>0</v>
      </c>
      <c r="DC42">
        <f t="shared" ca="1" si="44"/>
        <v>0</v>
      </c>
      <c r="DD42">
        <f t="shared" ca="1" si="44"/>
        <v>95.800000000000026</v>
      </c>
      <c r="DE42">
        <f t="shared" ca="1" si="44"/>
        <v>28.1</v>
      </c>
      <c r="DF42">
        <f t="shared" ca="1" si="44"/>
        <v>230.49999999999997</v>
      </c>
      <c r="DG42">
        <f t="shared" ca="1" si="44"/>
        <v>367.30000000000007</v>
      </c>
      <c r="DH42">
        <f t="shared" ca="1" si="44"/>
        <v>463.90000000000009</v>
      </c>
      <c r="DI42">
        <f t="shared" ca="1" si="44"/>
        <v>395.19999999999987</v>
      </c>
      <c r="DJ42">
        <f t="shared" ca="1" si="44"/>
        <v>239.00000000000003</v>
      </c>
      <c r="DK42">
        <f t="shared" ca="1" si="44"/>
        <v>105.60000000000001</v>
      </c>
      <c r="DL42">
        <f t="shared" ca="1" si="44"/>
        <v>9.5</v>
      </c>
      <c r="DM42">
        <f t="shared" ca="1" si="44"/>
        <v>3.8000000000000007</v>
      </c>
    </row>
    <row r="43" spans="1:117" x14ac:dyDescent="0.25">
      <c r="A43">
        <v>2002</v>
      </c>
      <c r="B43">
        <v>6</v>
      </c>
      <c r="C43">
        <v>74.699999999999989</v>
      </c>
      <c r="D43">
        <v>49.300000000000004</v>
      </c>
      <c r="E43">
        <v>43.8</v>
      </c>
      <c r="F43">
        <v>78.399999999999977</v>
      </c>
      <c r="G43">
        <v>20.6</v>
      </c>
      <c r="H43">
        <v>115.19999999999999</v>
      </c>
      <c r="I43">
        <v>7.5</v>
      </c>
      <c r="J43">
        <v>162.1</v>
      </c>
      <c r="K43">
        <v>2.5</v>
      </c>
      <c r="L43">
        <v>217.10000000000002</v>
      </c>
      <c r="M43">
        <v>0</v>
      </c>
      <c r="N43">
        <v>274.60000000000002</v>
      </c>
      <c r="O43">
        <v>0</v>
      </c>
      <c r="P43">
        <v>334.60000000000008</v>
      </c>
      <c r="Q43">
        <v>19.153333333333332</v>
      </c>
      <c r="U43">
        <f t="shared" si="52"/>
        <v>2013</v>
      </c>
      <c r="V43">
        <f t="shared" ca="1" si="45"/>
        <v>0</v>
      </c>
      <c r="W43">
        <f t="shared" ca="1" si="37"/>
        <v>0</v>
      </c>
      <c r="X43">
        <f t="shared" ca="1" si="37"/>
        <v>0</v>
      </c>
      <c r="Y43">
        <f t="shared" ca="1" si="37"/>
        <v>0</v>
      </c>
      <c r="Z43">
        <f t="shared" ca="1" si="37"/>
        <v>21.000000000000004</v>
      </c>
      <c r="AA43">
        <f t="shared" ca="1" si="37"/>
        <v>32.399999999999991</v>
      </c>
      <c r="AB43">
        <f t="shared" ca="1" si="37"/>
        <v>76.999999999999986</v>
      </c>
      <c r="AC43">
        <f t="shared" ca="1" si="37"/>
        <v>38.299999999999997</v>
      </c>
      <c r="AD43">
        <f t="shared" ca="1" si="37"/>
        <v>19.099999999999998</v>
      </c>
      <c r="AE43">
        <f t="shared" ca="1" si="37"/>
        <v>1.8000000000000007</v>
      </c>
      <c r="AF43">
        <f t="shared" ca="1" si="37"/>
        <v>0</v>
      </c>
      <c r="AG43">
        <f t="shared" ca="1" si="37"/>
        <v>0</v>
      </c>
      <c r="AI43">
        <f t="shared" si="53"/>
        <v>2013</v>
      </c>
      <c r="AJ43">
        <f t="shared" ca="1" si="46"/>
        <v>0</v>
      </c>
      <c r="AK43">
        <f t="shared" ca="1" si="38"/>
        <v>0</v>
      </c>
      <c r="AL43">
        <f t="shared" ca="1" si="38"/>
        <v>0</v>
      </c>
      <c r="AM43">
        <f t="shared" ca="1" si="38"/>
        <v>0</v>
      </c>
      <c r="AN43">
        <f t="shared" ca="1" si="38"/>
        <v>36.100000000000009</v>
      </c>
      <c r="AO43">
        <f t="shared" ca="1" si="38"/>
        <v>54.400000000000013</v>
      </c>
      <c r="AP43">
        <f t="shared" ca="1" si="38"/>
        <v>119.89999999999998</v>
      </c>
      <c r="AQ43">
        <f t="shared" ca="1" si="38"/>
        <v>76.8</v>
      </c>
      <c r="AR43">
        <f t="shared" ca="1" si="38"/>
        <v>32.9</v>
      </c>
      <c r="AS43">
        <f t="shared" ca="1" si="38"/>
        <v>5.3000000000000007</v>
      </c>
      <c r="AT43">
        <f t="shared" ca="1" si="38"/>
        <v>0</v>
      </c>
      <c r="AU43">
        <f t="shared" ca="1" si="38"/>
        <v>0</v>
      </c>
      <c r="AV43" s="70">
        <f ca="1">SUM(AJ43:AU43)</f>
        <v>325.39999999999998</v>
      </c>
      <c r="AW43">
        <f t="shared" si="54"/>
        <v>2013</v>
      </c>
      <c r="AX43">
        <f t="shared" ca="1" si="47"/>
        <v>0</v>
      </c>
      <c r="AY43">
        <f t="shared" ca="1" si="40"/>
        <v>0</v>
      </c>
      <c r="AZ43">
        <f t="shared" ca="1" si="40"/>
        <v>0</v>
      </c>
      <c r="BA43">
        <f t="shared" ca="1" si="40"/>
        <v>0.19999999999999929</v>
      </c>
      <c r="BB43">
        <f t="shared" ca="1" si="40"/>
        <v>58.900000000000006</v>
      </c>
      <c r="BC43">
        <f t="shared" ca="1" si="40"/>
        <v>89.3</v>
      </c>
      <c r="BD43">
        <f t="shared" ca="1" si="40"/>
        <v>173.5</v>
      </c>
      <c r="BE43">
        <f t="shared" ca="1" si="40"/>
        <v>126.10000000000002</v>
      </c>
      <c r="BF43">
        <f t="shared" ca="1" si="40"/>
        <v>58.499999999999993</v>
      </c>
      <c r="BG43">
        <f t="shared" ca="1" si="40"/>
        <v>14.300000000000004</v>
      </c>
      <c r="BH43">
        <f t="shared" ca="1" si="40"/>
        <v>0</v>
      </c>
      <c r="BI43">
        <f t="shared" ca="1" si="40"/>
        <v>0</v>
      </c>
      <c r="BK43">
        <f t="shared" si="55"/>
        <v>2013</v>
      </c>
      <c r="BL43">
        <f t="shared" ca="1" si="48"/>
        <v>0</v>
      </c>
      <c r="BM43">
        <f t="shared" ca="1" si="41"/>
        <v>0</v>
      </c>
      <c r="BN43">
        <f t="shared" ca="1" si="41"/>
        <v>0</v>
      </c>
      <c r="BO43">
        <f t="shared" ca="1" si="41"/>
        <v>4.0999999999999996</v>
      </c>
      <c r="BP43">
        <f t="shared" ca="1" si="41"/>
        <v>87.5</v>
      </c>
      <c r="BQ43">
        <f t="shared" ca="1" si="41"/>
        <v>134.00000000000003</v>
      </c>
      <c r="BR43">
        <f t="shared" ca="1" si="41"/>
        <v>233.19999999999996</v>
      </c>
      <c r="BS43">
        <f t="shared" ca="1" si="41"/>
        <v>186.69999999999996</v>
      </c>
      <c r="BT43">
        <f t="shared" ca="1" si="41"/>
        <v>92.000000000000028</v>
      </c>
      <c r="BU43">
        <f t="shared" ca="1" si="41"/>
        <v>28.6</v>
      </c>
      <c r="BV43">
        <f t="shared" ca="1" si="41"/>
        <v>0</v>
      </c>
      <c r="BW43">
        <f t="shared" ca="1" si="41"/>
        <v>0</v>
      </c>
      <c r="BY43">
        <f t="shared" si="56"/>
        <v>2013</v>
      </c>
      <c r="BZ43">
        <f t="shared" ca="1" si="49"/>
        <v>0</v>
      </c>
      <c r="CA43">
        <f t="shared" ca="1" si="42"/>
        <v>0</v>
      </c>
      <c r="CB43">
        <f t="shared" ca="1" si="42"/>
        <v>0</v>
      </c>
      <c r="CC43">
        <f t="shared" ca="1" si="42"/>
        <v>10.1</v>
      </c>
      <c r="CD43">
        <f t="shared" ca="1" si="42"/>
        <v>125.19999999999999</v>
      </c>
      <c r="CE43">
        <f t="shared" ca="1" si="42"/>
        <v>186.60000000000002</v>
      </c>
      <c r="CF43">
        <f t="shared" ca="1" si="42"/>
        <v>295.20000000000005</v>
      </c>
      <c r="CG43">
        <f t="shared" ca="1" si="42"/>
        <v>248.69999999999996</v>
      </c>
      <c r="CH43">
        <f t="shared" ca="1" si="42"/>
        <v>135.20000000000002</v>
      </c>
      <c r="CI43">
        <f t="shared" ca="1" si="42"/>
        <v>51.800000000000004</v>
      </c>
      <c r="CJ43">
        <f t="shared" ca="1" si="42"/>
        <v>0.69999999999999929</v>
      </c>
      <c r="CK43">
        <f t="shared" ca="1" si="42"/>
        <v>0</v>
      </c>
      <c r="CM43">
        <f t="shared" si="57"/>
        <v>2013</v>
      </c>
      <c r="CN43">
        <f t="shared" ca="1" si="50"/>
        <v>0</v>
      </c>
      <c r="CO43">
        <f t="shared" ca="1" si="43"/>
        <v>0</v>
      </c>
      <c r="CP43">
        <f t="shared" ca="1" si="43"/>
        <v>0</v>
      </c>
      <c r="CQ43">
        <f t="shared" ca="1" si="43"/>
        <v>22.5</v>
      </c>
      <c r="CR43">
        <f t="shared" ca="1" si="43"/>
        <v>168.3</v>
      </c>
      <c r="CS43">
        <f t="shared" ca="1" si="43"/>
        <v>246.00000000000006</v>
      </c>
      <c r="CT43">
        <f t="shared" ca="1" si="43"/>
        <v>357.2000000000001</v>
      </c>
      <c r="CU43">
        <f t="shared" ca="1" si="43"/>
        <v>310.7</v>
      </c>
      <c r="CV43">
        <f t="shared" ca="1" si="43"/>
        <v>188</v>
      </c>
      <c r="CW43">
        <f t="shared" ca="1" si="43"/>
        <v>85.000000000000014</v>
      </c>
      <c r="CX43">
        <f t="shared" ca="1" si="43"/>
        <v>4.2999999999999989</v>
      </c>
      <c r="CY43">
        <f t="shared" ca="1" si="43"/>
        <v>0</v>
      </c>
      <c r="DA43">
        <f t="shared" si="58"/>
        <v>2013</v>
      </c>
      <c r="DB43">
        <f t="shared" ca="1" si="51"/>
        <v>1.6999999999999993</v>
      </c>
      <c r="DC43">
        <f t="shared" ca="1" si="44"/>
        <v>0</v>
      </c>
      <c r="DD43">
        <f t="shared" ca="1" si="44"/>
        <v>2</v>
      </c>
      <c r="DE43">
        <f t="shared" ca="1" si="44"/>
        <v>38.5</v>
      </c>
      <c r="DF43">
        <f t="shared" ca="1" si="44"/>
        <v>216.5</v>
      </c>
      <c r="DG43">
        <f t="shared" ca="1" si="44"/>
        <v>306.00000000000006</v>
      </c>
      <c r="DH43">
        <f t="shared" ca="1" si="44"/>
        <v>419.2000000000001</v>
      </c>
      <c r="DI43">
        <f t="shared" ca="1" si="44"/>
        <v>372.69999999999987</v>
      </c>
      <c r="DJ43">
        <f t="shared" ca="1" si="44"/>
        <v>247.99999999999994</v>
      </c>
      <c r="DK43">
        <f t="shared" ca="1" si="44"/>
        <v>125.39999999999999</v>
      </c>
      <c r="DL43">
        <f t="shared" ca="1" si="44"/>
        <v>10.799999999999999</v>
      </c>
      <c r="DM43">
        <f t="shared" ca="1" si="44"/>
        <v>0</v>
      </c>
    </row>
    <row r="44" spans="1:117" x14ac:dyDescent="0.25">
      <c r="A44">
        <v>2002</v>
      </c>
      <c r="B44">
        <v>7</v>
      </c>
      <c r="C44">
        <v>13.499999999999996</v>
      </c>
      <c r="D44">
        <v>104.60000000000001</v>
      </c>
      <c r="E44">
        <v>1.8000000000000007</v>
      </c>
      <c r="F44">
        <v>154.89999999999995</v>
      </c>
      <c r="G44">
        <v>0</v>
      </c>
      <c r="H44">
        <v>215.09999999999994</v>
      </c>
      <c r="I44">
        <v>0</v>
      </c>
      <c r="J44">
        <v>277.09999999999997</v>
      </c>
      <c r="K44">
        <v>0</v>
      </c>
      <c r="L44">
        <v>339.09999999999997</v>
      </c>
      <c r="M44">
        <v>0</v>
      </c>
      <c r="N44">
        <v>401.10000000000008</v>
      </c>
      <c r="O44">
        <v>0</v>
      </c>
      <c r="P44">
        <v>463.10000000000008</v>
      </c>
      <c r="Q44">
        <v>22.938709677419361</v>
      </c>
      <c r="U44">
        <f t="shared" si="52"/>
        <v>2014</v>
      </c>
      <c r="V44">
        <f t="shared" ca="1" si="45"/>
        <v>0</v>
      </c>
      <c r="W44">
        <f t="shared" ca="1" si="37"/>
        <v>0</v>
      </c>
      <c r="X44">
        <f t="shared" ca="1" si="37"/>
        <v>0</v>
      </c>
      <c r="Y44">
        <f t="shared" ca="1" si="37"/>
        <v>0</v>
      </c>
      <c r="Z44">
        <f t="shared" ca="1" si="37"/>
        <v>4.7000000000000028</v>
      </c>
      <c r="AA44">
        <f t="shared" ca="1" si="37"/>
        <v>31.1</v>
      </c>
      <c r="AB44">
        <f t="shared" ca="1" si="37"/>
        <v>30.600000000000009</v>
      </c>
      <c r="AC44">
        <f t="shared" ca="1" si="37"/>
        <v>27.5</v>
      </c>
      <c r="AD44">
        <f t="shared" ca="1" si="37"/>
        <v>13.900000000000002</v>
      </c>
      <c r="AE44">
        <f t="shared" ca="1" si="37"/>
        <v>0</v>
      </c>
      <c r="AF44">
        <f t="shared" ca="1" si="37"/>
        <v>0</v>
      </c>
      <c r="AG44">
        <f t="shared" ca="1" si="37"/>
        <v>0</v>
      </c>
      <c r="AI44">
        <f t="shared" si="53"/>
        <v>2014</v>
      </c>
      <c r="AJ44">
        <f t="shared" ca="1" si="46"/>
        <v>0</v>
      </c>
      <c r="AK44">
        <f t="shared" ca="1" si="38"/>
        <v>0</v>
      </c>
      <c r="AL44">
        <f t="shared" ca="1" si="38"/>
        <v>0</v>
      </c>
      <c r="AM44">
        <f t="shared" ca="1" si="38"/>
        <v>0</v>
      </c>
      <c r="AN44">
        <f t="shared" ca="1" si="38"/>
        <v>13.100000000000001</v>
      </c>
      <c r="AO44">
        <f t="shared" ca="1" si="38"/>
        <v>60.5</v>
      </c>
      <c r="AP44">
        <f t="shared" ca="1" si="38"/>
        <v>60.600000000000009</v>
      </c>
      <c r="AQ44">
        <f t="shared" ca="1" si="38"/>
        <v>61.599999999999994</v>
      </c>
      <c r="AR44">
        <f t="shared" ca="1" si="38"/>
        <v>27.8</v>
      </c>
      <c r="AS44">
        <f t="shared" ca="1" si="38"/>
        <v>0.10000000000000142</v>
      </c>
      <c r="AT44">
        <f t="shared" ca="1" si="38"/>
        <v>0</v>
      </c>
      <c r="AU44">
        <f t="shared" ca="1" si="38"/>
        <v>0</v>
      </c>
      <c r="AV44" s="70">
        <f t="shared" ref="AV44:AV55" ca="1" si="59">SUM(AJ44:AU44)</f>
        <v>223.7</v>
      </c>
      <c r="AW44">
        <f t="shared" si="54"/>
        <v>2014</v>
      </c>
      <c r="AX44">
        <f t="shared" ca="1" si="47"/>
        <v>0</v>
      </c>
      <c r="AY44">
        <f t="shared" ca="1" si="40"/>
        <v>0</v>
      </c>
      <c r="AZ44">
        <f t="shared" ca="1" si="40"/>
        <v>0</v>
      </c>
      <c r="BA44">
        <f t="shared" ca="1" si="40"/>
        <v>0</v>
      </c>
      <c r="BB44">
        <f t="shared" ca="1" si="40"/>
        <v>27.500000000000004</v>
      </c>
      <c r="BC44">
        <f t="shared" ca="1" si="40"/>
        <v>96.499999999999986</v>
      </c>
      <c r="BD44">
        <f t="shared" ca="1" si="40"/>
        <v>109.60000000000002</v>
      </c>
      <c r="BE44">
        <f t="shared" ca="1" si="40"/>
        <v>113.39999999999999</v>
      </c>
      <c r="BF44">
        <f t="shared" ca="1" si="40"/>
        <v>47.5</v>
      </c>
      <c r="BG44">
        <f t="shared" ca="1" si="40"/>
        <v>4.1999999999999993</v>
      </c>
      <c r="BH44">
        <f t="shared" ca="1" si="40"/>
        <v>0</v>
      </c>
      <c r="BI44">
        <f t="shared" ca="1" si="40"/>
        <v>0</v>
      </c>
      <c r="BK44">
        <f t="shared" si="55"/>
        <v>2014</v>
      </c>
      <c r="BL44">
        <f t="shared" ca="1" si="48"/>
        <v>0</v>
      </c>
      <c r="BM44">
        <f t="shared" ca="1" si="41"/>
        <v>0</v>
      </c>
      <c r="BN44">
        <f t="shared" ca="1" si="41"/>
        <v>0</v>
      </c>
      <c r="BO44">
        <f t="shared" ca="1" si="41"/>
        <v>1.5999999999999996</v>
      </c>
      <c r="BP44">
        <f t="shared" ca="1" si="41"/>
        <v>50.300000000000004</v>
      </c>
      <c r="BQ44">
        <f t="shared" ca="1" si="41"/>
        <v>145.4</v>
      </c>
      <c r="BR44">
        <f t="shared" ca="1" si="41"/>
        <v>169.3</v>
      </c>
      <c r="BS44">
        <f t="shared" ca="1" si="41"/>
        <v>174.69999999999996</v>
      </c>
      <c r="BT44">
        <f t="shared" ca="1" si="41"/>
        <v>82.8</v>
      </c>
      <c r="BU44">
        <f t="shared" ca="1" si="41"/>
        <v>14.7</v>
      </c>
      <c r="BV44">
        <f t="shared" ca="1" si="41"/>
        <v>0</v>
      </c>
      <c r="BW44">
        <f t="shared" ca="1" si="41"/>
        <v>0</v>
      </c>
      <c r="BY44">
        <f t="shared" si="56"/>
        <v>2014</v>
      </c>
      <c r="BZ44">
        <f t="shared" ca="1" si="49"/>
        <v>0</v>
      </c>
      <c r="CA44">
        <f t="shared" ca="1" si="42"/>
        <v>0</v>
      </c>
      <c r="CB44">
        <f t="shared" ca="1" si="42"/>
        <v>0</v>
      </c>
      <c r="CC44">
        <f t="shared" ca="1" si="42"/>
        <v>6.7999999999999989</v>
      </c>
      <c r="CD44">
        <f t="shared" ca="1" si="42"/>
        <v>78.800000000000011</v>
      </c>
      <c r="CE44">
        <f t="shared" ca="1" si="42"/>
        <v>202.10000000000002</v>
      </c>
      <c r="CF44">
        <f t="shared" ca="1" si="42"/>
        <v>231.3</v>
      </c>
      <c r="CG44">
        <f t="shared" ca="1" si="42"/>
        <v>236.7</v>
      </c>
      <c r="CH44">
        <f t="shared" ca="1" si="42"/>
        <v>126.99999999999999</v>
      </c>
      <c r="CI44">
        <f t="shared" ca="1" si="42"/>
        <v>32.799999999999997</v>
      </c>
      <c r="CJ44">
        <f t="shared" ca="1" si="42"/>
        <v>0</v>
      </c>
      <c r="CK44">
        <f t="shared" ca="1" si="42"/>
        <v>0</v>
      </c>
      <c r="CM44">
        <f t="shared" si="57"/>
        <v>2014</v>
      </c>
      <c r="CN44">
        <f t="shared" ca="1" si="50"/>
        <v>0</v>
      </c>
      <c r="CO44">
        <f t="shared" ca="1" si="43"/>
        <v>0</v>
      </c>
      <c r="CP44">
        <f t="shared" ca="1" si="43"/>
        <v>0</v>
      </c>
      <c r="CQ44">
        <f t="shared" ca="1" si="43"/>
        <v>16.599999999999998</v>
      </c>
      <c r="CR44">
        <f t="shared" ca="1" si="43"/>
        <v>119.50000000000003</v>
      </c>
      <c r="CS44">
        <f t="shared" ca="1" si="43"/>
        <v>262.10000000000008</v>
      </c>
      <c r="CT44">
        <f t="shared" ca="1" si="43"/>
        <v>293.29999999999995</v>
      </c>
      <c r="CU44">
        <f t="shared" ca="1" si="43"/>
        <v>298.70000000000005</v>
      </c>
      <c r="CV44">
        <f t="shared" ca="1" si="43"/>
        <v>180.70000000000007</v>
      </c>
      <c r="CW44">
        <f t="shared" ca="1" si="43"/>
        <v>57.400000000000006</v>
      </c>
      <c r="CX44">
        <f t="shared" ca="1" si="43"/>
        <v>0.40000000000000036</v>
      </c>
      <c r="CY44">
        <f t="shared" ca="1" si="43"/>
        <v>0</v>
      </c>
      <c r="DA44">
        <f t="shared" si="58"/>
        <v>2014</v>
      </c>
      <c r="DB44">
        <f t="shared" ca="1" si="51"/>
        <v>0</v>
      </c>
      <c r="DC44">
        <f t="shared" ca="1" si="44"/>
        <v>0</v>
      </c>
      <c r="DD44">
        <f t="shared" ca="1" si="44"/>
        <v>0</v>
      </c>
      <c r="DE44">
        <f t="shared" ca="1" si="44"/>
        <v>35.400000000000006</v>
      </c>
      <c r="DF44">
        <f t="shared" ca="1" si="44"/>
        <v>171.10000000000002</v>
      </c>
      <c r="DG44">
        <f t="shared" ca="1" si="44"/>
        <v>322.10000000000008</v>
      </c>
      <c r="DH44">
        <f t="shared" ca="1" si="44"/>
        <v>355.29999999999995</v>
      </c>
      <c r="DI44">
        <f t="shared" ca="1" si="44"/>
        <v>360.7</v>
      </c>
      <c r="DJ44">
        <f t="shared" ca="1" si="44"/>
        <v>240.60000000000005</v>
      </c>
      <c r="DK44">
        <f t="shared" ca="1" si="44"/>
        <v>92.09999999999998</v>
      </c>
      <c r="DL44">
        <f t="shared" ca="1" si="44"/>
        <v>5.6999999999999993</v>
      </c>
      <c r="DM44">
        <f t="shared" ca="1" si="44"/>
        <v>0</v>
      </c>
    </row>
    <row r="45" spans="1:117" x14ac:dyDescent="0.25">
      <c r="A45">
        <v>2002</v>
      </c>
      <c r="B45">
        <v>8</v>
      </c>
      <c r="C45">
        <v>25.3</v>
      </c>
      <c r="D45">
        <v>46.800000000000004</v>
      </c>
      <c r="E45">
        <v>7.4999999999999982</v>
      </c>
      <c r="F45">
        <v>91.000000000000028</v>
      </c>
      <c r="G45">
        <v>0.59999999999999964</v>
      </c>
      <c r="H45">
        <v>146.1</v>
      </c>
      <c r="I45">
        <v>0</v>
      </c>
      <c r="J45">
        <v>207.49999999999994</v>
      </c>
      <c r="K45">
        <v>0</v>
      </c>
      <c r="L45">
        <v>269.49999999999994</v>
      </c>
      <c r="M45">
        <v>0</v>
      </c>
      <c r="N45">
        <v>331.49999999999994</v>
      </c>
      <c r="O45">
        <v>0</v>
      </c>
      <c r="P45">
        <v>393.5</v>
      </c>
      <c r="Q45">
        <v>20.693548387096776</v>
      </c>
      <c r="U45">
        <f t="shared" si="52"/>
        <v>2015</v>
      </c>
      <c r="V45">
        <f t="shared" ca="1" si="45"/>
        <v>0</v>
      </c>
      <c r="W45">
        <f t="shared" ca="1" si="37"/>
        <v>0</v>
      </c>
      <c r="X45">
        <f t="shared" ca="1" si="37"/>
        <v>0</v>
      </c>
      <c r="Y45">
        <f t="shared" ca="1" si="37"/>
        <v>0</v>
      </c>
      <c r="Z45">
        <f t="shared" ca="1" si="37"/>
        <v>13.700000000000003</v>
      </c>
      <c r="AA45">
        <f t="shared" ca="1" si="37"/>
        <v>8.4999999999999964</v>
      </c>
      <c r="AB45">
        <f t="shared" ca="1" si="37"/>
        <v>45.6</v>
      </c>
      <c r="AC45">
        <f t="shared" ca="1" si="37"/>
        <v>40.700000000000003</v>
      </c>
      <c r="AD45">
        <f t="shared" ca="1" si="37"/>
        <v>42.900000000000006</v>
      </c>
      <c r="AE45">
        <f t="shared" ca="1" si="37"/>
        <v>0</v>
      </c>
      <c r="AF45">
        <f t="shared" ca="1" si="37"/>
        <v>0</v>
      </c>
      <c r="AG45">
        <f t="shared" ca="1" si="37"/>
        <v>0</v>
      </c>
      <c r="AI45">
        <f t="shared" si="53"/>
        <v>2015</v>
      </c>
      <c r="AJ45">
        <f t="shared" ca="1" si="46"/>
        <v>0</v>
      </c>
      <c r="AK45">
        <f t="shared" ca="1" si="38"/>
        <v>0</v>
      </c>
      <c r="AL45">
        <f t="shared" ca="1" si="38"/>
        <v>0</v>
      </c>
      <c r="AM45">
        <f t="shared" ca="1" si="38"/>
        <v>0</v>
      </c>
      <c r="AN45">
        <f t="shared" ca="1" si="38"/>
        <v>27.900000000000002</v>
      </c>
      <c r="AO45">
        <f t="shared" ca="1" si="38"/>
        <v>28.799999999999997</v>
      </c>
      <c r="AP45">
        <f t="shared" ca="1" si="38"/>
        <v>87.800000000000011</v>
      </c>
      <c r="AQ45">
        <f t="shared" ca="1" si="38"/>
        <v>82.3</v>
      </c>
      <c r="AR45">
        <f t="shared" ca="1" si="38"/>
        <v>73.400000000000006</v>
      </c>
      <c r="AS45">
        <f t="shared" ca="1" si="38"/>
        <v>0</v>
      </c>
      <c r="AT45">
        <f t="shared" ca="1" si="38"/>
        <v>0</v>
      </c>
      <c r="AU45">
        <f t="shared" ca="1" si="38"/>
        <v>0</v>
      </c>
      <c r="AV45" s="70">
        <f t="shared" ca="1" si="59"/>
        <v>300.20000000000005</v>
      </c>
      <c r="AW45">
        <f t="shared" si="54"/>
        <v>2015</v>
      </c>
      <c r="AX45">
        <f t="shared" ca="1" si="47"/>
        <v>0</v>
      </c>
      <c r="AY45">
        <f t="shared" ca="1" si="40"/>
        <v>0</v>
      </c>
      <c r="AZ45">
        <f t="shared" ca="1" si="40"/>
        <v>0</v>
      </c>
      <c r="BA45">
        <f t="shared" ca="1" si="40"/>
        <v>0</v>
      </c>
      <c r="BB45">
        <f t="shared" ca="1" si="40"/>
        <v>53.500000000000007</v>
      </c>
      <c r="BC45">
        <f t="shared" ca="1" si="40"/>
        <v>64.5</v>
      </c>
      <c r="BD45">
        <f t="shared" ca="1" si="40"/>
        <v>138.1</v>
      </c>
      <c r="BE45">
        <f t="shared" ca="1" si="40"/>
        <v>132.59999999999997</v>
      </c>
      <c r="BF45">
        <f t="shared" ca="1" si="40"/>
        <v>117.69999999999999</v>
      </c>
      <c r="BG45">
        <f t="shared" ca="1" si="40"/>
        <v>1.6999999999999993</v>
      </c>
      <c r="BH45">
        <f t="shared" ca="1" si="40"/>
        <v>1.3000000000000007</v>
      </c>
      <c r="BI45">
        <f t="shared" ca="1" si="40"/>
        <v>0</v>
      </c>
      <c r="BK45">
        <f t="shared" si="55"/>
        <v>2015</v>
      </c>
      <c r="BL45">
        <f t="shared" ca="1" si="48"/>
        <v>0</v>
      </c>
      <c r="BM45">
        <f t="shared" ca="1" si="41"/>
        <v>0</v>
      </c>
      <c r="BN45">
        <f t="shared" ca="1" si="41"/>
        <v>0</v>
      </c>
      <c r="BO45">
        <f t="shared" ca="1" si="41"/>
        <v>0.30000000000000071</v>
      </c>
      <c r="BP45">
        <f t="shared" ca="1" si="41"/>
        <v>85.1</v>
      </c>
      <c r="BQ45">
        <f t="shared" ca="1" si="41"/>
        <v>113.80000000000001</v>
      </c>
      <c r="BR45">
        <f t="shared" ca="1" si="41"/>
        <v>198.19999999999996</v>
      </c>
      <c r="BS45">
        <f t="shared" ca="1" si="41"/>
        <v>192.99999999999994</v>
      </c>
      <c r="BT45">
        <f t="shared" ca="1" si="41"/>
        <v>169.99999999999997</v>
      </c>
      <c r="BU45">
        <f t="shared" ca="1" si="41"/>
        <v>8.9999999999999982</v>
      </c>
      <c r="BV45">
        <f t="shared" ca="1" si="41"/>
        <v>7.6000000000000014</v>
      </c>
      <c r="BW45">
        <f t="shared" ca="1" si="41"/>
        <v>0</v>
      </c>
      <c r="BY45">
        <f t="shared" si="56"/>
        <v>2015</v>
      </c>
      <c r="BZ45">
        <f t="shared" ca="1" si="49"/>
        <v>0</v>
      </c>
      <c r="CA45">
        <f t="shared" ca="1" si="42"/>
        <v>0</v>
      </c>
      <c r="CB45">
        <f t="shared" ca="1" si="42"/>
        <v>0</v>
      </c>
      <c r="CC45">
        <f t="shared" ca="1" si="42"/>
        <v>4.8000000000000007</v>
      </c>
      <c r="CD45">
        <f t="shared" ca="1" si="42"/>
        <v>122.79999999999998</v>
      </c>
      <c r="CE45">
        <f t="shared" ca="1" si="42"/>
        <v>166.60000000000005</v>
      </c>
      <c r="CF45">
        <f t="shared" ca="1" si="42"/>
        <v>260.2</v>
      </c>
      <c r="CG45">
        <f t="shared" ca="1" si="42"/>
        <v>254.99999999999994</v>
      </c>
      <c r="CH45">
        <f t="shared" ca="1" si="42"/>
        <v>228.39999999999998</v>
      </c>
      <c r="CI45">
        <f t="shared" ca="1" si="42"/>
        <v>28.799999999999997</v>
      </c>
      <c r="CJ45">
        <f t="shared" ca="1" si="42"/>
        <v>17.100000000000001</v>
      </c>
      <c r="CK45">
        <f t="shared" ca="1" si="42"/>
        <v>0</v>
      </c>
      <c r="CM45">
        <f t="shared" si="57"/>
        <v>2015</v>
      </c>
      <c r="CN45">
        <f t="shared" ca="1" si="50"/>
        <v>0</v>
      </c>
      <c r="CO45">
        <f t="shared" ca="1" si="43"/>
        <v>0</v>
      </c>
      <c r="CP45">
        <f t="shared" ca="1" si="43"/>
        <v>0</v>
      </c>
      <c r="CQ45">
        <f t="shared" ca="1" si="43"/>
        <v>11.700000000000001</v>
      </c>
      <c r="CR45">
        <f t="shared" ca="1" si="43"/>
        <v>166.8</v>
      </c>
      <c r="CS45">
        <f t="shared" ca="1" si="43"/>
        <v>222.39999999999998</v>
      </c>
      <c r="CT45">
        <f t="shared" ca="1" si="43"/>
        <v>322.2</v>
      </c>
      <c r="CU45">
        <f t="shared" ca="1" si="43"/>
        <v>317</v>
      </c>
      <c r="CV45">
        <f t="shared" ca="1" si="43"/>
        <v>288.39999999999998</v>
      </c>
      <c r="CW45">
        <f t="shared" ca="1" si="43"/>
        <v>61.199999999999996</v>
      </c>
      <c r="CX45">
        <f t="shared" ca="1" si="43"/>
        <v>30.400000000000002</v>
      </c>
      <c r="CY45">
        <f t="shared" ca="1" si="43"/>
        <v>2.9000000000000004</v>
      </c>
      <c r="DA45">
        <f t="shared" si="58"/>
        <v>2015</v>
      </c>
      <c r="DB45">
        <f t="shared" ca="1" si="51"/>
        <v>0</v>
      </c>
      <c r="DC45">
        <f t="shared" ca="1" si="44"/>
        <v>0</v>
      </c>
      <c r="DD45">
        <f t="shared" ca="1" si="44"/>
        <v>0.5</v>
      </c>
      <c r="DE45">
        <f t="shared" ca="1" si="44"/>
        <v>30.100000000000005</v>
      </c>
      <c r="DF45">
        <f t="shared" ca="1" si="44"/>
        <v>216.5</v>
      </c>
      <c r="DG45">
        <f t="shared" ca="1" si="44"/>
        <v>281.89999999999992</v>
      </c>
      <c r="DH45">
        <f t="shared" ca="1" si="44"/>
        <v>384.2</v>
      </c>
      <c r="DI45">
        <f t="shared" ca="1" si="44"/>
        <v>379</v>
      </c>
      <c r="DJ45">
        <f t="shared" ca="1" si="44"/>
        <v>348.40000000000003</v>
      </c>
      <c r="DK45">
        <f t="shared" ca="1" si="44"/>
        <v>102.70000000000002</v>
      </c>
      <c r="DL45">
        <f t="shared" ca="1" si="44"/>
        <v>56.2</v>
      </c>
      <c r="DM45">
        <f t="shared" ca="1" si="44"/>
        <v>9.7000000000000011</v>
      </c>
    </row>
    <row r="46" spans="1:117" x14ac:dyDescent="0.25">
      <c r="A46">
        <v>2002</v>
      </c>
      <c r="B46">
        <v>9</v>
      </c>
      <c r="C46">
        <v>59.599999999999994</v>
      </c>
      <c r="D46">
        <v>44</v>
      </c>
      <c r="E46">
        <v>30.899999999999995</v>
      </c>
      <c r="F46">
        <v>75.299999999999983</v>
      </c>
      <c r="G46">
        <v>13.199999999999998</v>
      </c>
      <c r="H46">
        <v>117.60000000000002</v>
      </c>
      <c r="I46">
        <v>3.3999999999999986</v>
      </c>
      <c r="J46">
        <v>167.80000000000007</v>
      </c>
      <c r="K46">
        <v>0</v>
      </c>
      <c r="L46">
        <v>224.40000000000006</v>
      </c>
      <c r="M46">
        <v>0</v>
      </c>
      <c r="N46">
        <v>284.40000000000003</v>
      </c>
      <c r="O46">
        <v>0</v>
      </c>
      <c r="P46">
        <v>344.40000000000003</v>
      </c>
      <c r="Q46">
        <v>19.479999999999997</v>
      </c>
      <c r="U46">
        <f t="shared" si="52"/>
        <v>2016</v>
      </c>
      <c r="V46">
        <f t="shared" ca="1" si="45"/>
        <v>0</v>
      </c>
      <c r="W46">
        <f t="shared" ca="1" si="37"/>
        <v>0</v>
      </c>
      <c r="X46">
        <f t="shared" ca="1" si="37"/>
        <v>0</v>
      </c>
      <c r="Y46">
        <f t="shared" ca="1" si="37"/>
        <v>0</v>
      </c>
      <c r="Z46">
        <f t="shared" ca="1" si="37"/>
        <v>19.999999999999996</v>
      </c>
      <c r="AA46">
        <f t="shared" ca="1" si="37"/>
        <v>21.100000000000005</v>
      </c>
      <c r="AB46">
        <f t="shared" ca="1" si="37"/>
        <v>83.899999999999977</v>
      </c>
      <c r="AC46">
        <f t="shared" ca="1" si="37"/>
        <v>101.00000000000001</v>
      </c>
      <c r="AD46">
        <f t="shared" ca="1" si="37"/>
        <v>28.8</v>
      </c>
      <c r="AE46">
        <f t="shared" ca="1" si="37"/>
        <v>2</v>
      </c>
      <c r="AF46">
        <f t="shared" ca="1" si="37"/>
        <v>0</v>
      </c>
      <c r="AG46">
        <f t="shared" ca="1" si="37"/>
        <v>0</v>
      </c>
      <c r="AI46">
        <f t="shared" si="53"/>
        <v>2016</v>
      </c>
      <c r="AJ46">
        <f t="shared" ca="1" si="46"/>
        <v>0</v>
      </c>
      <c r="AK46">
        <f t="shared" ca="1" si="38"/>
        <v>0</v>
      </c>
      <c r="AL46">
        <f t="shared" ca="1" si="38"/>
        <v>0</v>
      </c>
      <c r="AM46">
        <f t="shared" ca="1" si="38"/>
        <v>0</v>
      </c>
      <c r="AN46">
        <f t="shared" ca="1" si="38"/>
        <v>33.099999999999994</v>
      </c>
      <c r="AO46">
        <f t="shared" ca="1" si="38"/>
        <v>45.70000000000001</v>
      </c>
      <c r="AP46">
        <f t="shared" ca="1" si="38"/>
        <v>136.49999999999997</v>
      </c>
      <c r="AQ46">
        <f t="shared" ca="1" si="38"/>
        <v>160.59999999999997</v>
      </c>
      <c r="AR46">
        <f t="shared" ca="1" si="38"/>
        <v>52.4</v>
      </c>
      <c r="AS46">
        <f t="shared" ca="1" si="38"/>
        <v>10.599999999999998</v>
      </c>
      <c r="AT46">
        <f t="shared" ca="1" si="38"/>
        <v>0</v>
      </c>
      <c r="AU46">
        <f t="shared" ca="1" si="38"/>
        <v>0</v>
      </c>
      <c r="AV46" s="70">
        <f t="shared" ca="1" si="59"/>
        <v>438.9</v>
      </c>
      <c r="AW46">
        <f t="shared" si="54"/>
        <v>2016</v>
      </c>
      <c r="AX46">
        <f t="shared" ca="1" si="47"/>
        <v>0</v>
      </c>
      <c r="AY46">
        <f t="shared" ca="1" si="40"/>
        <v>0</v>
      </c>
      <c r="AZ46">
        <f t="shared" ca="1" si="40"/>
        <v>0</v>
      </c>
      <c r="BA46">
        <f t="shared" ca="1" si="40"/>
        <v>0</v>
      </c>
      <c r="BB46">
        <f t="shared" ca="1" si="40"/>
        <v>47.8</v>
      </c>
      <c r="BC46">
        <f t="shared" ca="1" si="40"/>
        <v>87</v>
      </c>
      <c r="BD46">
        <f t="shared" ca="1" si="40"/>
        <v>196.80000000000004</v>
      </c>
      <c r="BE46">
        <f t="shared" ca="1" si="40"/>
        <v>222.59999999999997</v>
      </c>
      <c r="BF46">
        <f t="shared" ca="1" si="40"/>
        <v>88.399999999999977</v>
      </c>
      <c r="BG46">
        <f t="shared" ca="1" si="40"/>
        <v>23.499999999999996</v>
      </c>
      <c r="BH46">
        <f t="shared" ca="1" si="40"/>
        <v>0</v>
      </c>
      <c r="BI46">
        <f t="shared" ca="1" si="40"/>
        <v>0</v>
      </c>
      <c r="BK46">
        <f t="shared" si="55"/>
        <v>2016</v>
      </c>
      <c r="BL46">
        <f t="shared" ca="1" si="48"/>
        <v>0</v>
      </c>
      <c r="BM46">
        <f t="shared" ca="1" si="41"/>
        <v>0</v>
      </c>
      <c r="BN46">
        <f t="shared" ca="1" si="41"/>
        <v>1.8000000000000007</v>
      </c>
      <c r="BO46">
        <f t="shared" ca="1" si="41"/>
        <v>1.5999999999999996</v>
      </c>
      <c r="BP46">
        <f t="shared" ca="1" si="41"/>
        <v>69.2</v>
      </c>
      <c r="BQ46">
        <f t="shared" ca="1" si="41"/>
        <v>136.80000000000001</v>
      </c>
      <c r="BR46">
        <f t="shared" ca="1" si="41"/>
        <v>258.8</v>
      </c>
      <c r="BS46">
        <f t="shared" ca="1" si="41"/>
        <v>284.59999999999991</v>
      </c>
      <c r="BT46">
        <f t="shared" ca="1" si="41"/>
        <v>140.79999999999995</v>
      </c>
      <c r="BU46">
        <f t="shared" ca="1" si="41"/>
        <v>44.899999999999991</v>
      </c>
      <c r="BV46">
        <f t="shared" ca="1" si="41"/>
        <v>2.6999999999999993</v>
      </c>
      <c r="BW46">
        <f t="shared" ca="1" si="41"/>
        <v>0</v>
      </c>
      <c r="BY46">
        <f t="shared" si="56"/>
        <v>2016</v>
      </c>
      <c r="BZ46">
        <f t="shared" ca="1" si="49"/>
        <v>0</v>
      </c>
      <c r="CA46">
        <f t="shared" ca="1" si="42"/>
        <v>0</v>
      </c>
      <c r="CB46">
        <f t="shared" ca="1" si="42"/>
        <v>7.1000000000000014</v>
      </c>
      <c r="CC46">
        <f t="shared" ca="1" si="42"/>
        <v>6.9</v>
      </c>
      <c r="CD46">
        <f t="shared" ca="1" si="42"/>
        <v>93.800000000000011</v>
      </c>
      <c r="CE46">
        <f t="shared" ca="1" si="42"/>
        <v>193.8</v>
      </c>
      <c r="CF46">
        <f t="shared" ca="1" si="42"/>
        <v>320.8</v>
      </c>
      <c r="CG46">
        <f t="shared" ca="1" si="42"/>
        <v>346.59999999999997</v>
      </c>
      <c r="CH46">
        <f t="shared" ca="1" si="42"/>
        <v>200.1</v>
      </c>
      <c r="CI46">
        <f t="shared" ca="1" si="42"/>
        <v>75.3</v>
      </c>
      <c r="CJ46">
        <f t="shared" ca="1" si="42"/>
        <v>8.6999999999999993</v>
      </c>
      <c r="CK46">
        <f t="shared" ca="1" si="42"/>
        <v>0</v>
      </c>
      <c r="CM46">
        <f t="shared" si="57"/>
        <v>2016</v>
      </c>
      <c r="CN46">
        <f t="shared" ca="1" si="50"/>
        <v>0</v>
      </c>
      <c r="CO46">
        <f t="shared" ca="1" si="43"/>
        <v>0</v>
      </c>
      <c r="CP46">
        <f t="shared" ca="1" si="43"/>
        <v>15.900000000000002</v>
      </c>
      <c r="CQ46">
        <f t="shared" ca="1" si="43"/>
        <v>12.9</v>
      </c>
      <c r="CR46">
        <f t="shared" ca="1" si="43"/>
        <v>128.60000000000002</v>
      </c>
      <c r="CS46">
        <f t="shared" ca="1" si="43"/>
        <v>253.4</v>
      </c>
      <c r="CT46">
        <f t="shared" ca="1" si="43"/>
        <v>382.79999999999995</v>
      </c>
      <c r="CU46">
        <f t="shared" ca="1" si="43"/>
        <v>408.6</v>
      </c>
      <c r="CV46">
        <f t="shared" ca="1" si="43"/>
        <v>260.09999999999997</v>
      </c>
      <c r="CW46">
        <f t="shared" ca="1" si="43"/>
        <v>109.80000000000001</v>
      </c>
      <c r="CX46">
        <f t="shared" ca="1" si="43"/>
        <v>17.600000000000001</v>
      </c>
      <c r="CY46">
        <f t="shared" ca="1" si="43"/>
        <v>0</v>
      </c>
      <c r="DA46">
        <f t="shared" si="58"/>
        <v>2016</v>
      </c>
      <c r="DB46">
        <f t="shared" ca="1" si="51"/>
        <v>0</v>
      </c>
      <c r="DC46">
        <f t="shared" ca="1" si="44"/>
        <v>1.5</v>
      </c>
      <c r="DD46">
        <f t="shared" ca="1" si="44"/>
        <v>26.1</v>
      </c>
      <c r="DE46">
        <f t="shared" ca="1" si="44"/>
        <v>24.4</v>
      </c>
      <c r="DF46">
        <f t="shared" ca="1" si="44"/>
        <v>176.49999999999994</v>
      </c>
      <c r="DG46">
        <f t="shared" ca="1" si="44"/>
        <v>313.40000000000003</v>
      </c>
      <c r="DH46">
        <f t="shared" ca="1" si="44"/>
        <v>444.8</v>
      </c>
      <c r="DI46">
        <f t="shared" ca="1" si="44"/>
        <v>470.59999999999997</v>
      </c>
      <c r="DJ46">
        <f t="shared" ca="1" si="44"/>
        <v>320.10000000000002</v>
      </c>
      <c r="DK46">
        <f t="shared" ca="1" si="44"/>
        <v>149.89999999999998</v>
      </c>
      <c r="DL46">
        <f t="shared" ca="1" si="44"/>
        <v>38.900000000000006</v>
      </c>
      <c r="DM46">
        <f t="shared" ca="1" si="44"/>
        <v>0</v>
      </c>
    </row>
    <row r="47" spans="1:117" x14ac:dyDescent="0.25">
      <c r="A47">
        <v>2002</v>
      </c>
      <c r="B47">
        <v>10</v>
      </c>
      <c r="C47">
        <v>348.59999999999997</v>
      </c>
      <c r="D47">
        <v>5</v>
      </c>
      <c r="E47">
        <v>291.39999999999998</v>
      </c>
      <c r="F47">
        <v>9.8000000000000007</v>
      </c>
      <c r="G47">
        <v>235.39999999999998</v>
      </c>
      <c r="H47">
        <v>15.8</v>
      </c>
      <c r="I47">
        <v>181.60000000000002</v>
      </c>
      <c r="J47">
        <v>24.000000000000004</v>
      </c>
      <c r="K47">
        <v>133.6</v>
      </c>
      <c r="L47">
        <v>38</v>
      </c>
      <c r="M47">
        <v>92.000000000000014</v>
      </c>
      <c r="N47">
        <v>58.400000000000006</v>
      </c>
      <c r="O47">
        <v>53.6</v>
      </c>
      <c r="P47">
        <v>82.000000000000014</v>
      </c>
      <c r="Q47">
        <v>8.9161290322580662</v>
      </c>
      <c r="U47">
        <f t="shared" si="52"/>
        <v>2017</v>
      </c>
      <c r="V47">
        <f t="shared" ca="1" si="45"/>
        <v>0</v>
      </c>
      <c r="W47">
        <f t="shared" ca="1" si="37"/>
        <v>0</v>
      </c>
      <c r="X47">
        <f t="shared" ca="1" si="37"/>
        <v>0</v>
      </c>
      <c r="Y47">
        <f t="shared" ca="1" si="37"/>
        <v>0</v>
      </c>
      <c r="Z47">
        <f t="shared" ca="1" si="37"/>
        <v>4.8000000000000007</v>
      </c>
      <c r="AA47">
        <f t="shared" ca="1" si="37"/>
        <v>46.900000000000006</v>
      </c>
      <c r="AB47">
        <f t="shared" ca="1" si="37"/>
        <v>54.7</v>
      </c>
      <c r="AC47">
        <f t="shared" ca="1" si="37"/>
        <v>27.800000000000004</v>
      </c>
      <c r="AD47">
        <f t="shared" ca="1" si="37"/>
        <v>30.600000000000005</v>
      </c>
      <c r="AE47">
        <f t="shared" ca="1" si="37"/>
        <v>2.3999999999999986</v>
      </c>
      <c r="AF47">
        <f t="shared" ca="1" si="37"/>
        <v>0</v>
      </c>
      <c r="AG47">
        <f t="shared" ca="1" si="37"/>
        <v>0</v>
      </c>
      <c r="AI47">
        <f t="shared" si="53"/>
        <v>2017</v>
      </c>
      <c r="AJ47">
        <f t="shared" ca="1" si="46"/>
        <v>0</v>
      </c>
      <c r="AK47">
        <f t="shared" ca="1" si="38"/>
        <v>0</v>
      </c>
      <c r="AL47">
        <f t="shared" ca="1" si="38"/>
        <v>0</v>
      </c>
      <c r="AM47">
        <f t="shared" ca="1" si="38"/>
        <v>0</v>
      </c>
      <c r="AN47">
        <f t="shared" ca="1" si="38"/>
        <v>11.100000000000001</v>
      </c>
      <c r="AO47">
        <f t="shared" ca="1" si="38"/>
        <v>81.499999999999986</v>
      </c>
      <c r="AP47">
        <f t="shared" ca="1" si="38"/>
        <v>108.49999999999997</v>
      </c>
      <c r="AQ47">
        <f t="shared" ca="1" si="38"/>
        <v>66.500000000000014</v>
      </c>
      <c r="AR47">
        <f t="shared" ca="1" si="38"/>
        <v>57.7</v>
      </c>
      <c r="AS47">
        <f t="shared" ca="1" si="38"/>
        <v>9.6999999999999957</v>
      </c>
      <c r="AT47">
        <f t="shared" ca="1" si="38"/>
        <v>0</v>
      </c>
      <c r="AU47">
        <f t="shared" ca="1" si="38"/>
        <v>0</v>
      </c>
      <c r="AV47" s="70">
        <f t="shared" ca="1" si="59"/>
        <v>334.99999999999994</v>
      </c>
      <c r="AW47">
        <f t="shared" si="54"/>
        <v>2017</v>
      </c>
      <c r="AX47">
        <f t="shared" ca="1" si="47"/>
        <v>0</v>
      </c>
      <c r="AY47">
        <f t="shared" ca="1" si="40"/>
        <v>0</v>
      </c>
      <c r="AZ47">
        <f t="shared" ca="1" si="40"/>
        <v>0</v>
      </c>
      <c r="BA47">
        <f t="shared" ca="1" si="40"/>
        <v>4.6000000000000014</v>
      </c>
      <c r="BB47">
        <f t="shared" ca="1" si="40"/>
        <v>25.3</v>
      </c>
      <c r="BC47">
        <f t="shared" ca="1" si="40"/>
        <v>122.8</v>
      </c>
      <c r="BD47">
        <f t="shared" ca="1" si="40"/>
        <v>170.5</v>
      </c>
      <c r="BE47">
        <f t="shared" ca="1" si="40"/>
        <v>118.19999999999999</v>
      </c>
      <c r="BF47">
        <f t="shared" ca="1" si="40"/>
        <v>90</v>
      </c>
      <c r="BG47">
        <f t="shared" ca="1" si="40"/>
        <v>24.999999999999996</v>
      </c>
      <c r="BH47">
        <f t="shared" ca="1" si="40"/>
        <v>0</v>
      </c>
      <c r="BI47">
        <f t="shared" ca="1" si="40"/>
        <v>0</v>
      </c>
      <c r="BK47">
        <f t="shared" si="55"/>
        <v>2017</v>
      </c>
      <c r="BL47">
        <f t="shared" ca="1" si="48"/>
        <v>0</v>
      </c>
      <c r="BM47">
        <f t="shared" ca="1" si="41"/>
        <v>0</v>
      </c>
      <c r="BN47">
        <f t="shared" ca="1" si="41"/>
        <v>0</v>
      </c>
      <c r="BO47">
        <f t="shared" ca="1" si="41"/>
        <v>11.000000000000002</v>
      </c>
      <c r="BP47">
        <f t="shared" ca="1" si="41"/>
        <v>48.099999999999994</v>
      </c>
      <c r="BQ47">
        <f t="shared" ca="1" si="41"/>
        <v>176.59999999999997</v>
      </c>
      <c r="BR47">
        <f t="shared" ca="1" si="41"/>
        <v>232.49999999999997</v>
      </c>
      <c r="BS47">
        <f t="shared" ca="1" si="41"/>
        <v>175.5</v>
      </c>
      <c r="BT47">
        <f t="shared" ca="1" si="41"/>
        <v>127.39999999999999</v>
      </c>
      <c r="BU47">
        <f t="shared" ca="1" si="41"/>
        <v>53.800000000000004</v>
      </c>
      <c r="BV47">
        <f t="shared" ca="1" si="41"/>
        <v>0</v>
      </c>
      <c r="BW47">
        <f t="shared" ca="1" si="41"/>
        <v>0</v>
      </c>
      <c r="BY47">
        <f t="shared" si="56"/>
        <v>2017</v>
      </c>
      <c r="BZ47">
        <f t="shared" ca="1" si="49"/>
        <v>0</v>
      </c>
      <c r="CA47">
        <f t="shared" ca="1" si="42"/>
        <v>0</v>
      </c>
      <c r="CB47">
        <f t="shared" ca="1" si="42"/>
        <v>0</v>
      </c>
      <c r="CC47">
        <f t="shared" ca="1" si="42"/>
        <v>25.900000000000002</v>
      </c>
      <c r="CD47">
        <f t="shared" ca="1" si="42"/>
        <v>79.099999999999994</v>
      </c>
      <c r="CE47">
        <f t="shared" ca="1" si="42"/>
        <v>235.89999999999998</v>
      </c>
      <c r="CF47">
        <f t="shared" ca="1" si="42"/>
        <v>294.49999999999994</v>
      </c>
      <c r="CG47">
        <f t="shared" ca="1" si="42"/>
        <v>236.7</v>
      </c>
      <c r="CH47">
        <f t="shared" ca="1" si="42"/>
        <v>176.90000000000003</v>
      </c>
      <c r="CI47">
        <f t="shared" ca="1" si="42"/>
        <v>89.1</v>
      </c>
      <c r="CJ47">
        <f t="shared" ca="1" si="42"/>
        <v>0.90000000000000036</v>
      </c>
      <c r="CK47">
        <f t="shared" ca="1" si="42"/>
        <v>0</v>
      </c>
      <c r="CM47">
        <f t="shared" si="57"/>
        <v>2017</v>
      </c>
      <c r="CN47">
        <f t="shared" ca="1" si="50"/>
        <v>0</v>
      </c>
      <c r="CO47">
        <f t="shared" ca="1" si="43"/>
        <v>1.4000000000000004</v>
      </c>
      <c r="CP47">
        <f t="shared" ca="1" si="43"/>
        <v>1.6999999999999993</v>
      </c>
      <c r="CQ47">
        <f t="shared" ca="1" si="43"/>
        <v>44</v>
      </c>
      <c r="CR47">
        <f t="shared" ca="1" si="43"/>
        <v>113.1</v>
      </c>
      <c r="CS47">
        <f t="shared" ca="1" si="43"/>
        <v>295.89999999999992</v>
      </c>
      <c r="CT47">
        <f t="shared" ca="1" si="43"/>
        <v>356.5</v>
      </c>
      <c r="CU47">
        <f t="shared" ca="1" si="43"/>
        <v>298.69999999999993</v>
      </c>
      <c r="CV47">
        <f t="shared" ca="1" si="43"/>
        <v>233.70000000000002</v>
      </c>
      <c r="CW47">
        <f t="shared" ca="1" si="43"/>
        <v>132.19999999999999</v>
      </c>
      <c r="CX47">
        <f t="shared" ca="1" si="43"/>
        <v>3.4000000000000004</v>
      </c>
      <c r="CY47">
        <f t="shared" ca="1" si="43"/>
        <v>0</v>
      </c>
      <c r="DA47">
        <f t="shared" si="58"/>
        <v>2017</v>
      </c>
      <c r="DB47">
        <f t="shared" ca="1" si="51"/>
        <v>0</v>
      </c>
      <c r="DC47">
        <f t="shared" ca="1" si="44"/>
        <v>8.3000000000000007</v>
      </c>
      <c r="DD47">
        <f t="shared" ca="1" si="44"/>
        <v>6.2999999999999989</v>
      </c>
      <c r="DE47">
        <f t="shared" ca="1" si="44"/>
        <v>73.8</v>
      </c>
      <c r="DF47">
        <f t="shared" ca="1" si="44"/>
        <v>154.6</v>
      </c>
      <c r="DG47">
        <f t="shared" ca="1" si="44"/>
        <v>355.90000000000003</v>
      </c>
      <c r="DH47">
        <f t="shared" ca="1" si="44"/>
        <v>418.5</v>
      </c>
      <c r="DI47">
        <f t="shared" ca="1" si="44"/>
        <v>360.69999999999993</v>
      </c>
      <c r="DJ47">
        <f t="shared" ca="1" si="44"/>
        <v>293.7</v>
      </c>
      <c r="DK47">
        <f t="shared" ca="1" si="44"/>
        <v>180.5</v>
      </c>
      <c r="DL47">
        <f t="shared" ca="1" si="44"/>
        <v>9.4</v>
      </c>
      <c r="DM47">
        <f t="shared" ca="1" si="44"/>
        <v>0</v>
      </c>
    </row>
    <row r="48" spans="1:117" x14ac:dyDescent="0.25">
      <c r="A48">
        <v>2002</v>
      </c>
      <c r="B48">
        <v>11</v>
      </c>
      <c r="C48">
        <v>496.70000000000005</v>
      </c>
      <c r="D48">
        <v>0</v>
      </c>
      <c r="E48">
        <v>436.7</v>
      </c>
      <c r="F48">
        <v>0</v>
      </c>
      <c r="G48">
        <v>376.7</v>
      </c>
      <c r="H48">
        <v>0</v>
      </c>
      <c r="I48">
        <v>317.2</v>
      </c>
      <c r="J48">
        <v>0.5</v>
      </c>
      <c r="K48">
        <v>259.7</v>
      </c>
      <c r="L48">
        <v>3</v>
      </c>
      <c r="M48">
        <v>205.10000000000002</v>
      </c>
      <c r="N48">
        <v>8.4</v>
      </c>
      <c r="O48">
        <v>152.1</v>
      </c>
      <c r="P48">
        <v>15.4</v>
      </c>
      <c r="Q48">
        <v>3.4433333333333329</v>
      </c>
      <c r="U48">
        <f t="shared" si="52"/>
        <v>2018</v>
      </c>
      <c r="V48">
        <f t="shared" ca="1" si="45"/>
        <v>0</v>
      </c>
      <c r="W48">
        <f t="shared" ca="1" si="45"/>
        <v>0</v>
      </c>
      <c r="X48">
        <f t="shared" ca="1" si="45"/>
        <v>0</v>
      </c>
      <c r="Y48">
        <f t="shared" ca="1" si="45"/>
        <v>0</v>
      </c>
      <c r="Z48">
        <f t="shared" ca="1" si="45"/>
        <v>24.2</v>
      </c>
      <c r="AA48">
        <f t="shared" ca="1" si="45"/>
        <v>33.200000000000003</v>
      </c>
      <c r="AB48">
        <f t="shared" ca="1" si="45"/>
        <v>62.800000000000004</v>
      </c>
      <c r="AC48">
        <f t="shared" ca="1" si="45"/>
        <v>71.599999999999994</v>
      </c>
      <c r="AD48">
        <f t="shared" ca="1" si="45"/>
        <v>34.5</v>
      </c>
      <c r="AE48">
        <f t="shared" ca="1" si="45"/>
        <v>7.8000000000000007</v>
      </c>
      <c r="AF48">
        <f t="shared" ca="1" si="45"/>
        <v>0</v>
      </c>
      <c r="AG48">
        <f t="shared" ca="1" si="45"/>
        <v>0</v>
      </c>
      <c r="AI48">
        <f t="shared" si="53"/>
        <v>2018</v>
      </c>
      <c r="AJ48">
        <f t="shared" ca="1" si="46"/>
        <v>0</v>
      </c>
      <c r="AK48">
        <f t="shared" ca="1" si="46"/>
        <v>0</v>
      </c>
      <c r="AL48">
        <f t="shared" ca="1" si="46"/>
        <v>0</v>
      </c>
      <c r="AM48">
        <f t="shared" ca="1" si="46"/>
        <v>0</v>
      </c>
      <c r="AN48">
        <f t="shared" ca="1" si="46"/>
        <v>41</v>
      </c>
      <c r="AO48">
        <f t="shared" ca="1" si="46"/>
        <v>57.599999999999994</v>
      </c>
      <c r="AP48">
        <f t="shared" ca="1" si="46"/>
        <v>116.4</v>
      </c>
      <c r="AQ48">
        <f t="shared" ca="1" si="46"/>
        <v>127.70000000000002</v>
      </c>
      <c r="AR48">
        <f t="shared" ca="1" si="46"/>
        <v>59.7</v>
      </c>
      <c r="AS48">
        <f t="shared" ca="1" si="46"/>
        <v>14.7</v>
      </c>
      <c r="AT48">
        <f t="shared" ca="1" si="46"/>
        <v>0</v>
      </c>
      <c r="AU48">
        <f t="shared" ca="1" si="46"/>
        <v>0</v>
      </c>
      <c r="AV48" s="70">
        <f t="shared" ca="1" si="59"/>
        <v>417.1</v>
      </c>
      <c r="AW48">
        <f t="shared" si="54"/>
        <v>2018</v>
      </c>
      <c r="AX48">
        <f t="shared" ca="1" si="47"/>
        <v>0</v>
      </c>
      <c r="AY48">
        <f t="shared" ca="1" si="47"/>
        <v>0</v>
      </c>
      <c r="AZ48">
        <f t="shared" ca="1" si="47"/>
        <v>0</v>
      </c>
      <c r="BA48">
        <f t="shared" ca="1" si="47"/>
        <v>0</v>
      </c>
      <c r="BB48">
        <f t="shared" ca="1" si="47"/>
        <v>63.900000000000006</v>
      </c>
      <c r="BC48">
        <f t="shared" ca="1" si="47"/>
        <v>92.40000000000002</v>
      </c>
      <c r="BD48">
        <f t="shared" ca="1" si="47"/>
        <v>176.00000000000003</v>
      </c>
      <c r="BE48">
        <f t="shared" ca="1" si="47"/>
        <v>188.29999999999995</v>
      </c>
      <c r="BF48">
        <f t="shared" ca="1" si="47"/>
        <v>92.7</v>
      </c>
      <c r="BG48">
        <f t="shared" ca="1" si="47"/>
        <v>24.2</v>
      </c>
      <c r="BH48">
        <f t="shared" ca="1" si="47"/>
        <v>0</v>
      </c>
      <c r="BI48">
        <f t="shared" ca="1" si="47"/>
        <v>0</v>
      </c>
      <c r="BK48">
        <f t="shared" si="55"/>
        <v>2018</v>
      </c>
      <c r="BL48">
        <f t="shared" ca="1" si="48"/>
        <v>0</v>
      </c>
      <c r="BM48">
        <f t="shared" ca="1" si="48"/>
        <v>0</v>
      </c>
      <c r="BN48">
        <f t="shared" ca="1" si="48"/>
        <v>0</v>
      </c>
      <c r="BO48">
        <f t="shared" ca="1" si="48"/>
        <v>0</v>
      </c>
      <c r="BP48">
        <f t="shared" ca="1" si="48"/>
        <v>96.8</v>
      </c>
      <c r="BQ48">
        <f t="shared" ca="1" si="48"/>
        <v>143.39999999999995</v>
      </c>
      <c r="BR48">
        <f t="shared" ca="1" si="48"/>
        <v>238.00000000000003</v>
      </c>
      <c r="BS48">
        <f t="shared" ca="1" si="48"/>
        <v>250.29999999999995</v>
      </c>
      <c r="BT48">
        <f t="shared" ca="1" si="48"/>
        <v>132.60000000000002</v>
      </c>
      <c r="BU48">
        <f t="shared" ca="1" si="48"/>
        <v>36.9</v>
      </c>
      <c r="BV48">
        <f t="shared" ca="1" si="48"/>
        <v>0</v>
      </c>
      <c r="BW48">
        <f t="shared" ca="1" si="48"/>
        <v>0</v>
      </c>
      <c r="BY48">
        <f t="shared" si="56"/>
        <v>2018</v>
      </c>
      <c r="BZ48">
        <f t="shared" ca="1" si="49"/>
        <v>0</v>
      </c>
      <c r="CA48">
        <f t="shared" ca="1" si="49"/>
        <v>0</v>
      </c>
      <c r="CB48">
        <f t="shared" ca="1" si="49"/>
        <v>0</v>
      </c>
      <c r="CC48">
        <f t="shared" ca="1" si="49"/>
        <v>2.2000000000000011</v>
      </c>
      <c r="CD48">
        <f t="shared" ca="1" si="49"/>
        <v>136.69999999999999</v>
      </c>
      <c r="CE48">
        <f t="shared" ca="1" si="49"/>
        <v>198.8</v>
      </c>
      <c r="CF48">
        <f t="shared" ca="1" si="49"/>
        <v>300.00000000000006</v>
      </c>
      <c r="CG48">
        <f t="shared" ca="1" si="49"/>
        <v>312.3</v>
      </c>
      <c r="CH48">
        <f t="shared" ca="1" si="49"/>
        <v>181.4</v>
      </c>
      <c r="CI48">
        <f t="shared" ca="1" si="49"/>
        <v>54.6</v>
      </c>
      <c r="CJ48">
        <f t="shared" ca="1" si="49"/>
        <v>0</v>
      </c>
      <c r="CK48">
        <f t="shared" ca="1" si="49"/>
        <v>0</v>
      </c>
      <c r="CM48">
        <f t="shared" si="57"/>
        <v>2018</v>
      </c>
      <c r="CN48">
        <f t="shared" ca="1" si="50"/>
        <v>0</v>
      </c>
      <c r="CO48">
        <f t="shared" ca="1" si="50"/>
        <v>1.6999999999999993</v>
      </c>
      <c r="CP48">
        <f t="shared" ca="1" si="50"/>
        <v>0</v>
      </c>
      <c r="CQ48">
        <f t="shared" ca="1" si="50"/>
        <v>7.5</v>
      </c>
      <c r="CR48">
        <f t="shared" ca="1" si="50"/>
        <v>184.2</v>
      </c>
      <c r="CS48">
        <f t="shared" ca="1" si="50"/>
        <v>258.10000000000002</v>
      </c>
      <c r="CT48">
        <f t="shared" ca="1" si="50"/>
        <v>362</v>
      </c>
      <c r="CU48">
        <f t="shared" ca="1" si="50"/>
        <v>374.30000000000007</v>
      </c>
      <c r="CV48">
        <f t="shared" ca="1" si="50"/>
        <v>237.5</v>
      </c>
      <c r="CW48">
        <f t="shared" ca="1" si="50"/>
        <v>74</v>
      </c>
      <c r="CX48">
        <f t="shared" ca="1" si="50"/>
        <v>1</v>
      </c>
      <c r="CY48">
        <f t="shared" ca="1" si="50"/>
        <v>0</v>
      </c>
      <c r="DA48">
        <f t="shared" si="58"/>
        <v>2018</v>
      </c>
      <c r="DB48">
        <f t="shared" ca="1" si="51"/>
        <v>0.30000000000000071</v>
      </c>
      <c r="DC48">
        <f t="shared" ca="1" si="51"/>
        <v>4.3999999999999986</v>
      </c>
      <c r="DD48">
        <f t="shared" ca="1" si="51"/>
        <v>0</v>
      </c>
      <c r="DE48">
        <f t="shared" ca="1" si="51"/>
        <v>17.600000000000001</v>
      </c>
      <c r="DF48">
        <f t="shared" ca="1" si="51"/>
        <v>238.99999999999997</v>
      </c>
      <c r="DG48">
        <f t="shared" ca="1" si="51"/>
        <v>318.10000000000002</v>
      </c>
      <c r="DH48">
        <f t="shared" ca="1" si="51"/>
        <v>424.00000000000006</v>
      </c>
      <c r="DI48">
        <f t="shared" ca="1" si="51"/>
        <v>436.30000000000007</v>
      </c>
      <c r="DJ48">
        <f t="shared" ca="1" si="51"/>
        <v>297.49999999999994</v>
      </c>
      <c r="DK48">
        <f t="shared" ca="1" si="51"/>
        <v>97.4</v>
      </c>
      <c r="DL48">
        <f t="shared" ca="1" si="51"/>
        <v>5</v>
      </c>
      <c r="DM48">
        <f t="shared" ca="1" si="51"/>
        <v>1.5</v>
      </c>
    </row>
    <row r="49" spans="1:117" x14ac:dyDescent="0.25">
      <c r="A49">
        <v>2002</v>
      </c>
      <c r="B49">
        <v>12</v>
      </c>
      <c r="C49">
        <v>695.2</v>
      </c>
      <c r="D49">
        <v>0</v>
      </c>
      <c r="E49">
        <v>633.20000000000005</v>
      </c>
      <c r="F49">
        <v>0</v>
      </c>
      <c r="G49">
        <v>571.20000000000005</v>
      </c>
      <c r="H49">
        <v>0</v>
      </c>
      <c r="I49">
        <v>509.2</v>
      </c>
      <c r="J49">
        <v>0</v>
      </c>
      <c r="K49">
        <v>447.2</v>
      </c>
      <c r="L49">
        <v>0</v>
      </c>
      <c r="M49">
        <v>385.2</v>
      </c>
      <c r="N49">
        <v>0</v>
      </c>
      <c r="O49">
        <v>323.2</v>
      </c>
      <c r="P49">
        <v>0</v>
      </c>
      <c r="Q49">
        <v>-2.4258064516129028</v>
      </c>
      <c r="U49">
        <f t="shared" si="52"/>
        <v>2019</v>
      </c>
      <c r="V49">
        <f t="shared" ca="1" si="45"/>
        <v>0</v>
      </c>
      <c r="W49">
        <f t="shared" ca="1" si="45"/>
        <v>0</v>
      </c>
      <c r="X49">
        <f t="shared" ca="1" si="45"/>
        <v>0</v>
      </c>
      <c r="Y49">
        <f t="shared" ca="1" si="45"/>
        <v>0</v>
      </c>
      <c r="Z49">
        <f t="shared" ca="1" si="45"/>
        <v>0.69999999999999929</v>
      </c>
      <c r="AA49">
        <f t="shared" ca="1" si="45"/>
        <v>17.400000000000002</v>
      </c>
      <c r="AB49">
        <f t="shared" ca="1" si="45"/>
        <v>89.899999999999991</v>
      </c>
      <c r="AC49">
        <f t="shared" ca="1" si="45"/>
        <v>46.500000000000007</v>
      </c>
      <c r="AD49">
        <f t="shared" ca="1" si="45"/>
        <v>15.600000000000005</v>
      </c>
      <c r="AE49">
        <f t="shared" ca="1" si="45"/>
        <v>2.1999999999999993</v>
      </c>
      <c r="AF49">
        <f t="shared" ca="1" si="45"/>
        <v>0</v>
      </c>
      <c r="AG49">
        <f t="shared" ca="1" si="45"/>
        <v>0</v>
      </c>
      <c r="AI49">
        <f t="shared" si="53"/>
        <v>2019</v>
      </c>
      <c r="AJ49">
        <f t="shared" ca="1" si="46"/>
        <v>0</v>
      </c>
      <c r="AK49">
        <f t="shared" ca="1" si="46"/>
        <v>0</v>
      </c>
      <c r="AL49">
        <f t="shared" ca="1" si="46"/>
        <v>0</v>
      </c>
      <c r="AM49">
        <f t="shared" ca="1" si="46"/>
        <v>0</v>
      </c>
      <c r="AN49">
        <f t="shared" ca="1" si="46"/>
        <v>3.9000000000000021</v>
      </c>
      <c r="AO49">
        <f t="shared" ca="1" si="46"/>
        <v>34</v>
      </c>
      <c r="AP49">
        <f t="shared" ca="1" si="46"/>
        <v>144.10000000000002</v>
      </c>
      <c r="AQ49">
        <f t="shared" ca="1" si="46"/>
        <v>90.399999999999991</v>
      </c>
      <c r="AR49">
        <f t="shared" ca="1" si="46"/>
        <v>38.300000000000004</v>
      </c>
      <c r="AS49">
        <f t="shared" ca="1" si="46"/>
        <v>4.1999999999999993</v>
      </c>
      <c r="AT49">
        <f t="shared" ca="1" si="46"/>
        <v>0</v>
      </c>
      <c r="AU49">
        <f t="shared" ca="1" si="46"/>
        <v>0</v>
      </c>
      <c r="AV49" s="70">
        <f t="shared" ca="1" si="59"/>
        <v>314.90000000000003</v>
      </c>
      <c r="AW49">
        <f t="shared" si="54"/>
        <v>2019</v>
      </c>
      <c r="AX49">
        <f t="shared" ca="1" si="47"/>
        <v>0</v>
      </c>
      <c r="AY49">
        <f t="shared" ca="1" si="47"/>
        <v>0</v>
      </c>
      <c r="AZ49">
        <f t="shared" ca="1" si="47"/>
        <v>0</v>
      </c>
      <c r="BA49">
        <f t="shared" ca="1" si="47"/>
        <v>0</v>
      </c>
      <c r="BB49">
        <f t="shared" ca="1" si="47"/>
        <v>9.9000000000000021</v>
      </c>
      <c r="BC49">
        <f t="shared" ca="1" si="47"/>
        <v>62.7</v>
      </c>
      <c r="BD49">
        <f t="shared" ca="1" si="47"/>
        <v>204.70000000000002</v>
      </c>
      <c r="BE49">
        <f t="shared" ca="1" si="47"/>
        <v>147.10000000000002</v>
      </c>
      <c r="BF49">
        <f t="shared" ca="1" si="47"/>
        <v>75.799999999999983</v>
      </c>
      <c r="BG49">
        <f t="shared" ca="1" si="47"/>
        <v>6.5</v>
      </c>
      <c r="BH49">
        <f t="shared" ca="1" si="47"/>
        <v>0</v>
      </c>
      <c r="BI49">
        <f t="shared" ca="1" si="47"/>
        <v>0</v>
      </c>
      <c r="BK49">
        <f t="shared" si="55"/>
        <v>2019</v>
      </c>
      <c r="BL49">
        <f t="shared" ca="1" si="48"/>
        <v>0</v>
      </c>
      <c r="BM49">
        <f t="shared" ca="1" si="48"/>
        <v>0</v>
      </c>
      <c r="BN49">
        <f t="shared" ca="1" si="48"/>
        <v>0</v>
      </c>
      <c r="BO49">
        <f t="shared" ca="1" si="48"/>
        <v>0.5</v>
      </c>
      <c r="BP49">
        <f t="shared" ca="1" si="48"/>
        <v>23.700000000000003</v>
      </c>
      <c r="BQ49">
        <f t="shared" ca="1" si="48"/>
        <v>104.8</v>
      </c>
      <c r="BR49">
        <f t="shared" ca="1" si="48"/>
        <v>266.70000000000005</v>
      </c>
      <c r="BS49">
        <f t="shared" ca="1" si="48"/>
        <v>209.09999999999997</v>
      </c>
      <c r="BT49">
        <f t="shared" ca="1" si="48"/>
        <v>126.30000000000001</v>
      </c>
      <c r="BU49">
        <f t="shared" ca="1" si="48"/>
        <v>12.9</v>
      </c>
      <c r="BV49">
        <f t="shared" ca="1" si="48"/>
        <v>0</v>
      </c>
      <c r="BW49">
        <f t="shared" ca="1" si="48"/>
        <v>0</v>
      </c>
      <c r="BY49">
        <f t="shared" si="56"/>
        <v>2019</v>
      </c>
      <c r="BZ49">
        <f t="shared" ca="1" si="49"/>
        <v>0</v>
      </c>
      <c r="CA49">
        <f t="shared" ca="1" si="49"/>
        <v>0</v>
      </c>
      <c r="CB49">
        <f t="shared" ca="1" si="49"/>
        <v>0</v>
      </c>
      <c r="CC49">
        <f t="shared" ca="1" si="49"/>
        <v>5.6</v>
      </c>
      <c r="CD49">
        <f t="shared" ca="1" si="49"/>
        <v>46.800000000000004</v>
      </c>
      <c r="CE49">
        <f t="shared" ca="1" si="49"/>
        <v>158.29999999999998</v>
      </c>
      <c r="CF49">
        <f t="shared" ca="1" si="49"/>
        <v>328.70000000000005</v>
      </c>
      <c r="CG49">
        <f t="shared" ca="1" si="49"/>
        <v>271.09999999999997</v>
      </c>
      <c r="CH49">
        <f t="shared" ca="1" si="49"/>
        <v>185.70000000000005</v>
      </c>
      <c r="CI49">
        <f t="shared" ca="1" si="49"/>
        <v>27.7</v>
      </c>
      <c r="CJ49">
        <f t="shared" ca="1" si="49"/>
        <v>0</v>
      </c>
      <c r="CK49">
        <f t="shared" ca="1" si="49"/>
        <v>0</v>
      </c>
      <c r="CM49">
        <f t="shared" si="57"/>
        <v>2019</v>
      </c>
      <c r="CN49">
        <f t="shared" ca="1" si="50"/>
        <v>0</v>
      </c>
      <c r="CO49">
        <f t="shared" ca="1" si="50"/>
        <v>0</v>
      </c>
      <c r="CP49">
        <f t="shared" ca="1" si="50"/>
        <v>0.59999999999999964</v>
      </c>
      <c r="CQ49">
        <f t="shared" ca="1" si="50"/>
        <v>18.999999999999996</v>
      </c>
      <c r="CR49">
        <f t="shared" ca="1" si="50"/>
        <v>82.90000000000002</v>
      </c>
      <c r="CS49">
        <f t="shared" ca="1" si="50"/>
        <v>215.5</v>
      </c>
      <c r="CT49">
        <f t="shared" ca="1" si="50"/>
        <v>390.70000000000005</v>
      </c>
      <c r="CU49">
        <f t="shared" ca="1" si="50"/>
        <v>333.09999999999991</v>
      </c>
      <c r="CV49">
        <f t="shared" ca="1" si="50"/>
        <v>245.70000000000002</v>
      </c>
      <c r="CW49">
        <f t="shared" ca="1" si="50"/>
        <v>54.600000000000016</v>
      </c>
      <c r="CX49">
        <f t="shared" ca="1" si="50"/>
        <v>0</v>
      </c>
      <c r="CY49">
        <f t="shared" ca="1" si="50"/>
        <v>0</v>
      </c>
      <c r="DA49">
        <f t="shared" si="58"/>
        <v>2019</v>
      </c>
      <c r="DB49">
        <f t="shared" ca="1" si="51"/>
        <v>0</v>
      </c>
      <c r="DC49">
        <f t="shared" ca="1" si="51"/>
        <v>0</v>
      </c>
      <c r="DD49">
        <f t="shared" ca="1" si="51"/>
        <v>4.2999999999999989</v>
      </c>
      <c r="DE49">
        <f t="shared" ca="1" si="51"/>
        <v>37.5</v>
      </c>
      <c r="DF49">
        <f t="shared" ca="1" si="51"/>
        <v>128</v>
      </c>
      <c r="DG49">
        <f t="shared" ca="1" si="51"/>
        <v>275.50000000000006</v>
      </c>
      <c r="DH49">
        <f t="shared" ca="1" si="51"/>
        <v>452.70000000000005</v>
      </c>
      <c r="DI49">
        <f t="shared" ca="1" si="51"/>
        <v>395.09999999999991</v>
      </c>
      <c r="DJ49">
        <f t="shared" ca="1" si="51"/>
        <v>305.70000000000005</v>
      </c>
      <c r="DK49">
        <f t="shared" ca="1" si="51"/>
        <v>94.4</v>
      </c>
      <c r="DL49">
        <f t="shared" ca="1" si="51"/>
        <v>0.19999999999999929</v>
      </c>
      <c r="DM49">
        <f t="shared" ca="1" si="51"/>
        <v>0.40000000000000036</v>
      </c>
    </row>
    <row r="50" spans="1:117" x14ac:dyDescent="0.25">
      <c r="A50">
        <v>2003</v>
      </c>
      <c r="B50">
        <v>1</v>
      </c>
      <c r="C50">
        <v>847.1</v>
      </c>
      <c r="D50">
        <v>0</v>
      </c>
      <c r="E50">
        <v>785.09999999999991</v>
      </c>
      <c r="F50">
        <v>0</v>
      </c>
      <c r="G50">
        <v>723.1</v>
      </c>
      <c r="H50">
        <v>0</v>
      </c>
      <c r="I50">
        <v>661.10000000000014</v>
      </c>
      <c r="J50">
        <v>0</v>
      </c>
      <c r="K50">
        <v>599.1</v>
      </c>
      <c r="L50">
        <v>0</v>
      </c>
      <c r="M50">
        <v>537.09999999999991</v>
      </c>
      <c r="N50">
        <v>0</v>
      </c>
      <c r="O50">
        <v>475.09999999999997</v>
      </c>
      <c r="P50">
        <v>0</v>
      </c>
      <c r="Q50">
        <v>-7.3258064516129027</v>
      </c>
      <c r="U50">
        <f t="shared" si="52"/>
        <v>2020</v>
      </c>
      <c r="V50">
        <f t="shared" ca="1" si="45"/>
        <v>0</v>
      </c>
      <c r="W50">
        <f t="shared" ca="1" si="45"/>
        <v>0</v>
      </c>
      <c r="X50">
        <f t="shared" ca="1" si="45"/>
        <v>0</v>
      </c>
      <c r="Y50">
        <f t="shared" ca="1" si="45"/>
        <v>0</v>
      </c>
      <c r="Z50">
        <f t="shared" ca="1" si="45"/>
        <v>17.7</v>
      </c>
      <c r="AA50">
        <f t="shared" ca="1" si="45"/>
        <v>34.399999999999991</v>
      </c>
      <c r="AB50">
        <f t="shared" ca="1" si="45"/>
        <v>98.4</v>
      </c>
      <c r="AC50">
        <f t="shared" ca="1" si="45"/>
        <v>41.9</v>
      </c>
      <c r="AD50">
        <f t="shared" ca="1" si="45"/>
        <v>5.6000000000000014</v>
      </c>
      <c r="AE50">
        <f t="shared" ca="1" si="45"/>
        <v>0</v>
      </c>
      <c r="AF50">
        <f t="shared" ca="1" si="45"/>
        <v>0</v>
      </c>
      <c r="AG50">
        <f t="shared" ca="1" si="45"/>
        <v>0</v>
      </c>
      <c r="AI50">
        <f t="shared" si="53"/>
        <v>2020</v>
      </c>
      <c r="AJ50">
        <f t="shared" ca="1" si="46"/>
        <v>0</v>
      </c>
      <c r="AK50">
        <f t="shared" ca="1" si="46"/>
        <v>0</v>
      </c>
      <c r="AL50">
        <f t="shared" ca="1" si="46"/>
        <v>0</v>
      </c>
      <c r="AM50">
        <f t="shared" ca="1" si="46"/>
        <v>0</v>
      </c>
      <c r="AN50">
        <f t="shared" ca="1" si="46"/>
        <v>28.5</v>
      </c>
      <c r="AO50">
        <f t="shared" ca="1" si="46"/>
        <v>68.3</v>
      </c>
      <c r="AP50">
        <f t="shared" ca="1" si="46"/>
        <v>159.09999999999997</v>
      </c>
      <c r="AQ50">
        <f t="shared" ca="1" si="46"/>
        <v>89.4</v>
      </c>
      <c r="AR50">
        <f t="shared" ca="1" si="46"/>
        <v>21.3</v>
      </c>
      <c r="AS50">
        <f t="shared" ca="1" si="46"/>
        <v>0</v>
      </c>
      <c r="AT50">
        <f t="shared" ca="1" si="46"/>
        <v>0.80000000000000071</v>
      </c>
      <c r="AU50">
        <f t="shared" ca="1" si="46"/>
        <v>0</v>
      </c>
      <c r="AV50" s="70">
        <f t="shared" ca="1" si="59"/>
        <v>367.4</v>
      </c>
      <c r="AW50">
        <f t="shared" si="54"/>
        <v>2020</v>
      </c>
      <c r="AX50">
        <f t="shared" ca="1" si="47"/>
        <v>0</v>
      </c>
      <c r="AY50">
        <f t="shared" ca="1" si="47"/>
        <v>0</v>
      </c>
      <c r="AZ50">
        <f t="shared" ca="1" si="47"/>
        <v>0</v>
      </c>
      <c r="BA50">
        <f t="shared" ca="1" si="47"/>
        <v>0</v>
      </c>
      <c r="BB50">
        <f t="shared" ca="1" si="47"/>
        <v>42.5</v>
      </c>
      <c r="BC50">
        <f t="shared" ca="1" si="47"/>
        <v>111.00000000000001</v>
      </c>
      <c r="BD50">
        <f t="shared" ca="1" si="47"/>
        <v>221.09999999999994</v>
      </c>
      <c r="BE50">
        <f t="shared" ca="1" si="47"/>
        <v>149</v>
      </c>
      <c r="BF50">
        <f t="shared" ca="1" si="47"/>
        <v>45.5</v>
      </c>
      <c r="BG50">
        <f t="shared" ca="1" si="47"/>
        <v>0.60000000000000142</v>
      </c>
      <c r="BH50">
        <f t="shared" ca="1" si="47"/>
        <v>3.4000000000000021</v>
      </c>
      <c r="BI50">
        <f t="shared" ca="1" si="47"/>
        <v>0</v>
      </c>
      <c r="BK50">
        <f t="shared" si="55"/>
        <v>2020</v>
      </c>
      <c r="BL50">
        <f t="shared" ca="1" si="48"/>
        <v>0</v>
      </c>
      <c r="BM50">
        <f t="shared" ca="1" si="48"/>
        <v>0</v>
      </c>
      <c r="BN50">
        <f t="shared" ca="1" si="48"/>
        <v>0</v>
      </c>
      <c r="BO50">
        <f t="shared" ca="1" si="48"/>
        <v>0.5</v>
      </c>
      <c r="BP50">
        <f t="shared" ca="1" si="48"/>
        <v>61.4</v>
      </c>
      <c r="BQ50">
        <f t="shared" ca="1" si="48"/>
        <v>161.70000000000002</v>
      </c>
      <c r="BR50">
        <f t="shared" ca="1" si="48"/>
        <v>283.09999999999997</v>
      </c>
      <c r="BS50">
        <f t="shared" ca="1" si="48"/>
        <v>211.00000000000003</v>
      </c>
      <c r="BT50">
        <f t="shared" ca="1" si="48"/>
        <v>79.600000000000009</v>
      </c>
      <c r="BU50">
        <f t="shared" ca="1" si="48"/>
        <v>6.0000000000000018</v>
      </c>
      <c r="BV50">
        <f t="shared" ca="1" si="48"/>
        <v>7.5000000000000018</v>
      </c>
      <c r="BW50">
        <f t="shared" ca="1" si="48"/>
        <v>0</v>
      </c>
      <c r="BY50">
        <f t="shared" si="56"/>
        <v>2020</v>
      </c>
      <c r="BZ50">
        <f t="shared" ca="1" si="49"/>
        <v>0</v>
      </c>
      <c r="CA50">
        <f t="shared" ca="1" si="49"/>
        <v>0</v>
      </c>
      <c r="CB50">
        <f t="shared" ca="1" si="49"/>
        <v>0.90000000000000036</v>
      </c>
      <c r="CC50">
        <f t="shared" ca="1" si="49"/>
        <v>4.5</v>
      </c>
      <c r="CD50">
        <f t="shared" ca="1" si="49"/>
        <v>89.899999999999991</v>
      </c>
      <c r="CE50">
        <f t="shared" ca="1" si="49"/>
        <v>215.10000000000002</v>
      </c>
      <c r="CF50">
        <f t="shared" ca="1" si="49"/>
        <v>345.09999999999997</v>
      </c>
      <c r="CG50">
        <f t="shared" ca="1" si="49"/>
        <v>273.00000000000006</v>
      </c>
      <c r="CH50">
        <f t="shared" ca="1" si="49"/>
        <v>125.00000000000001</v>
      </c>
      <c r="CI50">
        <f t="shared" ca="1" si="49"/>
        <v>18.300000000000004</v>
      </c>
      <c r="CJ50">
        <f t="shared" ca="1" si="49"/>
        <v>18.5</v>
      </c>
      <c r="CK50">
        <f t="shared" ca="1" si="49"/>
        <v>0</v>
      </c>
      <c r="CM50">
        <f t="shared" si="57"/>
        <v>2020</v>
      </c>
      <c r="CN50">
        <f t="shared" ca="1" si="50"/>
        <v>0</v>
      </c>
      <c r="CO50">
        <f t="shared" ca="1" si="50"/>
        <v>0</v>
      </c>
      <c r="CP50">
        <f t="shared" ca="1" si="50"/>
        <v>3.5999999999999996</v>
      </c>
      <c r="CQ50">
        <f t="shared" ca="1" si="50"/>
        <v>10.3</v>
      </c>
      <c r="CR50">
        <f t="shared" ca="1" si="50"/>
        <v>124.00000000000001</v>
      </c>
      <c r="CS50">
        <f t="shared" ca="1" si="50"/>
        <v>274.89999999999998</v>
      </c>
      <c r="CT50">
        <f t="shared" ca="1" si="50"/>
        <v>407.09999999999991</v>
      </c>
      <c r="CU50">
        <f t="shared" ca="1" si="50"/>
        <v>335</v>
      </c>
      <c r="CV50">
        <f t="shared" ca="1" si="50"/>
        <v>181</v>
      </c>
      <c r="CW50">
        <f t="shared" ca="1" si="50"/>
        <v>44.400000000000006</v>
      </c>
      <c r="CX50">
        <f t="shared" ca="1" si="50"/>
        <v>34.800000000000004</v>
      </c>
      <c r="CY50">
        <f t="shared" ca="1" si="50"/>
        <v>0</v>
      </c>
      <c r="DA50">
        <f t="shared" si="58"/>
        <v>2020</v>
      </c>
      <c r="DB50">
        <f t="shared" ca="1" si="51"/>
        <v>0</v>
      </c>
      <c r="DC50">
        <f t="shared" ca="1" si="51"/>
        <v>0</v>
      </c>
      <c r="DD50">
        <f t="shared" ca="1" si="51"/>
        <v>7.6</v>
      </c>
      <c r="DE50">
        <f t="shared" ca="1" si="51"/>
        <v>19.899999999999999</v>
      </c>
      <c r="DF50">
        <f t="shared" ca="1" si="51"/>
        <v>162.19999999999999</v>
      </c>
      <c r="DG50">
        <f t="shared" ca="1" si="51"/>
        <v>334.90000000000003</v>
      </c>
      <c r="DH50">
        <f t="shared" ca="1" si="51"/>
        <v>469.09999999999985</v>
      </c>
      <c r="DI50">
        <f t="shared" ca="1" si="51"/>
        <v>397</v>
      </c>
      <c r="DJ50">
        <f t="shared" ca="1" si="51"/>
        <v>238.00000000000003</v>
      </c>
      <c r="DK50">
        <f t="shared" ca="1" si="51"/>
        <v>79.700000000000017</v>
      </c>
      <c r="DL50">
        <f t="shared" ca="1" si="51"/>
        <v>56.600000000000009</v>
      </c>
      <c r="DM50">
        <f t="shared" ca="1" si="51"/>
        <v>0</v>
      </c>
    </row>
    <row r="51" spans="1:117" x14ac:dyDescent="0.25">
      <c r="A51">
        <v>2003</v>
      </c>
      <c r="B51">
        <v>2</v>
      </c>
      <c r="C51">
        <v>753.30000000000018</v>
      </c>
      <c r="D51">
        <v>0</v>
      </c>
      <c r="E51">
        <v>697.30000000000007</v>
      </c>
      <c r="F51">
        <v>0</v>
      </c>
      <c r="G51">
        <v>641.30000000000007</v>
      </c>
      <c r="H51">
        <v>0</v>
      </c>
      <c r="I51">
        <v>585.30000000000007</v>
      </c>
      <c r="J51">
        <v>0</v>
      </c>
      <c r="K51">
        <v>529.30000000000007</v>
      </c>
      <c r="L51">
        <v>0</v>
      </c>
      <c r="M51">
        <v>473.3</v>
      </c>
      <c r="N51">
        <v>0</v>
      </c>
      <c r="O51">
        <v>417.3</v>
      </c>
      <c r="P51">
        <v>0</v>
      </c>
      <c r="Q51">
        <v>-6.9035714285714267</v>
      </c>
      <c r="U51">
        <f t="shared" si="52"/>
        <v>2021</v>
      </c>
      <c r="V51">
        <f t="shared" ca="1" si="45"/>
        <v>0</v>
      </c>
      <c r="W51">
        <f t="shared" ca="1" si="45"/>
        <v>0</v>
      </c>
      <c r="X51">
        <f t="shared" ca="1" si="45"/>
        <v>0</v>
      </c>
      <c r="Y51">
        <f t="shared" ca="1" si="45"/>
        <v>0</v>
      </c>
      <c r="Z51">
        <f t="shared" ca="1" si="45"/>
        <v>14.100000000000001</v>
      </c>
      <c r="AA51">
        <f t="shared" ca="1" si="45"/>
        <v>61.600000000000009</v>
      </c>
      <c r="AB51">
        <f t="shared" ca="1" si="45"/>
        <v>50.7</v>
      </c>
      <c r="AC51">
        <f t="shared" ca="1" si="45"/>
        <v>79</v>
      </c>
      <c r="AD51">
        <f t="shared" ca="1" si="45"/>
        <v>9.2999999999999936</v>
      </c>
      <c r="AE51">
        <f t="shared" ca="1" si="45"/>
        <v>3.6999999999999993</v>
      </c>
      <c r="AF51">
        <f t="shared" ca="1" si="45"/>
        <v>0</v>
      </c>
      <c r="AG51">
        <f t="shared" ca="1" si="45"/>
        <v>0</v>
      </c>
      <c r="AI51">
        <f t="shared" si="53"/>
        <v>2021</v>
      </c>
      <c r="AJ51">
        <f t="shared" ca="1" si="46"/>
        <v>0</v>
      </c>
      <c r="AK51">
        <f t="shared" ca="1" si="46"/>
        <v>0</v>
      </c>
      <c r="AL51">
        <f t="shared" ca="1" si="46"/>
        <v>0</v>
      </c>
      <c r="AM51">
        <f t="shared" ca="1" si="46"/>
        <v>1.6000000000000014</v>
      </c>
      <c r="AN51">
        <f t="shared" ca="1" si="46"/>
        <v>23.900000000000002</v>
      </c>
      <c r="AO51">
        <f t="shared" ca="1" si="46"/>
        <v>103.10000000000001</v>
      </c>
      <c r="AP51">
        <f t="shared" ca="1" si="46"/>
        <v>95</v>
      </c>
      <c r="AQ51">
        <f t="shared" ca="1" si="46"/>
        <v>131.00000000000003</v>
      </c>
      <c r="AR51">
        <f t="shared" ca="1" si="46"/>
        <v>30.599999999999994</v>
      </c>
      <c r="AS51">
        <f t="shared" ca="1" si="46"/>
        <v>21.5</v>
      </c>
      <c r="AT51">
        <f t="shared" ca="1" si="46"/>
        <v>0</v>
      </c>
      <c r="AU51">
        <f t="shared" ca="1" si="46"/>
        <v>0</v>
      </c>
      <c r="AV51" s="70">
        <f t="shared" ca="1" si="59"/>
        <v>406.70000000000005</v>
      </c>
      <c r="AW51">
        <f t="shared" si="54"/>
        <v>2021</v>
      </c>
      <c r="AX51">
        <f t="shared" ca="1" si="47"/>
        <v>0</v>
      </c>
      <c r="AY51">
        <f t="shared" ca="1" si="47"/>
        <v>0</v>
      </c>
      <c r="AZ51">
        <f t="shared" ca="1" si="47"/>
        <v>0.19999999999999929</v>
      </c>
      <c r="BA51">
        <f t="shared" ca="1" si="47"/>
        <v>5.6000000000000014</v>
      </c>
      <c r="BB51">
        <f t="shared" ca="1" si="47"/>
        <v>40.6</v>
      </c>
      <c r="BC51">
        <f t="shared" ca="1" si="47"/>
        <v>153.60000000000002</v>
      </c>
      <c r="BD51">
        <f t="shared" ca="1" si="47"/>
        <v>150.49999999999997</v>
      </c>
      <c r="BE51">
        <f t="shared" ca="1" si="47"/>
        <v>189.7</v>
      </c>
      <c r="BF51">
        <f t="shared" ca="1" si="47"/>
        <v>65.5</v>
      </c>
      <c r="BG51">
        <f t="shared" ca="1" si="47"/>
        <v>46.300000000000004</v>
      </c>
      <c r="BH51">
        <f t="shared" ca="1" si="47"/>
        <v>0</v>
      </c>
      <c r="BI51">
        <f t="shared" ca="1" si="47"/>
        <v>0</v>
      </c>
      <c r="BK51">
        <f t="shared" si="55"/>
        <v>2021</v>
      </c>
      <c r="BL51">
        <f t="shared" ca="1" si="48"/>
        <v>0</v>
      </c>
      <c r="BM51">
        <f t="shared" ca="1" si="48"/>
        <v>0</v>
      </c>
      <c r="BN51">
        <f t="shared" ca="1" si="48"/>
        <v>2.1999999999999993</v>
      </c>
      <c r="BO51">
        <f t="shared" ca="1" si="48"/>
        <v>16.100000000000001</v>
      </c>
      <c r="BP51">
        <f t="shared" ca="1" si="48"/>
        <v>64.2</v>
      </c>
      <c r="BQ51">
        <f t="shared" ca="1" si="48"/>
        <v>209.70000000000002</v>
      </c>
      <c r="BR51">
        <f t="shared" ca="1" si="48"/>
        <v>211.3</v>
      </c>
      <c r="BS51">
        <f t="shared" ca="1" si="48"/>
        <v>251.70000000000002</v>
      </c>
      <c r="BT51">
        <f t="shared" ca="1" si="48"/>
        <v>110.5</v>
      </c>
      <c r="BU51">
        <f t="shared" ca="1" si="48"/>
        <v>75.7</v>
      </c>
      <c r="BV51">
        <f t="shared" ca="1" si="48"/>
        <v>0</v>
      </c>
      <c r="BW51">
        <f t="shared" ca="1" si="48"/>
        <v>0</v>
      </c>
      <c r="BY51">
        <f t="shared" si="56"/>
        <v>2021</v>
      </c>
      <c r="BZ51">
        <f t="shared" ca="1" si="49"/>
        <v>0</v>
      </c>
      <c r="CA51">
        <f t="shared" ca="1" si="49"/>
        <v>0</v>
      </c>
      <c r="CB51">
        <f t="shared" ca="1" si="49"/>
        <v>5.7999999999999989</v>
      </c>
      <c r="CC51">
        <f t="shared" ca="1" si="49"/>
        <v>32.400000000000006</v>
      </c>
      <c r="CD51">
        <f t="shared" ca="1" si="49"/>
        <v>94.2</v>
      </c>
      <c r="CE51">
        <f t="shared" ca="1" si="49"/>
        <v>269.7</v>
      </c>
      <c r="CF51">
        <f t="shared" ca="1" si="49"/>
        <v>273.30000000000007</v>
      </c>
      <c r="CG51">
        <f t="shared" ca="1" si="49"/>
        <v>313.7</v>
      </c>
      <c r="CH51">
        <f t="shared" ca="1" si="49"/>
        <v>164.80000000000004</v>
      </c>
      <c r="CI51">
        <f t="shared" ca="1" si="49"/>
        <v>111</v>
      </c>
      <c r="CJ51">
        <f t="shared" ca="1" si="49"/>
        <v>0</v>
      </c>
      <c r="CK51">
        <f t="shared" ca="1" si="49"/>
        <v>0</v>
      </c>
      <c r="CM51">
        <f t="shared" si="57"/>
        <v>2021</v>
      </c>
      <c r="CN51">
        <f t="shared" ca="1" si="50"/>
        <v>0</v>
      </c>
      <c r="CO51">
        <f t="shared" ca="1" si="50"/>
        <v>0</v>
      </c>
      <c r="CP51">
        <f t="shared" ca="1" si="50"/>
        <v>15.899999999999997</v>
      </c>
      <c r="CQ51">
        <f t="shared" ca="1" si="50"/>
        <v>53.2</v>
      </c>
      <c r="CR51">
        <f t="shared" ca="1" si="50"/>
        <v>128.6</v>
      </c>
      <c r="CS51">
        <f t="shared" ca="1" si="50"/>
        <v>329.7</v>
      </c>
      <c r="CT51">
        <f t="shared" ca="1" si="50"/>
        <v>335.30000000000007</v>
      </c>
      <c r="CU51">
        <f t="shared" ca="1" si="50"/>
        <v>375.7</v>
      </c>
      <c r="CV51">
        <f t="shared" ca="1" si="50"/>
        <v>224.80000000000004</v>
      </c>
      <c r="CW51">
        <f t="shared" ca="1" si="50"/>
        <v>152.20000000000002</v>
      </c>
      <c r="CX51">
        <f t="shared" ca="1" si="50"/>
        <v>3</v>
      </c>
      <c r="CY51">
        <f t="shared" ca="1" si="50"/>
        <v>0</v>
      </c>
      <c r="DA51">
        <f t="shared" si="58"/>
        <v>2021</v>
      </c>
      <c r="DB51">
        <f t="shared" ca="1" si="51"/>
        <v>0</v>
      </c>
      <c r="DC51">
        <f t="shared" ca="1" si="51"/>
        <v>0</v>
      </c>
      <c r="DD51">
        <f t="shared" ca="1" si="51"/>
        <v>29.9</v>
      </c>
      <c r="DE51">
        <f t="shared" ca="1" si="51"/>
        <v>78.3</v>
      </c>
      <c r="DF51">
        <f t="shared" ca="1" si="51"/>
        <v>169.29999999999998</v>
      </c>
      <c r="DG51">
        <f t="shared" ca="1" si="51"/>
        <v>389.7</v>
      </c>
      <c r="DH51">
        <f t="shared" ca="1" si="51"/>
        <v>397.30000000000007</v>
      </c>
      <c r="DI51">
        <f t="shared" ca="1" si="51"/>
        <v>437.69999999999993</v>
      </c>
      <c r="DJ51">
        <f t="shared" ca="1" si="51"/>
        <v>284.80000000000007</v>
      </c>
      <c r="DK51">
        <f t="shared" ca="1" si="51"/>
        <v>203.50000000000003</v>
      </c>
      <c r="DL51">
        <f t="shared" ca="1" si="51"/>
        <v>11.9</v>
      </c>
      <c r="DM51">
        <f t="shared" ca="1" si="51"/>
        <v>3.0999999999999996</v>
      </c>
    </row>
    <row r="52" spans="1:117" x14ac:dyDescent="0.25">
      <c r="A52">
        <v>2003</v>
      </c>
      <c r="B52">
        <v>3</v>
      </c>
      <c r="C52">
        <v>651.29999999999984</v>
      </c>
      <c r="D52">
        <v>0</v>
      </c>
      <c r="E52">
        <v>589.29999999999984</v>
      </c>
      <c r="F52">
        <v>0</v>
      </c>
      <c r="G52">
        <v>527.29999999999995</v>
      </c>
      <c r="H52">
        <v>0</v>
      </c>
      <c r="I52">
        <v>465.6</v>
      </c>
      <c r="J52">
        <v>0.30000000000000071</v>
      </c>
      <c r="K52">
        <v>405.6</v>
      </c>
      <c r="L52">
        <v>2.3000000000000007</v>
      </c>
      <c r="M52">
        <v>345.6</v>
      </c>
      <c r="N52">
        <v>4.3000000000000007</v>
      </c>
      <c r="O52">
        <v>288.8</v>
      </c>
      <c r="P52">
        <v>9.5</v>
      </c>
      <c r="Q52">
        <v>-1.009677419354839</v>
      </c>
      <c r="U52" s="41">
        <f>U51+1</f>
        <v>2022</v>
      </c>
      <c r="V52" s="69">
        <f t="shared" ref="V52:AC52" ca="1" si="60">MAX(TREND(V$32:V$51,$U$32:$U$51,$U52),0)</f>
        <v>0</v>
      </c>
      <c r="W52" s="69">
        <f t="shared" ca="1" si="60"/>
        <v>0</v>
      </c>
      <c r="X52" s="69">
        <f t="shared" ca="1" si="60"/>
        <v>4.0526315789473744E-2</v>
      </c>
      <c r="Y52" s="69">
        <f t="shared" ca="1" si="60"/>
        <v>0</v>
      </c>
      <c r="Z52" s="69">
        <f t="shared" ca="1" si="60"/>
        <v>16.657368421052524</v>
      </c>
      <c r="AA52" s="69">
        <f t="shared" ca="1" si="60"/>
        <v>34.150526315789477</v>
      </c>
      <c r="AB52" s="69">
        <f t="shared" ca="1" si="60"/>
        <v>72.714736842105253</v>
      </c>
      <c r="AC52" s="69">
        <f t="shared" ca="1" si="60"/>
        <v>58.799999999999955</v>
      </c>
      <c r="AD52" s="69">
        <f t="shared" ref="V52:AG53" ca="1" si="61">MAX(TREND(AD$32:AD$51,$U$32:$U$51,$U52),0)</f>
        <v>19.331052631578949</v>
      </c>
      <c r="AE52" s="69">
        <f t="shared" ca="1" si="61"/>
        <v>1.6421052631579016</v>
      </c>
      <c r="AF52" s="69">
        <f t="shared" ca="1" si="61"/>
        <v>0</v>
      </c>
      <c r="AG52" s="69">
        <f t="shared" ca="1" si="61"/>
        <v>0</v>
      </c>
      <c r="AI52" s="41">
        <f>AI51+1</f>
        <v>2022</v>
      </c>
      <c r="AJ52" s="69">
        <f t="shared" ref="AJ52:AQ52" ca="1" si="62">MAX(TREND(AJ$32:AJ$51,$U$32:$U$51,$U52),0)</f>
        <v>0</v>
      </c>
      <c r="AK52" s="69">
        <f t="shared" ca="1" si="62"/>
        <v>0</v>
      </c>
      <c r="AL52" s="69">
        <f t="shared" ca="1" si="62"/>
        <v>0.26052631578947327</v>
      </c>
      <c r="AM52" s="69">
        <f t="shared" ca="1" si="62"/>
        <v>0</v>
      </c>
      <c r="AN52" s="69">
        <f t="shared" ca="1" si="62"/>
        <v>29.537368421053088</v>
      </c>
      <c r="AO52" s="69">
        <f t="shared" ca="1" si="62"/>
        <v>64.143684210526374</v>
      </c>
      <c r="AP52" s="69">
        <f t="shared" ca="1" si="62"/>
        <v>124.52631578947376</v>
      </c>
      <c r="AQ52" s="69">
        <f t="shared" ca="1" si="62"/>
        <v>107.95315789473671</v>
      </c>
      <c r="AR52" s="69">
        <f t="shared" ref="AJ52:AU53" ca="1" si="63">MAX(TREND(AR$32:AR$51,$U$32:$U$51,$U52),0)</f>
        <v>39.800000000000004</v>
      </c>
      <c r="AS52" s="69">
        <f t="shared" ca="1" si="63"/>
        <v>7.7810526315789446</v>
      </c>
      <c r="AT52" s="69">
        <f t="shared" ca="1" si="63"/>
        <v>0.14736842105263293</v>
      </c>
      <c r="AU52" s="69">
        <f t="shared" ca="1" si="63"/>
        <v>0</v>
      </c>
      <c r="AV52" s="70">
        <f t="shared" ca="1" si="59"/>
        <v>374.14947368421099</v>
      </c>
      <c r="AW52" s="41">
        <f>AW51+1</f>
        <v>2022</v>
      </c>
      <c r="AX52" s="69">
        <f t="shared" ref="AX52:BE52" ca="1" si="64">MAX(TREND(AX$32:AX$51,$U$32:$U$51,$U52),0)</f>
        <v>0</v>
      </c>
      <c r="AY52" s="69">
        <f t="shared" ca="1" si="64"/>
        <v>0</v>
      </c>
      <c r="AZ52" s="69">
        <f t="shared" ca="1" si="64"/>
        <v>0.79947368421052545</v>
      </c>
      <c r="BA52" s="69">
        <f t="shared" ca="1" si="64"/>
        <v>0</v>
      </c>
      <c r="BB52" s="69">
        <f t="shared" ca="1" si="64"/>
        <v>49.288421052631747</v>
      </c>
      <c r="BC52" s="69">
        <f t="shared" ca="1" si="64"/>
        <v>105.23368421052623</v>
      </c>
      <c r="BD52" s="69">
        <f t="shared" ca="1" si="64"/>
        <v>182.95684210526315</v>
      </c>
      <c r="BE52" s="69">
        <f t="shared" ca="1" si="64"/>
        <v>166.07631578947348</v>
      </c>
      <c r="BF52" s="69">
        <f t="shared" ref="AX52:BI53" ca="1" si="65">MAX(TREND(BF$32:BF$51,$U$32:$U$51,$U52),0)</f>
        <v>69.813157894736861</v>
      </c>
      <c r="BG52" s="69">
        <f t="shared" ca="1" si="65"/>
        <v>18.114210526315674</v>
      </c>
      <c r="BH52" s="69">
        <f t="shared" ca="1" si="65"/>
        <v>0.76315789473684958</v>
      </c>
      <c r="BI52" s="69">
        <f t="shared" ca="1" si="65"/>
        <v>0</v>
      </c>
      <c r="BK52" s="41">
        <f>BK51+1</f>
        <v>2022</v>
      </c>
      <c r="BL52" s="69">
        <f t="shared" ref="BL52:BS52" ca="1" si="66">MAX(TREND(BL$32:BL$51,$U$32:$U$51,$U52),0)</f>
        <v>0</v>
      </c>
      <c r="BM52" s="69">
        <f t="shared" ca="1" si="66"/>
        <v>0</v>
      </c>
      <c r="BN52" s="69">
        <f t="shared" ca="1" si="66"/>
        <v>2.2415789473684242</v>
      </c>
      <c r="BO52" s="69">
        <f t="shared" ca="1" si="66"/>
        <v>1.926315789473847</v>
      </c>
      <c r="BP52" s="69">
        <f t="shared" ca="1" si="66"/>
        <v>77.071578947368835</v>
      </c>
      <c r="BQ52" s="69">
        <f t="shared" ca="1" si="66"/>
        <v>156.84578947368414</v>
      </c>
      <c r="BR52" s="69">
        <f t="shared" ca="1" si="66"/>
        <v>244.21421052631581</v>
      </c>
      <c r="BS52" s="69">
        <f t="shared" ca="1" si="66"/>
        <v>227.63421052631566</v>
      </c>
      <c r="BT52" s="69">
        <f t="shared" ref="BL52:BW53" ca="1" si="67">MAX(TREND(BT$32:BT$51,$U$32:$U$51,$U52),0)</f>
        <v>109.71052631578948</v>
      </c>
      <c r="BU52" s="69">
        <f t="shared" ca="1" si="67"/>
        <v>35.226315789473801</v>
      </c>
      <c r="BV52" s="69">
        <f t="shared" ca="1" si="67"/>
        <v>2.3868421052630993</v>
      </c>
      <c r="BW52" s="69">
        <f t="shared" ca="1" si="67"/>
        <v>0</v>
      </c>
      <c r="BY52" s="41">
        <f>BY51+1</f>
        <v>2022</v>
      </c>
      <c r="BZ52" s="69">
        <f t="shared" ref="BZ52:CG52" ca="1" si="68">MAX(TREND(BZ$32:BZ$51,$U$32:$U$51,$U52),0)</f>
        <v>0</v>
      </c>
      <c r="CA52" s="69">
        <f t="shared" ca="1" si="68"/>
        <v>0</v>
      </c>
      <c r="CB52" s="69">
        <f t="shared" ca="1" si="68"/>
        <v>4.3721052631578914</v>
      </c>
      <c r="CC52" s="69">
        <f t="shared" ca="1" si="68"/>
        <v>8.7652631578948785</v>
      </c>
      <c r="CD52" s="69">
        <f t="shared" ca="1" si="68"/>
        <v>111.44421052631515</v>
      </c>
      <c r="CE52" s="69">
        <f t="shared" ca="1" si="68"/>
        <v>213.56894736842105</v>
      </c>
      <c r="CF52" s="69">
        <f t="shared" ca="1" si="68"/>
        <v>306.21421052631604</v>
      </c>
      <c r="CG52" s="69">
        <f t="shared" ca="1" si="68"/>
        <v>289.51210526315754</v>
      </c>
      <c r="CH52" s="69">
        <f t="shared" ref="BZ52:CK53" ca="1" si="69">MAX(TREND(CH$32:CH$51,$U$32:$U$51,$U52),0)</f>
        <v>160.48210526315791</v>
      </c>
      <c r="CI52" s="69">
        <f t="shared" ca="1" si="69"/>
        <v>60.531052631578859</v>
      </c>
      <c r="CJ52" s="69">
        <f t="shared" ca="1" si="69"/>
        <v>5.7147368421052533</v>
      </c>
      <c r="CK52" s="69">
        <f t="shared" ca="1" si="69"/>
        <v>0</v>
      </c>
      <c r="CM52" s="41">
        <f>CM51+1</f>
        <v>2022</v>
      </c>
      <c r="CN52" s="69">
        <f t="shared" ref="CN52:CU52" ca="1" si="70">MAX(TREND(CN$32:CN$51,$U$32:$U$51,$U52),0)</f>
        <v>0</v>
      </c>
      <c r="CO52" s="69">
        <f t="shared" ca="1" si="70"/>
        <v>0.45105263157895337</v>
      </c>
      <c r="CP52" s="69">
        <f t="shared" ca="1" si="70"/>
        <v>8.7868421052631334</v>
      </c>
      <c r="CQ52" s="69">
        <f t="shared" ca="1" si="70"/>
        <v>19.591578947368589</v>
      </c>
      <c r="CR52" s="69">
        <f t="shared" ca="1" si="70"/>
        <v>152.71789473684203</v>
      </c>
      <c r="CS52" s="69">
        <f t="shared" ca="1" si="70"/>
        <v>272.93894736842117</v>
      </c>
      <c r="CT52" s="69">
        <f t="shared" ca="1" si="70"/>
        <v>368.21421052631558</v>
      </c>
      <c r="CU52" s="69">
        <f t="shared" ca="1" si="70"/>
        <v>351.51210526315799</v>
      </c>
      <c r="CV52" s="69">
        <f t="shared" ref="CN52:CY53" ca="1" si="71">MAX(TREND(CV$32:CV$51,$U$32:$U$51,$U52),0)</f>
        <v>217.70894736842115</v>
      </c>
      <c r="CW52" s="69">
        <f t="shared" ca="1" si="71"/>
        <v>94.650000000000091</v>
      </c>
      <c r="CX52" s="69">
        <f t="shared" ca="1" si="71"/>
        <v>10.865263157894731</v>
      </c>
      <c r="CY52" s="69">
        <f t="shared" ca="1" si="71"/>
        <v>0.31105263157894569</v>
      </c>
      <c r="DA52" s="41">
        <f>DA51+1</f>
        <v>2022</v>
      </c>
      <c r="DB52" s="69">
        <f t="shared" ref="DB52:DI52" ca="1" si="72">MAX(TREND(DB$32:DB$51,$U$32:$U$51,$U52),0)</f>
        <v>0.10736842105262667</v>
      </c>
      <c r="DC52" s="69">
        <f t="shared" ca="1" si="72"/>
        <v>1.9921052631578959</v>
      </c>
      <c r="DD52" s="69">
        <f t="shared" ca="1" si="72"/>
        <v>15.713157894736923</v>
      </c>
      <c r="DE52" s="69">
        <f t="shared" ca="1" si="72"/>
        <v>37.307894736841718</v>
      </c>
      <c r="DF52" s="69">
        <f t="shared" ca="1" si="72"/>
        <v>200.54736842105285</v>
      </c>
      <c r="DG52" s="69">
        <f t="shared" ca="1" si="72"/>
        <v>332.91473684210541</v>
      </c>
      <c r="DH52" s="69">
        <f t="shared" ca="1" si="72"/>
        <v>430.21421052631558</v>
      </c>
      <c r="DI52" s="69">
        <f t="shared" ca="1" si="72"/>
        <v>413.51210526315754</v>
      </c>
      <c r="DJ52" s="69">
        <f t="shared" ref="DB52:DM53" ca="1" si="73">MAX(TREND(DJ$32:DJ$51,$U$32:$U$51,$U52),0)</f>
        <v>277.4463157894736</v>
      </c>
      <c r="DK52" s="69">
        <f t="shared" ca="1" si="73"/>
        <v>136.98631578947334</v>
      </c>
      <c r="DL52" s="69">
        <f t="shared" ca="1" si="73"/>
        <v>21.04</v>
      </c>
      <c r="DM52" s="69">
        <f t="shared" ca="1" si="73"/>
        <v>2.1299999999999955</v>
      </c>
    </row>
    <row r="53" spans="1:117" x14ac:dyDescent="0.25">
      <c r="A53">
        <v>2003</v>
      </c>
      <c r="B53">
        <v>4</v>
      </c>
      <c r="C53">
        <v>433.69999999999993</v>
      </c>
      <c r="D53">
        <v>0</v>
      </c>
      <c r="E53">
        <v>373.8</v>
      </c>
      <c r="F53">
        <v>0.10000000000000142</v>
      </c>
      <c r="G53">
        <v>316.79999999999995</v>
      </c>
      <c r="H53">
        <v>3.1000000000000014</v>
      </c>
      <c r="I53">
        <v>261.5</v>
      </c>
      <c r="J53">
        <v>7.8000000000000007</v>
      </c>
      <c r="K53">
        <v>208.80000000000004</v>
      </c>
      <c r="L53">
        <v>15.100000000000001</v>
      </c>
      <c r="M53">
        <v>158.30000000000004</v>
      </c>
      <c r="N53">
        <v>24.6</v>
      </c>
      <c r="O53">
        <v>113.7</v>
      </c>
      <c r="P53">
        <v>40</v>
      </c>
      <c r="Q53">
        <v>5.543333333333333</v>
      </c>
      <c r="U53" s="41">
        <f t="shared" si="52"/>
        <v>2023</v>
      </c>
      <c r="V53" s="69">
        <f t="shared" ca="1" si="61"/>
        <v>0</v>
      </c>
      <c r="W53" s="69">
        <f t="shared" ca="1" si="61"/>
        <v>0</v>
      </c>
      <c r="X53" s="14">
        <f t="shared" ca="1" si="61"/>
        <v>4.1052631578947452E-2</v>
      </c>
      <c r="Y53" s="69">
        <f t="shared" ca="1" si="61"/>
        <v>0</v>
      </c>
      <c r="Z53" s="69">
        <f t="shared" ca="1" si="61"/>
        <v>17.337593984962496</v>
      </c>
      <c r="AA53" s="69">
        <f t="shared" ca="1" si="61"/>
        <v>34.211052631578951</v>
      </c>
      <c r="AB53" s="69">
        <f t="shared" ca="1" si="61"/>
        <v>73.198045112781983</v>
      </c>
      <c r="AC53" s="69">
        <f t="shared" ca="1" si="61"/>
        <v>59.554285714285697</v>
      </c>
      <c r="AD53" s="69">
        <f t="shared" ca="1" si="61"/>
        <v>19.350676691729326</v>
      </c>
      <c r="AE53" s="69">
        <f t="shared" ca="1" si="61"/>
        <v>1.5427819548872037</v>
      </c>
      <c r="AF53" s="69">
        <f t="shared" ca="1" si="61"/>
        <v>0</v>
      </c>
      <c r="AG53" s="69">
        <f t="shared" ca="1" si="61"/>
        <v>0</v>
      </c>
      <c r="AI53" s="41">
        <f>AI52+1</f>
        <v>2023</v>
      </c>
      <c r="AJ53" s="69">
        <f t="shared" ca="1" si="63"/>
        <v>0</v>
      </c>
      <c r="AK53" s="69">
        <f t="shared" ca="1" si="63"/>
        <v>0</v>
      </c>
      <c r="AL53" s="14">
        <f t="shared" ca="1" si="63"/>
        <v>0.26390977443608943</v>
      </c>
      <c r="AM53" s="69">
        <f t="shared" ca="1" si="63"/>
        <v>0</v>
      </c>
      <c r="AN53" s="69">
        <f t="shared" ca="1" si="63"/>
        <v>30.61187969924822</v>
      </c>
      <c r="AO53" s="69">
        <f t="shared" ca="1" si="63"/>
        <v>64.427368421052677</v>
      </c>
      <c r="AP53" s="69">
        <f t="shared" ca="1" si="63"/>
        <v>125.29977443609027</v>
      </c>
      <c r="AQ53" s="69">
        <f t="shared" ca="1" si="63"/>
        <v>109.16774436090191</v>
      </c>
      <c r="AR53" s="69">
        <f t="shared" ca="1" si="63"/>
        <v>39.847142857142863</v>
      </c>
      <c r="AS53" s="69">
        <f t="shared" ca="1" si="63"/>
        <v>7.9078195488721974</v>
      </c>
      <c r="AT53" s="69">
        <f t="shared" ca="1" si="63"/>
        <v>0.15759398496240706</v>
      </c>
      <c r="AU53" s="69">
        <f t="shared" ca="1" si="63"/>
        <v>0</v>
      </c>
      <c r="AV53" s="70">
        <f t="shared" ca="1" si="59"/>
        <v>377.68323308270658</v>
      </c>
      <c r="AW53" s="41">
        <f>AW52+1</f>
        <v>2023</v>
      </c>
      <c r="AX53" s="69">
        <f t="shared" ca="1" si="65"/>
        <v>0</v>
      </c>
      <c r="AY53" s="69">
        <f t="shared" ca="1" si="65"/>
        <v>0</v>
      </c>
      <c r="AZ53" s="14">
        <f t="shared" ca="1" si="65"/>
        <v>0.80894736842105175</v>
      </c>
      <c r="BA53" s="69">
        <f t="shared" ca="1" si="65"/>
        <v>0</v>
      </c>
      <c r="BB53" s="69">
        <f t="shared" ca="1" si="65"/>
        <v>50.861127819548983</v>
      </c>
      <c r="BC53" s="69">
        <f t="shared" ca="1" si="65"/>
        <v>105.80165413533837</v>
      </c>
      <c r="BD53" s="69">
        <f t="shared" ca="1" si="65"/>
        <v>183.82939849624063</v>
      </c>
      <c r="BE53" s="69">
        <f t="shared" ca="1" si="65"/>
        <v>167.5754887218045</v>
      </c>
      <c r="BF53" s="69">
        <f t="shared" ca="1" si="65"/>
        <v>69.782030075187976</v>
      </c>
      <c r="BG53" s="69">
        <f t="shared" ca="1" si="65"/>
        <v>18.489849624060071</v>
      </c>
      <c r="BH53" s="69">
        <f t="shared" ca="1" si="65"/>
        <v>0.81345864661653877</v>
      </c>
      <c r="BI53" s="69">
        <f t="shared" ca="1" si="65"/>
        <v>0</v>
      </c>
      <c r="BK53" s="41">
        <f>BK52+1</f>
        <v>2023</v>
      </c>
      <c r="BL53" s="69">
        <f t="shared" ca="1" si="67"/>
        <v>0</v>
      </c>
      <c r="BM53" s="69">
        <f t="shared" ca="1" si="67"/>
        <v>0</v>
      </c>
      <c r="BN53" s="14">
        <f t="shared" ca="1" si="67"/>
        <v>2.2860150375939838</v>
      </c>
      <c r="BO53" s="69">
        <f t="shared" ca="1" si="67"/>
        <v>1.3597744360902198</v>
      </c>
      <c r="BP53" s="69">
        <f t="shared" ca="1" si="67"/>
        <v>79.248872180451144</v>
      </c>
      <c r="BQ53" s="69">
        <f t="shared" ca="1" si="67"/>
        <v>157.68729323308253</v>
      </c>
      <c r="BR53" s="69">
        <f t="shared" ca="1" si="67"/>
        <v>245.08413533834596</v>
      </c>
      <c r="BS53" s="69">
        <f t="shared" ca="1" si="67"/>
        <v>229.19984962406033</v>
      </c>
      <c r="BT53" s="69">
        <f t="shared" ca="1" si="67"/>
        <v>109.40819548872184</v>
      </c>
      <c r="BU53" s="69">
        <f t="shared" ca="1" si="67"/>
        <v>36.004060150376063</v>
      </c>
      <c r="BV53" s="69">
        <f t="shared" ca="1" si="67"/>
        <v>2.5179699248120073</v>
      </c>
      <c r="BW53" s="69">
        <f t="shared" ca="1" si="67"/>
        <v>0</v>
      </c>
      <c r="BY53" s="41">
        <f>BY52+1</f>
        <v>2023</v>
      </c>
      <c r="BZ53" s="69">
        <f t="shared" ca="1" si="69"/>
        <v>0</v>
      </c>
      <c r="CA53" s="69">
        <f t="shared" ca="1" si="69"/>
        <v>0</v>
      </c>
      <c r="CB53" s="14">
        <f t="shared" ca="1" si="69"/>
        <v>4.4670676691729057</v>
      </c>
      <c r="CC53" s="69">
        <f t="shared" ca="1" si="69"/>
        <v>8.0333834586467674</v>
      </c>
      <c r="CD53" s="69">
        <f t="shared" ca="1" si="69"/>
        <v>114.08556390977355</v>
      </c>
      <c r="CE53" s="69">
        <f t="shared" ca="1" si="69"/>
        <v>214.52932330827048</v>
      </c>
      <c r="CF53" s="69">
        <f t="shared" ca="1" si="69"/>
        <v>307.08413533834619</v>
      </c>
      <c r="CG53" s="69">
        <f t="shared" ca="1" si="69"/>
        <v>291.07563909774399</v>
      </c>
      <c r="CH53" s="69">
        <f t="shared" ca="1" si="69"/>
        <v>160.06849624060158</v>
      </c>
      <c r="CI53" s="69">
        <f t="shared" ca="1" si="69"/>
        <v>61.867819548872376</v>
      </c>
      <c r="CJ53" s="69">
        <f t="shared" ca="1" si="69"/>
        <v>5.900902255639096</v>
      </c>
      <c r="CK53" s="69">
        <f t="shared" ca="1" si="69"/>
        <v>0</v>
      </c>
      <c r="CM53" s="41">
        <f>CM52+1</f>
        <v>2023</v>
      </c>
      <c r="CN53" s="69">
        <f t="shared" ca="1" si="71"/>
        <v>0</v>
      </c>
      <c r="CO53" s="69">
        <f t="shared" ca="1" si="71"/>
        <v>0.47924812030075259</v>
      </c>
      <c r="CP53" s="14">
        <f t="shared" ca="1" si="71"/>
        <v>9.0165413533834453</v>
      </c>
      <c r="CQ53" s="69">
        <f t="shared" ca="1" si="71"/>
        <v>18.667443609022712</v>
      </c>
      <c r="CR53" s="69">
        <f t="shared" ca="1" si="71"/>
        <v>155.69436090225554</v>
      </c>
      <c r="CS53" s="69">
        <f t="shared" ca="1" si="71"/>
        <v>273.96218045112778</v>
      </c>
      <c r="CT53" s="69">
        <f t="shared" ca="1" si="71"/>
        <v>369.08413533834573</v>
      </c>
      <c r="CU53" s="69">
        <f t="shared" ca="1" si="71"/>
        <v>353.07563909774444</v>
      </c>
      <c r="CV53" s="69">
        <f t="shared" ca="1" si="71"/>
        <v>217.28503759398507</v>
      </c>
      <c r="CW53" s="69">
        <f t="shared" ca="1" si="71"/>
        <v>96.557142857142935</v>
      </c>
      <c r="CX53" s="69">
        <f t="shared" ca="1" si="71"/>
        <v>10.994812030075195</v>
      </c>
      <c r="CY53" s="69">
        <f t="shared" ca="1" si="71"/>
        <v>0.32639097744360512</v>
      </c>
      <c r="DA53" s="41">
        <f>DA52+1</f>
        <v>2023</v>
      </c>
      <c r="DB53" s="69">
        <f t="shared" ca="1" si="73"/>
        <v>6.3308270676685652E-2</v>
      </c>
      <c r="DC53" s="69">
        <f t="shared" ca="1" si="73"/>
        <v>2.1127819548871969</v>
      </c>
      <c r="DD53" s="14">
        <f t="shared" ca="1" si="73"/>
        <v>16.060601503759472</v>
      </c>
      <c r="DE53" s="69">
        <f t="shared" ca="1" si="73"/>
        <v>36.294360902255448</v>
      </c>
      <c r="DF53" s="69">
        <f t="shared" ca="1" si="73"/>
        <v>203.60330827067719</v>
      </c>
      <c r="DG53" s="69">
        <f t="shared" ca="1" si="73"/>
        <v>333.94661654135325</v>
      </c>
      <c r="DH53" s="69">
        <f t="shared" ca="1" si="73"/>
        <v>431.08413533834573</v>
      </c>
      <c r="DI53" s="69">
        <f t="shared" ca="1" si="73"/>
        <v>415.07563909774399</v>
      </c>
      <c r="DJ53" s="69">
        <f t="shared" ca="1" si="73"/>
        <v>277.04691729323304</v>
      </c>
      <c r="DK53" s="69">
        <f t="shared" ca="1" si="73"/>
        <v>139.26834586466157</v>
      </c>
      <c r="DL53" s="69">
        <f t="shared" ca="1" si="73"/>
        <v>21.059999999999995</v>
      </c>
      <c r="DM53" s="69">
        <f t="shared" ca="1" si="73"/>
        <v>2.2371428571428567</v>
      </c>
    </row>
    <row r="54" spans="1:117" x14ac:dyDescent="0.25">
      <c r="A54">
        <v>2003</v>
      </c>
      <c r="B54">
        <v>5</v>
      </c>
      <c r="C54">
        <v>291.09999999999991</v>
      </c>
      <c r="D54">
        <v>0</v>
      </c>
      <c r="E54">
        <v>229.09999999999994</v>
      </c>
      <c r="F54">
        <v>0</v>
      </c>
      <c r="G54">
        <v>168.5</v>
      </c>
      <c r="H54">
        <v>1.3999999999999986</v>
      </c>
      <c r="I54">
        <v>111.00000000000001</v>
      </c>
      <c r="J54">
        <v>5.8999999999999986</v>
      </c>
      <c r="K54">
        <v>62.600000000000009</v>
      </c>
      <c r="L54">
        <v>19.5</v>
      </c>
      <c r="M54">
        <v>28.099999999999998</v>
      </c>
      <c r="N54">
        <v>47.000000000000007</v>
      </c>
      <c r="O54">
        <v>8</v>
      </c>
      <c r="P54">
        <v>88.899999999999977</v>
      </c>
      <c r="Q54">
        <v>10.609677419354844</v>
      </c>
      <c r="AV54" s="70"/>
    </row>
    <row r="55" spans="1:117" x14ac:dyDescent="0.25">
      <c r="A55">
        <v>2003</v>
      </c>
      <c r="B55">
        <v>6</v>
      </c>
      <c r="C55">
        <v>113.00000000000001</v>
      </c>
      <c r="D55">
        <v>16.2</v>
      </c>
      <c r="E55">
        <v>71.599999999999994</v>
      </c>
      <c r="F55">
        <v>34.799999999999997</v>
      </c>
      <c r="G55">
        <v>36.799999999999997</v>
      </c>
      <c r="H55">
        <v>60</v>
      </c>
      <c r="I55">
        <v>14.399999999999999</v>
      </c>
      <c r="J55">
        <v>97.600000000000009</v>
      </c>
      <c r="K55">
        <v>3</v>
      </c>
      <c r="L55">
        <v>146.20000000000002</v>
      </c>
      <c r="M55">
        <v>0.5</v>
      </c>
      <c r="N55">
        <v>203.7</v>
      </c>
      <c r="O55">
        <v>0</v>
      </c>
      <c r="P55">
        <v>263.19999999999993</v>
      </c>
      <c r="Q55">
        <v>16.77333333333333</v>
      </c>
      <c r="U55" s="10" t="s">
        <v>38</v>
      </c>
      <c r="V55">
        <f ca="1">AVERAGE(V42:V51)</f>
        <v>0</v>
      </c>
      <c r="W55">
        <f ca="1">AVERAGE(W42:W51)</f>
        <v>0</v>
      </c>
      <c r="X55">
        <f ca="1">AVERAGE(X42:X51)</f>
        <v>6.9999999999999923E-2</v>
      </c>
      <c r="Y55">
        <f t="shared" ref="Y55:AG55" ca="1" si="74">AVERAGE(Y42:Y51)</f>
        <v>0</v>
      </c>
      <c r="Z55">
        <f t="shared" ca="1" si="74"/>
        <v>13.4</v>
      </c>
      <c r="AA55">
        <f t="shared" ca="1" si="74"/>
        <v>34.86</v>
      </c>
      <c r="AB55">
        <f t="shared" ca="1" si="74"/>
        <v>68.84</v>
      </c>
      <c r="AC55">
        <f t="shared" ca="1" si="74"/>
        <v>52.11</v>
      </c>
      <c r="AD55">
        <f t="shared" ca="1" si="74"/>
        <v>20.939999999999998</v>
      </c>
      <c r="AE55">
        <f t="shared" ca="1" si="74"/>
        <v>1.9899999999999998</v>
      </c>
      <c r="AF55">
        <f t="shared" ca="1" si="74"/>
        <v>0</v>
      </c>
      <c r="AG55">
        <f t="shared" ca="1" si="74"/>
        <v>0</v>
      </c>
      <c r="AI55" s="10" t="s">
        <v>38</v>
      </c>
      <c r="AJ55">
        <f ca="1">AVERAGE(AJ42:AJ51)</f>
        <v>0</v>
      </c>
      <c r="AK55">
        <f ca="1">AVERAGE(AK42:AK51)</f>
        <v>0</v>
      </c>
      <c r="AL55">
        <f ca="1">AVERAGE(AL42:AL51)</f>
        <v>0.45</v>
      </c>
      <c r="AM55">
        <f t="shared" ref="AM55:AU55" ca="1" si="75">AVERAGE(AM42:AM51)</f>
        <v>0.16000000000000014</v>
      </c>
      <c r="AN55">
        <f t="shared" ca="1" si="75"/>
        <v>24.53</v>
      </c>
      <c r="AO55">
        <f t="shared" ca="1" si="75"/>
        <v>63.15</v>
      </c>
      <c r="AP55">
        <f t="shared" ca="1" si="75"/>
        <v>118.17999999999999</v>
      </c>
      <c r="AQ55">
        <f t="shared" ca="1" si="75"/>
        <v>97.74</v>
      </c>
      <c r="AR55">
        <f t="shared" ca="1" si="75"/>
        <v>42.120000000000005</v>
      </c>
      <c r="AS55">
        <f t="shared" ca="1" si="75"/>
        <v>6.7700000000000005</v>
      </c>
      <c r="AT55">
        <f t="shared" ca="1" si="75"/>
        <v>8.0000000000000071E-2</v>
      </c>
      <c r="AU55">
        <f t="shared" ca="1" si="75"/>
        <v>0</v>
      </c>
      <c r="AV55" s="70">
        <f t="shared" ca="1" si="59"/>
        <v>353.17999999999995</v>
      </c>
      <c r="AW55" s="10" t="s">
        <v>38</v>
      </c>
      <c r="AX55">
        <f ca="1">AVERAGE(AX42:AX51)</f>
        <v>0</v>
      </c>
      <c r="AY55">
        <f ca="1">AVERAGE(AY42:AY51)</f>
        <v>0</v>
      </c>
      <c r="AZ55">
        <f ca="1">AVERAGE(AZ42:AZ51)</f>
        <v>1.3500000000000003</v>
      </c>
      <c r="BA55">
        <f t="shared" ref="BA55:BI55" ca="1" si="76">AVERAGE(BA42:BA51)</f>
        <v>1.2400000000000002</v>
      </c>
      <c r="BB55">
        <f t="shared" ca="1" si="76"/>
        <v>41.7</v>
      </c>
      <c r="BC55">
        <f t="shared" ca="1" si="76"/>
        <v>101.92</v>
      </c>
      <c r="BD55">
        <f t="shared" ca="1" si="76"/>
        <v>175.67000000000002</v>
      </c>
      <c r="BE55">
        <f t="shared" ca="1" si="76"/>
        <v>153.44999999999999</v>
      </c>
      <c r="BF55">
        <f t="shared" ca="1" si="76"/>
        <v>73.38</v>
      </c>
      <c r="BG55">
        <f t="shared" ca="1" si="76"/>
        <v>15.610000000000003</v>
      </c>
      <c r="BH55">
        <f t="shared" ca="1" si="76"/>
        <v>0.47000000000000031</v>
      </c>
      <c r="BI55">
        <f t="shared" ca="1" si="76"/>
        <v>0</v>
      </c>
      <c r="BK55" s="10" t="s">
        <v>38</v>
      </c>
      <c r="BL55">
        <f ca="1">AVERAGE(BL42:BL51)</f>
        <v>0</v>
      </c>
      <c r="BM55">
        <f ca="1">AVERAGE(BM42:BM51)</f>
        <v>0</v>
      </c>
      <c r="BN55">
        <f ca="1">AVERAGE(BN42:BN51)</f>
        <v>3.2700000000000005</v>
      </c>
      <c r="BO55">
        <f t="shared" ref="BO55:BW55" ca="1" si="77">AVERAGE(BO42:BO51)</f>
        <v>4.05</v>
      </c>
      <c r="BP55">
        <f t="shared" ca="1" si="77"/>
        <v>66.429999999999993</v>
      </c>
      <c r="BQ55">
        <f t="shared" ca="1" si="77"/>
        <v>151.62999999999997</v>
      </c>
      <c r="BR55">
        <f t="shared" ca="1" si="77"/>
        <v>236.90000000000003</v>
      </c>
      <c r="BS55">
        <f t="shared" ca="1" si="77"/>
        <v>214.57999999999998</v>
      </c>
      <c r="BT55">
        <f t="shared" ca="1" si="77"/>
        <v>114.73999999999998</v>
      </c>
      <c r="BU55">
        <f t="shared" ca="1" si="77"/>
        <v>30.590000000000003</v>
      </c>
      <c r="BV55">
        <f t="shared" ca="1" si="77"/>
        <v>1.7900000000000003</v>
      </c>
      <c r="BW55">
        <f t="shared" ca="1" si="77"/>
        <v>0</v>
      </c>
      <c r="BY55" s="10" t="s">
        <v>38</v>
      </c>
      <c r="BZ55">
        <f ca="1">AVERAGE(BZ42:BZ51)</f>
        <v>0</v>
      </c>
      <c r="CA55">
        <f ca="1">AVERAGE(CA42:CA51)</f>
        <v>0</v>
      </c>
      <c r="CB55">
        <f ca="1">AVERAGE(CB42:CB51)</f>
        <v>5.8500000000000005</v>
      </c>
      <c r="CC55">
        <f t="shared" ref="CC55:CK55" ca="1" si="78">AVERAGE(CC42:CC51)</f>
        <v>10.830000000000002</v>
      </c>
      <c r="CD55">
        <f t="shared" ca="1" si="78"/>
        <v>98.669999999999987</v>
      </c>
      <c r="CE55">
        <f t="shared" ca="1" si="78"/>
        <v>207.42</v>
      </c>
      <c r="CF55">
        <f t="shared" ca="1" si="78"/>
        <v>298.90000000000003</v>
      </c>
      <c r="CG55">
        <f t="shared" ca="1" si="78"/>
        <v>276.49999999999994</v>
      </c>
      <c r="CH55">
        <f t="shared" ca="1" si="78"/>
        <v>165.23000000000002</v>
      </c>
      <c r="CI55">
        <f t="shared" ca="1" si="78"/>
        <v>53.180000000000007</v>
      </c>
      <c r="CJ55">
        <f t="shared" ca="1" si="78"/>
        <v>4.8</v>
      </c>
      <c r="CK55">
        <f t="shared" ca="1" si="78"/>
        <v>0</v>
      </c>
      <c r="CM55" s="10" t="s">
        <v>38</v>
      </c>
      <c r="CN55">
        <f ca="1">AVERAGE(CN42:CN51)</f>
        <v>0</v>
      </c>
      <c r="CO55">
        <f ca="1">AVERAGE(CO42:CO51)</f>
        <v>0.30999999999999994</v>
      </c>
      <c r="CP55">
        <f ca="1">AVERAGE(CP42:CP51)</f>
        <v>10.26</v>
      </c>
      <c r="CQ55">
        <f t="shared" ref="CQ55:CY55" ca="1" si="79">AVERAGE(CQ42:CQ51)</f>
        <v>21.440000000000005</v>
      </c>
      <c r="CR55">
        <f t="shared" ca="1" si="79"/>
        <v>138.79000000000002</v>
      </c>
      <c r="CS55">
        <f t="shared" ca="1" si="79"/>
        <v>266.53000000000003</v>
      </c>
      <c r="CT55">
        <f t="shared" ca="1" si="79"/>
        <v>360.90000000000003</v>
      </c>
      <c r="CU55">
        <f t="shared" ca="1" si="79"/>
        <v>338.49999999999994</v>
      </c>
      <c r="CV55">
        <f t="shared" ca="1" si="79"/>
        <v>221.95</v>
      </c>
      <c r="CW55">
        <f t="shared" ca="1" si="79"/>
        <v>84.04</v>
      </c>
      <c r="CX55">
        <f t="shared" ca="1" si="79"/>
        <v>9.91</v>
      </c>
      <c r="CY55">
        <f t="shared" ca="1" si="79"/>
        <v>0.3</v>
      </c>
      <c r="DA55" s="10" t="s">
        <v>38</v>
      </c>
      <c r="DB55">
        <f ca="1">AVERAGE(DB42:DB51)</f>
        <v>0.2</v>
      </c>
      <c r="DC55">
        <f ca="1">AVERAGE(DC42:DC51)</f>
        <v>1.42</v>
      </c>
      <c r="DD55">
        <f ca="1">AVERAGE(DD42:DD51)</f>
        <v>17.250000000000007</v>
      </c>
      <c r="DE55">
        <f t="shared" ref="DE55:DM55" ca="1" si="80">AVERAGE(DE42:DE51)</f>
        <v>38.36</v>
      </c>
      <c r="DF55">
        <f t="shared" ca="1" si="80"/>
        <v>186.42</v>
      </c>
      <c r="DG55">
        <f t="shared" ca="1" si="80"/>
        <v>326.48</v>
      </c>
      <c r="DH55">
        <f t="shared" ca="1" si="80"/>
        <v>422.9</v>
      </c>
      <c r="DI55">
        <f t="shared" ca="1" si="80"/>
        <v>400.49999999999994</v>
      </c>
      <c r="DJ55">
        <f t="shared" ca="1" si="80"/>
        <v>281.58000000000004</v>
      </c>
      <c r="DK55">
        <f t="shared" ca="1" si="80"/>
        <v>123.11999999999998</v>
      </c>
      <c r="DL55">
        <f t="shared" ca="1" si="80"/>
        <v>20.420000000000002</v>
      </c>
      <c r="DM55">
        <f t="shared" ca="1" si="80"/>
        <v>1.85</v>
      </c>
    </row>
    <row r="56" spans="1:117" x14ac:dyDescent="0.25">
      <c r="A56">
        <v>2003</v>
      </c>
      <c r="B56">
        <v>7</v>
      </c>
      <c r="C56">
        <v>23.900000000000002</v>
      </c>
      <c r="D56">
        <v>43.000000000000014</v>
      </c>
      <c r="E56">
        <v>4</v>
      </c>
      <c r="F56">
        <v>85.100000000000009</v>
      </c>
      <c r="G56">
        <v>0</v>
      </c>
      <c r="H56">
        <v>143.09999999999997</v>
      </c>
      <c r="I56">
        <v>0</v>
      </c>
      <c r="J56">
        <v>205.1</v>
      </c>
      <c r="K56">
        <v>0</v>
      </c>
      <c r="L56">
        <v>267.10000000000002</v>
      </c>
      <c r="M56">
        <v>0</v>
      </c>
      <c r="N56">
        <v>329.09999999999997</v>
      </c>
      <c r="O56">
        <v>0</v>
      </c>
      <c r="P56">
        <v>391.09999999999991</v>
      </c>
      <c r="Q56">
        <v>20.616129032258069</v>
      </c>
    </row>
    <row r="57" spans="1:117" x14ac:dyDescent="0.25">
      <c r="A57">
        <v>2003</v>
      </c>
      <c r="B57">
        <v>8</v>
      </c>
      <c r="C57">
        <v>19.900000000000006</v>
      </c>
      <c r="D57">
        <v>48.1</v>
      </c>
      <c r="E57">
        <v>6.0000000000000036</v>
      </c>
      <c r="F57">
        <v>96.199999999999989</v>
      </c>
      <c r="G57">
        <v>1</v>
      </c>
      <c r="H57">
        <v>153.19999999999999</v>
      </c>
      <c r="I57">
        <v>0</v>
      </c>
      <c r="J57">
        <v>214.2</v>
      </c>
      <c r="K57">
        <v>0</v>
      </c>
      <c r="L57">
        <v>276.2</v>
      </c>
      <c r="M57">
        <v>0</v>
      </c>
      <c r="N57">
        <v>338.2</v>
      </c>
      <c r="O57">
        <v>0</v>
      </c>
      <c r="P57">
        <v>400.2</v>
      </c>
      <c r="Q57">
        <v>20.909677419354839</v>
      </c>
    </row>
    <row r="58" spans="1:117" x14ac:dyDescent="0.25">
      <c r="A58">
        <v>2003</v>
      </c>
      <c r="B58">
        <v>9</v>
      </c>
      <c r="C58">
        <v>114.4</v>
      </c>
      <c r="D58">
        <v>8.6000000000000014</v>
      </c>
      <c r="E58">
        <v>67.599999999999994</v>
      </c>
      <c r="F58">
        <v>21.8</v>
      </c>
      <c r="G58">
        <v>37.5</v>
      </c>
      <c r="H58">
        <v>51.7</v>
      </c>
      <c r="I58">
        <v>21.4</v>
      </c>
      <c r="J58">
        <v>95.6</v>
      </c>
      <c r="K58">
        <v>10.7</v>
      </c>
      <c r="L58">
        <v>144.9</v>
      </c>
      <c r="M58">
        <v>4.6000000000000005</v>
      </c>
      <c r="N58">
        <v>198.8</v>
      </c>
      <c r="O58">
        <v>0.60000000000000053</v>
      </c>
      <c r="P58">
        <v>254.8</v>
      </c>
      <c r="Q58">
        <v>16.473333333333336</v>
      </c>
    </row>
    <row r="59" spans="1:117" x14ac:dyDescent="0.25">
      <c r="A59">
        <v>2003</v>
      </c>
      <c r="B59">
        <v>10</v>
      </c>
      <c r="C59">
        <v>327.39999999999998</v>
      </c>
      <c r="D59">
        <v>0</v>
      </c>
      <c r="E59">
        <v>265.39999999999992</v>
      </c>
      <c r="F59">
        <v>0</v>
      </c>
      <c r="G59">
        <v>208</v>
      </c>
      <c r="H59">
        <v>4.5999999999999979</v>
      </c>
      <c r="I59">
        <v>157.1</v>
      </c>
      <c r="J59">
        <v>15.699999999999998</v>
      </c>
      <c r="K59">
        <v>107.9</v>
      </c>
      <c r="L59">
        <v>28.499999999999996</v>
      </c>
      <c r="M59">
        <v>63.800000000000011</v>
      </c>
      <c r="N59">
        <v>46.399999999999991</v>
      </c>
      <c r="O59">
        <v>30.8</v>
      </c>
      <c r="P59">
        <v>75.399999999999977</v>
      </c>
      <c r="Q59">
        <v>9.4387096774193555</v>
      </c>
      <c r="W59" s="9" t="s">
        <v>37</v>
      </c>
      <c r="AB59" s="9" t="s">
        <v>259</v>
      </c>
      <c r="AK59" s="9" t="s">
        <v>37</v>
      </c>
      <c r="AP59" s="9" t="s">
        <v>259</v>
      </c>
      <c r="AY59" s="9" t="s">
        <v>37</v>
      </c>
      <c r="BD59" s="9" t="s">
        <v>259</v>
      </c>
      <c r="BM59" s="9" t="s">
        <v>37</v>
      </c>
      <c r="BR59" s="9" t="s">
        <v>259</v>
      </c>
      <c r="CA59" s="9" t="s">
        <v>37</v>
      </c>
      <c r="CF59" s="9" t="s">
        <v>259</v>
      </c>
      <c r="CO59" s="9" t="s">
        <v>37</v>
      </c>
      <c r="CT59" s="9" t="s">
        <v>259</v>
      </c>
      <c r="DC59" s="9" t="s">
        <v>37</v>
      </c>
      <c r="DH59" s="9" t="s">
        <v>259</v>
      </c>
    </row>
    <row r="60" spans="1:117" x14ac:dyDescent="0.25">
      <c r="A60">
        <v>2003</v>
      </c>
      <c r="B60">
        <v>11</v>
      </c>
      <c r="C60">
        <v>437.3</v>
      </c>
      <c r="D60">
        <v>0</v>
      </c>
      <c r="E60">
        <v>377.29999999999995</v>
      </c>
      <c r="F60">
        <v>0</v>
      </c>
      <c r="G60">
        <v>317.2999999999999</v>
      </c>
      <c r="H60">
        <v>0</v>
      </c>
      <c r="I60">
        <v>257.29999999999995</v>
      </c>
      <c r="J60">
        <v>0</v>
      </c>
      <c r="K60">
        <v>198.20000000000002</v>
      </c>
      <c r="L60">
        <v>0.90000000000000036</v>
      </c>
      <c r="M60">
        <v>144.9</v>
      </c>
      <c r="N60">
        <v>7.6</v>
      </c>
      <c r="O60">
        <v>99.90000000000002</v>
      </c>
      <c r="P60">
        <v>22.6</v>
      </c>
      <c r="Q60">
        <v>5.4233333333333329</v>
      </c>
      <c r="Y60" s="8" t="str">
        <f>U4</f>
        <v>HDD20</v>
      </c>
      <c r="Z60" s="8" t="str">
        <f>U31</f>
        <v>CDD20</v>
      </c>
      <c r="AD60" t="str">
        <f>U4</f>
        <v>HDD20</v>
      </c>
      <c r="AE60" t="str">
        <f>U31</f>
        <v>CDD20</v>
      </c>
      <c r="AM60" s="8" t="str">
        <f>AI4</f>
        <v>HDD18</v>
      </c>
      <c r="AN60" s="8" t="str">
        <f>AI31</f>
        <v>CDD18</v>
      </c>
      <c r="AR60" t="str">
        <f>AI4</f>
        <v>HDD18</v>
      </c>
      <c r="AS60" t="str">
        <f>AI31</f>
        <v>CDD18</v>
      </c>
      <c r="BA60" s="8" t="str">
        <f>AW4</f>
        <v>HDD16</v>
      </c>
      <c r="BB60" s="8" t="str">
        <f>AW31</f>
        <v>CDD16</v>
      </c>
      <c r="BF60" t="str">
        <f>AW4</f>
        <v>HDD16</v>
      </c>
      <c r="BG60" t="str">
        <f>AW31</f>
        <v>CDD16</v>
      </c>
      <c r="BO60" s="8" t="str">
        <f>BK4</f>
        <v>HDD14</v>
      </c>
      <c r="BP60" s="8" t="str">
        <f>BK31</f>
        <v>CDD14</v>
      </c>
      <c r="BT60" t="str">
        <f>BK4</f>
        <v>HDD14</v>
      </c>
      <c r="BU60" t="str">
        <f>BK31</f>
        <v>CDD14</v>
      </c>
      <c r="CC60" s="8" t="str">
        <f>BY4</f>
        <v>HDD12</v>
      </c>
      <c r="CD60" s="8" t="str">
        <f>BY31</f>
        <v>CDD12</v>
      </c>
      <c r="CH60" t="str">
        <f>BY4</f>
        <v>HDD12</v>
      </c>
      <c r="CI60" t="str">
        <f>BY31</f>
        <v>CDD12</v>
      </c>
      <c r="CQ60" s="8" t="str">
        <f>CM4</f>
        <v>HDD10</v>
      </c>
      <c r="CR60" s="8" t="str">
        <f>CM31</f>
        <v>CDD10</v>
      </c>
      <c r="CV60" t="str">
        <f>CM4</f>
        <v>HDD10</v>
      </c>
      <c r="CW60" t="str">
        <f>CM31</f>
        <v>CDD10</v>
      </c>
      <c r="DE60" s="8" t="str">
        <f>DA4</f>
        <v>HDD8</v>
      </c>
      <c r="DF60" s="8" t="str">
        <f>DA31</f>
        <v>CDD8</v>
      </c>
      <c r="DJ60" t="str">
        <f>DA4</f>
        <v>HDD8</v>
      </c>
      <c r="DK60" t="str">
        <f>DA31</f>
        <v>CDD8</v>
      </c>
    </row>
    <row r="61" spans="1:117" x14ac:dyDescent="0.25">
      <c r="A61">
        <v>2003</v>
      </c>
      <c r="B61">
        <v>12</v>
      </c>
      <c r="C61">
        <v>629.40000000000009</v>
      </c>
      <c r="D61">
        <v>0</v>
      </c>
      <c r="E61">
        <v>567.40000000000009</v>
      </c>
      <c r="F61">
        <v>0</v>
      </c>
      <c r="G61">
        <v>505.40000000000003</v>
      </c>
      <c r="H61">
        <v>0</v>
      </c>
      <c r="I61">
        <v>443.40000000000009</v>
      </c>
      <c r="J61">
        <v>0</v>
      </c>
      <c r="K61">
        <v>381.40000000000003</v>
      </c>
      <c r="L61">
        <v>0</v>
      </c>
      <c r="M61">
        <v>319.40000000000003</v>
      </c>
      <c r="N61">
        <v>0</v>
      </c>
      <c r="O61">
        <v>257.40000000000003</v>
      </c>
      <c r="P61">
        <v>0</v>
      </c>
      <c r="Q61">
        <v>-0.30322580645161273</v>
      </c>
      <c r="W61" t="s">
        <v>25</v>
      </c>
      <c r="X61" t="s">
        <v>36</v>
      </c>
      <c r="Y61" s="7">
        <f ca="1">OFFSET($V$28,0,(ROW()-ROW(Y$61)))</f>
        <v>734.74</v>
      </c>
      <c r="Z61" s="7">
        <f t="shared" ref="Z61:Z72" ca="1" si="81">OFFSET($V$55,0,(ROW()-ROW(Z$61)))</f>
        <v>0</v>
      </c>
      <c r="AB61" t="s">
        <v>25</v>
      </c>
      <c r="AC61" t="s">
        <v>36</v>
      </c>
      <c r="AD61" s="7">
        <f t="shared" ref="AD61:AD72" ca="1" si="82">OFFSET($V$26,0,(ROW()-ROW(AD$61)))</f>
        <v>721.42541353383422</v>
      </c>
      <c r="AE61" s="7">
        <f t="shared" ref="AE61:AE72" ca="1" si="83">OFFSET($V$53,0,(ROW()-ROW(AE$61)))</f>
        <v>0</v>
      </c>
      <c r="AK61" t="s">
        <v>25</v>
      </c>
      <c r="AL61" t="s">
        <v>36</v>
      </c>
      <c r="AM61" s="7">
        <f ca="1">OFFSET($AJ$28,0,(ROW()-ROW(AM$61)))</f>
        <v>672.74</v>
      </c>
      <c r="AN61" s="7">
        <f ca="1">OFFSET($AJ$55,0,(ROW()-ROW(AN$61)))</f>
        <v>0</v>
      </c>
      <c r="AP61" t="s">
        <v>25</v>
      </c>
      <c r="AQ61" t="s">
        <v>36</v>
      </c>
      <c r="AR61" s="7">
        <f ca="1">OFFSET($AJ$26,0,(ROW()-ROW(AR$61)))</f>
        <v>659.42541353383422</v>
      </c>
      <c r="AS61" s="7">
        <f ca="1">OFFSET($AJ$53,0,(ROW()-ROW(AS$61)))</f>
        <v>0</v>
      </c>
      <c r="AY61" t="s">
        <v>25</v>
      </c>
      <c r="AZ61" t="s">
        <v>36</v>
      </c>
      <c r="BA61" s="7">
        <f ca="1">OFFSET($AX$28,0,(ROW()-ROW(BA$61)))</f>
        <v>610.74</v>
      </c>
      <c r="BB61" s="7">
        <f ca="1">OFFSET($AX$55,0,(ROW()-ROW(BB$61)))</f>
        <v>0</v>
      </c>
      <c r="BD61" t="s">
        <v>25</v>
      </c>
      <c r="BE61" t="s">
        <v>36</v>
      </c>
      <c r="BF61" s="7">
        <f ca="1">OFFSET($AX$26,0,(ROW()-ROW(BF$61)))</f>
        <v>597.42541353383422</v>
      </c>
      <c r="BG61" s="7">
        <f ca="1">OFFSET($AX$53,0,(ROW()-ROW(BG$61)))</f>
        <v>0</v>
      </c>
      <c r="BM61" t="s">
        <v>25</v>
      </c>
      <c r="BN61" t="s">
        <v>36</v>
      </c>
      <c r="BO61" s="7">
        <f t="shared" ref="BO61:BO72" ca="1" si="84">OFFSET($BL$28,0,(ROW()-ROW(BO$61)))</f>
        <v>548.74</v>
      </c>
      <c r="BP61" s="7">
        <f t="shared" ref="BP61:BP72" ca="1" si="85">OFFSET($BL$55,0,(ROW()-ROW(BP$61)))</f>
        <v>0</v>
      </c>
      <c r="BR61" t="s">
        <v>25</v>
      </c>
      <c r="BS61" t="s">
        <v>36</v>
      </c>
      <c r="BT61" s="7">
        <f t="shared" ref="BT61:BT72" ca="1" si="86">OFFSET($BL$26,0,(ROW()-ROW(BT$61)))</f>
        <v>535.42541353383422</v>
      </c>
      <c r="BU61" s="7">
        <f t="shared" ref="BU61:BU72" ca="1" si="87">OFFSET($BL$53,0,(ROW()-ROW(BU$61)))</f>
        <v>0</v>
      </c>
      <c r="CA61" t="s">
        <v>25</v>
      </c>
      <c r="CB61" t="s">
        <v>36</v>
      </c>
      <c r="CC61" s="7">
        <f t="shared" ref="CC61:CC72" ca="1" si="88">OFFSET($BZ$28,0,(ROW()-ROW(CC$61)))</f>
        <v>486.74000000000007</v>
      </c>
      <c r="CD61" s="7">
        <f t="shared" ref="CD61:CD72" ca="1" si="89">OFFSET($BZ$55,0,(ROW()-ROW(CD$61)))</f>
        <v>0</v>
      </c>
      <c r="CF61" t="s">
        <v>25</v>
      </c>
      <c r="CG61" t="s">
        <v>36</v>
      </c>
      <c r="CH61" s="7">
        <f t="shared" ref="CH61:CH72" ca="1" si="90">OFFSET($BZ$26,0,(ROW()-ROW(CH$61)))</f>
        <v>473.42015037593956</v>
      </c>
      <c r="CI61" s="7">
        <f t="shared" ref="CI61:CI72" ca="1" si="91">OFFSET($BZ$53,0,(ROW()-ROW(CI$61)))</f>
        <v>0</v>
      </c>
      <c r="CO61" t="s">
        <v>25</v>
      </c>
      <c r="CP61" t="s">
        <v>36</v>
      </c>
      <c r="CQ61" s="7">
        <f t="shared" ref="CQ61:CQ72" ca="1" si="92">OFFSET($CN$28,0,(ROW()-ROW(CQ$61)))</f>
        <v>424.74000000000007</v>
      </c>
      <c r="CR61" s="7">
        <f t="shared" ref="CR61:CR72" ca="1" si="93">OFFSET($CN$55,0,(ROW()-ROW(CR$61)))</f>
        <v>0</v>
      </c>
      <c r="CT61" t="s">
        <v>25</v>
      </c>
      <c r="CU61" t="s">
        <v>36</v>
      </c>
      <c r="CV61" s="7">
        <f t="shared" ref="CV61:CV72" ca="1" si="94">OFFSET($CN$26,0,(ROW()-ROW(CV$61)))</f>
        <v>411.37804511278227</v>
      </c>
      <c r="CW61" s="7">
        <f t="shared" ref="CW61:CW72" ca="1" si="95">OFFSET($CN$53,0,(ROW()-ROW(CW$61)))</f>
        <v>0</v>
      </c>
      <c r="DC61" t="s">
        <v>25</v>
      </c>
      <c r="DD61" t="s">
        <v>36</v>
      </c>
      <c r="DE61" s="7">
        <f t="shared" ref="DE61:DE72" ca="1" si="96">OFFSET($DB$28,0,(ROW()-ROW(DE$61)))</f>
        <v>362.94000000000005</v>
      </c>
      <c r="DF61" s="7">
        <f t="shared" ref="DF61:DF72" ca="1" si="97">OFFSET($DB$55,0,(ROW()-ROW(DF$61)))</f>
        <v>0.2</v>
      </c>
      <c r="DH61" t="s">
        <v>25</v>
      </c>
      <c r="DI61" t="s">
        <v>36</v>
      </c>
      <c r="DJ61" s="7">
        <f t="shared" ref="DJ61:DJ72" ca="1" si="98">OFFSET($DB$26,0,(ROW()-ROW(DJ$61)))</f>
        <v>349.48872180451235</v>
      </c>
      <c r="DK61" s="7">
        <f t="shared" ref="DK61:DK72" ca="1" si="99">OFFSET($DB$53,0,(ROW()-ROW(DK$61)))</f>
        <v>6.3308270676685652E-2</v>
      </c>
    </row>
    <row r="62" spans="1:117" x14ac:dyDescent="0.25">
      <c r="A62">
        <v>2004</v>
      </c>
      <c r="B62">
        <v>1</v>
      </c>
      <c r="C62">
        <v>868.99999999999989</v>
      </c>
      <c r="D62">
        <v>0</v>
      </c>
      <c r="E62">
        <v>807</v>
      </c>
      <c r="F62">
        <v>0</v>
      </c>
      <c r="G62">
        <v>745</v>
      </c>
      <c r="H62">
        <v>0</v>
      </c>
      <c r="I62">
        <v>683</v>
      </c>
      <c r="J62">
        <v>0</v>
      </c>
      <c r="K62">
        <v>620.99999999999989</v>
      </c>
      <c r="L62">
        <v>0</v>
      </c>
      <c r="M62">
        <v>559</v>
      </c>
      <c r="N62">
        <v>0</v>
      </c>
      <c r="O62">
        <v>497</v>
      </c>
      <c r="P62">
        <v>0</v>
      </c>
      <c r="Q62">
        <v>-8.0322580645161299</v>
      </c>
      <c r="W62" t="s">
        <v>25</v>
      </c>
      <c r="X62" t="s">
        <v>35</v>
      </c>
      <c r="Y62" s="7">
        <f t="shared" ref="Y62:Y72" ca="1" si="100">OFFSET($V$28,0,(ROW()-ROW(Y$61)))</f>
        <v>677.37000000000012</v>
      </c>
      <c r="Z62" s="7">
        <f t="shared" ca="1" si="81"/>
        <v>0</v>
      </c>
      <c r="AB62" t="s">
        <v>25</v>
      </c>
      <c r="AC62" t="s">
        <v>35</v>
      </c>
      <c r="AD62" s="7">
        <f t="shared" ca="1" si="82"/>
        <v>670.90699248120313</v>
      </c>
      <c r="AE62" s="7">
        <f t="shared" ca="1" si="83"/>
        <v>0</v>
      </c>
      <c r="AK62" t="s">
        <v>25</v>
      </c>
      <c r="AL62" t="s">
        <v>35</v>
      </c>
      <c r="AM62" s="7">
        <f t="shared" ref="AM62:AM72" ca="1" si="101">OFFSET($AJ$28,0,(ROW()-ROW(AM$61)))</f>
        <v>620.7700000000001</v>
      </c>
      <c r="AN62" s="7">
        <f t="shared" ref="AN62:AN72" ca="1" si="102">OFFSET($AJ$55,0,(ROW()-ROW(AN$61)))</f>
        <v>0</v>
      </c>
      <c r="AP62" t="s">
        <v>25</v>
      </c>
      <c r="AQ62" t="s">
        <v>35</v>
      </c>
      <c r="AR62" s="7">
        <f t="shared" ref="AR62:AR72" ca="1" si="103">OFFSET($AJ$26,0,(ROW()-ROW(AR$61)))</f>
        <v>614.32052631578949</v>
      </c>
      <c r="AS62" s="7">
        <f t="shared" ref="AS62:AS72" ca="1" si="104">OFFSET($AJ$53,0,(ROW()-ROW(AS$61)))</f>
        <v>0</v>
      </c>
      <c r="AY62" t="s">
        <v>25</v>
      </c>
      <c r="AZ62" t="s">
        <v>35</v>
      </c>
      <c r="BA62" s="7">
        <f t="shared" ref="BA62:BA72" ca="1" si="105">OFFSET($AX$28,0,(ROW()-ROW(BA$61)))</f>
        <v>564.17000000000007</v>
      </c>
      <c r="BB62" s="7">
        <f t="shared" ref="BB62:BB72" ca="1" si="106">OFFSET($AX$55,0,(ROW()-ROW(BB$61)))</f>
        <v>0</v>
      </c>
      <c r="BD62" t="s">
        <v>25</v>
      </c>
      <c r="BE62" t="s">
        <v>35</v>
      </c>
      <c r="BF62" s="7">
        <f t="shared" ref="BF62:BF72" ca="1" si="107">OFFSET($AX$26,0,(ROW()-ROW(BF$61)))</f>
        <v>557.73406015037608</v>
      </c>
      <c r="BG62" s="7">
        <f t="shared" ref="BG62:BG72" ca="1" si="108">OFFSET($AX$53,0,(ROW()-ROW(BG$61)))</f>
        <v>0</v>
      </c>
      <c r="BM62" t="s">
        <v>25</v>
      </c>
      <c r="BN62" t="s">
        <v>35</v>
      </c>
      <c r="BO62" s="7">
        <f t="shared" ca="1" si="84"/>
        <v>507.57</v>
      </c>
      <c r="BP62" s="7">
        <f t="shared" ca="1" si="85"/>
        <v>0</v>
      </c>
      <c r="BR62" t="s">
        <v>25</v>
      </c>
      <c r="BS62" t="s">
        <v>35</v>
      </c>
      <c r="BT62" s="7">
        <f t="shared" ca="1" si="86"/>
        <v>501.14759398496244</v>
      </c>
      <c r="BU62" s="7">
        <f t="shared" ca="1" si="87"/>
        <v>0</v>
      </c>
      <c r="CA62" t="s">
        <v>25</v>
      </c>
      <c r="CB62" t="s">
        <v>35</v>
      </c>
      <c r="CC62" s="7">
        <f t="shared" ca="1" si="88"/>
        <v>450.97000000000008</v>
      </c>
      <c r="CD62" s="7">
        <f t="shared" ca="1" si="89"/>
        <v>0</v>
      </c>
      <c r="CF62" t="s">
        <v>25</v>
      </c>
      <c r="CG62" t="s">
        <v>35</v>
      </c>
      <c r="CH62" s="7">
        <f t="shared" ca="1" si="90"/>
        <v>444.5611278195488</v>
      </c>
      <c r="CI62" s="7">
        <f t="shared" ca="1" si="91"/>
        <v>0</v>
      </c>
      <c r="CO62" t="s">
        <v>25</v>
      </c>
      <c r="CP62" t="s">
        <v>35</v>
      </c>
      <c r="CQ62" s="7">
        <f t="shared" ca="1" si="92"/>
        <v>394.68</v>
      </c>
      <c r="CR62" s="7">
        <f t="shared" ca="1" si="93"/>
        <v>0.30999999999999994</v>
      </c>
      <c r="CT62" t="s">
        <v>25</v>
      </c>
      <c r="CU62" t="s">
        <v>35</v>
      </c>
      <c r="CV62" s="7">
        <f t="shared" ca="1" si="94"/>
        <v>388.45390977443594</v>
      </c>
      <c r="CW62" s="7">
        <f t="shared" ca="1" si="95"/>
        <v>0.47924812030075259</v>
      </c>
      <c r="DC62" t="s">
        <v>25</v>
      </c>
      <c r="DD62" t="s">
        <v>35</v>
      </c>
      <c r="DE62" s="7">
        <f t="shared" ca="1" si="96"/>
        <v>339.19</v>
      </c>
      <c r="DF62" s="7">
        <f t="shared" ca="1" si="97"/>
        <v>1.42</v>
      </c>
      <c r="DH62" t="s">
        <v>25</v>
      </c>
      <c r="DI62" t="s">
        <v>35</v>
      </c>
      <c r="DJ62" s="7">
        <f t="shared" ca="1" si="98"/>
        <v>333.50097744360892</v>
      </c>
      <c r="DK62" s="7">
        <f t="shared" ca="1" si="99"/>
        <v>2.1127819548871969</v>
      </c>
    </row>
    <row r="63" spans="1:117" x14ac:dyDescent="0.25">
      <c r="A63">
        <v>2004</v>
      </c>
      <c r="B63">
        <v>2</v>
      </c>
      <c r="C63">
        <v>690.3</v>
      </c>
      <c r="D63">
        <v>0</v>
      </c>
      <c r="E63">
        <v>632.29999999999995</v>
      </c>
      <c r="F63">
        <v>0</v>
      </c>
      <c r="G63">
        <v>574.29999999999984</v>
      </c>
      <c r="H63">
        <v>0</v>
      </c>
      <c r="I63">
        <v>516.29999999999995</v>
      </c>
      <c r="J63">
        <v>0</v>
      </c>
      <c r="K63">
        <v>458.2999999999999</v>
      </c>
      <c r="L63">
        <v>0</v>
      </c>
      <c r="M63">
        <v>400.29999999999995</v>
      </c>
      <c r="N63">
        <v>0</v>
      </c>
      <c r="O63">
        <v>342.29999999999995</v>
      </c>
      <c r="P63">
        <v>0</v>
      </c>
      <c r="Q63">
        <v>-3.8034482758620696</v>
      </c>
      <c r="W63" t="s">
        <v>25</v>
      </c>
      <c r="X63" t="s">
        <v>34</v>
      </c>
      <c r="Y63" s="7">
        <f t="shared" ca="1" si="100"/>
        <v>578.51</v>
      </c>
      <c r="Z63" s="7">
        <f t="shared" ca="1" si="81"/>
        <v>6.9999999999999923E-2</v>
      </c>
      <c r="AB63" t="s">
        <v>25</v>
      </c>
      <c r="AC63" t="s">
        <v>34</v>
      </c>
      <c r="AD63" s="7">
        <f t="shared" ca="1" si="82"/>
        <v>564.486917293234</v>
      </c>
      <c r="AE63" s="7">
        <f t="shared" ca="1" si="83"/>
        <v>4.1052631578947452E-2</v>
      </c>
      <c r="AK63" t="s">
        <v>25</v>
      </c>
      <c r="AL63" t="s">
        <v>34</v>
      </c>
      <c r="AM63" s="7">
        <f t="shared" ca="1" si="101"/>
        <v>516.8900000000001</v>
      </c>
      <c r="AN63" s="7">
        <f t="shared" ca="1" si="102"/>
        <v>0.45</v>
      </c>
      <c r="AP63" t="s">
        <v>25</v>
      </c>
      <c r="AQ63" t="s">
        <v>34</v>
      </c>
      <c r="AR63" s="7">
        <f t="shared" ca="1" si="103"/>
        <v>502.7097744360899</v>
      </c>
      <c r="AS63" s="7">
        <f t="shared" ca="1" si="104"/>
        <v>0.26390977443608943</v>
      </c>
      <c r="AY63" t="s">
        <v>25</v>
      </c>
      <c r="AZ63" t="s">
        <v>34</v>
      </c>
      <c r="BA63" s="7">
        <f t="shared" ca="1" si="105"/>
        <v>455.78999999999996</v>
      </c>
      <c r="BB63" s="7">
        <f t="shared" ca="1" si="106"/>
        <v>1.3500000000000003</v>
      </c>
      <c r="BD63" t="s">
        <v>25</v>
      </c>
      <c r="BE63" t="s">
        <v>34</v>
      </c>
      <c r="BF63" s="7">
        <f t="shared" ca="1" si="107"/>
        <v>441.2548120300753</v>
      </c>
      <c r="BG63" s="7">
        <f t="shared" ca="1" si="108"/>
        <v>0.80894736842105175</v>
      </c>
      <c r="BM63" t="s">
        <v>25</v>
      </c>
      <c r="BN63" t="s">
        <v>34</v>
      </c>
      <c r="BO63" s="7">
        <f t="shared" ca="1" si="84"/>
        <v>395.70999999999992</v>
      </c>
      <c r="BP63" s="7">
        <f t="shared" ca="1" si="85"/>
        <v>3.2700000000000005</v>
      </c>
      <c r="BR63" t="s">
        <v>25</v>
      </c>
      <c r="BS63" t="s">
        <v>34</v>
      </c>
      <c r="BT63" s="7">
        <f t="shared" ca="1" si="86"/>
        <v>380.73187969924766</v>
      </c>
      <c r="BU63" s="7">
        <f t="shared" ca="1" si="87"/>
        <v>2.2860150375939838</v>
      </c>
      <c r="CA63" t="s">
        <v>25</v>
      </c>
      <c r="CB63" t="s">
        <v>34</v>
      </c>
      <c r="CC63" s="7">
        <f t="shared" ca="1" si="88"/>
        <v>336.28999999999996</v>
      </c>
      <c r="CD63" s="7">
        <f t="shared" ca="1" si="89"/>
        <v>5.8500000000000005</v>
      </c>
      <c r="CF63" t="s">
        <v>25</v>
      </c>
      <c r="CG63" t="s">
        <v>34</v>
      </c>
      <c r="CH63" s="7">
        <f t="shared" ca="1" si="90"/>
        <v>320.91293233082706</v>
      </c>
      <c r="CI63" s="7">
        <f t="shared" ca="1" si="91"/>
        <v>4.4670676691729057</v>
      </c>
      <c r="CO63" t="s">
        <v>25</v>
      </c>
      <c r="CP63" t="s">
        <v>34</v>
      </c>
      <c r="CQ63" s="7">
        <f t="shared" ca="1" si="92"/>
        <v>278.7000000000001</v>
      </c>
      <c r="CR63" s="7">
        <f t="shared" ca="1" si="93"/>
        <v>10.26</v>
      </c>
      <c r="CT63" t="s">
        <v>25</v>
      </c>
      <c r="CU63" t="s">
        <v>34</v>
      </c>
      <c r="CV63" s="7">
        <f t="shared" ca="1" si="94"/>
        <v>263.46240601503769</v>
      </c>
      <c r="CW63" s="7">
        <f t="shared" ca="1" si="95"/>
        <v>9.0165413533834453</v>
      </c>
      <c r="DC63" t="s">
        <v>25</v>
      </c>
      <c r="DD63" t="s">
        <v>34</v>
      </c>
      <c r="DE63" s="7">
        <f t="shared" ca="1" si="96"/>
        <v>223.69000000000005</v>
      </c>
      <c r="DF63" s="7">
        <f t="shared" ca="1" si="97"/>
        <v>17.250000000000007</v>
      </c>
      <c r="DH63" t="s">
        <v>25</v>
      </c>
      <c r="DI63" t="s">
        <v>34</v>
      </c>
      <c r="DJ63" s="7">
        <f t="shared" ca="1" si="98"/>
        <v>208.50646616541326</v>
      </c>
      <c r="DK63" s="7">
        <f t="shared" ca="1" si="99"/>
        <v>16.060601503759472</v>
      </c>
    </row>
    <row r="64" spans="1:117" x14ac:dyDescent="0.25">
      <c r="A64">
        <v>2004</v>
      </c>
      <c r="B64">
        <v>3</v>
      </c>
      <c r="C64">
        <v>537.5</v>
      </c>
      <c r="D64">
        <v>0</v>
      </c>
      <c r="E64">
        <v>475.49999999999994</v>
      </c>
      <c r="F64">
        <v>0</v>
      </c>
      <c r="G64">
        <v>413.49999999999994</v>
      </c>
      <c r="H64">
        <v>0</v>
      </c>
      <c r="I64">
        <v>351.49999999999994</v>
      </c>
      <c r="J64">
        <v>0</v>
      </c>
      <c r="K64">
        <v>290.49999999999994</v>
      </c>
      <c r="L64">
        <v>1</v>
      </c>
      <c r="M64">
        <v>233.29999999999998</v>
      </c>
      <c r="N64">
        <v>5.7999999999999989</v>
      </c>
      <c r="O64">
        <v>179.29999999999998</v>
      </c>
      <c r="P64">
        <v>13.799999999999999</v>
      </c>
      <c r="Q64">
        <v>2.6612903225806446</v>
      </c>
      <c r="W64" t="s">
        <v>25</v>
      </c>
      <c r="X64" t="s">
        <v>33</v>
      </c>
      <c r="Y64" s="7">
        <f t="shared" ca="1" si="100"/>
        <v>403.65</v>
      </c>
      <c r="Z64" s="7">
        <f t="shared" ca="1" si="81"/>
        <v>0</v>
      </c>
      <c r="AB64" t="s">
        <v>25</v>
      </c>
      <c r="AC64" t="s">
        <v>33</v>
      </c>
      <c r="AD64" s="7">
        <f t="shared" ca="1" si="82"/>
        <v>402.99323308270641</v>
      </c>
      <c r="AE64" s="7">
        <f t="shared" ca="1" si="83"/>
        <v>0</v>
      </c>
      <c r="AK64" t="s">
        <v>25</v>
      </c>
      <c r="AL64" t="s">
        <v>33</v>
      </c>
      <c r="AM64" s="7">
        <f t="shared" ca="1" si="101"/>
        <v>343.81</v>
      </c>
      <c r="AN64" s="7">
        <f t="shared" ca="1" si="102"/>
        <v>0.16000000000000014</v>
      </c>
      <c r="AP64" t="s">
        <v>25</v>
      </c>
      <c r="AQ64" t="s">
        <v>33</v>
      </c>
      <c r="AR64" s="7">
        <f t="shared" ca="1" si="103"/>
        <v>342.51909774436081</v>
      </c>
      <c r="AS64" s="7">
        <f t="shared" ca="1" si="104"/>
        <v>0</v>
      </c>
      <c r="AY64" t="s">
        <v>25</v>
      </c>
      <c r="AZ64" t="s">
        <v>33</v>
      </c>
      <c r="BA64" s="7">
        <f t="shared" ca="1" si="105"/>
        <v>284.89</v>
      </c>
      <c r="BB64" s="7">
        <f t="shared" ca="1" si="106"/>
        <v>1.2400000000000002</v>
      </c>
      <c r="BD64" t="s">
        <v>25</v>
      </c>
      <c r="BE64" t="s">
        <v>33</v>
      </c>
      <c r="BF64" s="7">
        <f t="shared" ca="1" si="107"/>
        <v>282.8716541353383</v>
      </c>
      <c r="BG64" s="7">
        <f t="shared" ca="1" si="108"/>
        <v>0</v>
      </c>
      <c r="BM64" t="s">
        <v>25</v>
      </c>
      <c r="BN64" t="s">
        <v>33</v>
      </c>
      <c r="BO64" s="7">
        <f t="shared" ca="1" si="84"/>
        <v>227.7</v>
      </c>
      <c r="BP64" s="7">
        <f t="shared" ca="1" si="85"/>
        <v>4.05</v>
      </c>
      <c r="BR64" t="s">
        <v>25</v>
      </c>
      <c r="BS64" t="s">
        <v>33</v>
      </c>
      <c r="BT64" s="7">
        <f t="shared" ca="1" si="86"/>
        <v>224.8330075187971</v>
      </c>
      <c r="BU64" s="7">
        <f t="shared" ca="1" si="87"/>
        <v>1.3597744360902198</v>
      </c>
      <c r="CA64" t="s">
        <v>25</v>
      </c>
      <c r="CB64" t="s">
        <v>33</v>
      </c>
      <c r="CC64" s="7">
        <f t="shared" ca="1" si="88"/>
        <v>174.48000000000002</v>
      </c>
      <c r="CD64" s="7">
        <f t="shared" ca="1" si="89"/>
        <v>10.830000000000002</v>
      </c>
      <c r="CF64" t="s">
        <v>25</v>
      </c>
      <c r="CG64" t="s">
        <v>33</v>
      </c>
      <c r="CH64" s="7">
        <f t="shared" ca="1" si="90"/>
        <v>171.50661654135342</v>
      </c>
      <c r="CI64" s="7">
        <f t="shared" ca="1" si="91"/>
        <v>8.0333834586467674</v>
      </c>
      <c r="CO64" t="s">
        <v>25</v>
      </c>
      <c r="CP64" t="s">
        <v>33</v>
      </c>
      <c r="CQ64" s="7">
        <f t="shared" ca="1" si="92"/>
        <v>125.09</v>
      </c>
      <c r="CR64" s="7">
        <f t="shared" ca="1" si="93"/>
        <v>21.440000000000005</v>
      </c>
      <c r="CT64" t="s">
        <v>25</v>
      </c>
      <c r="CU64" t="s">
        <v>33</v>
      </c>
      <c r="CV64" s="7">
        <f t="shared" ca="1" si="94"/>
        <v>122.14067669172937</v>
      </c>
      <c r="CW64" s="7">
        <f t="shared" ca="1" si="95"/>
        <v>18.667443609022712</v>
      </c>
      <c r="DC64" t="s">
        <v>25</v>
      </c>
      <c r="DD64" t="s">
        <v>33</v>
      </c>
      <c r="DE64" s="7">
        <f t="shared" ca="1" si="96"/>
        <v>82.009999999999991</v>
      </c>
      <c r="DF64" s="7">
        <f t="shared" ca="1" si="97"/>
        <v>38.36</v>
      </c>
      <c r="DH64" t="s">
        <v>25</v>
      </c>
      <c r="DI64" t="s">
        <v>33</v>
      </c>
      <c r="DJ64" s="7">
        <f t="shared" ca="1" si="98"/>
        <v>79.767593984962446</v>
      </c>
      <c r="DK64" s="7">
        <f t="shared" ca="1" si="99"/>
        <v>36.294360902255448</v>
      </c>
    </row>
    <row r="65" spans="1:115" x14ac:dyDescent="0.25">
      <c r="A65">
        <v>2004</v>
      </c>
      <c r="B65">
        <v>4</v>
      </c>
      <c r="C65">
        <v>383.10000000000019</v>
      </c>
      <c r="D65">
        <v>0</v>
      </c>
      <c r="E65">
        <v>325.00000000000011</v>
      </c>
      <c r="F65">
        <v>1.8999999999999986</v>
      </c>
      <c r="G65">
        <v>267.40000000000003</v>
      </c>
      <c r="H65">
        <v>4.2999999999999972</v>
      </c>
      <c r="I65">
        <v>215.29999999999998</v>
      </c>
      <c r="J65">
        <v>12.199999999999998</v>
      </c>
      <c r="K65">
        <v>168.29999999999998</v>
      </c>
      <c r="L65">
        <v>25.2</v>
      </c>
      <c r="M65">
        <v>124</v>
      </c>
      <c r="N65">
        <v>40.899999999999991</v>
      </c>
      <c r="O65">
        <v>82.199999999999989</v>
      </c>
      <c r="P65">
        <v>59.099999999999994</v>
      </c>
      <c r="Q65">
        <v>7.2300000000000013</v>
      </c>
      <c r="W65" t="s">
        <v>25</v>
      </c>
      <c r="X65" t="s">
        <v>32</v>
      </c>
      <c r="Y65" s="7">
        <f t="shared" ca="1" si="100"/>
        <v>210.16</v>
      </c>
      <c r="Z65" s="7">
        <f t="shared" ca="1" si="81"/>
        <v>13.4</v>
      </c>
      <c r="AB65" t="s">
        <v>25</v>
      </c>
      <c r="AC65" t="s">
        <v>32</v>
      </c>
      <c r="AD65" s="7">
        <f t="shared" ca="1" si="82"/>
        <v>199.07067669172829</v>
      </c>
      <c r="AE65" s="7">
        <f t="shared" ca="1" si="83"/>
        <v>17.337593984962496</v>
      </c>
      <c r="AK65" t="s">
        <v>25</v>
      </c>
      <c r="AL65" t="s">
        <v>32</v>
      </c>
      <c r="AM65" s="7">
        <f t="shared" ca="1" si="101"/>
        <v>159.29000000000002</v>
      </c>
      <c r="AN65" s="7">
        <f t="shared" ca="1" si="102"/>
        <v>24.53</v>
      </c>
      <c r="AP65" t="s">
        <v>25</v>
      </c>
      <c r="AQ65" t="s">
        <v>32</v>
      </c>
      <c r="AR65" s="7">
        <f t="shared" ca="1" si="103"/>
        <v>150.34496240601493</v>
      </c>
      <c r="AS65" s="7">
        <f t="shared" ca="1" si="104"/>
        <v>30.61187969924822</v>
      </c>
      <c r="AY65" t="s">
        <v>25</v>
      </c>
      <c r="AZ65" t="s">
        <v>32</v>
      </c>
      <c r="BA65" s="7">
        <f t="shared" ca="1" si="105"/>
        <v>114.46000000000001</v>
      </c>
      <c r="BB65" s="7">
        <f t="shared" ca="1" si="106"/>
        <v>41.7</v>
      </c>
      <c r="BD65" t="s">
        <v>25</v>
      </c>
      <c r="BE65" t="s">
        <v>32</v>
      </c>
      <c r="BF65" s="7">
        <f t="shared" ca="1" si="107"/>
        <v>108.59421052631569</v>
      </c>
      <c r="BG65" s="7">
        <f t="shared" ca="1" si="108"/>
        <v>50.861127819548983</v>
      </c>
      <c r="BM65" t="s">
        <v>25</v>
      </c>
      <c r="BN65" t="s">
        <v>32</v>
      </c>
      <c r="BO65" s="7">
        <f t="shared" ca="1" si="84"/>
        <v>77.190000000000012</v>
      </c>
      <c r="BP65" s="7">
        <f t="shared" ca="1" si="85"/>
        <v>66.429999999999993</v>
      </c>
      <c r="BR65" t="s">
        <v>25</v>
      </c>
      <c r="BS65" t="s">
        <v>32</v>
      </c>
      <c r="BT65" s="7">
        <f t="shared" ca="1" si="86"/>
        <v>74.98195488721808</v>
      </c>
      <c r="BU65" s="7">
        <f t="shared" ca="1" si="87"/>
        <v>79.248872180451144</v>
      </c>
      <c r="CA65" t="s">
        <v>25</v>
      </c>
      <c r="CB65" t="s">
        <v>32</v>
      </c>
      <c r="CC65" s="7">
        <f t="shared" ca="1" si="88"/>
        <v>47.43</v>
      </c>
      <c r="CD65" s="7">
        <f t="shared" ca="1" si="89"/>
        <v>98.669999999999987</v>
      </c>
      <c r="CF65" t="s">
        <v>25</v>
      </c>
      <c r="CG65" t="s">
        <v>32</v>
      </c>
      <c r="CH65" s="7">
        <f t="shared" ca="1" si="90"/>
        <v>47.818646616541344</v>
      </c>
      <c r="CI65" s="7">
        <f t="shared" ca="1" si="91"/>
        <v>114.08556390977355</v>
      </c>
      <c r="CO65" t="s">
        <v>25</v>
      </c>
      <c r="CP65" t="s">
        <v>32</v>
      </c>
      <c r="CQ65" s="7">
        <f t="shared" ca="1" si="92"/>
        <v>25.549999999999997</v>
      </c>
      <c r="CR65" s="7">
        <f t="shared" ca="1" si="93"/>
        <v>138.79000000000002</v>
      </c>
      <c r="CT65" t="s">
        <v>25</v>
      </c>
      <c r="CU65" t="s">
        <v>32</v>
      </c>
      <c r="CV65" s="7">
        <f t="shared" ca="1" si="94"/>
        <v>27.427443609022589</v>
      </c>
      <c r="CW65" s="7">
        <f t="shared" ca="1" si="95"/>
        <v>155.69436090225554</v>
      </c>
      <c r="DC65" t="s">
        <v>25</v>
      </c>
      <c r="DD65" t="s">
        <v>32</v>
      </c>
      <c r="DE65" s="7">
        <f t="shared" ca="1" si="96"/>
        <v>11.179999999999998</v>
      </c>
      <c r="DF65" s="7">
        <f t="shared" ca="1" si="97"/>
        <v>186.42</v>
      </c>
      <c r="DH65" t="s">
        <v>25</v>
      </c>
      <c r="DI65" t="s">
        <v>32</v>
      </c>
      <c r="DJ65" s="7">
        <f t="shared" ca="1" si="98"/>
        <v>13.336390977443671</v>
      </c>
      <c r="DK65" s="7">
        <f t="shared" ca="1" si="99"/>
        <v>203.60330827067719</v>
      </c>
    </row>
    <row r="66" spans="1:115" x14ac:dyDescent="0.25">
      <c r="A66">
        <v>2004</v>
      </c>
      <c r="B66">
        <v>5</v>
      </c>
      <c r="C66">
        <v>232.60000000000005</v>
      </c>
      <c r="D66">
        <v>2.1999999999999993</v>
      </c>
      <c r="E66">
        <v>176.8</v>
      </c>
      <c r="F66">
        <v>8.3999999999999986</v>
      </c>
      <c r="G66">
        <v>127.6</v>
      </c>
      <c r="H66">
        <v>21.2</v>
      </c>
      <c r="I66">
        <v>87.300000000000011</v>
      </c>
      <c r="J66">
        <v>42.899999999999991</v>
      </c>
      <c r="K66">
        <v>56.999999999999993</v>
      </c>
      <c r="L66">
        <v>74.600000000000009</v>
      </c>
      <c r="M66">
        <v>32.700000000000003</v>
      </c>
      <c r="N66">
        <v>112.30000000000001</v>
      </c>
      <c r="O66">
        <v>13.8</v>
      </c>
      <c r="P66">
        <v>155.4</v>
      </c>
      <c r="Q66">
        <v>12.56774193548387</v>
      </c>
      <c r="W66" t="s">
        <v>25</v>
      </c>
      <c r="X66" t="s">
        <v>31</v>
      </c>
      <c r="Y66" s="7">
        <f t="shared" ca="1" si="100"/>
        <v>68.38000000000001</v>
      </c>
      <c r="Z66" s="7">
        <f t="shared" ca="1" si="81"/>
        <v>34.86</v>
      </c>
      <c r="AB66" t="s">
        <v>25</v>
      </c>
      <c r="AC66" t="s">
        <v>31</v>
      </c>
      <c r="AD66" s="7">
        <f t="shared" ca="1" si="82"/>
        <v>60.264436090225445</v>
      </c>
      <c r="AE66" s="7">
        <f t="shared" ca="1" si="83"/>
        <v>34.211052631578951</v>
      </c>
      <c r="AK66" t="s">
        <v>25</v>
      </c>
      <c r="AL66" t="s">
        <v>31</v>
      </c>
      <c r="AM66" s="7">
        <f t="shared" ca="1" si="101"/>
        <v>36.669999999999995</v>
      </c>
      <c r="AN66" s="7">
        <f t="shared" ca="1" si="102"/>
        <v>63.15</v>
      </c>
      <c r="AP66" t="s">
        <v>25</v>
      </c>
      <c r="AQ66" t="s">
        <v>31</v>
      </c>
      <c r="AR66" s="7">
        <f t="shared" ca="1" si="103"/>
        <v>30.480751879699255</v>
      </c>
      <c r="AS66" s="7">
        <f t="shared" ca="1" si="104"/>
        <v>64.427368421052677</v>
      </c>
      <c r="AY66" t="s">
        <v>25</v>
      </c>
      <c r="AZ66" t="s">
        <v>31</v>
      </c>
      <c r="BA66" s="7">
        <f t="shared" ca="1" si="105"/>
        <v>15.440000000000001</v>
      </c>
      <c r="BB66" s="7">
        <f t="shared" ca="1" si="106"/>
        <v>101.92</v>
      </c>
      <c r="BD66" t="s">
        <v>25</v>
      </c>
      <c r="BE66" t="s">
        <v>31</v>
      </c>
      <c r="BF66" s="7">
        <f t="shared" ca="1" si="107"/>
        <v>11.855037593985116</v>
      </c>
      <c r="BG66" s="7">
        <f t="shared" ca="1" si="108"/>
        <v>105.80165413533837</v>
      </c>
      <c r="BM66" t="s">
        <v>25</v>
      </c>
      <c r="BN66" t="s">
        <v>31</v>
      </c>
      <c r="BO66" s="7">
        <f t="shared" ca="1" si="84"/>
        <v>5.15</v>
      </c>
      <c r="BP66" s="7">
        <f t="shared" ca="1" si="85"/>
        <v>151.62999999999997</v>
      </c>
      <c r="BR66" t="s">
        <v>25</v>
      </c>
      <c r="BS66" t="s">
        <v>31</v>
      </c>
      <c r="BT66" s="7">
        <f t="shared" ca="1" si="86"/>
        <v>3.7406766917293339</v>
      </c>
      <c r="BU66" s="7">
        <f t="shared" ca="1" si="87"/>
        <v>157.68729323308253</v>
      </c>
      <c r="CA66" t="s">
        <v>25</v>
      </c>
      <c r="CB66" t="s">
        <v>31</v>
      </c>
      <c r="CC66" s="7">
        <f t="shared" ca="1" si="88"/>
        <v>0.94000000000000006</v>
      </c>
      <c r="CD66" s="7">
        <f t="shared" ca="1" si="89"/>
        <v>207.42</v>
      </c>
      <c r="CF66" t="s">
        <v>25</v>
      </c>
      <c r="CG66" t="s">
        <v>31</v>
      </c>
      <c r="CH66" s="7">
        <f t="shared" ca="1" si="90"/>
        <v>0.5827067669172834</v>
      </c>
      <c r="CI66" s="7">
        <f t="shared" ca="1" si="91"/>
        <v>214.52932330827048</v>
      </c>
      <c r="CO66" t="s">
        <v>25</v>
      </c>
      <c r="CP66" t="s">
        <v>31</v>
      </c>
      <c r="CQ66" s="7">
        <f t="shared" ca="1" si="92"/>
        <v>0.05</v>
      </c>
      <c r="CR66" s="7">
        <f t="shared" ca="1" si="93"/>
        <v>266.53000000000003</v>
      </c>
      <c r="CT66" t="s">
        <v>25</v>
      </c>
      <c r="CU66" t="s">
        <v>31</v>
      </c>
      <c r="CV66" s="7">
        <f t="shared" ca="1" si="94"/>
        <v>1.5563909774432005E-2</v>
      </c>
      <c r="CW66" s="7">
        <f t="shared" ca="1" si="95"/>
        <v>273.96218045112778</v>
      </c>
      <c r="DC66" t="s">
        <v>25</v>
      </c>
      <c r="DD66" t="s">
        <v>31</v>
      </c>
      <c r="DE66" s="7">
        <f t="shared" ca="1" si="96"/>
        <v>0</v>
      </c>
      <c r="DF66" s="7">
        <f t="shared" ca="1" si="97"/>
        <v>326.48</v>
      </c>
      <c r="DH66" t="s">
        <v>25</v>
      </c>
      <c r="DI66" t="s">
        <v>31</v>
      </c>
      <c r="DJ66" s="7">
        <f t="shared" ca="1" si="98"/>
        <v>0</v>
      </c>
      <c r="DK66" s="7">
        <f t="shared" ca="1" si="99"/>
        <v>333.94661654135325</v>
      </c>
    </row>
    <row r="67" spans="1:115" x14ac:dyDescent="0.25">
      <c r="A67">
        <v>2004</v>
      </c>
      <c r="B67">
        <v>6</v>
      </c>
      <c r="C67">
        <v>99.300000000000011</v>
      </c>
      <c r="D67">
        <v>13.599999999999998</v>
      </c>
      <c r="E67">
        <v>56</v>
      </c>
      <c r="F67">
        <v>30.299999999999997</v>
      </c>
      <c r="G67">
        <v>28.1</v>
      </c>
      <c r="H67">
        <v>62.4</v>
      </c>
      <c r="I67">
        <v>10.7</v>
      </c>
      <c r="J67">
        <v>104.99999999999997</v>
      </c>
      <c r="K67">
        <v>2.0999999999999996</v>
      </c>
      <c r="L67">
        <v>156.4</v>
      </c>
      <c r="M67">
        <v>0</v>
      </c>
      <c r="N67">
        <v>214.3</v>
      </c>
      <c r="O67">
        <v>0</v>
      </c>
      <c r="P67">
        <v>274.3</v>
      </c>
      <c r="Q67">
        <v>17.143333333333334</v>
      </c>
      <c r="W67" t="s">
        <v>25</v>
      </c>
      <c r="X67" t="s">
        <v>30</v>
      </c>
      <c r="Y67" s="7">
        <f ca="1">OFFSET($V$28,0,(ROW()-ROW(Y$61)))</f>
        <v>17.940000000000001</v>
      </c>
      <c r="Z67" s="7">
        <f t="shared" ca="1" si="81"/>
        <v>68.84</v>
      </c>
      <c r="AB67" t="s">
        <v>25</v>
      </c>
      <c r="AC67" t="s">
        <v>30</v>
      </c>
      <c r="AD67" s="7">
        <f t="shared" ca="1" si="82"/>
        <v>14.113909774436024</v>
      </c>
      <c r="AE67" s="7">
        <f t="shared" ca="1" si="83"/>
        <v>73.198045112781983</v>
      </c>
      <c r="AK67" t="s">
        <v>25</v>
      </c>
      <c r="AL67" t="s">
        <v>30</v>
      </c>
      <c r="AM67" s="7">
        <f t="shared" ca="1" si="101"/>
        <v>5.2800000000000011</v>
      </c>
      <c r="AN67" s="7">
        <f t="shared" ca="1" si="102"/>
        <v>118.17999999999999</v>
      </c>
      <c r="AP67" t="s">
        <v>25</v>
      </c>
      <c r="AQ67" t="s">
        <v>30</v>
      </c>
      <c r="AR67" s="7">
        <f t="shared" ca="1" si="103"/>
        <v>4.2156390977443436</v>
      </c>
      <c r="AS67" s="7">
        <f t="shared" ca="1" si="104"/>
        <v>125.29977443609027</v>
      </c>
      <c r="AY67" t="s">
        <v>25</v>
      </c>
      <c r="AZ67" t="s">
        <v>30</v>
      </c>
      <c r="BA67" s="7">
        <f t="shared" ca="1" si="105"/>
        <v>0.76999999999999991</v>
      </c>
      <c r="BB67" s="7">
        <f t="shared" ca="1" si="106"/>
        <v>175.67000000000002</v>
      </c>
      <c r="BD67" t="s">
        <v>25</v>
      </c>
      <c r="BE67" t="s">
        <v>30</v>
      </c>
      <c r="BF67" s="7">
        <f t="shared" ca="1" si="107"/>
        <v>0.74526315789473685</v>
      </c>
      <c r="BG67" s="7">
        <f t="shared" ca="1" si="108"/>
        <v>183.82939849624063</v>
      </c>
      <c r="BM67" t="s">
        <v>25</v>
      </c>
      <c r="BN67" t="s">
        <v>30</v>
      </c>
      <c r="BO67" s="7">
        <f t="shared" ca="1" si="84"/>
        <v>0</v>
      </c>
      <c r="BP67" s="7">
        <f t="shared" ca="1" si="85"/>
        <v>236.90000000000003</v>
      </c>
      <c r="BR67" t="s">
        <v>25</v>
      </c>
      <c r="BS67" t="s">
        <v>30</v>
      </c>
      <c r="BT67" s="7">
        <f t="shared" ca="1" si="86"/>
        <v>0</v>
      </c>
      <c r="BU67" s="7">
        <f t="shared" ca="1" si="87"/>
        <v>245.08413533834596</v>
      </c>
      <c r="CA67" t="s">
        <v>25</v>
      </c>
      <c r="CB67" t="s">
        <v>30</v>
      </c>
      <c r="CC67" s="7">
        <f t="shared" ca="1" si="88"/>
        <v>0</v>
      </c>
      <c r="CD67" s="7">
        <f t="shared" ca="1" si="89"/>
        <v>298.90000000000003</v>
      </c>
      <c r="CF67" t="s">
        <v>25</v>
      </c>
      <c r="CG67" t="s">
        <v>30</v>
      </c>
      <c r="CH67" s="7">
        <f t="shared" ca="1" si="90"/>
        <v>0</v>
      </c>
      <c r="CI67" s="7">
        <f t="shared" ca="1" si="91"/>
        <v>307.08413533834619</v>
      </c>
      <c r="CO67" t="s">
        <v>25</v>
      </c>
      <c r="CP67" t="s">
        <v>30</v>
      </c>
      <c r="CQ67" s="7">
        <f t="shared" ca="1" si="92"/>
        <v>0</v>
      </c>
      <c r="CR67" s="7">
        <f t="shared" ca="1" si="93"/>
        <v>360.90000000000003</v>
      </c>
      <c r="CT67" t="s">
        <v>25</v>
      </c>
      <c r="CU67" t="s">
        <v>30</v>
      </c>
      <c r="CV67" s="7">
        <f t="shared" ca="1" si="94"/>
        <v>0</v>
      </c>
      <c r="CW67" s="7">
        <f t="shared" ca="1" si="95"/>
        <v>369.08413533834573</v>
      </c>
      <c r="DC67" t="s">
        <v>25</v>
      </c>
      <c r="DD67" t="s">
        <v>30</v>
      </c>
      <c r="DE67" s="7">
        <f t="shared" ca="1" si="96"/>
        <v>0</v>
      </c>
      <c r="DF67" s="7">
        <f t="shared" ca="1" si="97"/>
        <v>422.9</v>
      </c>
      <c r="DH67" t="s">
        <v>25</v>
      </c>
      <c r="DI67" t="s">
        <v>30</v>
      </c>
      <c r="DJ67" s="7">
        <f t="shared" ca="1" si="98"/>
        <v>0</v>
      </c>
      <c r="DK67" s="7">
        <f t="shared" ca="1" si="99"/>
        <v>431.08413533834573</v>
      </c>
    </row>
    <row r="68" spans="1:115" x14ac:dyDescent="0.25">
      <c r="A68">
        <v>2004</v>
      </c>
      <c r="B68">
        <v>7</v>
      </c>
      <c r="C68">
        <v>32.5</v>
      </c>
      <c r="D68">
        <v>31.000000000000004</v>
      </c>
      <c r="E68">
        <v>11.300000000000002</v>
      </c>
      <c r="F68">
        <v>71.800000000000011</v>
      </c>
      <c r="G68">
        <v>0.40000000000000036</v>
      </c>
      <c r="H68">
        <v>122.90000000000003</v>
      </c>
      <c r="I68">
        <v>0</v>
      </c>
      <c r="J68">
        <v>184.5</v>
      </c>
      <c r="K68">
        <v>0</v>
      </c>
      <c r="L68">
        <v>246.5</v>
      </c>
      <c r="M68">
        <v>0</v>
      </c>
      <c r="N68">
        <v>308.5</v>
      </c>
      <c r="O68">
        <v>0</v>
      </c>
      <c r="P68">
        <v>370.5</v>
      </c>
      <c r="Q68">
        <v>19.951612903225811</v>
      </c>
      <c r="W68" t="s">
        <v>25</v>
      </c>
      <c r="X68" t="s">
        <v>29</v>
      </c>
      <c r="Y68" s="7">
        <f t="shared" ca="1" si="100"/>
        <v>23.610000000000003</v>
      </c>
      <c r="Z68" s="7">
        <f t="shared" ca="1" si="81"/>
        <v>52.11</v>
      </c>
      <c r="AB68" t="s">
        <v>25</v>
      </c>
      <c r="AC68" t="s">
        <v>29</v>
      </c>
      <c r="AD68" s="7">
        <f t="shared" ca="1" si="82"/>
        <v>16.478646616541482</v>
      </c>
      <c r="AE68" s="7">
        <f t="shared" ca="1" si="83"/>
        <v>59.554285714285697</v>
      </c>
      <c r="AK68" t="s">
        <v>25</v>
      </c>
      <c r="AL68" t="s">
        <v>29</v>
      </c>
      <c r="AM68" s="7">
        <f t="shared" ca="1" si="101"/>
        <v>7.2399999999999993</v>
      </c>
      <c r="AN68" s="7">
        <f t="shared" ca="1" si="102"/>
        <v>97.74</v>
      </c>
      <c r="AP68" t="s">
        <v>25</v>
      </c>
      <c r="AQ68" t="s">
        <v>29</v>
      </c>
      <c r="AR68" s="7">
        <f t="shared" ca="1" si="103"/>
        <v>4.0921052631579187</v>
      </c>
      <c r="AS68" s="7">
        <f t="shared" ca="1" si="104"/>
        <v>109.16774436090191</v>
      </c>
      <c r="AY68" t="s">
        <v>25</v>
      </c>
      <c r="AZ68" t="s">
        <v>29</v>
      </c>
      <c r="BA68" s="7">
        <f t="shared" ca="1" si="105"/>
        <v>0.95000000000000018</v>
      </c>
      <c r="BB68" s="7">
        <f t="shared" ca="1" si="106"/>
        <v>153.44999999999999</v>
      </c>
      <c r="BD68" t="s">
        <v>25</v>
      </c>
      <c r="BE68" t="s">
        <v>29</v>
      </c>
      <c r="BF68" s="7">
        <f t="shared" ca="1" si="107"/>
        <v>0.4998496240601753</v>
      </c>
      <c r="BG68" s="7">
        <f t="shared" ca="1" si="108"/>
        <v>167.5754887218045</v>
      </c>
      <c r="BM68" t="s">
        <v>25</v>
      </c>
      <c r="BN68" t="s">
        <v>29</v>
      </c>
      <c r="BO68" s="7">
        <f t="shared" ca="1" si="84"/>
        <v>8.0000000000000071E-2</v>
      </c>
      <c r="BP68" s="7">
        <f t="shared" ca="1" si="85"/>
        <v>214.57999999999998</v>
      </c>
      <c r="BR68" t="s">
        <v>25</v>
      </c>
      <c r="BS68" t="s">
        <v>29</v>
      </c>
      <c r="BT68" s="7">
        <f t="shared" ca="1" si="86"/>
        <v>0.12421052631579066</v>
      </c>
      <c r="BU68" s="7">
        <f t="shared" ca="1" si="87"/>
        <v>229.19984962406033</v>
      </c>
      <c r="CA68" t="s">
        <v>25</v>
      </c>
      <c r="CB68" t="s">
        <v>29</v>
      </c>
      <c r="CC68" s="7">
        <f t="shared" ca="1" si="88"/>
        <v>0</v>
      </c>
      <c r="CD68" s="7">
        <f t="shared" ca="1" si="89"/>
        <v>276.49999999999994</v>
      </c>
      <c r="CF68" t="s">
        <v>25</v>
      </c>
      <c r="CG68" t="s">
        <v>29</v>
      </c>
      <c r="CH68" s="7">
        <f t="shared" ca="1" si="90"/>
        <v>0</v>
      </c>
      <c r="CI68" s="7">
        <f t="shared" ca="1" si="91"/>
        <v>291.07563909774399</v>
      </c>
      <c r="CO68" t="s">
        <v>25</v>
      </c>
      <c r="CP68" t="s">
        <v>29</v>
      </c>
      <c r="CQ68" s="7">
        <f t="shared" ca="1" si="92"/>
        <v>0</v>
      </c>
      <c r="CR68" s="7">
        <f t="shared" ca="1" si="93"/>
        <v>338.49999999999994</v>
      </c>
      <c r="CT68" t="s">
        <v>25</v>
      </c>
      <c r="CU68" t="s">
        <v>29</v>
      </c>
      <c r="CV68" s="7">
        <f t="shared" ca="1" si="94"/>
        <v>0</v>
      </c>
      <c r="CW68" s="7">
        <f t="shared" ca="1" si="95"/>
        <v>353.07563909774444</v>
      </c>
      <c r="DC68" t="s">
        <v>25</v>
      </c>
      <c r="DD68" t="s">
        <v>29</v>
      </c>
      <c r="DE68" s="7">
        <f t="shared" ca="1" si="96"/>
        <v>0</v>
      </c>
      <c r="DF68" s="7">
        <f t="shared" ca="1" si="97"/>
        <v>400.49999999999994</v>
      </c>
      <c r="DH68" t="s">
        <v>25</v>
      </c>
      <c r="DI68" t="s">
        <v>29</v>
      </c>
      <c r="DJ68" s="7">
        <f t="shared" ca="1" si="98"/>
        <v>0</v>
      </c>
      <c r="DK68" s="7">
        <f t="shared" ca="1" si="99"/>
        <v>415.07563909774399</v>
      </c>
    </row>
    <row r="69" spans="1:115" x14ac:dyDescent="0.25">
      <c r="A69">
        <v>2004</v>
      </c>
      <c r="B69">
        <v>8</v>
      </c>
      <c r="C69">
        <v>66</v>
      </c>
      <c r="D69">
        <v>22.400000000000002</v>
      </c>
      <c r="E69">
        <v>29.000000000000004</v>
      </c>
      <c r="F69">
        <v>47.400000000000006</v>
      </c>
      <c r="G69">
        <v>6.0000000000000018</v>
      </c>
      <c r="H69">
        <v>86.4</v>
      </c>
      <c r="I69">
        <v>0</v>
      </c>
      <c r="J69">
        <v>142.40000000000003</v>
      </c>
      <c r="K69">
        <v>0</v>
      </c>
      <c r="L69">
        <v>204.4</v>
      </c>
      <c r="M69">
        <v>0</v>
      </c>
      <c r="N69">
        <v>266.39999999999992</v>
      </c>
      <c r="O69">
        <v>0</v>
      </c>
      <c r="P69">
        <v>328.39999999999992</v>
      </c>
      <c r="Q69">
        <v>18.593548387096774</v>
      </c>
      <c r="W69" t="s">
        <v>25</v>
      </c>
      <c r="X69" t="s">
        <v>28</v>
      </c>
      <c r="Y69" s="7">
        <f t="shared" ca="1" si="100"/>
        <v>99.37</v>
      </c>
      <c r="Z69" s="7">
        <f t="shared" ca="1" si="81"/>
        <v>20.939999999999998</v>
      </c>
      <c r="AB69" t="s">
        <v>25</v>
      </c>
      <c r="AC69" t="s">
        <v>28</v>
      </c>
      <c r="AD69" s="7">
        <f t="shared" ca="1" si="82"/>
        <v>102.27067669172936</v>
      </c>
      <c r="AE69" s="7">
        <f t="shared" ca="1" si="83"/>
        <v>19.350676691729326</v>
      </c>
      <c r="AK69" t="s">
        <v>25</v>
      </c>
      <c r="AL69" t="s">
        <v>28</v>
      </c>
      <c r="AM69" s="7">
        <f t="shared" ca="1" si="101"/>
        <v>60.55</v>
      </c>
      <c r="AN69" s="7">
        <f t="shared" ca="1" si="102"/>
        <v>42.120000000000005</v>
      </c>
      <c r="AP69" t="s">
        <v>25</v>
      </c>
      <c r="AQ69" t="s">
        <v>28</v>
      </c>
      <c r="AR69" s="7">
        <f t="shared" ca="1" si="103"/>
        <v>62.767142857142858</v>
      </c>
      <c r="AS69" s="7">
        <f t="shared" ca="1" si="104"/>
        <v>39.847142857142863</v>
      </c>
      <c r="AY69" t="s">
        <v>25</v>
      </c>
      <c r="AZ69" t="s">
        <v>28</v>
      </c>
      <c r="BA69" s="7">
        <f t="shared" ca="1" si="105"/>
        <v>31.809999999999995</v>
      </c>
      <c r="BB69" s="7">
        <f t="shared" ca="1" si="106"/>
        <v>73.38</v>
      </c>
      <c r="BD69" t="s">
        <v>25</v>
      </c>
      <c r="BE69" t="s">
        <v>28</v>
      </c>
      <c r="BF69" s="7">
        <f t="shared" ca="1" si="107"/>
        <v>32.702030075188077</v>
      </c>
      <c r="BG69" s="7">
        <f t="shared" ca="1" si="108"/>
        <v>69.782030075187976</v>
      </c>
      <c r="BM69" t="s">
        <v>25</v>
      </c>
      <c r="BN69" t="s">
        <v>28</v>
      </c>
      <c r="BO69" s="7">
        <f t="shared" ca="1" si="84"/>
        <v>13.169999999999998</v>
      </c>
      <c r="BP69" s="7">
        <f t="shared" ca="1" si="85"/>
        <v>114.73999999999998</v>
      </c>
      <c r="BR69" t="s">
        <v>25</v>
      </c>
      <c r="BS69" t="s">
        <v>28</v>
      </c>
      <c r="BT69" s="7">
        <f t="shared" ca="1" si="86"/>
        <v>12.328195488721803</v>
      </c>
      <c r="BU69" s="7">
        <f t="shared" ca="1" si="87"/>
        <v>109.40819548872184</v>
      </c>
      <c r="CA69" t="s">
        <v>25</v>
      </c>
      <c r="CB69" t="s">
        <v>28</v>
      </c>
      <c r="CC69" s="7">
        <f t="shared" ca="1" si="88"/>
        <v>3.66</v>
      </c>
      <c r="CD69" s="7">
        <f t="shared" ca="1" si="89"/>
        <v>165.23000000000002</v>
      </c>
      <c r="CF69" t="s">
        <v>25</v>
      </c>
      <c r="CG69" t="s">
        <v>28</v>
      </c>
      <c r="CH69" s="7">
        <f t="shared" ca="1" si="90"/>
        <v>2.9884962406015063</v>
      </c>
      <c r="CI69" s="7">
        <f t="shared" ca="1" si="91"/>
        <v>160.06849624060158</v>
      </c>
      <c r="CO69" t="s">
        <v>25</v>
      </c>
      <c r="CP69" t="s">
        <v>28</v>
      </c>
      <c r="CQ69" s="7">
        <f t="shared" ca="1" si="92"/>
        <v>0.37999999999999989</v>
      </c>
      <c r="CR69" s="7">
        <f t="shared" ca="1" si="93"/>
        <v>221.95</v>
      </c>
      <c r="CT69" t="s">
        <v>25</v>
      </c>
      <c r="CU69" t="s">
        <v>28</v>
      </c>
      <c r="CV69" s="7">
        <f t="shared" ca="1" si="94"/>
        <v>0.20503759398495447</v>
      </c>
      <c r="CW69" s="7">
        <f t="shared" ca="1" si="95"/>
        <v>217.28503759398507</v>
      </c>
      <c r="DC69" t="s">
        <v>25</v>
      </c>
      <c r="DD69" t="s">
        <v>28</v>
      </c>
      <c r="DE69" s="7">
        <f t="shared" ca="1" si="96"/>
        <v>9.9999999999999638E-3</v>
      </c>
      <c r="DF69" s="7">
        <f t="shared" ca="1" si="97"/>
        <v>281.58000000000004</v>
      </c>
      <c r="DH69" t="s">
        <v>25</v>
      </c>
      <c r="DI69" t="s">
        <v>28</v>
      </c>
      <c r="DJ69" s="7">
        <f t="shared" ca="1" si="98"/>
        <v>-3.3082706766919046E-2</v>
      </c>
      <c r="DK69" s="7">
        <f t="shared" ca="1" si="99"/>
        <v>277.04691729323304</v>
      </c>
    </row>
    <row r="70" spans="1:115" x14ac:dyDescent="0.25">
      <c r="A70">
        <v>2004</v>
      </c>
      <c r="B70">
        <v>9</v>
      </c>
      <c r="C70">
        <v>77.099999999999994</v>
      </c>
      <c r="D70">
        <v>18.299999999999997</v>
      </c>
      <c r="E70">
        <v>42.400000000000006</v>
      </c>
      <c r="F70">
        <v>43.599999999999994</v>
      </c>
      <c r="G70">
        <v>18.399999999999999</v>
      </c>
      <c r="H70">
        <v>79.59999999999998</v>
      </c>
      <c r="I70">
        <v>4.7999999999999989</v>
      </c>
      <c r="J70">
        <v>125.99999999999997</v>
      </c>
      <c r="K70">
        <v>0</v>
      </c>
      <c r="L70">
        <v>181.20000000000002</v>
      </c>
      <c r="M70">
        <v>0</v>
      </c>
      <c r="N70">
        <v>241.20000000000002</v>
      </c>
      <c r="O70">
        <v>0</v>
      </c>
      <c r="P70">
        <v>301.19999999999993</v>
      </c>
      <c r="Q70">
        <v>18.04</v>
      </c>
      <c r="W70" t="s">
        <v>25</v>
      </c>
      <c r="X70" t="s">
        <v>27</v>
      </c>
      <c r="Y70" s="7">
        <f t="shared" ca="1" si="100"/>
        <v>267.85000000000002</v>
      </c>
      <c r="Z70" s="7">
        <f t="shared" ca="1" si="81"/>
        <v>1.9899999999999998</v>
      </c>
      <c r="AB70" t="s">
        <v>25</v>
      </c>
      <c r="AC70" t="s">
        <v>27</v>
      </c>
      <c r="AD70" s="7">
        <f t="shared" ca="1" si="82"/>
        <v>246.50541353383505</v>
      </c>
      <c r="AE70" s="7">
        <f t="shared" ca="1" si="83"/>
        <v>1.5427819548872037</v>
      </c>
      <c r="AK70" t="s">
        <v>25</v>
      </c>
      <c r="AL70" t="s">
        <v>27</v>
      </c>
      <c r="AM70" s="7">
        <f t="shared" ca="1" si="101"/>
        <v>210.62999999999997</v>
      </c>
      <c r="AN70" s="7">
        <f t="shared" ca="1" si="102"/>
        <v>6.7700000000000005</v>
      </c>
      <c r="AP70" t="s">
        <v>25</v>
      </c>
      <c r="AQ70" t="s">
        <v>27</v>
      </c>
      <c r="AR70" s="7">
        <f t="shared" ca="1" si="103"/>
        <v>190.87045112781925</v>
      </c>
      <c r="AS70" s="7">
        <f t="shared" ca="1" si="104"/>
        <v>7.9078195488721974</v>
      </c>
      <c r="AY70" t="s">
        <v>25</v>
      </c>
      <c r="AZ70" t="s">
        <v>27</v>
      </c>
      <c r="BA70" s="7">
        <f t="shared" ca="1" si="105"/>
        <v>157.47000000000003</v>
      </c>
      <c r="BB70" s="7">
        <f t="shared" ca="1" si="106"/>
        <v>15.610000000000003</v>
      </c>
      <c r="BD70" t="s">
        <v>25</v>
      </c>
      <c r="BE70" t="s">
        <v>27</v>
      </c>
      <c r="BF70" s="7">
        <f t="shared" ca="1" si="107"/>
        <v>139.45248120300766</v>
      </c>
      <c r="BG70" s="7">
        <f t="shared" ca="1" si="108"/>
        <v>18.489849624060071</v>
      </c>
      <c r="BM70" t="s">
        <v>25</v>
      </c>
      <c r="BN70" t="s">
        <v>27</v>
      </c>
      <c r="BO70" s="7">
        <f t="shared" ca="1" si="84"/>
        <v>110.45</v>
      </c>
      <c r="BP70" s="7">
        <f t="shared" ca="1" si="85"/>
        <v>30.590000000000003</v>
      </c>
      <c r="BR70" t="s">
        <v>25</v>
      </c>
      <c r="BS70" t="s">
        <v>27</v>
      </c>
      <c r="BT70" s="7">
        <f t="shared" ca="1" si="86"/>
        <v>94.966691729323429</v>
      </c>
      <c r="BU70" s="7">
        <f t="shared" ca="1" si="87"/>
        <v>36.004060150376063</v>
      </c>
      <c r="CA70" t="s">
        <v>25</v>
      </c>
      <c r="CB70" t="s">
        <v>27</v>
      </c>
      <c r="CC70" s="7">
        <f t="shared" ca="1" si="88"/>
        <v>71.039999999999992</v>
      </c>
      <c r="CD70" s="7">
        <f t="shared" ca="1" si="89"/>
        <v>53.180000000000007</v>
      </c>
      <c r="CF70" t="s">
        <v>25</v>
      </c>
      <c r="CG70" t="s">
        <v>27</v>
      </c>
      <c r="CH70" s="7">
        <f t="shared" ca="1" si="90"/>
        <v>58.830451127819742</v>
      </c>
      <c r="CI70" s="7">
        <f t="shared" ca="1" si="91"/>
        <v>61.867819548872376</v>
      </c>
      <c r="CO70" t="s">
        <v>25</v>
      </c>
      <c r="CP70" t="s">
        <v>27</v>
      </c>
      <c r="CQ70" s="7">
        <f t="shared" ca="1" si="92"/>
        <v>39.9</v>
      </c>
      <c r="CR70" s="7">
        <f t="shared" ca="1" si="93"/>
        <v>84.04</v>
      </c>
      <c r="CT70" t="s">
        <v>25</v>
      </c>
      <c r="CU70" t="s">
        <v>27</v>
      </c>
      <c r="CV70" s="7">
        <f t="shared" ca="1" si="94"/>
        <v>31.519774436090302</v>
      </c>
      <c r="CW70" s="7">
        <f t="shared" ca="1" si="95"/>
        <v>96.557142857142935</v>
      </c>
      <c r="DC70" t="s">
        <v>25</v>
      </c>
      <c r="DD70" t="s">
        <v>27</v>
      </c>
      <c r="DE70" s="7">
        <f t="shared" ca="1" si="96"/>
        <v>16.98</v>
      </c>
      <c r="DF70" s="7">
        <f t="shared" ca="1" si="97"/>
        <v>123.11999999999998</v>
      </c>
      <c r="DH70" t="s">
        <v>25</v>
      </c>
      <c r="DI70" t="s">
        <v>27</v>
      </c>
      <c r="DJ70" s="7">
        <f t="shared" ca="1" si="98"/>
        <v>12.230977443609163</v>
      </c>
      <c r="DK70" s="7">
        <f t="shared" ca="1" si="99"/>
        <v>139.26834586466157</v>
      </c>
    </row>
    <row r="71" spans="1:115" x14ac:dyDescent="0.25">
      <c r="A71">
        <v>2004</v>
      </c>
      <c r="B71">
        <v>10</v>
      </c>
      <c r="C71">
        <v>290.00000000000011</v>
      </c>
      <c r="D71">
        <v>0</v>
      </c>
      <c r="E71">
        <v>228</v>
      </c>
      <c r="F71">
        <v>0</v>
      </c>
      <c r="G71">
        <v>168.49999999999997</v>
      </c>
      <c r="H71">
        <v>2.5</v>
      </c>
      <c r="I71">
        <v>112.79999999999998</v>
      </c>
      <c r="J71">
        <v>8.8000000000000007</v>
      </c>
      <c r="K71">
        <v>63.2</v>
      </c>
      <c r="L71">
        <v>21.200000000000003</v>
      </c>
      <c r="M71">
        <v>24.4</v>
      </c>
      <c r="N71">
        <v>44.399999999999991</v>
      </c>
      <c r="O71">
        <v>6.6</v>
      </c>
      <c r="P71">
        <v>88.600000000000009</v>
      </c>
      <c r="Q71">
        <v>10.645161290322577</v>
      </c>
      <c r="W71" t="s">
        <v>25</v>
      </c>
      <c r="X71" t="s">
        <v>26</v>
      </c>
      <c r="Y71" s="7">
        <f t="shared" ca="1" si="100"/>
        <v>480.85</v>
      </c>
      <c r="Z71" s="7">
        <f t="shared" ca="1" si="81"/>
        <v>0</v>
      </c>
      <c r="AB71" t="s">
        <v>25</v>
      </c>
      <c r="AC71" t="s">
        <v>26</v>
      </c>
      <c r="AD71" s="7">
        <f t="shared" ca="1" si="82"/>
        <v>483.27353383458649</v>
      </c>
      <c r="AE71" s="7">
        <f t="shared" ca="1" si="83"/>
        <v>0</v>
      </c>
      <c r="AK71" t="s">
        <v>25</v>
      </c>
      <c r="AL71" t="s">
        <v>26</v>
      </c>
      <c r="AM71" s="7">
        <f t="shared" ca="1" si="101"/>
        <v>420.93</v>
      </c>
      <c r="AN71" s="7">
        <f t="shared" ca="1" si="102"/>
        <v>8.0000000000000071E-2</v>
      </c>
      <c r="AP71" t="s">
        <v>25</v>
      </c>
      <c r="AQ71" t="s">
        <v>26</v>
      </c>
      <c r="AR71" s="7">
        <f t="shared" ca="1" si="103"/>
        <v>423.43112781954869</v>
      </c>
      <c r="AS71" s="7">
        <f t="shared" ca="1" si="104"/>
        <v>0.15759398496240706</v>
      </c>
      <c r="AY71" t="s">
        <v>25</v>
      </c>
      <c r="AZ71" t="s">
        <v>26</v>
      </c>
      <c r="BA71" s="7">
        <f t="shared" ca="1" si="105"/>
        <v>361.32</v>
      </c>
      <c r="BB71" s="7">
        <f t="shared" ca="1" si="106"/>
        <v>0.47000000000000031</v>
      </c>
      <c r="BD71" t="s">
        <v>25</v>
      </c>
      <c r="BE71" t="s">
        <v>26</v>
      </c>
      <c r="BF71" s="7">
        <f t="shared" ca="1" si="107"/>
        <v>364.0869924812032</v>
      </c>
      <c r="BG71" s="7">
        <f t="shared" ca="1" si="108"/>
        <v>0.81345864661653877</v>
      </c>
      <c r="BM71" t="s">
        <v>25</v>
      </c>
      <c r="BN71" t="s">
        <v>26</v>
      </c>
      <c r="BO71" s="7">
        <f t="shared" ca="1" si="84"/>
        <v>302.64</v>
      </c>
      <c r="BP71" s="7">
        <f t="shared" ca="1" si="85"/>
        <v>1.7900000000000003</v>
      </c>
      <c r="BR71" t="s">
        <v>25</v>
      </c>
      <c r="BS71" t="s">
        <v>26</v>
      </c>
      <c r="BT71" s="7">
        <f t="shared" ca="1" si="86"/>
        <v>305.79150375939844</v>
      </c>
      <c r="BU71" s="7">
        <f t="shared" ca="1" si="87"/>
        <v>2.5179699248120073</v>
      </c>
      <c r="CA71" t="s">
        <v>25</v>
      </c>
      <c r="CB71" t="s">
        <v>26</v>
      </c>
      <c r="CC71" s="7">
        <f t="shared" ca="1" si="88"/>
        <v>245.65</v>
      </c>
      <c r="CD71" s="7">
        <f t="shared" ca="1" si="89"/>
        <v>4.8</v>
      </c>
      <c r="CF71" t="s">
        <v>25</v>
      </c>
      <c r="CG71" t="s">
        <v>26</v>
      </c>
      <c r="CH71" s="7">
        <f t="shared" ca="1" si="90"/>
        <v>249.17443609022575</v>
      </c>
      <c r="CI71" s="7">
        <f t="shared" ca="1" si="91"/>
        <v>5.900902255639096</v>
      </c>
      <c r="CO71" t="s">
        <v>25</v>
      </c>
      <c r="CP71" t="s">
        <v>26</v>
      </c>
      <c r="CQ71" s="7">
        <f t="shared" ca="1" si="92"/>
        <v>190.76</v>
      </c>
      <c r="CR71" s="7">
        <f t="shared" ca="1" si="93"/>
        <v>9.91</v>
      </c>
      <c r="CT71" t="s">
        <v>25</v>
      </c>
      <c r="CU71" t="s">
        <v>26</v>
      </c>
      <c r="CV71" s="7">
        <f t="shared" ca="1" si="94"/>
        <v>194.26834586466157</v>
      </c>
      <c r="CW71" s="7">
        <f t="shared" ca="1" si="95"/>
        <v>10.994812030075195</v>
      </c>
      <c r="DC71" t="s">
        <v>25</v>
      </c>
      <c r="DD71" t="s">
        <v>26</v>
      </c>
      <c r="DE71" s="7">
        <f t="shared" ca="1" si="96"/>
        <v>141.27000000000001</v>
      </c>
      <c r="DF71" s="7">
        <f t="shared" ca="1" si="97"/>
        <v>20.420000000000002</v>
      </c>
      <c r="DH71" t="s">
        <v>25</v>
      </c>
      <c r="DI71" t="s">
        <v>26</v>
      </c>
      <c r="DJ71" s="7">
        <f t="shared" ca="1" si="98"/>
        <v>144.33353383458643</v>
      </c>
      <c r="DK71" s="7">
        <f t="shared" ca="1" si="99"/>
        <v>21.059999999999995</v>
      </c>
    </row>
    <row r="72" spans="1:115" x14ac:dyDescent="0.25">
      <c r="A72">
        <v>2004</v>
      </c>
      <c r="B72">
        <v>11</v>
      </c>
      <c r="C72">
        <v>445.40000000000003</v>
      </c>
      <c r="D72">
        <v>0</v>
      </c>
      <c r="E72">
        <v>385.40000000000009</v>
      </c>
      <c r="F72">
        <v>0</v>
      </c>
      <c r="G72">
        <v>325.39999999999998</v>
      </c>
      <c r="H72">
        <v>0</v>
      </c>
      <c r="I72">
        <v>265.40000000000003</v>
      </c>
      <c r="J72">
        <v>0</v>
      </c>
      <c r="K72">
        <v>207.10000000000002</v>
      </c>
      <c r="L72">
        <v>1.6999999999999993</v>
      </c>
      <c r="M72">
        <v>149.79999999999998</v>
      </c>
      <c r="N72">
        <v>4.3999999999999986</v>
      </c>
      <c r="O72">
        <v>99.7</v>
      </c>
      <c r="P72">
        <v>14.3</v>
      </c>
      <c r="Q72">
        <v>5.1533333333333333</v>
      </c>
      <c r="W72" t="s">
        <v>25</v>
      </c>
      <c r="X72" t="s">
        <v>24</v>
      </c>
      <c r="Y72" s="7">
        <f t="shared" ca="1" si="100"/>
        <v>621.2700000000001</v>
      </c>
      <c r="Z72" s="7">
        <f t="shared" ca="1" si="81"/>
        <v>0</v>
      </c>
      <c r="AB72" t="s">
        <v>25</v>
      </c>
      <c r="AC72" t="s">
        <v>24</v>
      </c>
      <c r="AD72" s="7">
        <f t="shared" ca="1" si="82"/>
        <v>594.47338345864591</v>
      </c>
      <c r="AE72" s="7">
        <f t="shared" ca="1" si="83"/>
        <v>0</v>
      </c>
      <c r="AK72" t="s">
        <v>25</v>
      </c>
      <c r="AL72" t="s">
        <v>24</v>
      </c>
      <c r="AM72" s="7">
        <f t="shared" ca="1" si="101"/>
        <v>559.27</v>
      </c>
      <c r="AN72" s="7">
        <f t="shared" ca="1" si="102"/>
        <v>0</v>
      </c>
      <c r="AP72" t="s">
        <v>25</v>
      </c>
      <c r="AQ72" t="s">
        <v>24</v>
      </c>
      <c r="AR72" s="7">
        <f t="shared" ca="1" si="103"/>
        <v>532.47338345864591</v>
      </c>
      <c r="AS72" s="7">
        <f t="shared" ca="1" si="104"/>
        <v>0</v>
      </c>
      <c r="AY72" t="s">
        <v>25</v>
      </c>
      <c r="AZ72" t="s">
        <v>24</v>
      </c>
      <c r="BA72" s="7">
        <f t="shared" ca="1" si="105"/>
        <v>497.26999999999987</v>
      </c>
      <c r="BB72" s="7">
        <f t="shared" ca="1" si="106"/>
        <v>0</v>
      </c>
      <c r="BD72" t="s">
        <v>25</v>
      </c>
      <c r="BE72" t="s">
        <v>24</v>
      </c>
      <c r="BF72" s="7">
        <f t="shared" ca="1" si="107"/>
        <v>470.47338345864591</v>
      </c>
      <c r="BG72" s="7">
        <f t="shared" ca="1" si="108"/>
        <v>0</v>
      </c>
      <c r="BM72" t="s">
        <v>25</v>
      </c>
      <c r="BN72" t="s">
        <v>24</v>
      </c>
      <c r="BO72" s="7">
        <f t="shared" ca="1" si="84"/>
        <v>435.27</v>
      </c>
      <c r="BP72" s="7">
        <f t="shared" ca="1" si="85"/>
        <v>0</v>
      </c>
      <c r="BR72" t="s">
        <v>25</v>
      </c>
      <c r="BS72" t="s">
        <v>24</v>
      </c>
      <c r="BT72" s="7">
        <f t="shared" ca="1" si="86"/>
        <v>408.47338345864591</v>
      </c>
      <c r="BU72" s="7">
        <f t="shared" ca="1" si="87"/>
        <v>0</v>
      </c>
      <c r="CA72" t="s">
        <v>25</v>
      </c>
      <c r="CB72" t="s">
        <v>24</v>
      </c>
      <c r="CC72" s="7">
        <f t="shared" ca="1" si="88"/>
        <v>373.27</v>
      </c>
      <c r="CD72" s="7">
        <f t="shared" ca="1" si="89"/>
        <v>0</v>
      </c>
      <c r="CF72" t="s">
        <v>25</v>
      </c>
      <c r="CG72" t="s">
        <v>24</v>
      </c>
      <c r="CH72" s="7">
        <f t="shared" ca="1" si="90"/>
        <v>346.47338345864591</v>
      </c>
      <c r="CI72" s="7">
        <f t="shared" ca="1" si="91"/>
        <v>0</v>
      </c>
      <c r="CO72" t="s">
        <v>25</v>
      </c>
      <c r="CP72" t="s">
        <v>24</v>
      </c>
      <c r="CQ72" s="7">
        <f t="shared" ca="1" si="92"/>
        <v>311.57</v>
      </c>
      <c r="CR72" s="7">
        <f t="shared" ca="1" si="93"/>
        <v>0.3</v>
      </c>
      <c r="CT72" t="s">
        <v>25</v>
      </c>
      <c r="CU72" t="s">
        <v>24</v>
      </c>
      <c r="CV72" s="7">
        <f t="shared" ca="1" si="94"/>
        <v>284.79977443608914</v>
      </c>
      <c r="CW72" s="7">
        <f t="shared" ca="1" si="95"/>
        <v>0.32639097744360512</v>
      </c>
      <c r="DC72" t="s">
        <v>25</v>
      </c>
      <c r="DD72" t="s">
        <v>24</v>
      </c>
      <c r="DE72" s="7">
        <f t="shared" ca="1" si="96"/>
        <v>251.12000000000003</v>
      </c>
      <c r="DF72" s="7">
        <f t="shared" ca="1" si="97"/>
        <v>1.85</v>
      </c>
      <c r="DH72" t="s">
        <v>25</v>
      </c>
      <c r="DI72" t="s">
        <v>24</v>
      </c>
      <c r="DJ72" s="7">
        <f t="shared" ca="1" si="98"/>
        <v>224.71052631579005</v>
      </c>
      <c r="DK72" s="7">
        <f t="shared" ca="1" si="99"/>
        <v>2.2371428571428567</v>
      </c>
    </row>
    <row r="73" spans="1:115" x14ac:dyDescent="0.25">
      <c r="A73">
        <v>2004</v>
      </c>
      <c r="B73">
        <v>12</v>
      </c>
      <c r="C73">
        <v>714</v>
      </c>
      <c r="D73">
        <v>0</v>
      </c>
      <c r="E73">
        <v>652</v>
      </c>
      <c r="F73">
        <v>0</v>
      </c>
      <c r="G73">
        <v>589.99999999999989</v>
      </c>
      <c r="H73">
        <v>0</v>
      </c>
      <c r="I73">
        <v>528</v>
      </c>
      <c r="J73">
        <v>0</v>
      </c>
      <c r="K73">
        <v>465.99999999999994</v>
      </c>
      <c r="L73">
        <v>0</v>
      </c>
      <c r="M73">
        <v>404</v>
      </c>
      <c r="N73">
        <v>0</v>
      </c>
      <c r="O73">
        <v>342</v>
      </c>
      <c r="P73">
        <v>0</v>
      </c>
      <c r="Q73">
        <v>-3.032258064516129</v>
      </c>
    </row>
    <row r="74" spans="1:115" x14ac:dyDescent="0.25">
      <c r="A74">
        <v>2005</v>
      </c>
      <c r="B74">
        <v>1</v>
      </c>
      <c r="C74">
        <v>806.3</v>
      </c>
      <c r="D74">
        <v>0</v>
      </c>
      <c r="E74">
        <v>744.29999999999984</v>
      </c>
      <c r="F74">
        <v>0</v>
      </c>
      <c r="G74">
        <v>682.3</v>
      </c>
      <c r="H74">
        <v>0</v>
      </c>
      <c r="I74">
        <v>620.29999999999995</v>
      </c>
      <c r="J74">
        <v>0</v>
      </c>
      <c r="K74">
        <v>558.29999999999984</v>
      </c>
      <c r="L74">
        <v>0</v>
      </c>
      <c r="M74">
        <v>496.3</v>
      </c>
      <c r="N74">
        <v>0</v>
      </c>
      <c r="O74">
        <v>434.3</v>
      </c>
      <c r="P74">
        <v>0</v>
      </c>
      <c r="Q74">
        <v>-6.0096774193548388</v>
      </c>
    </row>
    <row r="75" spans="1:115" x14ac:dyDescent="0.25">
      <c r="A75">
        <v>2005</v>
      </c>
      <c r="B75">
        <v>2</v>
      </c>
      <c r="C75">
        <v>675.69999999999993</v>
      </c>
      <c r="D75">
        <v>0</v>
      </c>
      <c r="E75">
        <v>619.69999999999993</v>
      </c>
      <c r="F75">
        <v>0</v>
      </c>
      <c r="G75">
        <v>563.69999999999993</v>
      </c>
      <c r="H75">
        <v>0</v>
      </c>
      <c r="I75">
        <v>507.69999999999987</v>
      </c>
      <c r="J75">
        <v>0</v>
      </c>
      <c r="K75">
        <v>451.69999999999987</v>
      </c>
      <c r="L75">
        <v>0</v>
      </c>
      <c r="M75">
        <v>395.69999999999993</v>
      </c>
      <c r="N75">
        <v>0</v>
      </c>
      <c r="O75">
        <v>339.69999999999993</v>
      </c>
      <c r="P75">
        <v>0</v>
      </c>
      <c r="Q75">
        <v>-4.132142857142858</v>
      </c>
      <c r="AP75" t="str">
        <f>DE60</f>
        <v>HDD8</v>
      </c>
      <c r="AQ75" t="str">
        <f>DF60</f>
        <v>CDD8</v>
      </c>
      <c r="AR75" t="str">
        <f>CQ60</f>
        <v>HDD10</v>
      </c>
      <c r="AS75" t="str">
        <f>CR60</f>
        <v>CDD10</v>
      </c>
      <c r="AT75" t="str">
        <f>CH60</f>
        <v>HDD12</v>
      </c>
      <c r="AU75" t="str">
        <f>CI60</f>
        <v>CDD12</v>
      </c>
      <c r="AV75" t="str">
        <f>BO60</f>
        <v>HDD14</v>
      </c>
      <c r="AW75" t="str">
        <f>BP60</f>
        <v>CDD14</v>
      </c>
      <c r="AX75" t="str">
        <f>BA60</f>
        <v>HDD16</v>
      </c>
      <c r="AY75" t="str">
        <f>BB60</f>
        <v>CDD16</v>
      </c>
      <c r="AZ75" t="str">
        <f>AM60</f>
        <v>HDD18</v>
      </c>
      <c r="BA75" t="str">
        <f>AN60</f>
        <v>CDD18</v>
      </c>
      <c r="BB75" t="str">
        <f>Y60</f>
        <v>HDD20</v>
      </c>
      <c r="BC75" t="str">
        <f>Z60</f>
        <v>CDD20</v>
      </c>
    </row>
    <row r="76" spans="1:115" x14ac:dyDescent="0.25">
      <c r="A76">
        <v>2005</v>
      </c>
      <c r="B76">
        <v>3</v>
      </c>
      <c r="C76">
        <v>674.8</v>
      </c>
      <c r="D76">
        <v>0</v>
      </c>
      <c r="E76">
        <v>612.79999999999984</v>
      </c>
      <c r="F76">
        <v>0</v>
      </c>
      <c r="G76">
        <v>550.79999999999995</v>
      </c>
      <c r="H76">
        <v>0</v>
      </c>
      <c r="I76">
        <v>488.8</v>
      </c>
      <c r="J76">
        <v>0</v>
      </c>
      <c r="K76">
        <v>426.80000000000007</v>
      </c>
      <c r="L76">
        <v>0</v>
      </c>
      <c r="M76">
        <v>365.5</v>
      </c>
      <c r="N76">
        <v>0.69999999999999929</v>
      </c>
      <c r="O76">
        <v>307.10000000000008</v>
      </c>
      <c r="P76">
        <v>4.2999999999999989</v>
      </c>
      <c r="Q76">
        <v>-1.7677419354838708</v>
      </c>
      <c r="AO76" t="str">
        <f t="shared" ref="AO76:AQ85" si="109">DD61</f>
        <v>January</v>
      </c>
      <c r="AP76" s="68">
        <f t="shared" ca="1" si="109"/>
        <v>362.94000000000005</v>
      </c>
      <c r="AQ76" s="68">
        <f t="shared" ca="1" si="109"/>
        <v>0.2</v>
      </c>
      <c r="AR76" s="68">
        <f t="shared" ref="AR76:AS76" ca="1" si="110">CQ61</f>
        <v>424.74000000000007</v>
      </c>
      <c r="AS76" s="68">
        <f t="shared" ca="1" si="110"/>
        <v>0</v>
      </c>
      <c r="AT76" s="68">
        <f t="shared" ref="AT76:AU76" ca="1" si="111">CH61</f>
        <v>473.42015037593956</v>
      </c>
      <c r="AU76" s="68">
        <f t="shared" ca="1" si="111"/>
        <v>0</v>
      </c>
      <c r="AV76" s="68">
        <f t="shared" ref="AV76:AW76" ca="1" si="112">BO61</f>
        <v>548.74</v>
      </c>
      <c r="AW76" s="68">
        <f t="shared" ca="1" si="112"/>
        <v>0</v>
      </c>
      <c r="AX76" s="68">
        <f t="shared" ref="AX76:AY76" ca="1" si="113">BA61</f>
        <v>610.74</v>
      </c>
      <c r="AY76" s="68">
        <f t="shared" ca="1" si="113"/>
        <v>0</v>
      </c>
      <c r="AZ76" s="68">
        <f t="shared" ref="AZ76:BA76" ca="1" si="114">AM61</f>
        <v>672.74</v>
      </c>
      <c r="BA76" s="68">
        <f t="shared" ca="1" si="114"/>
        <v>0</v>
      </c>
      <c r="BB76" s="68">
        <f t="shared" ref="BB76:BC76" ca="1" si="115">Y61</f>
        <v>734.74</v>
      </c>
      <c r="BC76" s="68">
        <f t="shared" ca="1" si="115"/>
        <v>0</v>
      </c>
    </row>
    <row r="77" spans="1:115" x14ac:dyDescent="0.25">
      <c r="A77">
        <v>2005</v>
      </c>
      <c r="B77">
        <v>4</v>
      </c>
      <c r="C77">
        <v>386.50000000000017</v>
      </c>
      <c r="D77">
        <v>0</v>
      </c>
      <c r="E77">
        <v>327.00000000000017</v>
      </c>
      <c r="F77">
        <v>0.5</v>
      </c>
      <c r="G77">
        <v>269.00000000000011</v>
      </c>
      <c r="H77">
        <v>2.5</v>
      </c>
      <c r="I77">
        <v>212.3</v>
      </c>
      <c r="J77">
        <v>5.8000000000000007</v>
      </c>
      <c r="K77">
        <v>156.29999999999998</v>
      </c>
      <c r="L77">
        <v>9.8000000000000007</v>
      </c>
      <c r="M77">
        <v>105.39999999999998</v>
      </c>
      <c r="N77">
        <v>18.899999999999999</v>
      </c>
      <c r="O77">
        <v>58.999999999999993</v>
      </c>
      <c r="P77">
        <v>32.5</v>
      </c>
      <c r="Q77">
        <v>7.1166666666666663</v>
      </c>
      <c r="AO77" t="str">
        <f t="shared" si="109"/>
        <v>February</v>
      </c>
      <c r="AP77" s="68">
        <f t="shared" ref="AP77:AQ77" ca="1" si="116">DE62</f>
        <v>339.19</v>
      </c>
      <c r="AQ77" s="68">
        <f t="shared" ca="1" si="116"/>
        <v>1.42</v>
      </c>
      <c r="AR77" s="68">
        <f t="shared" ref="AR77:AS77" ca="1" si="117">CQ62</f>
        <v>394.68</v>
      </c>
      <c r="AS77" s="68">
        <f t="shared" ca="1" si="117"/>
        <v>0.30999999999999994</v>
      </c>
      <c r="AT77" s="68">
        <f t="shared" ref="AT77:AU77" ca="1" si="118">CH62</f>
        <v>444.5611278195488</v>
      </c>
      <c r="AU77" s="68">
        <f t="shared" ca="1" si="118"/>
        <v>0</v>
      </c>
      <c r="AV77" s="68">
        <f t="shared" ref="AV77:AW77" ca="1" si="119">BO62</f>
        <v>507.57</v>
      </c>
      <c r="AW77" s="68">
        <f t="shared" ca="1" si="119"/>
        <v>0</v>
      </c>
      <c r="AX77" s="68">
        <f t="shared" ref="AX77:AY77" ca="1" si="120">BA62</f>
        <v>564.17000000000007</v>
      </c>
      <c r="AY77" s="68">
        <f t="shared" ca="1" si="120"/>
        <v>0</v>
      </c>
      <c r="AZ77" s="68">
        <f t="shared" ref="AZ77:BA77" ca="1" si="121">AM62</f>
        <v>620.7700000000001</v>
      </c>
      <c r="BA77" s="68">
        <f t="shared" ca="1" si="121"/>
        <v>0</v>
      </c>
      <c r="BB77" s="68">
        <f t="shared" ref="BB77:BC77" ca="1" si="122">Y62</f>
        <v>677.37000000000012</v>
      </c>
      <c r="BC77" s="68">
        <f t="shared" ca="1" si="122"/>
        <v>0</v>
      </c>
    </row>
    <row r="78" spans="1:115" x14ac:dyDescent="0.25">
      <c r="A78">
        <v>2005</v>
      </c>
      <c r="B78">
        <v>5</v>
      </c>
      <c r="C78">
        <v>269.60000000000002</v>
      </c>
      <c r="D78">
        <v>0</v>
      </c>
      <c r="E78">
        <v>208.79999999999998</v>
      </c>
      <c r="F78">
        <v>1.1999999999999993</v>
      </c>
      <c r="G78">
        <v>151.5</v>
      </c>
      <c r="H78">
        <v>5.8999999999999986</v>
      </c>
      <c r="I78">
        <v>99.000000000000014</v>
      </c>
      <c r="J78">
        <v>15.399999999999999</v>
      </c>
      <c r="K78">
        <v>58.8</v>
      </c>
      <c r="L78">
        <v>37.200000000000003</v>
      </c>
      <c r="M78">
        <v>29.9</v>
      </c>
      <c r="N78">
        <v>70.300000000000011</v>
      </c>
      <c r="O78">
        <v>12.200000000000003</v>
      </c>
      <c r="P78">
        <v>114.6</v>
      </c>
      <c r="Q78">
        <v>11.303225806451614</v>
      </c>
      <c r="AO78" t="str">
        <f t="shared" si="109"/>
        <v>March</v>
      </c>
      <c r="AP78" s="68">
        <f t="shared" ref="AP78:AQ78" ca="1" si="123">DE63</f>
        <v>223.69000000000005</v>
      </c>
      <c r="AQ78" s="68">
        <f t="shared" ca="1" si="123"/>
        <v>17.250000000000007</v>
      </c>
      <c r="AR78" s="68">
        <f t="shared" ref="AR78:AS78" ca="1" si="124">CQ63</f>
        <v>278.7000000000001</v>
      </c>
      <c r="AS78" s="68">
        <f t="shared" ca="1" si="124"/>
        <v>10.26</v>
      </c>
      <c r="AT78" s="68">
        <f t="shared" ref="AT78:AU78" ca="1" si="125">CH63</f>
        <v>320.91293233082706</v>
      </c>
      <c r="AU78" s="68">
        <f t="shared" ca="1" si="125"/>
        <v>4.4670676691729057</v>
      </c>
      <c r="AV78" s="68">
        <f t="shared" ref="AV78:AW78" ca="1" si="126">BO63</f>
        <v>395.70999999999992</v>
      </c>
      <c r="AW78" s="68">
        <f t="shared" ca="1" si="126"/>
        <v>3.2700000000000005</v>
      </c>
      <c r="AX78" s="68">
        <f t="shared" ref="AX78:AY78" ca="1" si="127">BA63</f>
        <v>455.78999999999996</v>
      </c>
      <c r="AY78" s="68">
        <f t="shared" ca="1" si="127"/>
        <v>1.3500000000000003</v>
      </c>
      <c r="AZ78" s="68">
        <f t="shared" ref="AZ78:BA78" ca="1" si="128">AM63</f>
        <v>516.8900000000001</v>
      </c>
      <c r="BA78" s="68">
        <f t="shared" ca="1" si="128"/>
        <v>0.45</v>
      </c>
      <c r="BB78" s="68">
        <f t="shared" ref="BB78:BC78" ca="1" si="129">Y63</f>
        <v>578.51</v>
      </c>
      <c r="BC78" s="68">
        <f t="shared" ca="1" si="129"/>
        <v>6.9999999999999923E-2</v>
      </c>
    </row>
    <row r="79" spans="1:115" x14ac:dyDescent="0.25">
      <c r="A79">
        <v>2005</v>
      </c>
      <c r="B79">
        <v>6</v>
      </c>
      <c r="C79">
        <v>34.400000000000006</v>
      </c>
      <c r="D79">
        <v>76.900000000000006</v>
      </c>
      <c r="E79">
        <v>14.900000000000002</v>
      </c>
      <c r="F79">
        <v>117.39999999999998</v>
      </c>
      <c r="G79">
        <v>4.1000000000000014</v>
      </c>
      <c r="H79">
        <v>166.6</v>
      </c>
      <c r="I79">
        <v>0</v>
      </c>
      <c r="J79">
        <v>222.49999999999997</v>
      </c>
      <c r="K79">
        <v>0</v>
      </c>
      <c r="L79">
        <v>282.49999999999989</v>
      </c>
      <c r="M79">
        <v>0</v>
      </c>
      <c r="N79">
        <v>342.49999999999989</v>
      </c>
      <c r="O79">
        <v>0</v>
      </c>
      <c r="P79">
        <v>402.49999999999994</v>
      </c>
      <c r="Q79">
        <v>21.416666666666668</v>
      </c>
      <c r="AO79" t="str">
        <f t="shared" si="109"/>
        <v>April</v>
      </c>
      <c r="AP79" s="68">
        <f t="shared" ref="AP79:AQ79" ca="1" si="130">DE64</f>
        <v>82.009999999999991</v>
      </c>
      <c r="AQ79" s="68">
        <f t="shared" ca="1" si="130"/>
        <v>38.36</v>
      </c>
      <c r="AR79" s="68">
        <f t="shared" ref="AR79:AS79" ca="1" si="131">CQ64</f>
        <v>125.09</v>
      </c>
      <c r="AS79" s="68">
        <f t="shared" ca="1" si="131"/>
        <v>21.440000000000005</v>
      </c>
      <c r="AT79" s="68">
        <f t="shared" ref="AT79:AU79" ca="1" si="132">CH64</f>
        <v>171.50661654135342</v>
      </c>
      <c r="AU79" s="68">
        <f t="shared" ca="1" si="132"/>
        <v>8.0333834586467674</v>
      </c>
      <c r="AV79" s="68">
        <f t="shared" ref="AV79:AW79" ca="1" si="133">BO64</f>
        <v>227.7</v>
      </c>
      <c r="AW79" s="68">
        <f t="shared" ca="1" si="133"/>
        <v>4.05</v>
      </c>
      <c r="AX79" s="68">
        <f t="shared" ref="AX79:AY79" ca="1" si="134">BA64</f>
        <v>284.89</v>
      </c>
      <c r="AY79" s="68">
        <f t="shared" ca="1" si="134"/>
        <v>1.2400000000000002</v>
      </c>
      <c r="AZ79" s="68">
        <f t="shared" ref="AZ79:BA79" ca="1" si="135">AM64</f>
        <v>343.81</v>
      </c>
      <c r="BA79" s="68">
        <f t="shared" ca="1" si="135"/>
        <v>0.16000000000000014</v>
      </c>
      <c r="BB79" s="68">
        <f t="shared" ref="BB79:BC79" ca="1" si="136">Y64</f>
        <v>403.65</v>
      </c>
      <c r="BC79" s="68">
        <f t="shared" ca="1" si="136"/>
        <v>0</v>
      </c>
    </row>
    <row r="80" spans="1:115" x14ac:dyDescent="0.25">
      <c r="A80">
        <v>2005</v>
      </c>
      <c r="B80">
        <v>7</v>
      </c>
      <c r="C80">
        <v>14.600000000000001</v>
      </c>
      <c r="D80">
        <v>68.199999999999989</v>
      </c>
      <c r="E80">
        <v>2.6999999999999993</v>
      </c>
      <c r="F80">
        <v>118.3</v>
      </c>
      <c r="G80">
        <v>0</v>
      </c>
      <c r="H80">
        <v>177.6</v>
      </c>
      <c r="I80">
        <v>0</v>
      </c>
      <c r="J80">
        <v>239.59999999999997</v>
      </c>
      <c r="K80">
        <v>0</v>
      </c>
      <c r="L80">
        <v>301.59999999999997</v>
      </c>
      <c r="M80">
        <v>0</v>
      </c>
      <c r="N80">
        <v>363.59999999999997</v>
      </c>
      <c r="O80">
        <v>0</v>
      </c>
      <c r="P80">
        <v>425.6</v>
      </c>
      <c r="Q80">
        <v>21.729032258064517</v>
      </c>
      <c r="AO80" t="str">
        <f t="shared" si="109"/>
        <v>May</v>
      </c>
      <c r="AP80" s="68">
        <f t="shared" ref="AP80:AQ80" ca="1" si="137">DE65</f>
        <v>11.179999999999998</v>
      </c>
      <c r="AQ80" s="68">
        <f t="shared" ca="1" si="137"/>
        <v>186.42</v>
      </c>
      <c r="AR80" s="68">
        <f t="shared" ref="AR80:AS80" ca="1" si="138">CQ65</f>
        <v>25.549999999999997</v>
      </c>
      <c r="AS80" s="68">
        <f t="shared" ca="1" si="138"/>
        <v>138.79000000000002</v>
      </c>
      <c r="AT80" s="68">
        <f t="shared" ref="AT80:AU80" ca="1" si="139">CH65</f>
        <v>47.818646616541344</v>
      </c>
      <c r="AU80" s="68">
        <f t="shared" ca="1" si="139"/>
        <v>114.08556390977355</v>
      </c>
      <c r="AV80" s="68">
        <f t="shared" ref="AV80:AW80" ca="1" si="140">BO65</f>
        <v>77.190000000000012</v>
      </c>
      <c r="AW80" s="68">
        <f t="shared" ca="1" si="140"/>
        <v>66.429999999999993</v>
      </c>
      <c r="AX80" s="68">
        <f t="shared" ref="AX80:AY80" ca="1" si="141">BA65</f>
        <v>114.46000000000001</v>
      </c>
      <c r="AY80" s="68">
        <f t="shared" ca="1" si="141"/>
        <v>41.7</v>
      </c>
      <c r="AZ80" s="68">
        <f t="shared" ref="AZ80:BA80" ca="1" si="142">AM65</f>
        <v>159.29000000000002</v>
      </c>
      <c r="BA80" s="68">
        <f t="shared" ca="1" si="142"/>
        <v>24.53</v>
      </c>
      <c r="BB80" s="68">
        <f t="shared" ref="BB80:BC80" ca="1" si="143">Y65</f>
        <v>210.16</v>
      </c>
      <c r="BC80" s="68">
        <f t="shared" ca="1" si="143"/>
        <v>13.4</v>
      </c>
    </row>
    <row r="81" spans="1:55" x14ac:dyDescent="0.25">
      <c r="A81">
        <v>2005</v>
      </c>
      <c r="B81">
        <v>8</v>
      </c>
      <c r="C81">
        <v>12.399999999999999</v>
      </c>
      <c r="D81">
        <v>66.100000000000009</v>
      </c>
      <c r="E81">
        <v>2.1999999999999993</v>
      </c>
      <c r="F81">
        <v>117.9</v>
      </c>
      <c r="G81">
        <v>0</v>
      </c>
      <c r="H81">
        <v>177.70000000000005</v>
      </c>
      <c r="I81">
        <v>0</v>
      </c>
      <c r="J81">
        <v>239.70000000000002</v>
      </c>
      <c r="K81">
        <v>0</v>
      </c>
      <c r="L81">
        <v>301.7</v>
      </c>
      <c r="M81">
        <v>0</v>
      </c>
      <c r="N81">
        <v>363.7</v>
      </c>
      <c r="O81">
        <v>0</v>
      </c>
      <c r="P81">
        <v>425.7</v>
      </c>
      <c r="Q81">
        <v>21.732258064516131</v>
      </c>
      <c r="AO81" t="str">
        <f t="shared" si="109"/>
        <v>June</v>
      </c>
      <c r="AP81" s="68">
        <f t="shared" ref="AP81:AQ81" ca="1" si="144">DE66</f>
        <v>0</v>
      </c>
      <c r="AQ81" s="68">
        <f t="shared" ca="1" si="144"/>
        <v>326.48</v>
      </c>
      <c r="AR81" s="68">
        <f t="shared" ref="AR81:AS81" ca="1" si="145">CQ66</f>
        <v>0.05</v>
      </c>
      <c r="AS81" s="68">
        <f t="shared" ca="1" si="145"/>
        <v>266.53000000000003</v>
      </c>
      <c r="AT81" s="68">
        <f t="shared" ref="AT81:AU81" ca="1" si="146">CH66</f>
        <v>0.5827067669172834</v>
      </c>
      <c r="AU81" s="68">
        <f t="shared" ca="1" si="146"/>
        <v>214.52932330827048</v>
      </c>
      <c r="AV81" s="68">
        <f t="shared" ref="AV81:AW81" ca="1" si="147">BO66</f>
        <v>5.15</v>
      </c>
      <c r="AW81" s="68">
        <f t="shared" ca="1" si="147"/>
        <v>151.62999999999997</v>
      </c>
      <c r="AX81" s="68">
        <f t="shared" ref="AX81:AY81" ca="1" si="148">BA66</f>
        <v>15.440000000000001</v>
      </c>
      <c r="AY81" s="68">
        <f t="shared" ca="1" si="148"/>
        <v>101.92</v>
      </c>
      <c r="AZ81" s="68">
        <f t="shared" ref="AZ81:BA81" ca="1" si="149">AM66</f>
        <v>36.669999999999995</v>
      </c>
      <c r="BA81" s="68">
        <f t="shared" ca="1" si="149"/>
        <v>63.15</v>
      </c>
      <c r="BB81" s="68">
        <f t="shared" ref="BB81:BC81" ca="1" si="150">Y66</f>
        <v>68.38000000000001</v>
      </c>
      <c r="BC81" s="68">
        <f t="shared" ca="1" si="150"/>
        <v>34.86</v>
      </c>
    </row>
    <row r="82" spans="1:55" x14ac:dyDescent="0.25">
      <c r="A82">
        <v>2005</v>
      </c>
      <c r="B82">
        <v>9</v>
      </c>
      <c r="C82">
        <v>49.399999999999991</v>
      </c>
      <c r="D82">
        <v>24.400000000000006</v>
      </c>
      <c r="E82">
        <v>21.799999999999997</v>
      </c>
      <c r="F82">
        <v>56.8</v>
      </c>
      <c r="G82">
        <v>8.6999999999999993</v>
      </c>
      <c r="H82">
        <v>103.69999999999999</v>
      </c>
      <c r="I82">
        <v>4.5</v>
      </c>
      <c r="J82">
        <v>159.50000000000003</v>
      </c>
      <c r="K82">
        <v>0.5</v>
      </c>
      <c r="L82">
        <v>215.50000000000006</v>
      </c>
      <c r="M82">
        <v>0</v>
      </c>
      <c r="N82">
        <v>275.00000000000006</v>
      </c>
      <c r="O82">
        <v>0</v>
      </c>
      <c r="P82">
        <v>335.00000000000011</v>
      </c>
      <c r="Q82">
        <v>19.166666666666668</v>
      </c>
      <c r="AO82" t="str">
        <f t="shared" si="109"/>
        <v>July</v>
      </c>
      <c r="AP82" s="68">
        <f t="shared" ref="AP82:AQ82" ca="1" si="151">DE67</f>
        <v>0</v>
      </c>
      <c r="AQ82" s="68">
        <f t="shared" ca="1" si="151"/>
        <v>422.9</v>
      </c>
      <c r="AR82" s="68">
        <f t="shared" ref="AR82:AS82" ca="1" si="152">CQ67</f>
        <v>0</v>
      </c>
      <c r="AS82" s="68">
        <f t="shared" ca="1" si="152"/>
        <v>360.90000000000003</v>
      </c>
      <c r="AT82" s="68">
        <f t="shared" ref="AT82:AU82" ca="1" si="153">CH67</f>
        <v>0</v>
      </c>
      <c r="AU82" s="68">
        <f t="shared" ca="1" si="153"/>
        <v>307.08413533834619</v>
      </c>
      <c r="AV82" s="68">
        <f t="shared" ref="AV82:AW82" ca="1" si="154">BO67</f>
        <v>0</v>
      </c>
      <c r="AW82" s="68">
        <f t="shared" ca="1" si="154"/>
        <v>236.90000000000003</v>
      </c>
      <c r="AX82" s="68">
        <f t="shared" ref="AX82:AY82" ca="1" si="155">BA67</f>
        <v>0.76999999999999991</v>
      </c>
      <c r="AY82" s="68">
        <f t="shared" ca="1" si="155"/>
        <v>175.67000000000002</v>
      </c>
      <c r="AZ82" s="68">
        <f t="shared" ref="AZ82:BA82" ca="1" si="156">AM67</f>
        <v>5.2800000000000011</v>
      </c>
      <c r="BA82" s="68">
        <f t="shared" ca="1" si="156"/>
        <v>118.17999999999999</v>
      </c>
      <c r="BB82" s="68">
        <f t="shared" ref="BB82:BC82" ca="1" si="157">Y67</f>
        <v>17.940000000000001</v>
      </c>
      <c r="BC82" s="68">
        <f t="shared" ca="1" si="157"/>
        <v>68.84</v>
      </c>
    </row>
    <row r="83" spans="1:55" x14ac:dyDescent="0.25">
      <c r="A83">
        <v>2005</v>
      </c>
      <c r="B83">
        <v>10</v>
      </c>
      <c r="C83">
        <v>253.09999999999994</v>
      </c>
      <c r="D83">
        <v>8.1000000000000014</v>
      </c>
      <c r="E83">
        <v>199.89999999999995</v>
      </c>
      <c r="F83">
        <v>16.900000000000002</v>
      </c>
      <c r="G83">
        <v>148.69999999999999</v>
      </c>
      <c r="H83">
        <v>27.700000000000003</v>
      </c>
      <c r="I83">
        <v>102.80000000000001</v>
      </c>
      <c r="J83">
        <v>43.8</v>
      </c>
      <c r="K83">
        <v>63.500000000000007</v>
      </c>
      <c r="L83">
        <v>66.499999999999986</v>
      </c>
      <c r="M83">
        <v>33.599999999999994</v>
      </c>
      <c r="N83">
        <v>98.59999999999998</v>
      </c>
      <c r="O83">
        <v>10.7</v>
      </c>
      <c r="P83">
        <v>137.69999999999999</v>
      </c>
      <c r="Q83">
        <v>12.096774193548393</v>
      </c>
      <c r="AO83" t="str">
        <f t="shared" si="109"/>
        <v>August</v>
      </c>
      <c r="AP83" s="68">
        <f t="shared" ref="AP83:AQ83" ca="1" si="158">DE68</f>
        <v>0</v>
      </c>
      <c r="AQ83" s="68">
        <f t="shared" ca="1" si="158"/>
        <v>400.49999999999994</v>
      </c>
      <c r="AR83" s="68">
        <f t="shared" ref="AR83:AS83" ca="1" si="159">CQ68</f>
        <v>0</v>
      </c>
      <c r="AS83" s="68">
        <f t="shared" ca="1" si="159"/>
        <v>338.49999999999994</v>
      </c>
      <c r="AT83" s="68">
        <f t="shared" ref="AT83:AU83" ca="1" si="160">CH68</f>
        <v>0</v>
      </c>
      <c r="AU83" s="68">
        <f t="shared" ca="1" si="160"/>
        <v>291.07563909774399</v>
      </c>
      <c r="AV83" s="68">
        <f t="shared" ref="AV83:AW83" ca="1" si="161">BO68</f>
        <v>8.0000000000000071E-2</v>
      </c>
      <c r="AW83" s="68">
        <f t="shared" ca="1" si="161"/>
        <v>214.57999999999998</v>
      </c>
      <c r="AX83" s="68">
        <f t="shared" ref="AX83:AY83" ca="1" si="162">BA68</f>
        <v>0.95000000000000018</v>
      </c>
      <c r="AY83" s="68">
        <f t="shared" ca="1" si="162"/>
        <v>153.44999999999999</v>
      </c>
      <c r="AZ83" s="68">
        <f t="shared" ref="AZ83:BA83" ca="1" si="163">AM68</f>
        <v>7.2399999999999993</v>
      </c>
      <c r="BA83" s="68">
        <f t="shared" ca="1" si="163"/>
        <v>97.74</v>
      </c>
      <c r="BB83" s="68">
        <f t="shared" ref="BB83:BC83" ca="1" si="164">Y68</f>
        <v>23.610000000000003</v>
      </c>
      <c r="BC83" s="68">
        <f t="shared" ca="1" si="164"/>
        <v>52.11</v>
      </c>
    </row>
    <row r="84" spans="1:55" x14ac:dyDescent="0.25">
      <c r="A84">
        <v>2005</v>
      </c>
      <c r="B84">
        <v>11</v>
      </c>
      <c r="C84">
        <v>434.8</v>
      </c>
      <c r="D84">
        <v>0</v>
      </c>
      <c r="E84">
        <v>374.8</v>
      </c>
      <c r="F84">
        <v>0</v>
      </c>
      <c r="G84">
        <v>314.8</v>
      </c>
      <c r="H84">
        <v>0</v>
      </c>
      <c r="I84">
        <v>256.10000000000002</v>
      </c>
      <c r="J84">
        <v>1.3000000000000007</v>
      </c>
      <c r="K84">
        <v>201.89999999999998</v>
      </c>
      <c r="L84">
        <v>7.1000000000000014</v>
      </c>
      <c r="M84">
        <v>155.5</v>
      </c>
      <c r="N84">
        <v>20.700000000000003</v>
      </c>
      <c r="O84">
        <v>118</v>
      </c>
      <c r="P84">
        <v>43.2</v>
      </c>
      <c r="Q84">
        <v>5.5066666666666659</v>
      </c>
      <c r="AO84" t="str">
        <f t="shared" si="109"/>
        <v>September</v>
      </c>
      <c r="AP84" s="68">
        <f t="shared" ref="AP84:AQ84" ca="1" si="165">DE69</f>
        <v>9.9999999999999638E-3</v>
      </c>
      <c r="AQ84" s="68">
        <f t="shared" ca="1" si="165"/>
        <v>281.58000000000004</v>
      </c>
      <c r="AR84" s="68">
        <f t="shared" ref="AR84:AS84" ca="1" si="166">CQ69</f>
        <v>0.37999999999999989</v>
      </c>
      <c r="AS84" s="68">
        <f t="shared" ca="1" si="166"/>
        <v>221.95</v>
      </c>
      <c r="AT84" s="68">
        <f t="shared" ref="AT84:AU84" ca="1" si="167">CH69</f>
        <v>2.9884962406015063</v>
      </c>
      <c r="AU84" s="68">
        <f t="shared" ca="1" si="167"/>
        <v>160.06849624060158</v>
      </c>
      <c r="AV84" s="68">
        <f t="shared" ref="AV84:AW84" ca="1" si="168">BO69</f>
        <v>13.169999999999998</v>
      </c>
      <c r="AW84" s="68">
        <f t="shared" ca="1" si="168"/>
        <v>114.73999999999998</v>
      </c>
      <c r="AX84" s="68">
        <f t="shared" ref="AX84:AY84" ca="1" si="169">BA69</f>
        <v>31.809999999999995</v>
      </c>
      <c r="AY84" s="68">
        <f t="shared" ca="1" si="169"/>
        <v>73.38</v>
      </c>
      <c r="AZ84" s="68">
        <f t="shared" ref="AZ84:BA84" ca="1" si="170">AM69</f>
        <v>60.55</v>
      </c>
      <c r="BA84" s="68">
        <f t="shared" ca="1" si="170"/>
        <v>42.120000000000005</v>
      </c>
      <c r="BB84" s="68">
        <f t="shared" ref="BB84:BC84" ca="1" si="171">Y69</f>
        <v>99.37</v>
      </c>
      <c r="BC84" s="68">
        <f t="shared" ca="1" si="171"/>
        <v>20.939999999999998</v>
      </c>
    </row>
    <row r="85" spans="1:55" x14ac:dyDescent="0.25">
      <c r="A85">
        <v>2005</v>
      </c>
      <c r="B85">
        <v>12</v>
      </c>
      <c r="C85">
        <v>714.20000000000016</v>
      </c>
      <c r="D85">
        <v>0</v>
      </c>
      <c r="E85">
        <v>652.20000000000016</v>
      </c>
      <c r="F85">
        <v>0</v>
      </c>
      <c r="G85">
        <v>590.20000000000005</v>
      </c>
      <c r="H85">
        <v>0</v>
      </c>
      <c r="I85">
        <v>528.20000000000005</v>
      </c>
      <c r="J85">
        <v>0</v>
      </c>
      <c r="K85">
        <v>466.20000000000005</v>
      </c>
      <c r="L85">
        <v>0</v>
      </c>
      <c r="M85">
        <v>404.20000000000005</v>
      </c>
      <c r="N85">
        <v>0</v>
      </c>
      <c r="O85">
        <v>342.2</v>
      </c>
      <c r="P85">
        <v>0</v>
      </c>
      <c r="Q85">
        <v>-3.0387096774193543</v>
      </c>
      <c r="AO85" t="str">
        <f t="shared" si="109"/>
        <v>October</v>
      </c>
      <c r="AP85" s="68">
        <f t="shared" ref="AP85:AQ85" ca="1" si="172">DE70</f>
        <v>16.98</v>
      </c>
      <c r="AQ85" s="68">
        <f t="shared" ca="1" si="172"/>
        <v>123.11999999999998</v>
      </c>
      <c r="AR85" s="68">
        <f t="shared" ref="AR85:AS85" ca="1" si="173">CQ70</f>
        <v>39.9</v>
      </c>
      <c r="AS85" s="68">
        <f t="shared" ca="1" si="173"/>
        <v>84.04</v>
      </c>
      <c r="AT85" s="68">
        <f t="shared" ref="AT85:AU85" ca="1" si="174">CH70</f>
        <v>58.830451127819742</v>
      </c>
      <c r="AU85" s="68">
        <f t="shared" ca="1" si="174"/>
        <v>61.867819548872376</v>
      </c>
      <c r="AV85" s="68">
        <f t="shared" ref="AV85:AW85" ca="1" si="175">BO70</f>
        <v>110.45</v>
      </c>
      <c r="AW85" s="68">
        <f t="shared" ca="1" si="175"/>
        <v>30.590000000000003</v>
      </c>
      <c r="AX85" s="68">
        <f t="shared" ref="AX85:AY85" ca="1" si="176">BA70</f>
        <v>157.47000000000003</v>
      </c>
      <c r="AY85" s="68">
        <f t="shared" ca="1" si="176"/>
        <v>15.610000000000003</v>
      </c>
      <c r="AZ85" s="68">
        <f t="shared" ref="AZ85:BA85" ca="1" si="177">AM70</f>
        <v>210.62999999999997</v>
      </c>
      <c r="BA85" s="68">
        <f t="shared" ca="1" si="177"/>
        <v>6.7700000000000005</v>
      </c>
      <c r="BB85" s="68">
        <f t="shared" ref="BB85:BC85" ca="1" si="178">Y70</f>
        <v>267.85000000000002</v>
      </c>
      <c r="BC85" s="68">
        <f t="shared" ca="1" si="178"/>
        <v>1.9899999999999998</v>
      </c>
    </row>
    <row r="86" spans="1:55" x14ac:dyDescent="0.25">
      <c r="A86">
        <v>2006</v>
      </c>
      <c r="B86">
        <v>1</v>
      </c>
      <c r="C86">
        <v>589</v>
      </c>
      <c r="D86">
        <v>0</v>
      </c>
      <c r="E86">
        <v>527</v>
      </c>
      <c r="F86">
        <v>0</v>
      </c>
      <c r="G86">
        <v>464.99999999999994</v>
      </c>
      <c r="H86">
        <v>0</v>
      </c>
      <c r="I86">
        <v>402.99999999999994</v>
      </c>
      <c r="J86">
        <v>0</v>
      </c>
      <c r="K86">
        <v>341</v>
      </c>
      <c r="L86">
        <v>0</v>
      </c>
      <c r="M86">
        <v>279</v>
      </c>
      <c r="N86">
        <v>0</v>
      </c>
      <c r="O86">
        <v>216.99999999999997</v>
      </c>
      <c r="P86">
        <v>0</v>
      </c>
      <c r="Q86">
        <v>1.0000000000000002</v>
      </c>
      <c r="AO86" t="str">
        <f t="shared" ref="AO86:AO87" si="179">DD71</f>
        <v>November</v>
      </c>
      <c r="AP86" s="68">
        <f t="shared" ref="AP86:AP87" ca="1" si="180">DE71</f>
        <v>141.27000000000001</v>
      </c>
      <c r="AQ86" s="68">
        <f t="shared" ref="AQ86:AQ87" ca="1" si="181">DF71</f>
        <v>20.420000000000002</v>
      </c>
      <c r="AR86" s="68">
        <f t="shared" ref="AR86:AR87" ca="1" si="182">CQ71</f>
        <v>190.76</v>
      </c>
      <c r="AS86" s="68">
        <f t="shared" ref="AS86:AS87" ca="1" si="183">CR71</f>
        <v>9.91</v>
      </c>
      <c r="AT86" s="68">
        <f t="shared" ref="AT86:AT87" ca="1" si="184">CH71</f>
        <v>249.17443609022575</v>
      </c>
      <c r="AU86" s="68">
        <f t="shared" ref="AU86:AU87" ca="1" si="185">CI71</f>
        <v>5.900902255639096</v>
      </c>
      <c r="AV86" s="68">
        <f t="shared" ref="AV86:AV87" ca="1" si="186">BO71</f>
        <v>302.64</v>
      </c>
      <c r="AW86" s="68">
        <f t="shared" ref="AW86:AW87" ca="1" si="187">BP71</f>
        <v>1.7900000000000003</v>
      </c>
      <c r="AX86" s="68">
        <f t="shared" ref="AX86:AX87" ca="1" si="188">BA71</f>
        <v>361.32</v>
      </c>
      <c r="AY86" s="68">
        <f t="shared" ref="AY86:AY87" ca="1" si="189">BB71</f>
        <v>0.47000000000000031</v>
      </c>
      <c r="AZ86" s="68">
        <f t="shared" ref="AZ86:AZ87" ca="1" si="190">AM71</f>
        <v>420.93</v>
      </c>
      <c r="BA86" s="68">
        <f t="shared" ref="BA86:BA87" ca="1" si="191">AN71</f>
        <v>8.0000000000000071E-2</v>
      </c>
      <c r="BB86" s="68">
        <f t="shared" ref="BB86:BB87" ca="1" si="192">Y71</f>
        <v>480.85</v>
      </c>
      <c r="BC86" s="68">
        <f t="shared" ref="BC86:BC87" ca="1" si="193">Z71</f>
        <v>0</v>
      </c>
    </row>
    <row r="87" spans="1:55" x14ac:dyDescent="0.25">
      <c r="A87">
        <v>2006</v>
      </c>
      <c r="B87">
        <v>2</v>
      </c>
      <c r="C87">
        <v>634.39999999999986</v>
      </c>
      <c r="D87">
        <v>0</v>
      </c>
      <c r="E87">
        <v>578.4</v>
      </c>
      <c r="F87">
        <v>0</v>
      </c>
      <c r="G87">
        <v>522.4</v>
      </c>
      <c r="H87">
        <v>0</v>
      </c>
      <c r="I87">
        <v>466.40000000000003</v>
      </c>
      <c r="J87">
        <v>0</v>
      </c>
      <c r="K87">
        <v>410.40000000000003</v>
      </c>
      <c r="L87">
        <v>0</v>
      </c>
      <c r="M87">
        <v>354.40000000000003</v>
      </c>
      <c r="N87">
        <v>0</v>
      </c>
      <c r="O87">
        <v>298.40000000000003</v>
      </c>
      <c r="P87">
        <v>0</v>
      </c>
      <c r="Q87">
        <v>-2.657142857142857</v>
      </c>
      <c r="AO87" t="str">
        <f t="shared" si="179"/>
        <v>December</v>
      </c>
      <c r="AP87" s="68">
        <f t="shared" ca="1" si="180"/>
        <v>251.12000000000003</v>
      </c>
      <c r="AQ87" s="68">
        <f t="shared" ca="1" si="181"/>
        <v>1.85</v>
      </c>
      <c r="AR87" s="68">
        <f t="shared" ca="1" si="182"/>
        <v>311.57</v>
      </c>
      <c r="AS87" s="68">
        <f t="shared" ca="1" si="183"/>
        <v>0.3</v>
      </c>
      <c r="AT87" s="68">
        <f t="shared" ca="1" si="184"/>
        <v>346.47338345864591</v>
      </c>
      <c r="AU87" s="68">
        <f t="shared" ca="1" si="185"/>
        <v>0</v>
      </c>
      <c r="AV87" s="68">
        <f t="shared" ca="1" si="186"/>
        <v>435.27</v>
      </c>
      <c r="AW87" s="68">
        <f t="shared" ca="1" si="187"/>
        <v>0</v>
      </c>
      <c r="AX87" s="68">
        <f t="shared" ca="1" si="188"/>
        <v>497.26999999999987</v>
      </c>
      <c r="AY87" s="68">
        <f t="shared" ca="1" si="189"/>
        <v>0</v>
      </c>
      <c r="AZ87" s="68">
        <f t="shared" ca="1" si="190"/>
        <v>559.27</v>
      </c>
      <c r="BA87" s="68">
        <f t="shared" ca="1" si="191"/>
        <v>0</v>
      </c>
      <c r="BB87" s="68">
        <f t="shared" ca="1" si="192"/>
        <v>621.2700000000001</v>
      </c>
      <c r="BC87" s="68">
        <f t="shared" ca="1" si="193"/>
        <v>0</v>
      </c>
    </row>
    <row r="88" spans="1:55" x14ac:dyDescent="0.25">
      <c r="A88">
        <v>2006</v>
      </c>
      <c r="B88">
        <v>3</v>
      </c>
      <c r="C88">
        <v>580.29999999999995</v>
      </c>
      <c r="D88">
        <v>0</v>
      </c>
      <c r="E88">
        <v>518.29999999999995</v>
      </c>
      <c r="F88">
        <v>0</v>
      </c>
      <c r="G88">
        <v>456.29999999999995</v>
      </c>
      <c r="H88">
        <v>0</v>
      </c>
      <c r="I88">
        <v>394.29999999999995</v>
      </c>
      <c r="J88">
        <v>0</v>
      </c>
      <c r="K88">
        <v>333.49999999999994</v>
      </c>
      <c r="L88">
        <v>1.1999999999999993</v>
      </c>
      <c r="M88">
        <v>273.79999999999995</v>
      </c>
      <c r="N88">
        <v>3.5</v>
      </c>
      <c r="O88">
        <v>215.79999999999995</v>
      </c>
      <c r="P88">
        <v>7.5</v>
      </c>
      <c r="Q88">
        <v>1.2806451612903227</v>
      </c>
    </row>
    <row r="89" spans="1:55" x14ac:dyDescent="0.25">
      <c r="A89">
        <v>2006</v>
      </c>
      <c r="B89">
        <v>4</v>
      </c>
      <c r="C89">
        <v>349.7</v>
      </c>
      <c r="D89">
        <v>0</v>
      </c>
      <c r="E89">
        <v>289.7</v>
      </c>
      <c r="F89">
        <v>0</v>
      </c>
      <c r="G89">
        <v>230.89999999999992</v>
      </c>
      <c r="H89">
        <v>1.2000000000000028</v>
      </c>
      <c r="I89">
        <v>178.79999999999993</v>
      </c>
      <c r="J89">
        <v>9.1000000000000032</v>
      </c>
      <c r="K89">
        <v>130.69999999999996</v>
      </c>
      <c r="L89">
        <v>21.000000000000004</v>
      </c>
      <c r="M89">
        <v>88.799999999999983</v>
      </c>
      <c r="N89">
        <v>39.100000000000009</v>
      </c>
      <c r="O89">
        <v>52.800000000000004</v>
      </c>
      <c r="P89">
        <v>63.099999999999994</v>
      </c>
      <c r="Q89">
        <v>8.3433333333333355</v>
      </c>
    </row>
    <row r="90" spans="1:55" x14ac:dyDescent="0.25">
      <c r="A90">
        <v>2006</v>
      </c>
      <c r="B90">
        <v>5</v>
      </c>
      <c r="C90">
        <v>199.40000000000003</v>
      </c>
      <c r="D90">
        <v>15.8</v>
      </c>
      <c r="E90">
        <v>147.5</v>
      </c>
      <c r="F90">
        <v>25.900000000000002</v>
      </c>
      <c r="G90">
        <v>99.7</v>
      </c>
      <c r="H90">
        <v>40.1</v>
      </c>
      <c r="I90">
        <v>61.70000000000001</v>
      </c>
      <c r="J90">
        <v>64.099999999999994</v>
      </c>
      <c r="K90">
        <v>35.800000000000004</v>
      </c>
      <c r="L90">
        <v>100.20000000000002</v>
      </c>
      <c r="M90">
        <v>14.4</v>
      </c>
      <c r="N90">
        <v>140.80000000000001</v>
      </c>
      <c r="O90">
        <v>4.7</v>
      </c>
      <c r="P90">
        <v>193.10000000000002</v>
      </c>
      <c r="Q90">
        <v>14.07741935483871</v>
      </c>
    </row>
    <row r="91" spans="1:55" x14ac:dyDescent="0.25">
      <c r="A91">
        <v>2006</v>
      </c>
      <c r="B91">
        <v>6</v>
      </c>
      <c r="C91">
        <v>81.100000000000009</v>
      </c>
      <c r="D91">
        <v>21.4</v>
      </c>
      <c r="E91">
        <v>43.5</v>
      </c>
      <c r="F91">
        <v>43.800000000000011</v>
      </c>
      <c r="G91">
        <v>16.700000000000003</v>
      </c>
      <c r="H91">
        <v>77</v>
      </c>
      <c r="I91">
        <v>3.9000000000000004</v>
      </c>
      <c r="J91">
        <v>124.19999999999999</v>
      </c>
      <c r="K91">
        <v>0.19999999999999929</v>
      </c>
      <c r="L91">
        <v>180.5</v>
      </c>
      <c r="M91">
        <v>0</v>
      </c>
      <c r="N91">
        <v>240.3</v>
      </c>
      <c r="O91">
        <v>0</v>
      </c>
      <c r="P91">
        <v>300.3</v>
      </c>
      <c r="Q91">
        <v>18.010000000000002</v>
      </c>
    </row>
    <row r="92" spans="1:55" x14ac:dyDescent="0.25">
      <c r="A92">
        <v>2006</v>
      </c>
      <c r="B92">
        <v>7</v>
      </c>
      <c r="C92">
        <v>9.9999999999999982</v>
      </c>
      <c r="D92">
        <v>89.200000000000017</v>
      </c>
      <c r="E92">
        <v>3.4999999999999982</v>
      </c>
      <c r="F92">
        <v>144.70000000000002</v>
      </c>
      <c r="G92">
        <v>9.9999999999999645E-2</v>
      </c>
      <c r="H92">
        <v>203.3</v>
      </c>
      <c r="I92">
        <v>0</v>
      </c>
      <c r="J92">
        <v>265.2</v>
      </c>
      <c r="K92">
        <v>0</v>
      </c>
      <c r="L92">
        <v>327.19999999999993</v>
      </c>
      <c r="M92">
        <v>0</v>
      </c>
      <c r="N92">
        <v>389.19999999999993</v>
      </c>
      <c r="O92">
        <v>0</v>
      </c>
      <c r="P92">
        <v>451.2</v>
      </c>
      <c r="Q92">
        <v>22.554838709677416</v>
      </c>
    </row>
    <row r="93" spans="1:55" x14ac:dyDescent="0.25">
      <c r="A93">
        <v>2006</v>
      </c>
      <c r="B93">
        <v>8</v>
      </c>
      <c r="C93">
        <v>32.200000000000003</v>
      </c>
      <c r="D93">
        <v>37.5</v>
      </c>
      <c r="E93">
        <v>7.5</v>
      </c>
      <c r="F93">
        <v>74.799999999999983</v>
      </c>
      <c r="G93">
        <v>0</v>
      </c>
      <c r="H93">
        <v>129.29999999999998</v>
      </c>
      <c r="I93">
        <v>0</v>
      </c>
      <c r="J93">
        <v>191.29999999999998</v>
      </c>
      <c r="K93">
        <v>0</v>
      </c>
      <c r="L93">
        <v>253.3</v>
      </c>
      <c r="M93">
        <v>0</v>
      </c>
      <c r="N93">
        <v>315.30000000000007</v>
      </c>
      <c r="O93">
        <v>0</v>
      </c>
      <c r="P93">
        <v>377.30000000000007</v>
      </c>
      <c r="Q93">
        <v>20.170967741935485</v>
      </c>
    </row>
    <row r="94" spans="1:55" x14ac:dyDescent="0.25">
      <c r="A94">
        <v>2006</v>
      </c>
      <c r="B94">
        <v>9</v>
      </c>
      <c r="C94">
        <v>139</v>
      </c>
      <c r="D94">
        <v>1.3000000000000007</v>
      </c>
      <c r="E94">
        <v>85.499999999999986</v>
      </c>
      <c r="F94">
        <v>7.8000000000000007</v>
      </c>
      <c r="G94">
        <v>41.699999999999996</v>
      </c>
      <c r="H94">
        <v>24</v>
      </c>
      <c r="I94">
        <v>18.599999999999998</v>
      </c>
      <c r="J94">
        <v>60.899999999999991</v>
      </c>
      <c r="K94">
        <v>4.5999999999999996</v>
      </c>
      <c r="L94">
        <v>106.89999999999999</v>
      </c>
      <c r="M94">
        <v>0.59999999999999964</v>
      </c>
      <c r="N94">
        <v>162.90000000000003</v>
      </c>
      <c r="O94">
        <v>0</v>
      </c>
      <c r="P94">
        <v>222.30000000000004</v>
      </c>
      <c r="Q94">
        <v>15.410000000000004</v>
      </c>
    </row>
    <row r="95" spans="1:55" x14ac:dyDescent="0.25">
      <c r="A95">
        <v>2006</v>
      </c>
      <c r="B95">
        <v>10</v>
      </c>
      <c r="C95">
        <v>347.49999999999994</v>
      </c>
      <c r="D95">
        <v>0</v>
      </c>
      <c r="E95">
        <v>287.3</v>
      </c>
      <c r="F95">
        <v>1.8000000000000007</v>
      </c>
      <c r="G95">
        <v>227.29999999999998</v>
      </c>
      <c r="H95">
        <v>3.8000000000000007</v>
      </c>
      <c r="I95">
        <v>167.59999999999994</v>
      </c>
      <c r="J95">
        <v>6.1000000000000014</v>
      </c>
      <c r="K95">
        <v>115.3</v>
      </c>
      <c r="L95">
        <v>15.8</v>
      </c>
      <c r="M95">
        <v>73.5</v>
      </c>
      <c r="N95">
        <v>36</v>
      </c>
      <c r="O95">
        <v>38.200000000000003</v>
      </c>
      <c r="P95">
        <v>62.699999999999996</v>
      </c>
      <c r="Q95">
        <v>8.7903225806451619</v>
      </c>
    </row>
    <row r="96" spans="1:55" x14ac:dyDescent="0.25">
      <c r="A96">
        <v>2006</v>
      </c>
      <c r="B96">
        <v>11</v>
      </c>
      <c r="C96">
        <v>432.1</v>
      </c>
      <c r="D96">
        <v>0</v>
      </c>
      <c r="E96">
        <v>372.1</v>
      </c>
      <c r="F96">
        <v>0</v>
      </c>
      <c r="G96">
        <v>312.10000000000002</v>
      </c>
      <c r="H96">
        <v>0</v>
      </c>
      <c r="I96">
        <v>252.29999999999998</v>
      </c>
      <c r="J96">
        <v>0.19999999999999929</v>
      </c>
      <c r="K96">
        <v>195.50000000000003</v>
      </c>
      <c r="L96">
        <v>3.3999999999999986</v>
      </c>
      <c r="M96">
        <v>143.1</v>
      </c>
      <c r="N96">
        <v>10.999999999999998</v>
      </c>
      <c r="O96">
        <v>98.600000000000009</v>
      </c>
      <c r="P96">
        <v>26.5</v>
      </c>
      <c r="Q96">
        <v>5.5966666666666658</v>
      </c>
    </row>
    <row r="97" spans="1:17" x14ac:dyDescent="0.25">
      <c r="A97">
        <v>2006</v>
      </c>
      <c r="B97">
        <v>12</v>
      </c>
      <c r="C97">
        <v>551.70000000000005</v>
      </c>
      <c r="D97">
        <v>0</v>
      </c>
      <c r="E97">
        <v>489.69999999999993</v>
      </c>
      <c r="F97">
        <v>0</v>
      </c>
      <c r="G97">
        <v>427.69999999999987</v>
      </c>
      <c r="H97">
        <v>0</v>
      </c>
      <c r="I97">
        <v>365.7</v>
      </c>
      <c r="J97">
        <v>0</v>
      </c>
      <c r="K97">
        <v>303.70000000000005</v>
      </c>
      <c r="L97">
        <v>0</v>
      </c>
      <c r="M97">
        <v>241.69999999999996</v>
      </c>
      <c r="N97">
        <v>0</v>
      </c>
      <c r="O97">
        <v>180.29999999999995</v>
      </c>
      <c r="P97">
        <v>0.59999999999999964</v>
      </c>
      <c r="Q97">
        <v>2.2032258064516128</v>
      </c>
    </row>
    <row r="98" spans="1:17" x14ac:dyDescent="0.25">
      <c r="A98">
        <v>2007</v>
      </c>
      <c r="B98">
        <v>1</v>
      </c>
      <c r="C98">
        <v>698</v>
      </c>
      <c r="D98">
        <v>0</v>
      </c>
      <c r="E98">
        <v>636.00000000000011</v>
      </c>
      <c r="F98">
        <v>0</v>
      </c>
      <c r="G98">
        <v>574</v>
      </c>
      <c r="H98">
        <v>0</v>
      </c>
      <c r="I98">
        <v>511.99999999999989</v>
      </c>
      <c r="J98">
        <v>0</v>
      </c>
      <c r="K98">
        <v>449.99999999999994</v>
      </c>
      <c r="L98">
        <v>0</v>
      </c>
      <c r="M98">
        <v>387.99999999999994</v>
      </c>
      <c r="N98">
        <v>0</v>
      </c>
      <c r="O98">
        <v>326.89999999999992</v>
      </c>
      <c r="P98">
        <v>0.90000000000000036</v>
      </c>
      <c r="Q98">
        <v>-2.5161290322580649</v>
      </c>
    </row>
    <row r="99" spans="1:17" x14ac:dyDescent="0.25">
      <c r="A99">
        <v>2007</v>
      </c>
      <c r="B99">
        <v>2</v>
      </c>
      <c r="C99">
        <v>788.6</v>
      </c>
      <c r="D99">
        <v>0</v>
      </c>
      <c r="E99">
        <v>732.6</v>
      </c>
      <c r="F99">
        <v>0</v>
      </c>
      <c r="G99">
        <v>676.6</v>
      </c>
      <c r="H99">
        <v>0</v>
      </c>
      <c r="I99">
        <v>620.6</v>
      </c>
      <c r="J99">
        <v>0</v>
      </c>
      <c r="K99">
        <v>564.6</v>
      </c>
      <c r="L99">
        <v>0</v>
      </c>
      <c r="M99">
        <v>508.59999999999991</v>
      </c>
      <c r="N99">
        <v>0</v>
      </c>
      <c r="O99">
        <v>452.59999999999991</v>
      </c>
      <c r="P99">
        <v>0</v>
      </c>
      <c r="Q99">
        <v>-8.1642857142857146</v>
      </c>
    </row>
    <row r="100" spans="1:17" x14ac:dyDescent="0.25">
      <c r="A100">
        <v>2007</v>
      </c>
      <c r="B100">
        <v>3</v>
      </c>
      <c r="C100">
        <v>557.1</v>
      </c>
      <c r="D100">
        <v>0</v>
      </c>
      <c r="E100">
        <v>495.1</v>
      </c>
      <c r="F100">
        <v>0</v>
      </c>
      <c r="G100">
        <v>433.59999999999997</v>
      </c>
      <c r="H100">
        <v>0.5</v>
      </c>
      <c r="I100">
        <v>373.59999999999997</v>
      </c>
      <c r="J100">
        <v>2.5</v>
      </c>
      <c r="K100">
        <v>313.59999999999991</v>
      </c>
      <c r="L100">
        <v>4.5</v>
      </c>
      <c r="M100">
        <v>256.09999999999997</v>
      </c>
      <c r="N100">
        <v>9</v>
      </c>
      <c r="O100">
        <v>201.09999999999997</v>
      </c>
      <c r="P100">
        <v>16</v>
      </c>
      <c r="Q100">
        <v>2.0290322580645159</v>
      </c>
    </row>
    <row r="101" spans="1:17" x14ac:dyDescent="0.25">
      <c r="A101">
        <v>2007</v>
      </c>
      <c r="B101">
        <v>4</v>
      </c>
      <c r="C101">
        <v>419</v>
      </c>
      <c r="D101">
        <v>0</v>
      </c>
      <c r="E101">
        <v>359</v>
      </c>
      <c r="F101">
        <v>0</v>
      </c>
      <c r="G101">
        <v>299</v>
      </c>
      <c r="H101">
        <v>0</v>
      </c>
      <c r="I101">
        <v>241.89999999999995</v>
      </c>
      <c r="J101">
        <v>2.9000000000000004</v>
      </c>
      <c r="K101">
        <v>189.29999999999995</v>
      </c>
      <c r="L101">
        <v>10.299999999999999</v>
      </c>
      <c r="M101">
        <v>142.69999999999999</v>
      </c>
      <c r="N101">
        <v>23.7</v>
      </c>
      <c r="O101">
        <v>101.90000000000002</v>
      </c>
      <c r="P101">
        <v>42.9</v>
      </c>
      <c r="Q101">
        <v>6.0333333333333341</v>
      </c>
    </row>
    <row r="102" spans="1:17" x14ac:dyDescent="0.25">
      <c r="A102">
        <v>2007</v>
      </c>
      <c r="B102">
        <v>5</v>
      </c>
      <c r="C102">
        <v>198.49999999999994</v>
      </c>
      <c r="D102">
        <v>12.899999999999999</v>
      </c>
      <c r="E102">
        <v>146.5</v>
      </c>
      <c r="F102">
        <v>22.900000000000002</v>
      </c>
      <c r="G102">
        <v>102.5</v>
      </c>
      <c r="H102">
        <v>40.900000000000006</v>
      </c>
      <c r="I102">
        <v>64.599999999999994</v>
      </c>
      <c r="J102">
        <v>65</v>
      </c>
      <c r="K102">
        <v>34.699999999999989</v>
      </c>
      <c r="L102">
        <v>97.100000000000009</v>
      </c>
      <c r="M102">
        <v>11.7</v>
      </c>
      <c r="N102">
        <v>136.10000000000002</v>
      </c>
      <c r="O102">
        <v>9.9999999999999645E-2</v>
      </c>
      <c r="P102">
        <v>186.5</v>
      </c>
      <c r="Q102">
        <v>14.012903225806451</v>
      </c>
    </row>
    <row r="103" spans="1:17" x14ac:dyDescent="0.25">
      <c r="A103">
        <v>2007</v>
      </c>
      <c r="B103">
        <v>6</v>
      </c>
      <c r="C103">
        <v>59.8</v>
      </c>
      <c r="D103">
        <v>34.9</v>
      </c>
      <c r="E103">
        <v>30.000000000000007</v>
      </c>
      <c r="F103">
        <v>65.099999999999994</v>
      </c>
      <c r="G103">
        <v>12.100000000000001</v>
      </c>
      <c r="H103">
        <v>107.19999999999999</v>
      </c>
      <c r="I103">
        <v>5.1999999999999993</v>
      </c>
      <c r="J103">
        <v>160.29999999999998</v>
      </c>
      <c r="K103">
        <v>2</v>
      </c>
      <c r="L103">
        <v>217.1</v>
      </c>
      <c r="M103">
        <v>0</v>
      </c>
      <c r="N103">
        <v>275.09999999999997</v>
      </c>
      <c r="O103">
        <v>0</v>
      </c>
      <c r="P103">
        <v>335.09999999999997</v>
      </c>
      <c r="Q103">
        <v>19.170000000000002</v>
      </c>
    </row>
    <row r="104" spans="1:17" x14ac:dyDescent="0.25">
      <c r="A104">
        <v>2007</v>
      </c>
      <c r="B104">
        <v>7</v>
      </c>
      <c r="C104">
        <v>26.6</v>
      </c>
      <c r="D104">
        <v>42.100000000000009</v>
      </c>
      <c r="E104">
        <v>10.7</v>
      </c>
      <c r="F104">
        <v>88.2</v>
      </c>
      <c r="G104">
        <v>3.5</v>
      </c>
      <c r="H104">
        <v>143</v>
      </c>
      <c r="I104">
        <v>0</v>
      </c>
      <c r="J104">
        <v>201.50000000000003</v>
      </c>
      <c r="K104">
        <v>0</v>
      </c>
      <c r="L104">
        <v>263.50000000000006</v>
      </c>
      <c r="M104">
        <v>0</v>
      </c>
      <c r="N104">
        <v>325.5</v>
      </c>
      <c r="O104">
        <v>0</v>
      </c>
      <c r="P104">
        <v>387.5</v>
      </c>
      <c r="Q104">
        <v>20.5</v>
      </c>
    </row>
    <row r="105" spans="1:17" x14ac:dyDescent="0.25">
      <c r="A105">
        <v>2007</v>
      </c>
      <c r="B105">
        <v>8</v>
      </c>
      <c r="C105">
        <v>29.8</v>
      </c>
      <c r="D105">
        <v>58.199999999999996</v>
      </c>
      <c r="E105">
        <v>8.9000000000000021</v>
      </c>
      <c r="F105">
        <v>99.299999999999983</v>
      </c>
      <c r="G105">
        <v>1.8000000000000007</v>
      </c>
      <c r="H105">
        <v>154.20000000000002</v>
      </c>
      <c r="I105">
        <v>0</v>
      </c>
      <c r="J105">
        <v>214.4</v>
      </c>
      <c r="K105">
        <v>0</v>
      </c>
      <c r="L105">
        <v>276.39999999999998</v>
      </c>
      <c r="M105">
        <v>0</v>
      </c>
      <c r="N105">
        <v>338.4</v>
      </c>
      <c r="O105">
        <v>0</v>
      </c>
      <c r="P105">
        <v>400.4</v>
      </c>
      <c r="Q105">
        <v>20.916129032258063</v>
      </c>
    </row>
    <row r="106" spans="1:17" x14ac:dyDescent="0.25">
      <c r="A106">
        <v>2007</v>
      </c>
      <c r="B106">
        <v>9</v>
      </c>
      <c r="C106">
        <v>78.700000000000017</v>
      </c>
      <c r="D106">
        <v>21.700000000000003</v>
      </c>
      <c r="E106">
        <v>43.1</v>
      </c>
      <c r="F106">
        <v>46.1</v>
      </c>
      <c r="G106">
        <v>18.399999999999999</v>
      </c>
      <c r="H106">
        <v>81.400000000000006</v>
      </c>
      <c r="I106">
        <v>7.6000000000000014</v>
      </c>
      <c r="J106">
        <v>130.60000000000002</v>
      </c>
      <c r="K106">
        <v>2.8000000000000007</v>
      </c>
      <c r="L106">
        <v>185.80000000000004</v>
      </c>
      <c r="M106">
        <v>0</v>
      </c>
      <c r="N106">
        <v>243</v>
      </c>
      <c r="O106">
        <v>0</v>
      </c>
      <c r="P106">
        <v>302.99999999999994</v>
      </c>
      <c r="Q106">
        <v>18.099999999999998</v>
      </c>
    </row>
    <row r="107" spans="1:17" x14ac:dyDescent="0.25">
      <c r="A107">
        <v>2007</v>
      </c>
      <c r="B107">
        <v>10</v>
      </c>
      <c r="C107">
        <v>183.7</v>
      </c>
      <c r="D107">
        <v>20.7</v>
      </c>
      <c r="E107">
        <v>132.5</v>
      </c>
      <c r="F107">
        <v>31.5</v>
      </c>
      <c r="G107">
        <v>95.199999999999989</v>
      </c>
      <c r="H107">
        <v>56.2</v>
      </c>
      <c r="I107">
        <v>63.699999999999989</v>
      </c>
      <c r="J107">
        <v>86.7</v>
      </c>
      <c r="K107">
        <v>36.099999999999994</v>
      </c>
      <c r="L107">
        <v>121.09999999999998</v>
      </c>
      <c r="M107">
        <v>12.100000000000001</v>
      </c>
      <c r="N107">
        <v>159.1</v>
      </c>
      <c r="O107">
        <v>3</v>
      </c>
      <c r="P107">
        <v>212.00000000000003</v>
      </c>
      <c r="Q107">
        <v>14.741935483870966</v>
      </c>
    </row>
    <row r="108" spans="1:17" x14ac:dyDescent="0.25">
      <c r="A108">
        <v>2007</v>
      </c>
      <c r="B108">
        <v>11</v>
      </c>
      <c r="C108">
        <v>500.10000000000008</v>
      </c>
      <c r="D108">
        <v>0</v>
      </c>
      <c r="E108">
        <v>440.1</v>
      </c>
      <c r="F108">
        <v>0</v>
      </c>
      <c r="G108">
        <v>380.09999999999997</v>
      </c>
      <c r="H108">
        <v>0</v>
      </c>
      <c r="I108">
        <v>320.09999999999997</v>
      </c>
      <c r="J108">
        <v>0</v>
      </c>
      <c r="K108">
        <v>260.09999999999997</v>
      </c>
      <c r="L108">
        <v>0</v>
      </c>
      <c r="M108">
        <v>200.89999999999998</v>
      </c>
      <c r="N108">
        <v>0.79999999999999893</v>
      </c>
      <c r="O108">
        <v>146.80000000000001</v>
      </c>
      <c r="P108">
        <v>6.6999999999999993</v>
      </c>
      <c r="Q108">
        <v>3.3300000000000005</v>
      </c>
    </row>
    <row r="109" spans="1:17" x14ac:dyDescent="0.25">
      <c r="A109">
        <v>2007</v>
      </c>
      <c r="B109">
        <v>12</v>
      </c>
      <c r="C109">
        <v>683.4</v>
      </c>
      <c r="D109">
        <v>0</v>
      </c>
      <c r="E109">
        <v>621.4</v>
      </c>
      <c r="F109">
        <v>0</v>
      </c>
      <c r="G109">
        <v>559.4</v>
      </c>
      <c r="H109">
        <v>0</v>
      </c>
      <c r="I109">
        <v>497.4</v>
      </c>
      <c r="J109">
        <v>0</v>
      </c>
      <c r="K109">
        <v>435.40000000000003</v>
      </c>
      <c r="L109">
        <v>0</v>
      </c>
      <c r="M109">
        <v>373.4</v>
      </c>
      <c r="N109">
        <v>0</v>
      </c>
      <c r="O109">
        <v>311.40000000000003</v>
      </c>
      <c r="P109">
        <v>0</v>
      </c>
      <c r="Q109">
        <v>-2.04516129032258</v>
      </c>
    </row>
    <row r="110" spans="1:17" x14ac:dyDescent="0.25">
      <c r="A110">
        <v>2008</v>
      </c>
      <c r="B110">
        <v>1</v>
      </c>
      <c r="C110">
        <v>679.7</v>
      </c>
      <c r="D110">
        <v>0</v>
      </c>
      <c r="E110">
        <v>617.70000000000005</v>
      </c>
      <c r="F110">
        <v>0</v>
      </c>
      <c r="G110">
        <v>555.70000000000005</v>
      </c>
      <c r="H110">
        <v>0</v>
      </c>
      <c r="I110">
        <v>493.70000000000005</v>
      </c>
      <c r="J110">
        <v>0</v>
      </c>
      <c r="K110">
        <v>432.2</v>
      </c>
      <c r="L110">
        <v>0.5</v>
      </c>
      <c r="M110">
        <v>374.2</v>
      </c>
      <c r="N110">
        <v>4.5</v>
      </c>
      <c r="O110">
        <v>316.2</v>
      </c>
      <c r="P110">
        <v>8.5</v>
      </c>
      <c r="Q110">
        <v>-1.925806451612903</v>
      </c>
    </row>
    <row r="111" spans="1:17" x14ac:dyDescent="0.25">
      <c r="A111">
        <v>2008</v>
      </c>
      <c r="B111">
        <v>2</v>
      </c>
      <c r="C111">
        <v>740.2</v>
      </c>
      <c r="D111">
        <v>0</v>
      </c>
      <c r="E111">
        <v>682.2</v>
      </c>
      <c r="F111">
        <v>0</v>
      </c>
      <c r="G111">
        <v>624.20000000000016</v>
      </c>
      <c r="H111">
        <v>0</v>
      </c>
      <c r="I111">
        <v>566.20000000000016</v>
      </c>
      <c r="J111">
        <v>0</v>
      </c>
      <c r="K111">
        <v>508.20000000000005</v>
      </c>
      <c r="L111">
        <v>0</v>
      </c>
      <c r="M111">
        <v>450.2</v>
      </c>
      <c r="N111">
        <v>0</v>
      </c>
      <c r="O111">
        <v>392.20000000000005</v>
      </c>
      <c r="P111">
        <v>0</v>
      </c>
      <c r="Q111">
        <v>-5.524137931034482</v>
      </c>
    </row>
    <row r="112" spans="1:17" x14ac:dyDescent="0.25">
      <c r="A112">
        <v>2008</v>
      </c>
      <c r="B112">
        <v>3</v>
      </c>
      <c r="C112">
        <v>657.89999999999986</v>
      </c>
      <c r="D112">
        <v>0</v>
      </c>
      <c r="E112">
        <v>595.9</v>
      </c>
      <c r="F112">
        <v>0</v>
      </c>
      <c r="G112">
        <v>533.9</v>
      </c>
      <c r="H112">
        <v>0</v>
      </c>
      <c r="I112">
        <v>471.89999999999992</v>
      </c>
      <c r="J112">
        <v>0</v>
      </c>
      <c r="K112">
        <v>409.89999999999992</v>
      </c>
      <c r="L112">
        <v>0</v>
      </c>
      <c r="M112">
        <v>347.89999999999992</v>
      </c>
      <c r="N112">
        <v>0</v>
      </c>
      <c r="O112">
        <v>287.5</v>
      </c>
      <c r="P112">
        <v>1.5999999999999996</v>
      </c>
      <c r="Q112">
        <v>-1.2225806451612895</v>
      </c>
    </row>
    <row r="113" spans="1:17" x14ac:dyDescent="0.25">
      <c r="A113">
        <v>2008</v>
      </c>
      <c r="B113">
        <v>4</v>
      </c>
      <c r="C113">
        <v>325.60000000000002</v>
      </c>
      <c r="D113">
        <v>0</v>
      </c>
      <c r="E113">
        <v>266</v>
      </c>
      <c r="F113">
        <v>0.39999999999999858</v>
      </c>
      <c r="G113">
        <v>211.19999999999996</v>
      </c>
      <c r="H113">
        <v>5.5999999999999979</v>
      </c>
      <c r="I113">
        <v>160.9</v>
      </c>
      <c r="J113">
        <v>15.299999999999999</v>
      </c>
      <c r="K113">
        <v>119.1</v>
      </c>
      <c r="L113">
        <v>33.5</v>
      </c>
      <c r="M113">
        <v>82.899999999999991</v>
      </c>
      <c r="N113">
        <v>57.300000000000004</v>
      </c>
      <c r="O113">
        <v>52.699999999999996</v>
      </c>
      <c r="P113">
        <v>87.1</v>
      </c>
      <c r="Q113">
        <v>9.1466666666666683</v>
      </c>
    </row>
    <row r="114" spans="1:17" x14ac:dyDescent="0.25">
      <c r="A114">
        <v>2008</v>
      </c>
      <c r="B114">
        <v>5</v>
      </c>
      <c r="C114">
        <v>270.10000000000002</v>
      </c>
      <c r="D114">
        <v>0</v>
      </c>
      <c r="E114">
        <v>209.3</v>
      </c>
      <c r="F114">
        <v>1.1999999999999993</v>
      </c>
      <c r="G114">
        <v>152.5</v>
      </c>
      <c r="H114">
        <v>6.3999999999999986</v>
      </c>
      <c r="I114">
        <v>99.600000000000037</v>
      </c>
      <c r="J114">
        <v>15.499999999999998</v>
      </c>
      <c r="K114">
        <v>54</v>
      </c>
      <c r="L114">
        <v>31.899999999999995</v>
      </c>
      <c r="M114">
        <v>19.8</v>
      </c>
      <c r="N114">
        <v>59.699999999999989</v>
      </c>
      <c r="O114">
        <v>1.7999999999999998</v>
      </c>
      <c r="P114">
        <v>103.69999999999997</v>
      </c>
      <c r="Q114">
        <v>11.28709677419355</v>
      </c>
    </row>
    <row r="115" spans="1:17" x14ac:dyDescent="0.25">
      <c r="A115">
        <v>2008</v>
      </c>
      <c r="B115">
        <v>6</v>
      </c>
      <c r="C115">
        <v>50.599999999999994</v>
      </c>
      <c r="D115">
        <v>44.9</v>
      </c>
      <c r="E115">
        <v>26.2</v>
      </c>
      <c r="F115">
        <v>80.5</v>
      </c>
      <c r="G115">
        <v>7.8000000000000007</v>
      </c>
      <c r="H115">
        <v>122.09999999999997</v>
      </c>
      <c r="I115">
        <v>1.4000000000000004</v>
      </c>
      <c r="J115">
        <v>175.70000000000002</v>
      </c>
      <c r="K115">
        <v>0</v>
      </c>
      <c r="L115">
        <v>234.29999999999998</v>
      </c>
      <c r="M115">
        <v>0</v>
      </c>
      <c r="N115">
        <v>294.29999999999995</v>
      </c>
      <c r="O115">
        <v>0</v>
      </c>
      <c r="P115">
        <v>354.2999999999999</v>
      </c>
      <c r="Q115">
        <v>19.809999999999999</v>
      </c>
    </row>
    <row r="116" spans="1:17" x14ac:dyDescent="0.25">
      <c r="A116">
        <v>2008</v>
      </c>
      <c r="B116">
        <v>7</v>
      </c>
      <c r="C116">
        <v>18.3</v>
      </c>
      <c r="D116">
        <v>56.699999999999996</v>
      </c>
      <c r="E116">
        <v>6.7999999999999989</v>
      </c>
      <c r="F116">
        <v>107.20000000000002</v>
      </c>
      <c r="G116">
        <v>1.0999999999999996</v>
      </c>
      <c r="H116">
        <v>163.50000000000003</v>
      </c>
      <c r="I116">
        <v>0</v>
      </c>
      <c r="J116">
        <v>224.40000000000006</v>
      </c>
      <c r="K116">
        <v>0</v>
      </c>
      <c r="L116">
        <v>286.40000000000009</v>
      </c>
      <c r="M116">
        <v>0</v>
      </c>
      <c r="N116">
        <v>348.40000000000009</v>
      </c>
      <c r="O116">
        <v>0</v>
      </c>
      <c r="P116">
        <v>410.40000000000003</v>
      </c>
      <c r="Q116">
        <v>21.238709677419351</v>
      </c>
    </row>
    <row r="117" spans="1:17" x14ac:dyDescent="0.25">
      <c r="A117">
        <v>2008</v>
      </c>
      <c r="B117">
        <v>8</v>
      </c>
      <c r="C117">
        <v>37.200000000000003</v>
      </c>
      <c r="D117">
        <v>34.4</v>
      </c>
      <c r="E117">
        <v>12.500000000000004</v>
      </c>
      <c r="F117">
        <v>71.699999999999989</v>
      </c>
      <c r="G117">
        <v>0.60000000000000142</v>
      </c>
      <c r="H117">
        <v>121.80000000000001</v>
      </c>
      <c r="I117">
        <v>0</v>
      </c>
      <c r="J117">
        <v>183.20000000000005</v>
      </c>
      <c r="K117">
        <v>0</v>
      </c>
      <c r="L117">
        <v>245.20000000000002</v>
      </c>
      <c r="M117">
        <v>0</v>
      </c>
      <c r="N117">
        <v>307.2</v>
      </c>
      <c r="O117">
        <v>0</v>
      </c>
      <c r="P117">
        <v>369.19999999999993</v>
      </c>
      <c r="Q117">
        <v>19.909677419354839</v>
      </c>
    </row>
    <row r="118" spans="1:17" x14ac:dyDescent="0.25">
      <c r="A118">
        <v>2008</v>
      </c>
      <c r="B118">
        <v>9</v>
      </c>
      <c r="C118">
        <v>85.499999999999986</v>
      </c>
      <c r="D118">
        <v>9.7999999999999972</v>
      </c>
      <c r="E118">
        <v>44.5</v>
      </c>
      <c r="F118">
        <v>28.8</v>
      </c>
      <c r="G118">
        <v>14.099999999999998</v>
      </c>
      <c r="H118">
        <v>58.4</v>
      </c>
      <c r="I118">
        <v>1</v>
      </c>
      <c r="J118">
        <v>105.29999999999997</v>
      </c>
      <c r="K118">
        <v>0</v>
      </c>
      <c r="L118">
        <v>164.29999999999998</v>
      </c>
      <c r="M118">
        <v>0</v>
      </c>
      <c r="N118">
        <v>224.29999999999998</v>
      </c>
      <c r="O118">
        <v>0</v>
      </c>
      <c r="P118">
        <v>284.3</v>
      </c>
      <c r="Q118">
        <v>17.476666666666674</v>
      </c>
    </row>
    <row r="119" spans="1:17" x14ac:dyDescent="0.25">
      <c r="A119">
        <v>2008</v>
      </c>
      <c r="B119">
        <v>10</v>
      </c>
      <c r="C119">
        <v>324.59999999999997</v>
      </c>
      <c r="D119">
        <v>0</v>
      </c>
      <c r="E119">
        <v>263.2</v>
      </c>
      <c r="F119">
        <v>0.60000000000000142</v>
      </c>
      <c r="G119">
        <v>205.20000000000002</v>
      </c>
      <c r="H119">
        <v>4.6000000000000014</v>
      </c>
      <c r="I119">
        <v>149.10000000000002</v>
      </c>
      <c r="J119">
        <v>10.500000000000002</v>
      </c>
      <c r="K119">
        <v>97.8</v>
      </c>
      <c r="L119">
        <v>21.2</v>
      </c>
      <c r="M119">
        <v>54.79999999999999</v>
      </c>
      <c r="N119">
        <v>40.200000000000003</v>
      </c>
      <c r="O119">
        <v>25.3</v>
      </c>
      <c r="P119">
        <v>72.699999999999989</v>
      </c>
      <c r="Q119">
        <v>9.5290322580645164</v>
      </c>
    </row>
    <row r="120" spans="1:17" x14ac:dyDescent="0.25">
      <c r="A120">
        <v>2008</v>
      </c>
      <c r="B120">
        <v>11</v>
      </c>
      <c r="C120">
        <v>504.7999999999999</v>
      </c>
      <c r="D120">
        <v>0</v>
      </c>
      <c r="E120">
        <v>444.7999999999999</v>
      </c>
      <c r="F120">
        <v>0</v>
      </c>
      <c r="G120">
        <v>384.79999999999995</v>
      </c>
      <c r="H120">
        <v>0</v>
      </c>
      <c r="I120">
        <v>325.09999999999997</v>
      </c>
      <c r="J120">
        <v>0.30000000000000071</v>
      </c>
      <c r="K120">
        <v>270.10000000000002</v>
      </c>
      <c r="L120">
        <v>5.3000000000000007</v>
      </c>
      <c r="M120">
        <v>219.89999999999998</v>
      </c>
      <c r="N120">
        <v>15.100000000000001</v>
      </c>
      <c r="O120">
        <v>173.59999999999997</v>
      </c>
      <c r="P120">
        <v>28.8</v>
      </c>
      <c r="Q120">
        <v>3.1733333333333325</v>
      </c>
    </row>
    <row r="121" spans="1:17" x14ac:dyDescent="0.25">
      <c r="A121">
        <v>2008</v>
      </c>
      <c r="B121">
        <v>12</v>
      </c>
      <c r="C121">
        <v>715.90000000000009</v>
      </c>
      <c r="D121">
        <v>0</v>
      </c>
      <c r="E121">
        <v>653.90000000000009</v>
      </c>
      <c r="F121">
        <v>0</v>
      </c>
      <c r="G121">
        <v>591.9</v>
      </c>
      <c r="H121">
        <v>0</v>
      </c>
      <c r="I121">
        <v>529.9</v>
      </c>
      <c r="J121">
        <v>0</v>
      </c>
      <c r="K121">
        <v>467.9</v>
      </c>
      <c r="L121">
        <v>0</v>
      </c>
      <c r="M121">
        <v>405.9</v>
      </c>
      <c r="N121">
        <v>0</v>
      </c>
      <c r="O121">
        <v>344.90000000000003</v>
      </c>
      <c r="P121">
        <v>1</v>
      </c>
      <c r="Q121">
        <v>-3.0935483870967739</v>
      </c>
    </row>
    <row r="122" spans="1:17" x14ac:dyDescent="0.25">
      <c r="A122">
        <v>2009</v>
      </c>
      <c r="B122">
        <v>1</v>
      </c>
      <c r="C122">
        <v>899.59999999999991</v>
      </c>
      <c r="D122">
        <v>0</v>
      </c>
      <c r="E122">
        <v>837.59999999999991</v>
      </c>
      <c r="F122">
        <v>0</v>
      </c>
      <c r="G122">
        <v>775.59999999999991</v>
      </c>
      <c r="H122">
        <v>0</v>
      </c>
      <c r="I122">
        <v>713.59999999999991</v>
      </c>
      <c r="J122">
        <v>0</v>
      </c>
      <c r="K122">
        <v>651.59999999999991</v>
      </c>
      <c r="L122">
        <v>0</v>
      </c>
      <c r="M122">
        <v>589.59999999999991</v>
      </c>
      <c r="N122">
        <v>0</v>
      </c>
      <c r="O122">
        <v>527.59999999999991</v>
      </c>
      <c r="P122">
        <v>0</v>
      </c>
      <c r="Q122">
        <v>-9.0193548387096758</v>
      </c>
    </row>
    <row r="123" spans="1:17" x14ac:dyDescent="0.25">
      <c r="A123">
        <v>2009</v>
      </c>
      <c r="B123">
        <v>2</v>
      </c>
      <c r="C123">
        <v>642.59999999999991</v>
      </c>
      <c r="D123">
        <v>0</v>
      </c>
      <c r="E123">
        <v>586.59999999999991</v>
      </c>
      <c r="F123">
        <v>0</v>
      </c>
      <c r="G123">
        <v>530.59999999999991</v>
      </c>
      <c r="H123">
        <v>0</v>
      </c>
      <c r="I123">
        <v>474.59999999999991</v>
      </c>
      <c r="J123">
        <v>0</v>
      </c>
      <c r="K123">
        <v>418.59999999999991</v>
      </c>
      <c r="L123">
        <v>0</v>
      </c>
      <c r="M123">
        <v>362.59999999999991</v>
      </c>
      <c r="N123">
        <v>0</v>
      </c>
      <c r="O123">
        <v>306.89999999999998</v>
      </c>
      <c r="P123">
        <v>0.30000000000000071</v>
      </c>
      <c r="Q123">
        <v>-2.95</v>
      </c>
    </row>
    <row r="124" spans="1:17" x14ac:dyDescent="0.25">
      <c r="A124">
        <v>2009</v>
      </c>
      <c r="B124">
        <v>3</v>
      </c>
      <c r="C124">
        <v>575.5</v>
      </c>
      <c r="D124">
        <v>0</v>
      </c>
      <c r="E124">
        <v>513.50000000000011</v>
      </c>
      <c r="F124">
        <v>0</v>
      </c>
      <c r="G124">
        <v>451.50000000000006</v>
      </c>
      <c r="H124">
        <v>0</v>
      </c>
      <c r="I124">
        <v>389.5</v>
      </c>
      <c r="J124">
        <v>0</v>
      </c>
      <c r="K124">
        <v>327.5</v>
      </c>
      <c r="L124">
        <v>0</v>
      </c>
      <c r="M124">
        <v>265.49999999999994</v>
      </c>
      <c r="N124">
        <v>0</v>
      </c>
      <c r="O124">
        <v>205.89999999999998</v>
      </c>
      <c r="P124">
        <v>2.4000000000000004</v>
      </c>
      <c r="Q124">
        <v>1.4354838709677422</v>
      </c>
    </row>
    <row r="125" spans="1:17" x14ac:dyDescent="0.25">
      <c r="A125">
        <v>2009</v>
      </c>
      <c r="B125">
        <v>4</v>
      </c>
      <c r="C125">
        <v>364.49999999999994</v>
      </c>
      <c r="D125">
        <v>0</v>
      </c>
      <c r="E125">
        <v>306.49999999999994</v>
      </c>
      <c r="F125">
        <v>2</v>
      </c>
      <c r="G125">
        <v>250.09999999999997</v>
      </c>
      <c r="H125">
        <v>5.6000000000000014</v>
      </c>
      <c r="I125">
        <v>196.29999999999998</v>
      </c>
      <c r="J125">
        <v>11.8</v>
      </c>
      <c r="K125">
        <v>147.4</v>
      </c>
      <c r="L125">
        <v>22.9</v>
      </c>
      <c r="M125">
        <v>102.10000000000001</v>
      </c>
      <c r="N125">
        <v>37.6</v>
      </c>
      <c r="O125">
        <v>63.900000000000006</v>
      </c>
      <c r="P125">
        <v>59.400000000000006</v>
      </c>
      <c r="Q125">
        <v>7.85</v>
      </c>
    </row>
    <row r="126" spans="1:17" x14ac:dyDescent="0.25">
      <c r="A126">
        <v>2009</v>
      </c>
      <c r="B126">
        <v>5</v>
      </c>
      <c r="C126">
        <v>224.29999999999995</v>
      </c>
      <c r="D126">
        <v>0</v>
      </c>
      <c r="E126">
        <v>164.49999999999997</v>
      </c>
      <c r="F126">
        <v>2.1999999999999993</v>
      </c>
      <c r="G126">
        <v>113.29999999999998</v>
      </c>
      <c r="H126">
        <v>13</v>
      </c>
      <c r="I126">
        <v>68.900000000000006</v>
      </c>
      <c r="J126">
        <v>30.6</v>
      </c>
      <c r="K126">
        <v>32.400000000000006</v>
      </c>
      <c r="L126">
        <v>56.100000000000009</v>
      </c>
      <c r="M126">
        <v>9.9999999999999982</v>
      </c>
      <c r="N126">
        <v>95.699999999999989</v>
      </c>
      <c r="O126">
        <v>1.1999999999999993</v>
      </c>
      <c r="P126">
        <v>148.9</v>
      </c>
      <c r="Q126">
        <v>12.764516129032257</v>
      </c>
    </row>
    <row r="127" spans="1:17" x14ac:dyDescent="0.25">
      <c r="A127">
        <v>2009</v>
      </c>
      <c r="B127">
        <v>6</v>
      </c>
      <c r="C127">
        <v>115.69999999999999</v>
      </c>
      <c r="D127">
        <v>11</v>
      </c>
      <c r="E127">
        <v>71.599999999999994</v>
      </c>
      <c r="F127">
        <v>26.900000000000002</v>
      </c>
      <c r="G127">
        <v>36.800000000000004</v>
      </c>
      <c r="H127">
        <v>52.1</v>
      </c>
      <c r="I127">
        <v>17</v>
      </c>
      <c r="J127">
        <v>92.299999999999983</v>
      </c>
      <c r="K127">
        <v>7.2000000000000011</v>
      </c>
      <c r="L127">
        <v>142.5</v>
      </c>
      <c r="M127">
        <v>1.3000000000000007</v>
      </c>
      <c r="N127">
        <v>196.60000000000002</v>
      </c>
      <c r="O127">
        <v>0</v>
      </c>
      <c r="P127">
        <v>255.3</v>
      </c>
      <c r="Q127">
        <v>16.510000000000002</v>
      </c>
    </row>
    <row r="128" spans="1:17" x14ac:dyDescent="0.25">
      <c r="A128">
        <v>2009</v>
      </c>
      <c r="B128">
        <v>7</v>
      </c>
      <c r="C128">
        <v>39.799999999999997</v>
      </c>
      <c r="D128">
        <v>13.200000000000003</v>
      </c>
      <c r="E128">
        <v>8.9999999999999982</v>
      </c>
      <c r="F128">
        <v>44.400000000000006</v>
      </c>
      <c r="G128">
        <v>9.9999999999999645E-2</v>
      </c>
      <c r="H128">
        <v>97.5</v>
      </c>
      <c r="I128">
        <v>0</v>
      </c>
      <c r="J128">
        <v>159.4</v>
      </c>
      <c r="K128">
        <v>0</v>
      </c>
      <c r="L128">
        <v>221.39999999999995</v>
      </c>
      <c r="M128">
        <v>0</v>
      </c>
      <c r="N128">
        <v>283.39999999999992</v>
      </c>
      <c r="O128">
        <v>0</v>
      </c>
      <c r="P128">
        <v>345.40000000000003</v>
      </c>
      <c r="Q128">
        <v>19.14193548387097</v>
      </c>
    </row>
    <row r="129" spans="1:17" x14ac:dyDescent="0.25">
      <c r="A129">
        <v>2009</v>
      </c>
      <c r="B129">
        <v>8</v>
      </c>
      <c r="C129">
        <v>37.900000000000006</v>
      </c>
      <c r="D129">
        <v>47.900000000000006</v>
      </c>
      <c r="E129">
        <v>14.200000000000003</v>
      </c>
      <c r="F129">
        <v>86.2</v>
      </c>
      <c r="G129">
        <v>5.3000000000000007</v>
      </c>
      <c r="H129">
        <v>139.30000000000001</v>
      </c>
      <c r="I129">
        <v>1.2000000000000011</v>
      </c>
      <c r="J129">
        <v>197.20000000000002</v>
      </c>
      <c r="K129">
        <v>0</v>
      </c>
      <c r="L129">
        <v>258</v>
      </c>
      <c r="M129">
        <v>0</v>
      </c>
      <c r="N129">
        <v>320</v>
      </c>
      <c r="O129">
        <v>0</v>
      </c>
      <c r="P129">
        <v>382</v>
      </c>
      <c r="Q129">
        <v>20.322580645161288</v>
      </c>
    </row>
    <row r="130" spans="1:17" x14ac:dyDescent="0.25">
      <c r="A130">
        <v>2009</v>
      </c>
      <c r="B130">
        <v>9</v>
      </c>
      <c r="C130">
        <v>124.1</v>
      </c>
      <c r="D130">
        <v>6.2000000000000028</v>
      </c>
      <c r="E130">
        <v>75.5</v>
      </c>
      <c r="F130">
        <v>17.600000000000001</v>
      </c>
      <c r="G130">
        <v>37</v>
      </c>
      <c r="H130">
        <v>39.1</v>
      </c>
      <c r="I130">
        <v>13.899999999999999</v>
      </c>
      <c r="J130">
        <v>76</v>
      </c>
      <c r="K130">
        <v>6.2</v>
      </c>
      <c r="L130">
        <v>128.29999999999998</v>
      </c>
      <c r="M130">
        <v>2.8</v>
      </c>
      <c r="N130">
        <v>184.9</v>
      </c>
      <c r="O130">
        <v>0.79999999999999982</v>
      </c>
      <c r="P130">
        <v>242.90000000000003</v>
      </c>
      <c r="Q130">
        <v>16.07</v>
      </c>
    </row>
    <row r="131" spans="1:17" x14ac:dyDescent="0.25">
      <c r="A131">
        <v>2009</v>
      </c>
      <c r="B131">
        <v>10</v>
      </c>
      <c r="C131">
        <v>332.59999999999991</v>
      </c>
      <c r="D131">
        <v>0</v>
      </c>
      <c r="E131">
        <v>270.59999999999991</v>
      </c>
      <c r="F131">
        <v>0</v>
      </c>
      <c r="G131">
        <v>208.89999999999998</v>
      </c>
      <c r="H131">
        <v>0.30000000000000071</v>
      </c>
      <c r="I131">
        <v>149.29999999999998</v>
      </c>
      <c r="J131">
        <v>2.7000000000000011</v>
      </c>
      <c r="K131">
        <v>93.09999999999998</v>
      </c>
      <c r="L131">
        <v>8.5000000000000018</v>
      </c>
      <c r="M131">
        <v>50.9</v>
      </c>
      <c r="N131">
        <v>28.299999999999997</v>
      </c>
      <c r="O131">
        <v>26.6</v>
      </c>
      <c r="P131">
        <v>65.999999999999986</v>
      </c>
      <c r="Q131">
        <v>9.2709677419354843</v>
      </c>
    </row>
    <row r="132" spans="1:17" x14ac:dyDescent="0.25">
      <c r="A132">
        <v>2009</v>
      </c>
      <c r="B132">
        <v>11</v>
      </c>
      <c r="C132">
        <v>405.99999999999994</v>
      </c>
      <c r="D132">
        <v>0</v>
      </c>
      <c r="E132">
        <v>345.99999999999994</v>
      </c>
      <c r="F132">
        <v>0</v>
      </c>
      <c r="G132">
        <v>285.99999999999994</v>
      </c>
      <c r="H132">
        <v>0</v>
      </c>
      <c r="I132">
        <v>225.99999999999997</v>
      </c>
      <c r="J132">
        <v>0</v>
      </c>
      <c r="K132">
        <v>167.5</v>
      </c>
      <c r="L132">
        <v>1.5</v>
      </c>
      <c r="M132">
        <v>113.40000000000002</v>
      </c>
      <c r="N132">
        <v>7.3999999999999986</v>
      </c>
      <c r="O132">
        <v>64.800000000000011</v>
      </c>
      <c r="P132">
        <v>18.8</v>
      </c>
      <c r="Q132">
        <v>6.4666666666666668</v>
      </c>
    </row>
    <row r="133" spans="1:17" x14ac:dyDescent="0.25">
      <c r="A133">
        <v>2009</v>
      </c>
      <c r="B133">
        <v>12</v>
      </c>
      <c r="C133">
        <v>678.3</v>
      </c>
      <c r="D133">
        <v>0</v>
      </c>
      <c r="E133">
        <v>616.29999999999995</v>
      </c>
      <c r="F133">
        <v>0</v>
      </c>
      <c r="G133">
        <v>554.29999999999995</v>
      </c>
      <c r="H133">
        <v>0</v>
      </c>
      <c r="I133">
        <v>492.3</v>
      </c>
      <c r="J133">
        <v>0</v>
      </c>
      <c r="K133">
        <v>430.30000000000007</v>
      </c>
      <c r="L133">
        <v>0</v>
      </c>
      <c r="M133">
        <v>368.3</v>
      </c>
      <c r="N133">
        <v>0</v>
      </c>
      <c r="O133">
        <v>306.29999999999995</v>
      </c>
      <c r="P133">
        <v>0</v>
      </c>
      <c r="Q133">
        <v>-1.8806451612903223</v>
      </c>
    </row>
    <row r="134" spans="1:17" x14ac:dyDescent="0.25">
      <c r="A134">
        <v>2010</v>
      </c>
      <c r="B134">
        <v>1</v>
      </c>
      <c r="C134">
        <v>763.20000000000027</v>
      </c>
      <c r="D134">
        <v>0</v>
      </c>
      <c r="E134">
        <v>701.20000000000027</v>
      </c>
      <c r="F134">
        <v>0</v>
      </c>
      <c r="G134">
        <v>639.20000000000027</v>
      </c>
      <c r="H134">
        <v>0</v>
      </c>
      <c r="I134">
        <v>577.20000000000016</v>
      </c>
      <c r="J134">
        <v>0</v>
      </c>
      <c r="K134">
        <v>515.20000000000005</v>
      </c>
      <c r="L134">
        <v>0</v>
      </c>
      <c r="M134">
        <v>453.2</v>
      </c>
      <c r="N134">
        <v>0</v>
      </c>
      <c r="O134">
        <v>391.20000000000005</v>
      </c>
      <c r="P134">
        <v>0</v>
      </c>
      <c r="Q134">
        <v>-4.6193548387096772</v>
      </c>
    </row>
    <row r="135" spans="1:17" x14ac:dyDescent="0.25">
      <c r="A135">
        <v>2010</v>
      </c>
      <c r="B135">
        <v>2</v>
      </c>
      <c r="C135">
        <v>654.70000000000005</v>
      </c>
      <c r="D135">
        <v>0</v>
      </c>
      <c r="E135">
        <v>598.69999999999993</v>
      </c>
      <c r="F135">
        <v>0</v>
      </c>
      <c r="G135">
        <v>542.69999999999993</v>
      </c>
      <c r="H135">
        <v>0</v>
      </c>
      <c r="I135">
        <v>486.69999999999993</v>
      </c>
      <c r="J135">
        <v>0</v>
      </c>
      <c r="K135">
        <v>430.69999999999993</v>
      </c>
      <c r="L135">
        <v>0</v>
      </c>
      <c r="M135">
        <v>374.70000000000005</v>
      </c>
      <c r="N135">
        <v>0</v>
      </c>
      <c r="O135">
        <v>318.70000000000005</v>
      </c>
      <c r="P135">
        <v>0</v>
      </c>
      <c r="Q135">
        <v>-3.3821428571428576</v>
      </c>
    </row>
    <row r="136" spans="1:17" x14ac:dyDescent="0.25">
      <c r="A136">
        <v>2010</v>
      </c>
      <c r="B136">
        <v>3</v>
      </c>
      <c r="C136">
        <v>515.09999999999991</v>
      </c>
      <c r="D136">
        <v>0</v>
      </c>
      <c r="E136">
        <v>453.09999999999997</v>
      </c>
      <c r="F136">
        <v>0</v>
      </c>
      <c r="G136">
        <v>391.09999999999997</v>
      </c>
      <c r="H136">
        <v>0</v>
      </c>
      <c r="I136">
        <v>329.09999999999997</v>
      </c>
      <c r="J136">
        <v>0</v>
      </c>
      <c r="K136">
        <v>267.09999999999997</v>
      </c>
      <c r="L136">
        <v>0</v>
      </c>
      <c r="M136">
        <v>206.70000000000002</v>
      </c>
      <c r="N136">
        <v>1.5999999999999996</v>
      </c>
      <c r="O136">
        <v>153.80000000000001</v>
      </c>
      <c r="P136">
        <v>10.7</v>
      </c>
      <c r="Q136">
        <v>3.3838709677419359</v>
      </c>
    </row>
    <row r="137" spans="1:17" x14ac:dyDescent="0.25">
      <c r="A137">
        <v>2010</v>
      </c>
      <c r="B137">
        <v>4</v>
      </c>
      <c r="C137">
        <v>306.10000000000002</v>
      </c>
      <c r="D137">
        <v>0</v>
      </c>
      <c r="E137">
        <v>247.29999999999995</v>
      </c>
      <c r="F137">
        <v>1.1999999999999993</v>
      </c>
      <c r="G137">
        <v>195</v>
      </c>
      <c r="H137">
        <v>8.9000000000000021</v>
      </c>
      <c r="I137">
        <v>147.00000000000003</v>
      </c>
      <c r="J137">
        <v>20.900000000000002</v>
      </c>
      <c r="K137">
        <v>99.3</v>
      </c>
      <c r="L137">
        <v>33.200000000000003</v>
      </c>
      <c r="M137">
        <v>60.700000000000017</v>
      </c>
      <c r="N137">
        <v>54.599999999999994</v>
      </c>
      <c r="O137">
        <v>31.599999999999994</v>
      </c>
      <c r="P137">
        <v>85.499999999999986</v>
      </c>
      <c r="Q137">
        <v>9.7966666666666686</v>
      </c>
    </row>
    <row r="138" spans="1:17" x14ac:dyDescent="0.25">
      <c r="A138">
        <v>2010</v>
      </c>
      <c r="B138">
        <v>5</v>
      </c>
      <c r="C138">
        <v>157.79999999999998</v>
      </c>
      <c r="D138">
        <v>10.300000000000004</v>
      </c>
      <c r="E138">
        <v>113.30000000000001</v>
      </c>
      <c r="F138">
        <v>27.800000000000004</v>
      </c>
      <c r="G138">
        <v>83.200000000000017</v>
      </c>
      <c r="H138">
        <v>59.699999999999996</v>
      </c>
      <c r="I138">
        <v>59.100000000000009</v>
      </c>
      <c r="J138">
        <v>97.600000000000023</v>
      </c>
      <c r="K138">
        <v>39.099999999999994</v>
      </c>
      <c r="L138">
        <v>139.6</v>
      </c>
      <c r="M138">
        <v>21.099999999999998</v>
      </c>
      <c r="N138">
        <v>183.60000000000002</v>
      </c>
      <c r="O138">
        <v>9.4</v>
      </c>
      <c r="P138">
        <v>233.90000000000003</v>
      </c>
      <c r="Q138">
        <v>15.241935483870968</v>
      </c>
    </row>
    <row r="139" spans="1:17" x14ac:dyDescent="0.25">
      <c r="A139">
        <v>2010</v>
      </c>
      <c r="B139">
        <v>6</v>
      </c>
      <c r="C139">
        <v>46.699999999999989</v>
      </c>
      <c r="D139">
        <v>29.6</v>
      </c>
      <c r="E139">
        <v>23.099999999999998</v>
      </c>
      <c r="F139">
        <v>66</v>
      </c>
      <c r="G139">
        <v>9.8999999999999986</v>
      </c>
      <c r="H139">
        <v>112.80000000000001</v>
      </c>
      <c r="I139">
        <v>1.3999999999999986</v>
      </c>
      <c r="J139">
        <v>164.3</v>
      </c>
      <c r="K139">
        <v>0</v>
      </c>
      <c r="L139">
        <v>222.89999999999998</v>
      </c>
      <c r="M139">
        <v>0</v>
      </c>
      <c r="N139">
        <v>282.89999999999992</v>
      </c>
      <c r="O139">
        <v>0</v>
      </c>
      <c r="P139">
        <v>342.89999999999992</v>
      </c>
      <c r="Q139">
        <v>19.43</v>
      </c>
    </row>
    <row r="140" spans="1:17" x14ac:dyDescent="0.25">
      <c r="A140">
        <v>2010</v>
      </c>
      <c r="B140">
        <v>7</v>
      </c>
      <c r="C140">
        <v>10.399999999999997</v>
      </c>
      <c r="D140">
        <v>101.80000000000001</v>
      </c>
      <c r="E140">
        <v>3.9000000000000004</v>
      </c>
      <c r="F140">
        <v>157.30000000000001</v>
      </c>
      <c r="G140">
        <v>1.4000000000000004</v>
      </c>
      <c r="H140">
        <v>216.8</v>
      </c>
      <c r="I140">
        <v>0</v>
      </c>
      <c r="J140">
        <v>277.40000000000003</v>
      </c>
      <c r="K140">
        <v>0</v>
      </c>
      <c r="L140">
        <v>339.39999999999992</v>
      </c>
      <c r="M140">
        <v>0</v>
      </c>
      <c r="N140">
        <v>401.39999999999992</v>
      </c>
      <c r="O140">
        <v>0</v>
      </c>
      <c r="P140">
        <v>463.4</v>
      </c>
      <c r="Q140">
        <v>22.948387096774194</v>
      </c>
    </row>
    <row r="141" spans="1:17" x14ac:dyDescent="0.25">
      <c r="A141">
        <v>2010</v>
      </c>
      <c r="B141">
        <v>8</v>
      </c>
      <c r="C141">
        <v>9.4000000000000021</v>
      </c>
      <c r="D141">
        <v>91.699999999999989</v>
      </c>
      <c r="E141">
        <v>1.9000000000000021</v>
      </c>
      <c r="F141">
        <v>146.19999999999999</v>
      </c>
      <c r="G141">
        <v>0</v>
      </c>
      <c r="H141">
        <v>206.29999999999998</v>
      </c>
      <c r="I141">
        <v>0</v>
      </c>
      <c r="J141">
        <v>268.30000000000007</v>
      </c>
      <c r="K141">
        <v>0</v>
      </c>
      <c r="L141">
        <v>330.3</v>
      </c>
      <c r="M141">
        <v>0</v>
      </c>
      <c r="N141">
        <v>392.3</v>
      </c>
      <c r="O141">
        <v>0</v>
      </c>
      <c r="P141">
        <v>454.29999999999995</v>
      </c>
      <c r="Q141">
        <v>22.654838709677417</v>
      </c>
    </row>
    <row r="142" spans="1:17" x14ac:dyDescent="0.25">
      <c r="A142">
        <v>2010</v>
      </c>
      <c r="B142">
        <v>9</v>
      </c>
      <c r="C142">
        <v>117.4</v>
      </c>
      <c r="D142">
        <v>19.200000000000003</v>
      </c>
      <c r="E142">
        <v>70.8</v>
      </c>
      <c r="F142">
        <v>32.600000000000009</v>
      </c>
      <c r="G142">
        <v>31.400000000000006</v>
      </c>
      <c r="H142">
        <v>53.2</v>
      </c>
      <c r="I142">
        <v>7.8000000000000007</v>
      </c>
      <c r="J142">
        <v>89.600000000000023</v>
      </c>
      <c r="K142">
        <v>0.69999999999999929</v>
      </c>
      <c r="L142">
        <v>142.5</v>
      </c>
      <c r="M142">
        <v>0</v>
      </c>
      <c r="N142">
        <v>201.8</v>
      </c>
      <c r="O142">
        <v>0</v>
      </c>
      <c r="P142">
        <v>261.8</v>
      </c>
      <c r="Q142">
        <v>16.726666666666667</v>
      </c>
    </row>
    <row r="143" spans="1:17" x14ac:dyDescent="0.25">
      <c r="A143">
        <v>2010</v>
      </c>
      <c r="B143">
        <v>10</v>
      </c>
      <c r="C143">
        <v>259.09999999999997</v>
      </c>
      <c r="D143">
        <v>0</v>
      </c>
      <c r="E143">
        <v>197.1</v>
      </c>
      <c r="F143">
        <v>0</v>
      </c>
      <c r="G143">
        <v>137.79999999999998</v>
      </c>
      <c r="H143">
        <v>2.7000000000000028</v>
      </c>
      <c r="I143">
        <v>85.59999999999998</v>
      </c>
      <c r="J143">
        <v>12.500000000000004</v>
      </c>
      <c r="K143">
        <v>45</v>
      </c>
      <c r="L143">
        <v>33.900000000000006</v>
      </c>
      <c r="M143">
        <v>17</v>
      </c>
      <c r="N143">
        <v>67.900000000000006</v>
      </c>
      <c r="O143">
        <v>5.3999999999999995</v>
      </c>
      <c r="P143">
        <v>118.3</v>
      </c>
      <c r="Q143">
        <v>11.641935483870967</v>
      </c>
    </row>
    <row r="144" spans="1:17" x14ac:dyDescent="0.25">
      <c r="A144">
        <v>2010</v>
      </c>
      <c r="B144">
        <v>11</v>
      </c>
      <c r="C144">
        <v>464.3</v>
      </c>
      <c r="D144">
        <v>0</v>
      </c>
      <c r="E144">
        <v>404.29999999999995</v>
      </c>
      <c r="F144">
        <v>0</v>
      </c>
      <c r="G144">
        <v>344.3</v>
      </c>
      <c r="H144">
        <v>0</v>
      </c>
      <c r="I144">
        <v>284.3</v>
      </c>
      <c r="J144">
        <v>0</v>
      </c>
      <c r="K144">
        <v>225.6</v>
      </c>
      <c r="L144">
        <v>1.3000000000000007</v>
      </c>
      <c r="M144">
        <v>167.6</v>
      </c>
      <c r="N144">
        <v>3.3000000000000007</v>
      </c>
      <c r="O144">
        <v>109.6</v>
      </c>
      <c r="P144">
        <v>5.3000000000000007</v>
      </c>
      <c r="Q144">
        <v>4.5233333333333343</v>
      </c>
    </row>
    <row r="145" spans="1:124" x14ac:dyDescent="0.25">
      <c r="A145">
        <v>2010</v>
      </c>
      <c r="B145">
        <v>12</v>
      </c>
      <c r="C145">
        <v>728.89999999999986</v>
      </c>
      <c r="D145">
        <v>0</v>
      </c>
      <c r="E145">
        <v>666.89999999999986</v>
      </c>
      <c r="F145">
        <v>0</v>
      </c>
      <c r="G145">
        <v>604.9</v>
      </c>
      <c r="H145">
        <v>0</v>
      </c>
      <c r="I145">
        <v>542.9</v>
      </c>
      <c r="J145">
        <v>0</v>
      </c>
      <c r="K145">
        <v>480.89999999999992</v>
      </c>
      <c r="L145">
        <v>0</v>
      </c>
      <c r="M145">
        <v>418.89999999999992</v>
      </c>
      <c r="N145">
        <v>0</v>
      </c>
      <c r="O145">
        <v>356.9</v>
      </c>
      <c r="P145">
        <v>0</v>
      </c>
      <c r="Q145">
        <v>-3.5129032258064514</v>
      </c>
    </row>
    <row r="146" spans="1:124" x14ac:dyDescent="0.25">
      <c r="A146">
        <v>2011</v>
      </c>
      <c r="B146">
        <v>1</v>
      </c>
      <c r="C146">
        <v>825.19999999999993</v>
      </c>
      <c r="D146">
        <v>0</v>
      </c>
      <c r="E146">
        <v>763.19999999999993</v>
      </c>
      <c r="F146">
        <v>0</v>
      </c>
      <c r="G146">
        <v>701.19999999999993</v>
      </c>
      <c r="H146">
        <v>0</v>
      </c>
      <c r="I146">
        <v>639.20000000000005</v>
      </c>
      <c r="J146">
        <v>0</v>
      </c>
      <c r="K146">
        <v>577.19999999999993</v>
      </c>
      <c r="L146">
        <v>0</v>
      </c>
      <c r="M146">
        <v>515.19999999999993</v>
      </c>
      <c r="N146">
        <v>0</v>
      </c>
      <c r="O146">
        <v>453.19999999999993</v>
      </c>
      <c r="P146">
        <v>0</v>
      </c>
      <c r="Q146">
        <v>-6.6193548387096772</v>
      </c>
    </row>
    <row r="147" spans="1:124" x14ac:dyDescent="0.25">
      <c r="A147">
        <v>2011</v>
      </c>
      <c r="B147">
        <v>2</v>
      </c>
      <c r="C147">
        <v>701.80000000000018</v>
      </c>
      <c r="D147">
        <v>0</v>
      </c>
      <c r="E147">
        <v>645.80000000000018</v>
      </c>
      <c r="F147">
        <v>0</v>
      </c>
      <c r="G147">
        <v>589.80000000000018</v>
      </c>
      <c r="H147">
        <v>0</v>
      </c>
      <c r="I147">
        <v>533.80000000000007</v>
      </c>
      <c r="J147">
        <v>0</v>
      </c>
      <c r="K147">
        <v>477.80000000000007</v>
      </c>
      <c r="L147">
        <v>0</v>
      </c>
      <c r="M147">
        <v>421.80000000000013</v>
      </c>
      <c r="N147">
        <v>0</v>
      </c>
      <c r="O147">
        <v>365.8</v>
      </c>
      <c r="P147">
        <v>0</v>
      </c>
      <c r="Q147">
        <v>-5.0642857142857123</v>
      </c>
    </row>
    <row r="148" spans="1:124" x14ac:dyDescent="0.25">
      <c r="A148">
        <v>2011</v>
      </c>
      <c r="B148">
        <v>3</v>
      </c>
      <c r="C148">
        <v>646.9</v>
      </c>
      <c r="D148">
        <v>0</v>
      </c>
      <c r="E148">
        <v>584.9</v>
      </c>
      <c r="F148">
        <v>0</v>
      </c>
      <c r="G148">
        <v>522.90000000000009</v>
      </c>
      <c r="H148">
        <v>0</v>
      </c>
      <c r="I148">
        <v>460.90000000000009</v>
      </c>
      <c r="J148">
        <v>0</v>
      </c>
      <c r="K148">
        <v>398.90000000000003</v>
      </c>
      <c r="L148">
        <v>0</v>
      </c>
      <c r="M148">
        <v>336.90000000000009</v>
      </c>
      <c r="N148">
        <v>0</v>
      </c>
      <c r="O148">
        <v>277.89999999999998</v>
      </c>
      <c r="P148">
        <v>3</v>
      </c>
      <c r="Q148">
        <v>-0.86774193548387102</v>
      </c>
    </row>
    <row r="149" spans="1:124" x14ac:dyDescent="0.25">
      <c r="A149">
        <v>2011</v>
      </c>
      <c r="B149">
        <v>4</v>
      </c>
      <c r="C149">
        <v>401.60000000000019</v>
      </c>
      <c r="D149">
        <v>0</v>
      </c>
      <c r="E149">
        <v>341.60000000000014</v>
      </c>
      <c r="F149">
        <v>0</v>
      </c>
      <c r="G149">
        <v>283.30000000000007</v>
      </c>
      <c r="H149">
        <v>1.6999999999999993</v>
      </c>
      <c r="I149">
        <v>227.19999999999996</v>
      </c>
      <c r="J149">
        <v>5.6</v>
      </c>
      <c r="K149">
        <v>175.29999999999998</v>
      </c>
      <c r="L149">
        <v>13.700000000000001</v>
      </c>
      <c r="M149">
        <v>126.49999999999996</v>
      </c>
      <c r="N149">
        <v>24.9</v>
      </c>
      <c r="O149">
        <v>81.299999999999969</v>
      </c>
      <c r="P149">
        <v>39.700000000000003</v>
      </c>
      <c r="Q149">
        <v>6.6133333333333351</v>
      </c>
    </row>
    <row r="150" spans="1:124" x14ac:dyDescent="0.25">
      <c r="A150">
        <v>2011</v>
      </c>
      <c r="B150">
        <v>5</v>
      </c>
      <c r="C150">
        <v>215.5</v>
      </c>
      <c r="D150">
        <v>12.400000000000002</v>
      </c>
      <c r="E150">
        <v>162.9</v>
      </c>
      <c r="F150">
        <v>21.8</v>
      </c>
      <c r="G150">
        <v>114.60000000000002</v>
      </c>
      <c r="H150">
        <v>35.5</v>
      </c>
      <c r="I150">
        <v>75.000000000000014</v>
      </c>
      <c r="J150">
        <v>57.9</v>
      </c>
      <c r="K150">
        <v>42.9</v>
      </c>
      <c r="L150">
        <v>87.800000000000011</v>
      </c>
      <c r="M150">
        <v>19</v>
      </c>
      <c r="N150">
        <v>125.9</v>
      </c>
      <c r="O150">
        <v>6.1000000000000005</v>
      </c>
      <c r="P150">
        <v>175</v>
      </c>
      <c r="Q150">
        <v>13.448387096774193</v>
      </c>
    </row>
    <row r="151" spans="1:124" x14ac:dyDescent="0.25">
      <c r="A151">
        <v>2011</v>
      </c>
      <c r="B151">
        <v>6</v>
      </c>
      <c r="C151">
        <v>69.600000000000009</v>
      </c>
      <c r="D151">
        <v>23.9</v>
      </c>
      <c r="E151">
        <v>34.299999999999997</v>
      </c>
      <c r="F151">
        <v>48.599999999999994</v>
      </c>
      <c r="G151">
        <v>16.5</v>
      </c>
      <c r="H151">
        <v>90.800000000000011</v>
      </c>
      <c r="I151">
        <v>5.6</v>
      </c>
      <c r="J151">
        <v>139.9</v>
      </c>
      <c r="K151">
        <v>1.6999999999999993</v>
      </c>
      <c r="L151">
        <v>195.99999999999997</v>
      </c>
      <c r="M151">
        <v>0</v>
      </c>
      <c r="N151">
        <v>254.29999999999993</v>
      </c>
      <c r="O151">
        <v>0</v>
      </c>
      <c r="P151">
        <v>314.29999999999995</v>
      </c>
      <c r="Q151">
        <v>18.476666666666667</v>
      </c>
    </row>
    <row r="152" spans="1:124" x14ac:dyDescent="0.25">
      <c r="A152">
        <v>2011</v>
      </c>
      <c r="B152">
        <v>7</v>
      </c>
      <c r="C152">
        <v>2.1999999999999993</v>
      </c>
      <c r="D152">
        <v>114.6</v>
      </c>
      <c r="E152">
        <v>0</v>
      </c>
      <c r="F152">
        <v>174.40000000000003</v>
      </c>
      <c r="G152">
        <v>0</v>
      </c>
      <c r="H152">
        <v>236.4</v>
      </c>
      <c r="I152">
        <v>0</v>
      </c>
      <c r="J152">
        <v>298.39999999999998</v>
      </c>
      <c r="K152">
        <v>0</v>
      </c>
      <c r="L152">
        <v>360.4</v>
      </c>
      <c r="M152">
        <v>0</v>
      </c>
      <c r="N152">
        <v>422.40000000000003</v>
      </c>
      <c r="O152">
        <v>0</v>
      </c>
      <c r="P152">
        <v>484.40000000000003</v>
      </c>
      <c r="Q152">
        <v>23.625806451612902</v>
      </c>
    </row>
    <row r="153" spans="1:124" x14ac:dyDescent="0.25">
      <c r="A153">
        <v>2011</v>
      </c>
      <c r="B153">
        <v>8</v>
      </c>
      <c r="C153">
        <v>9.5000000000000036</v>
      </c>
      <c r="D153">
        <v>43.400000000000006</v>
      </c>
      <c r="E153">
        <v>0</v>
      </c>
      <c r="F153">
        <v>95.900000000000034</v>
      </c>
      <c r="G153">
        <v>0</v>
      </c>
      <c r="H153">
        <v>157.89999999999998</v>
      </c>
      <c r="I153">
        <v>0</v>
      </c>
      <c r="J153">
        <v>219.89999999999995</v>
      </c>
      <c r="K153">
        <v>0</v>
      </c>
      <c r="L153">
        <v>281.89999999999992</v>
      </c>
      <c r="M153">
        <v>0</v>
      </c>
      <c r="N153">
        <v>343.9</v>
      </c>
      <c r="O153">
        <v>0</v>
      </c>
      <c r="P153">
        <v>405.9</v>
      </c>
      <c r="Q153">
        <v>21.093548387096778</v>
      </c>
    </row>
    <row r="154" spans="1:124" x14ac:dyDescent="0.25">
      <c r="A154">
        <v>2011</v>
      </c>
      <c r="B154">
        <v>9</v>
      </c>
      <c r="C154">
        <v>112.29999999999998</v>
      </c>
      <c r="D154">
        <v>19.599999999999998</v>
      </c>
      <c r="E154">
        <v>67.200000000000017</v>
      </c>
      <c r="F154">
        <v>34.5</v>
      </c>
      <c r="G154">
        <v>33.000000000000007</v>
      </c>
      <c r="H154">
        <v>60.300000000000004</v>
      </c>
      <c r="I154">
        <v>11.7</v>
      </c>
      <c r="J154">
        <v>99</v>
      </c>
      <c r="K154">
        <v>3.0999999999999996</v>
      </c>
      <c r="L154">
        <v>150.39999999999998</v>
      </c>
      <c r="M154">
        <v>9.9999999999999645E-2</v>
      </c>
      <c r="N154">
        <v>207.39999999999998</v>
      </c>
      <c r="O154">
        <v>0</v>
      </c>
      <c r="P154">
        <v>267.29999999999995</v>
      </c>
      <c r="Q154">
        <v>16.91</v>
      </c>
    </row>
    <row r="155" spans="1:124" x14ac:dyDescent="0.25">
      <c r="A155">
        <v>2011</v>
      </c>
      <c r="B155">
        <v>10</v>
      </c>
      <c r="C155">
        <v>273.39999999999998</v>
      </c>
      <c r="D155">
        <v>0</v>
      </c>
      <c r="E155">
        <v>212.09999999999997</v>
      </c>
      <c r="F155">
        <v>0.70000000000000284</v>
      </c>
      <c r="G155">
        <v>158.49999999999997</v>
      </c>
      <c r="H155">
        <v>9.1000000000000014</v>
      </c>
      <c r="I155">
        <v>111.89999999999999</v>
      </c>
      <c r="J155">
        <v>24.5</v>
      </c>
      <c r="K155">
        <v>68.8</v>
      </c>
      <c r="L155">
        <v>43.400000000000006</v>
      </c>
      <c r="M155">
        <v>36.200000000000003</v>
      </c>
      <c r="N155">
        <v>72.800000000000011</v>
      </c>
      <c r="O155">
        <v>15.3</v>
      </c>
      <c r="P155">
        <v>113.90000000000002</v>
      </c>
      <c r="Q155">
        <v>11.180645161290323</v>
      </c>
    </row>
    <row r="156" spans="1:124" x14ac:dyDescent="0.25">
      <c r="A156">
        <v>2011</v>
      </c>
      <c r="B156">
        <v>11</v>
      </c>
      <c r="C156">
        <v>399.1</v>
      </c>
      <c r="D156">
        <v>0</v>
      </c>
      <c r="E156">
        <v>339.10000000000008</v>
      </c>
      <c r="F156">
        <v>0</v>
      </c>
      <c r="G156">
        <v>279.10000000000008</v>
      </c>
      <c r="H156">
        <v>0</v>
      </c>
      <c r="I156">
        <v>219.10000000000002</v>
      </c>
      <c r="J156">
        <v>0</v>
      </c>
      <c r="K156">
        <v>162.10000000000002</v>
      </c>
      <c r="L156">
        <v>3</v>
      </c>
      <c r="M156">
        <v>111.39999999999999</v>
      </c>
      <c r="N156">
        <v>12.3</v>
      </c>
      <c r="O156">
        <v>69.899999999999991</v>
      </c>
      <c r="P156">
        <v>30.799999999999997</v>
      </c>
      <c r="Q156">
        <v>6.6966666666666663</v>
      </c>
    </row>
    <row r="157" spans="1:124" x14ac:dyDescent="0.25">
      <c r="A157">
        <v>2011</v>
      </c>
      <c r="B157">
        <v>12</v>
      </c>
      <c r="C157">
        <v>585.09999999999991</v>
      </c>
      <c r="D157">
        <v>0</v>
      </c>
      <c r="E157">
        <v>523.1</v>
      </c>
      <c r="F157">
        <v>0</v>
      </c>
      <c r="G157">
        <v>461.1</v>
      </c>
      <c r="H157">
        <v>0</v>
      </c>
      <c r="I157">
        <v>399.1</v>
      </c>
      <c r="J157">
        <v>0</v>
      </c>
      <c r="K157">
        <v>337.09999999999997</v>
      </c>
      <c r="L157">
        <v>0</v>
      </c>
      <c r="M157">
        <v>275.10000000000002</v>
      </c>
      <c r="N157">
        <v>0</v>
      </c>
      <c r="O157">
        <v>213.10000000000008</v>
      </c>
      <c r="P157">
        <v>0</v>
      </c>
      <c r="Q157">
        <v>1.1258064516129034</v>
      </c>
    </row>
    <row r="158" spans="1:124" x14ac:dyDescent="0.25">
      <c r="A158">
        <v>2012</v>
      </c>
      <c r="B158">
        <v>1</v>
      </c>
      <c r="C158">
        <v>674.6</v>
      </c>
      <c r="D158">
        <v>0</v>
      </c>
      <c r="E158">
        <v>612.59999999999991</v>
      </c>
      <c r="F158">
        <v>0</v>
      </c>
      <c r="G158">
        <v>550.59999999999991</v>
      </c>
      <c r="H158">
        <v>0</v>
      </c>
      <c r="I158">
        <v>488.59999999999997</v>
      </c>
      <c r="J158">
        <v>0</v>
      </c>
      <c r="K158">
        <v>426.59999999999991</v>
      </c>
      <c r="L158">
        <v>0</v>
      </c>
      <c r="M158">
        <v>364.59999999999991</v>
      </c>
      <c r="N158">
        <v>0</v>
      </c>
      <c r="O158">
        <v>302.60000000000002</v>
      </c>
      <c r="P158">
        <v>0</v>
      </c>
      <c r="Q158">
        <v>-1.7612903225806451</v>
      </c>
      <c r="DP158" s="6">
        <f>'Monthly Data'!E2</f>
        <v>22940442.075525835</v>
      </c>
      <c r="DQ158" s="6">
        <f>'Monthly Data'!I2</f>
        <v>9715146.4363389518</v>
      </c>
      <c r="DR158" s="6">
        <f>'Monthly Data'!M2</f>
        <v>21656892.322908267</v>
      </c>
      <c r="DS158" s="6">
        <f>'Monthly Data'!R2</f>
        <v>10184292.424999999</v>
      </c>
      <c r="DT158" s="6">
        <f>'Monthly Data'!W2</f>
        <v>23834836.064902499</v>
      </c>
    </row>
    <row r="159" spans="1:124" x14ac:dyDescent="0.25">
      <c r="A159">
        <v>2012</v>
      </c>
      <c r="B159">
        <v>2</v>
      </c>
      <c r="C159">
        <v>579.99999999999989</v>
      </c>
      <c r="D159">
        <v>0</v>
      </c>
      <c r="E159">
        <v>521.99999999999989</v>
      </c>
      <c r="F159">
        <v>0</v>
      </c>
      <c r="G159">
        <v>463.99999999999983</v>
      </c>
      <c r="H159">
        <v>0</v>
      </c>
      <c r="I159">
        <v>405.99999999999994</v>
      </c>
      <c r="J159">
        <v>0</v>
      </c>
      <c r="K159">
        <v>348</v>
      </c>
      <c r="L159">
        <v>0</v>
      </c>
      <c r="M159">
        <v>289.99999999999994</v>
      </c>
      <c r="N159">
        <v>0</v>
      </c>
      <c r="O159">
        <v>232</v>
      </c>
      <c r="P159">
        <v>0</v>
      </c>
      <c r="Q159">
        <v>6.1253684117250015E-17</v>
      </c>
      <c r="DP159" s="6">
        <f>'Monthly Data'!E3</f>
        <v>19750182.603521436</v>
      </c>
      <c r="DQ159" s="6">
        <f>'Monthly Data'!I3</f>
        <v>8758035.2273938507</v>
      </c>
      <c r="DR159" s="6">
        <f>'Monthly Data'!M3</f>
        <v>19270892.776922364</v>
      </c>
      <c r="DS159" s="6">
        <f>'Monthly Data'!R3</f>
        <v>9898478.9196000006</v>
      </c>
      <c r="DT159" s="6">
        <f>'Monthly Data'!W3</f>
        <v>20937848.494860001</v>
      </c>
    </row>
    <row r="160" spans="1:124" x14ac:dyDescent="0.25">
      <c r="A160">
        <v>2012</v>
      </c>
      <c r="B160">
        <v>3</v>
      </c>
      <c r="C160">
        <v>374.19999999999993</v>
      </c>
      <c r="D160">
        <v>0.69999999999999929</v>
      </c>
      <c r="E160">
        <v>316</v>
      </c>
      <c r="F160">
        <v>4.5</v>
      </c>
      <c r="G160">
        <v>262.8</v>
      </c>
      <c r="H160">
        <v>13.300000000000004</v>
      </c>
      <c r="I160">
        <v>216.19999999999996</v>
      </c>
      <c r="J160">
        <v>28.700000000000003</v>
      </c>
      <c r="K160">
        <v>170.2</v>
      </c>
      <c r="L160">
        <v>44.70000000000001</v>
      </c>
      <c r="M160">
        <v>128.4</v>
      </c>
      <c r="N160">
        <v>64.900000000000006</v>
      </c>
      <c r="O160">
        <v>97.3</v>
      </c>
      <c r="P160">
        <v>95.800000000000026</v>
      </c>
      <c r="Q160">
        <v>7.9516129032258061</v>
      </c>
      <c r="DP160" s="6">
        <f>'Monthly Data'!E4</f>
        <v>18667532.484367538</v>
      </c>
      <c r="DQ160" s="6">
        <f>'Monthly Data'!I4</f>
        <v>8522126.5363044497</v>
      </c>
      <c r="DR160" s="6">
        <f>'Monthly Data'!M4</f>
        <v>20056817.881679062</v>
      </c>
      <c r="DS160" s="6">
        <f>'Monthly Data'!R4</f>
        <v>10528549.533600001</v>
      </c>
      <c r="DT160" s="6">
        <f>'Monthly Data'!W4</f>
        <v>23746994.903362501</v>
      </c>
    </row>
    <row r="161" spans="1:124" x14ac:dyDescent="0.25">
      <c r="A161">
        <v>2012</v>
      </c>
      <c r="B161">
        <v>4</v>
      </c>
      <c r="C161">
        <v>398.99999999999994</v>
      </c>
      <c r="D161">
        <v>0</v>
      </c>
      <c r="E161">
        <v>338.99999999999989</v>
      </c>
      <c r="F161">
        <v>0</v>
      </c>
      <c r="G161">
        <v>280.99999999999994</v>
      </c>
      <c r="H161">
        <v>2</v>
      </c>
      <c r="I161">
        <v>223.79999999999995</v>
      </c>
      <c r="J161">
        <v>4.8000000000000007</v>
      </c>
      <c r="K161">
        <v>168.1</v>
      </c>
      <c r="L161">
        <v>9.1000000000000014</v>
      </c>
      <c r="M161">
        <v>115.7</v>
      </c>
      <c r="N161">
        <v>16.700000000000003</v>
      </c>
      <c r="O161">
        <v>67.100000000000023</v>
      </c>
      <c r="P161">
        <v>28.1</v>
      </c>
      <c r="Q161">
        <v>6.700000000000002</v>
      </c>
      <c r="DP161" s="6">
        <f>'Monthly Data'!E5</f>
        <v>17185932.248962335</v>
      </c>
      <c r="DQ161" s="6">
        <f>'Monthly Data'!I5</f>
        <v>7739075.6310959514</v>
      </c>
      <c r="DR161" s="6">
        <f>'Monthly Data'!M5</f>
        <v>18860084.058233365</v>
      </c>
      <c r="DS161" s="6">
        <f>'Monthly Data'!R5</f>
        <v>9746760.0995999984</v>
      </c>
      <c r="DT161" s="6">
        <f>'Monthly Data'!W5</f>
        <v>23562709.501567502</v>
      </c>
    </row>
    <row r="162" spans="1:124" x14ac:dyDescent="0.25">
      <c r="A162">
        <v>2012</v>
      </c>
      <c r="B162">
        <v>5</v>
      </c>
      <c r="C162">
        <v>154.60000000000002</v>
      </c>
      <c r="D162">
        <v>13.099999999999998</v>
      </c>
      <c r="E162">
        <v>106.2</v>
      </c>
      <c r="F162">
        <v>26.699999999999996</v>
      </c>
      <c r="G162">
        <v>64.599999999999994</v>
      </c>
      <c r="H162">
        <v>47.099999999999994</v>
      </c>
      <c r="I162">
        <v>33.5</v>
      </c>
      <c r="J162">
        <v>77.999999999999986</v>
      </c>
      <c r="K162">
        <v>12.9</v>
      </c>
      <c r="L162">
        <v>119.39999999999999</v>
      </c>
      <c r="M162">
        <v>3.4000000000000004</v>
      </c>
      <c r="N162">
        <v>171.9</v>
      </c>
      <c r="O162">
        <v>0</v>
      </c>
      <c r="P162">
        <v>230.49999999999997</v>
      </c>
      <c r="Q162">
        <v>15.435483870967738</v>
      </c>
      <c r="DP162" s="6">
        <f>'Monthly Data'!E6</f>
        <v>18842238.561853837</v>
      </c>
      <c r="DQ162" s="6">
        <f>'Monthly Data'!I6</f>
        <v>7942686.7721972512</v>
      </c>
      <c r="DR162" s="6">
        <f>'Monthly Data'!M6</f>
        <v>18641210.416657664</v>
      </c>
      <c r="DS162" s="6">
        <f>'Monthly Data'!R6</f>
        <v>10887684.005600002</v>
      </c>
      <c r="DT162" s="6">
        <f>'Monthly Data'!W6</f>
        <v>21444338.7360675</v>
      </c>
    </row>
    <row r="163" spans="1:124" x14ac:dyDescent="0.25">
      <c r="A163">
        <v>2012</v>
      </c>
      <c r="B163">
        <v>6</v>
      </c>
      <c r="C163">
        <v>54.70000000000001</v>
      </c>
      <c r="D163">
        <v>61.999999999999993</v>
      </c>
      <c r="E163">
        <v>30.299999999999997</v>
      </c>
      <c r="F163">
        <v>97.600000000000023</v>
      </c>
      <c r="G163">
        <v>12.1</v>
      </c>
      <c r="H163">
        <v>139.40000000000003</v>
      </c>
      <c r="I163">
        <v>2.7999999999999989</v>
      </c>
      <c r="J163">
        <v>190.1</v>
      </c>
      <c r="K163">
        <v>0</v>
      </c>
      <c r="L163">
        <v>247.29999999999995</v>
      </c>
      <c r="M163">
        <v>0</v>
      </c>
      <c r="N163">
        <v>307.29999999999995</v>
      </c>
      <c r="O163">
        <v>0</v>
      </c>
      <c r="P163">
        <v>367.30000000000007</v>
      </c>
      <c r="Q163">
        <v>20.243333333333336</v>
      </c>
      <c r="DP163" s="6">
        <f>'Monthly Data'!E7</f>
        <v>24330964.085286837</v>
      </c>
      <c r="DQ163" s="6">
        <f>'Monthly Data'!I7</f>
        <v>8944453.9506688509</v>
      </c>
      <c r="DR163" s="6">
        <f>'Monthly Data'!M7</f>
        <v>19373443.969514765</v>
      </c>
      <c r="DS163" s="6">
        <f>'Monthly Data'!R7</f>
        <v>10627934.568399996</v>
      </c>
      <c r="DT163" s="6">
        <f>'Monthly Data'!W7</f>
        <v>21848126.405985001</v>
      </c>
    </row>
    <row r="164" spans="1:124" x14ac:dyDescent="0.25">
      <c r="A164">
        <v>2012</v>
      </c>
      <c r="B164">
        <v>7</v>
      </c>
      <c r="C164">
        <v>2.8999999999999986</v>
      </c>
      <c r="D164">
        <v>94.799999999999983</v>
      </c>
      <c r="E164">
        <v>0</v>
      </c>
      <c r="F164">
        <v>153.89999999999995</v>
      </c>
      <c r="G164">
        <v>0</v>
      </c>
      <c r="H164">
        <v>215.9</v>
      </c>
      <c r="I164">
        <v>0</v>
      </c>
      <c r="J164">
        <v>277.90000000000003</v>
      </c>
      <c r="K164">
        <v>0</v>
      </c>
      <c r="L164">
        <v>339.90000000000003</v>
      </c>
      <c r="M164">
        <v>0</v>
      </c>
      <c r="N164">
        <v>401.90000000000009</v>
      </c>
      <c r="O164">
        <v>0</v>
      </c>
      <c r="P164">
        <v>463.90000000000009</v>
      </c>
      <c r="Q164">
        <v>22.964516129032258</v>
      </c>
      <c r="DP164" s="6">
        <f>'Monthly Data'!E8</f>
        <v>30485698.764678538</v>
      </c>
      <c r="DQ164" s="6">
        <f>'Monthly Data'!I8</f>
        <v>10398756.83768275</v>
      </c>
      <c r="DR164" s="6">
        <f>'Monthly Data'!M8</f>
        <v>23546466.734313264</v>
      </c>
      <c r="DS164" s="6">
        <f>'Monthly Data'!R8</f>
        <v>11037123.910399999</v>
      </c>
      <c r="DT164" s="6">
        <f>'Monthly Data'!W8</f>
        <v>23009052.228524998</v>
      </c>
    </row>
    <row r="165" spans="1:124" x14ac:dyDescent="0.25">
      <c r="A165">
        <v>2012</v>
      </c>
      <c r="B165">
        <v>8</v>
      </c>
      <c r="C165">
        <v>23.599999999999998</v>
      </c>
      <c r="D165">
        <v>46.79999999999999</v>
      </c>
      <c r="E165">
        <v>5.8999999999999986</v>
      </c>
      <c r="F165">
        <v>91.1</v>
      </c>
      <c r="G165">
        <v>0.30000000000000071</v>
      </c>
      <c r="H165">
        <v>147.50000000000003</v>
      </c>
      <c r="I165">
        <v>0</v>
      </c>
      <c r="J165">
        <v>209.2</v>
      </c>
      <c r="K165">
        <v>0</v>
      </c>
      <c r="L165">
        <v>271.19999999999993</v>
      </c>
      <c r="M165">
        <v>0</v>
      </c>
      <c r="N165">
        <v>333.19999999999987</v>
      </c>
      <c r="O165">
        <v>0</v>
      </c>
      <c r="P165">
        <v>395.19999999999987</v>
      </c>
      <c r="Q165">
        <v>20.748387096774195</v>
      </c>
      <c r="DP165" s="6">
        <f>'Monthly Data'!E9</f>
        <v>25829575.968242534</v>
      </c>
      <c r="DQ165" s="6">
        <f>'Monthly Data'!I9</f>
        <v>9361959.3423689511</v>
      </c>
      <c r="DR165" s="6">
        <f>'Monthly Data'!M9</f>
        <v>21799469.352462463</v>
      </c>
      <c r="DS165" s="6">
        <f>'Monthly Data'!R9</f>
        <v>11333527.0392</v>
      </c>
      <c r="DT165" s="6">
        <f>'Monthly Data'!W9</f>
        <v>24714359.7245325</v>
      </c>
    </row>
    <row r="166" spans="1:124" x14ac:dyDescent="0.25">
      <c r="A166">
        <v>2012</v>
      </c>
      <c r="B166">
        <v>9</v>
      </c>
      <c r="C166">
        <v>130.10000000000002</v>
      </c>
      <c r="D166">
        <v>9.100000000000005</v>
      </c>
      <c r="E166">
        <v>88.100000000000009</v>
      </c>
      <c r="F166">
        <v>27.100000000000005</v>
      </c>
      <c r="G166">
        <v>53.199999999999996</v>
      </c>
      <c r="H166">
        <v>52.199999999999996</v>
      </c>
      <c r="I166">
        <v>26.4</v>
      </c>
      <c r="J166">
        <v>85.4</v>
      </c>
      <c r="K166">
        <v>8.8000000000000007</v>
      </c>
      <c r="L166">
        <v>127.8</v>
      </c>
      <c r="M166">
        <v>0.59999999999999964</v>
      </c>
      <c r="N166">
        <v>179.6</v>
      </c>
      <c r="O166">
        <v>0</v>
      </c>
      <c r="P166">
        <v>239.00000000000003</v>
      </c>
      <c r="Q166">
        <v>15.96666666666667</v>
      </c>
      <c r="DP166" s="6">
        <f>'Monthly Data'!E10</f>
        <v>19738217.869771238</v>
      </c>
      <c r="DQ166" s="6">
        <f>'Monthly Data'!I10</f>
        <v>7892744.2531334516</v>
      </c>
      <c r="DR166" s="6">
        <f>'Monthly Data'!M10</f>
        <v>18204589.530658066</v>
      </c>
      <c r="DS166" s="6">
        <f>'Monthly Data'!R10</f>
        <v>10531471.440000001</v>
      </c>
      <c r="DT166" s="6">
        <f>'Monthly Data'!W10</f>
        <v>23088125.301615</v>
      </c>
    </row>
    <row r="167" spans="1:124" x14ac:dyDescent="0.25">
      <c r="A167">
        <v>2012</v>
      </c>
      <c r="B167">
        <v>10</v>
      </c>
      <c r="C167">
        <v>280.89999999999998</v>
      </c>
      <c r="D167">
        <v>0</v>
      </c>
      <c r="E167">
        <v>220.5</v>
      </c>
      <c r="F167">
        <v>1.6000000000000014</v>
      </c>
      <c r="G167">
        <v>166.7</v>
      </c>
      <c r="H167">
        <v>9.8000000000000007</v>
      </c>
      <c r="I167">
        <v>118.29999999999998</v>
      </c>
      <c r="J167">
        <v>23.4</v>
      </c>
      <c r="K167">
        <v>75.3</v>
      </c>
      <c r="L167">
        <v>42.4</v>
      </c>
      <c r="M167">
        <v>40.499999999999993</v>
      </c>
      <c r="N167">
        <v>69.599999999999994</v>
      </c>
      <c r="O167">
        <v>14.5</v>
      </c>
      <c r="P167">
        <v>105.60000000000001</v>
      </c>
      <c r="Q167">
        <v>10.938709677419356</v>
      </c>
      <c r="DP167" s="6">
        <f>'Monthly Data'!E11</f>
        <v>18150877.194894433</v>
      </c>
      <c r="DQ167" s="6">
        <f>'Monthly Data'!I11</f>
        <v>7783049.2121892506</v>
      </c>
      <c r="DR167" s="6">
        <f>'Monthly Data'!M11</f>
        <v>18651082.538031064</v>
      </c>
      <c r="DS167" s="6">
        <f>'Monthly Data'!R11</f>
        <v>11053422.9202</v>
      </c>
      <c r="DT167" s="6">
        <f>'Monthly Data'!W11</f>
        <v>21735263.339707501</v>
      </c>
    </row>
    <row r="168" spans="1:124" x14ac:dyDescent="0.25">
      <c r="A168">
        <v>2012</v>
      </c>
      <c r="B168">
        <v>11</v>
      </c>
      <c r="C168">
        <v>490.4</v>
      </c>
      <c r="D168">
        <v>0</v>
      </c>
      <c r="E168">
        <v>430.39999999999992</v>
      </c>
      <c r="F168">
        <v>0</v>
      </c>
      <c r="G168">
        <v>370.4</v>
      </c>
      <c r="H168">
        <v>0</v>
      </c>
      <c r="I168">
        <v>310.49999999999994</v>
      </c>
      <c r="J168">
        <v>9.9999999999999645E-2</v>
      </c>
      <c r="K168">
        <v>252.50000000000003</v>
      </c>
      <c r="L168">
        <v>2.0999999999999996</v>
      </c>
      <c r="M168">
        <v>194.60000000000002</v>
      </c>
      <c r="N168">
        <v>4.1999999999999993</v>
      </c>
      <c r="O168">
        <v>139.90000000000003</v>
      </c>
      <c r="P168">
        <v>9.5</v>
      </c>
      <c r="Q168">
        <v>3.6533333333333333</v>
      </c>
      <c r="DP168" s="6">
        <f>'Monthly Data'!E12</f>
        <v>19648132.137011733</v>
      </c>
      <c r="DQ168" s="6">
        <f>'Monthly Data'!I12</f>
        <v>8189402.8398290509</v>
      </c>
      <c r="DR168" s="6">
        <f>'Monthly Data'!M12</f>
        <v>18582249.065724567</v>
      </c>
      <c r="DS168" s="6">
        <f>'Monthly Data'!R12</f>
        <v>11096947.746599998</v>
      </c>
      <c r="DT168" s="6">
        <f>'Monthly Data'!W12</f>
        <v>21728354.336369999</v>
      </c>
    </row>
    <row r="169" spans="1:124" x14ac:dyDescent="0.25">
      <c r="A169">
        <v>2012</v>
      </c>
      <c r="B169">
        <v>12</v>
      </c>
      <c r="C169">
        <v>578.70000000000005</v>
      </c>
      <c r="D169">
        <v>0</v>
      </c>
      <c r="E169">
        <v>516.70000000000005</v>
      </c>
      <c r="F169">
        <v>0</v>
      </c>
      <c r="G169">
        <v>454.70000000000005</v>
      </c>
      <c r="H169">
        <v>0</v>
      </c>
      <c r="I169">
        <v>392.7</v>
      </c>
      <c r="J169">
        <v>0</v>
      </c>
      <c r="K169">
        <v>330.7</v>
      </c>
      <c r="L169">
        <v>0</v>
      </c>
      <c r="M169">
        <v>268.79999999999995</v>
      </c>
      <c r="N169">
        <v>9.9999999999999645E-2</v>
      </c>
      <c r="O169">
        <v>210.49999999999997</v>
      </c>
      <c r="P169">
        <v>3.8000000000000007</v>
      </c>
      <c r="Q169">
        <v>1.3322580645161293</v>
      </c>
      <c r="DP169" s="6">
        <f>'Monthly Data'!E13</f>
        <v>22299512.088978134</v>
      </c>
      <c r="DQ169" s="6">
        <f>'Monthly Data'!I13</f>
        <v>9020722.2922806516</v>
      </c>
      <c r="DR169" s="6">
        <f>'Monthly Data'!M13</f>
        <v>20507929.249744967</v>
      </c>
      <c r="DS169" s="6">
        <f>'Monthly Data'!R13</f>
        <v>9973850.2603999972</v>
      </c>
      <c r="DT169" s="6">
        <f>'Monthly Data'!W13</f>
        <v>22981434.2358975</v>
      </c>
    </row>
    <row r="170" spans="1:124" x14ac:dyDescent="0.25">
      <c r="A170">
        <v>2013</v>
      </c>
      <c r="B170">
        <v>1</v>
      </c>
      <c r="C170">
        <v>706.10000000000014</v>
      </c>
      <c r="D170">
        <v>0</v>
      </c>
      <c r="E170">
        <v>644.1</v>
      </c>
      <c r="F170">
        <v>0</v>
      </c>
      <c r="G170">
        <v>582.10000000000014</v>
      </c>
      <c r="H170">
        <v>0</v>
      </c>
      <c r="I170">
        <v>520.09999999999991</v>
      </c>
      <c r="J170">
        <v>0</v>
      </c>
      <c r="K170">
        <v>458.09999999999997</v>
      </c>
      <c r="L170">
        <v>0</v>
      </c>
      <c r="M170">
        <v>396.09999999999997</v>
      </c>
      <c r="N170">
        <v>0</v>
      </c>
      <c r="O170">
        <v>335.8</v>
      </c>
      <c r="P170">
        <v>1.6999999999999993</v>
      </c>
      <c r="Q170">
        <v>-2.7774193548387101</v>
      </c>
      <c r="DP170" s="6">
        <f>'Monthly Data'!E14</f>
        <v>23220643.847864494</v>
      </c>
      <c r="DQ170" s="6">
        <f>'Monthly Data'!I14</f>
        <v>9538239.5864546075</v>
      </c>
      <c r="DR170" s="6">
        <f>'Monthly Data'!M14</f>
        <v>22570966.488478884</v>
      </c>
      <c r="DS170" s="6">
        <f>'Monthly Data'!R14</f>
        <v>11036859.707929952</v>
      </c>
      <c r="DT170" s="6">
        <f>'Monthly Data'!W14</f>
        <v>22069510.318620093</v>
      </c>
    </row>
    <row r="171" spans="1:124" x14ac:dyDescent="0.25">
      <c r="A171">
        <v>2013</v>
      </c>
      <c r="B171">
        <v>2</v>
      </c>
      <c r="C171">
        <v>675.20000000000016</v>
      </c>
      <c r="D171">
        <v>0</v>
      </c>
      <c r="E171">
        <v>619.20000000000016</v>
      </c>
      <c r="F171">
        <v>0</v>
      </c>
      <c r="G171">
        <v>563.20000000000016</v>
      </c>
      <c r="H171">
        <v>0</v>
      </c>
      <c r="I171">
        <v>507.19999999999993</v>
      </c>
      <c r="J171">
        <v>0</v>
      </c>
      <c r="K171">
        <v>451.19999999999993</v>
      </c>
      <c r="L171">
        <v>0</v>
      </c>
      <c r="M171">
        <v>395.19999999999993</v>
      </c>
      <c r="N171">
        <v>0</v>
      </c>
      <c r="O171">
        <v>339.19999999999993</v>
      </c>
      <c r="P171">
        <v>0</v>
      </c>
      <c r="Q171">
        <v>-4.1142857142857148</v>
      </c>
      <c r="DP171" s="6">
        <f>'Monthly Data'!E15</f>
        <v>21070740.115142494</v>
      </c>
      <c r="DQ171" s="6">
        <f>'Monthly Data'!I15</f>
        <v>9010843.1207741089</v>
      </c>
      <c r="DR171" s="6">
        <f>'Monthly Data'!M15</f>
        <v>18427870.391018081</v>
      </c>
      <c r="DS171" s="6">
        <f>'Monthly Data'!R15</f>
        <v>9768255.9657299556</v>
      </c>
      <c r="DT171" s="6">
        <f>'Monthly Data'!W15</f>
        <v>21742487.556097593</v>
      </c>
    </row>
    <row r="172" spans="1:124" x14ac:dyDescent="0.25">
      <c r="A172">
        <v>2013</v>
      </c>
      <c r="B172">
        <v>3</v>
      </c>
      <c r="C172">
        <v>621.40000000000009</v>
      </c>
      <c r="D172">
        <v>0</v>
      </c>
      <c r="E172">
        <v>559.4000000000002</v>
      </c>
      <c r="F172">
        <v>0</v>
      </c>
      <c r="G172">
        <v>497.40000000000015</v>
      </c>
      <c r="H172">
        <v>0</v>
      </c>
      <c r="I172">
        <v>435.40000000000015</v>
      </c>
      <c r="J172">
        <v>0</v>
      </c>
      <c r="K172">
        <v>373.40000000000015</v>
      </c>
      <c r="L172">
        <v>0</v>
      </c>
      <c r="M172">
        <v>311.40000000000015</v>
      </c>
      <c r="N172">
        <v>0</v>
      </c>
      <c r="O172">
        <v>251.40000000000003</v>
      </c>
      <c r="P172">
        <v>2</v>
      </c>
      <c r="Q172">
        <v>-4.5161290322580656E-2</v>
      </c>
      <c r="DP172" s="6">
        <f>'Monthly Data'!E16</f>
        <v>21090139.995281495</v>
      </c>
      <c r="DQ172" s="6">
        <f>'Monthly Data'!I16</f>
        <v>9262004.0148616079</v>
      </c>
      <c r="DR172" s="6">
        <f>'Monthly Data'!M16</f>
        <v>20309732.813167583</v>
      </c>
      <c r="DS172" s="6">
        <f>'Monthly Data'!R16</f>
        <v>10702986.562729957</v>
      </c>
      <c r="DT172" s="6">
        <f>'Monthly Data'!W16</f>
        <v>24101529.983955089</v>
      </c>
    </row>
    <row r="173" spans="1:124" x14ac:dyDescent="0.25">
      <c r="A173">
        <v>2013</v>
      </c>
      <c r="B173">
        <v>4</v>
      </c>
      <c r="C173">
        <v>419.2</v>
      </c>
      <c r="D173">
        <v>0</v>
      </c>
      <c r="E173">
        <v>359.20000000000005</v>
      </c>
      <c r="F173">
        <v>0</v>
      </c>
      <c r="G173">
        <v>299.39999999999998</v>
      </c>
      <c r="H173">
        <v>0.19999999999999929</v>
      </c>
      <c r="I173">
        <v>243.3</v>
      </c>
      <c r="J173">
        <v>4.0999999999999996</v>
      </c>
      <c r="K173">
        <v>189.3</v>
      </c>
      <c r="L173">
        <v>10.1</v>
      </c>
      <c r="M173">
        <v>141.70000000000005</v>
      </c>
      <c r="N173">
        <v>22.5</v>
      </c>
      <c r="O173">
        <v>97.700000000000017</v>
      </c>
      <c r="P173">
        <v>38.5</v>
      </c>
      <c r="Q173">
        <v>6.0266666666666673</v>
      </c>
      <c r="DP173" s="6">
        <f>'Monthly Data'!E17</f>
        <v>18442014.413735695</v>
      </c>
      <c r="DQ173" s="6">
        <f>'Monthly Data'!I17</f>
        <v>8130117.2815894075</v>
      </c>
      <c r="DR173" s="6">
        <f>'Monthly Data'!M17</f>
        <v>19279995.631747585</v>
      </c>
      <c r="DS173" s="6">
        <f>'Monthly Data'!R17</f>
        <v>10643895.195729958</v>
      </c>
      <c r="DT173" s="6">
        <f>'Monthly Data'!W17</f>
        <v>20152496.527537592</v>
      </c>
    </row>
    <row r="174" spans="1:124" x14ac:dyDescent="0.25">
      <c r="A174">
        <v>2013</v>
      </c>
      <c r="B174">
        <v>5</v>
      </c>
      <c r="C174">
        <v>186.10000000000002</v>
      </c>
      <c r="D174">
        <v>21.000000000000004</v>
      </c>
      <c r="E174">
        <v>139.20000000000002</v>
      </c>
      <c r="F174">
        <v>36.100000000000009</v>
      </c>
      <c r="G174">
        <v>99.999999999999986</v>
      </c>
      <c r="H174">
        <v>58.900000000000006</v>
      </c>
      <c r="I174">
        <v>66.600000000000009</v>
      </c>
      <c r="J174">
        <v>87.5</v>
      </c>
      <c r="K174">
        <v>42.3</v>
      </c>
      <c r="L174">
        <v>125.19999999999999</v>
      </c>
      <c r="M174">
        <v>23.4</v>
      </c>
      <c r="N174">
        <v>168.3</v>
      </c>
      <c r="O174">
        <v>9.6000000000000014</v>
      </c>
      <c r="P174">
        <v>216.5</v>
      </c>
      <c r="Q174">
        <v>14.674193548387098</v>
      </c>
      <c r="DP174" s="6">
        <f>'Monthly Data'!E18</f>
        <v>18758766.803188898</v>
      </c>
      <c r="DQ174" s="6">
        <f>'Monthly Data'!I18</f>
        <v>8067128.4246252077</v>
      </c>
      <c r="DR174" s="6">
        <f>'Monthly Data'!M18</f>
        <v>19142465.341716386</v>
      </c>
      <c r="DS174" s="6">
        <f>'Monthly Data'!R18</f>
        <v>11573780.229129955</v>
      </c>
      <c r="DT174" s="6">
        <f>'Monthly Data'!W18</f>
        <v>22491181.333935093</v>
      </c>
    </row>
    <row r="175" spans="1:124" x14ac:dyDescent="0.25">
      <c r="A175">
        <v>2013</v>
      </c>
      <c r="B175">
        <v>6</v>
      </c>
      <c r="C175">
        <v>86.399999999999991</v>
      </c>
      <c r="D175">
        <v>32.399999999999991</v>
      </c>
      <c r="E175">
        <v>48.400000000000006</v>
      </c>
      <c r="F175">
        <v>54.400000000000013</v>
      </c>
      <c r="G175">
        <v>23.3</v>
      </c>
      <c r="H175">
        <v>89.3</v>
      </c>
      <c r="I175">
        <v>8</v>
      </c>
      <c r="J175">
        <v>134.00000000000003</v>
      </c>
      <c r="K175">
        <v>0.59999999999999964</v>
      </c>
      <c r="L175">
        <v>186.60000000000002</v>
      </c>
      <c r="M175">
        <v>0</v>
      </c>
      <c r="N175">
        <v>246.00000000000006</v>
      </c>
      <c r="O175">
        <v>0</v>
      </c>
      <c r="P175">
        <v>306.00000000000006</v>
      </c>
      <c r="Q175">
        <v>18.2</v>
      </c>
      <c r="DP175" s="6">
        <f>'Monthly Data'!E19</f>
        <v>21531298.069024794</v>
      </c>
      <c r="DQ175" s="6">
        <f>'Monthly Data'!I19</f>
        <v>8352446.7960334076</v>
      </c>
      <c r="DR175" s="6">
        <f>'Monthly Data'!M19</f>
        <v>18620348.991157588</v>
      </c>
      <c r="DS175" s="6">
        <f>'Monthly Data'!R19</f>
        <v>11274330.137329953</v>
      </c>
      <c r="DT175" s="6">
        <f>'Monthly Data'!W19</f>
        <v>22143985.650787588</v>
      </c>
    </row>
    <row r="176" spans="1:124" x14ac:dyDescent="0.25">
      <c r="A176">
        <v>2013</v>
      </c>
      <c r="B176">
        <v>7</v>
      </c>
      <c r="C176">
        <v>29.799999999999997</v>
      </c>
      <c r="D176">
        <v>76.999999999999986</v>
      </c>
      <c r="E176">
        <v>10.7</v>
      </c>
      <c r="F176">
        <v>119.89999999999998</v>
      </c>
      <c r="G176">
        <v>2.3000000000000007</v>
      </c>
      <c r="H176">
        <v>173.5</v>
      </c>
      <c r="I176">
        <v>0</v>
      </c>
      <c r="J176">
        <v>233.19999999999996</v>
      </c>
      <c r="K176">
        <v>0</v>
      </c>
      <c r="L176">
        <v>295.20000000000005</v>
      </c>
      <c r="M176">
        <v>0</v>
      </c>
      <c r="N176">
        <v>357.2000000000001</v>
      </c>
      <c r="O176">
        <v>0</v>
      </c>
      <c r="P176">
        <v>419.2000000000001</v>
      </c>
      <c r="Q176">
        <v>21.522580645161295</v>
      </c>
      <c r="DP176" s="6">
        <f>'Monthly Data'!E20</f>
        <v>27101461.942128897</v>
      </c>
      <c r="DQ176" s="6">
        <f>'Monthly Data'!I20</f>
        <v>9946014.7276971079</v>
      </c>
      <c r="DR176" s="6">
        <f>'Monthly Data'!M20</f>
        <v>22469373.486924581</v>
      </c>
      <c r="DS176" s="6">
        <f>'Monthly Data'!R20</f>
        <v>11333434.480129957</v>
      </c>
      <c r="DT176" s="6">
        <f>'Monthly Data'!W20</f>
        <v>23094301.455000091</v>
      </c>
    </row>
    <row r="177" spans="1:124" x14ac:dyDescent="0.25">
      <c r="A177">
        <v>2013</v>
      </c>
      <c r="B177">
        <v>8</v>
      </c>
      <c r="C177">
        <v>37.600000000000009</v>
      </c>
      <c r="D177">
        <v>38.299999999999997</v>
      </c>
      <c r="E177">
        <v>14.100000000000003</v>
      </c>
      <c r="F177">
        <v>76.8</v>
      </c>
      <c r="G177">
        <v>1.4000000000000004</v>
      </c>
      <c r="H177">
        <v>126.10000000000002</v>
      </c>
      <c r="I177">
        <v>0</v>
      </c>
      <c r="J177">
        <v>186.69999999999996</v>
      </c>
      <c r="K177">
        <v>0</v>
      </c>
      <c r="L177">
        <v>248.69999999999996</v>
      </c>
      <c r="M177">
        <v>0</v>
      </c>
      <c r="N177">
        <v>310.7</v>
      </c>
      <c r="O177">
        <v>0</v>
      </c>
      <c r="P177">
        <v>372.69999999999987</v>
      </c>
      <c r="Q177">
        <v>20.022580645161291</v>
      </c>
      <c r="DP177" s="6">
        <f>'Monthly Data'!E21</f>
        <v>24091301.034046695</v>
      </c>
      <c r="DQ177" s="6">
        <f>'Monthly Data'!I21</f>
        <v>9134243.5895473082</v>
      </c>
      <c r="DR177" s="6">
        <f>'Monthly Data'!M21</f>
        <v>20756513.85047508</v>
      </c>
      <c r="DS177" s="6">
        <f>'Monthly Data'!R21</f>
        <v>11733251.872329956</v>
      </c>
      <c r="DT177" s="6">
        <f>'Monthly Data'!W21</f>
        <v>23514731.551350094</v>
      </c>
    </row>
    <row r="178" spans="1:124" x14ac:dyDescent="0.25">
      <c r="A178">
        <v>2013</v>
      </c>
      <c r="B178">
        <v>9</v>
      </c>
      <c r="C178">
        <v>131.1</v>
      </c>
      <c r="D178">
        <v>19.099999999999998</v>
      </c>
      <c r="E178">
        <v>84.9</v>
      </c>
      <c r="F178">
        <v>32.9</v>
      </c>
      <c r="G178">
        <v>50.5</v>
      </c>
      <c r="H178">
        <v>58.499999999999993</v>
      </c>
      <c r="I178">
        <v>24</v>
      </c>
      <c r="J178">
        <v>92.000000000000028</v>
      </c>
      <c r="K178">
        <v>7.2000000000000011</v>
      </c>
      <c r="L178">
        <v>135.20000000000002</v>
      </c>
      <c r="M178">
        <v>0</v>
      </c>
      <c r="N178">
        <v>188</v>
      </c>
      <c r="O178">
        <v>0</v>
      </c>
      <c r="P178">
        <v>247.99999999999994</v>
      </c>
      <c r="Q178">
        <v>16.266666666666666</v>
      </c>
      <c r="DP178" s="6">
        <f>'Monthly Data'!E22</f>
        <v>19743349.217510894</v>
      </c>
      <c r="DQ178" s="6">
        <f>'Monthly Data'!I22</f>
        <v>7746346.3271917067</v>
      </c>
      <c r="DR178" s="6">
        <f>'Monthly Data'!M22</f>
        <v>18496598.202596284</v>
      </c>
      <c r="DS178" s="6">
        <f>'Monthly Data'!R22</f>
        <v>11218445.909329953</v>
      </c>
      <c r="DT178" s="6">
        <f>'Monthly Data'!W22</f>
        <v>20804412.328200094</v>
      </c>
    </row>
    <row r="179" spans="1:124" x14ac:dyDescent="0.25">
      <c r="A179">
        <v>2013</v>
      </c>
      <c r="B179">
        <v>10</v>
      </c>
      <c r="C179">
        <v>270.60000000000002</v>
      </c>
      <c r="D179">
        <v>1.8000000000000007</v>
      </c>
      <c r="E179">
        <v>212.10000000000002</v>
      </c>
      <c r="F179">
        <v>5.3000000000000007</v>
      </c>
      <c r="G179">
        <v>159.09999999999997</v>
      </c>
      <c r="H179">
        <v>14.300000000000004</v>
      </c>
      <c r="I179">
        <v>111.4</v>
      </c>
      <c r="J179">
        <v>28.6</v>
      </c>
      <c r="K179">
        <v>72.599999999999994</v>
      </c>
      <c r="L179">
        <v>51.800000000000004</v>
      </c>
      <c r="M179">
        <v>43.8</v>
      </c>
      <c r="N179">
        <v>85.000000000000014</v>
      </c>
      <c r="O179">
        <v>22.200000000000003</v>
      </c>
      <c r="P179">
        <v>125.39999999999999</v>
      </c>
      <c r="Q179">
        <v>11.329032258064519</v>
      </c>
      <c r="DP179" s="6">
        <f>'Monthly Data'!E23</f>
        <v>18636040.720456898</v>
      </c>
      <c r="DQ179" s="6">
        <f>'Monthly Data'!I23</f>
        <v>7769073.3008987075</v>
      </c>
      <c r="DR179" s="6">
        <f>'Monthly Data'!M23</f>
        <v>20150009.283521384</v>
      </c>
      <c r="DS179" s="6">
        <f>'Monthly Data'!R23</f>
        <v>11555222.675729956</v>
      </c>
      <c r="DT179" s="6">
        <f>'Monthly Data'!W23</f>
        <v>20100765.611542594</v>
      </c>
    </row>
    <row r="180" spans="1:124" x14ac:dyDescent="0.25">
      <c r="A180">
        <v>2013</v>
      </c>
      <c r="B180">
        <v>11</v>
      </c>
      <c r="C180">
        <v>525.70000000000005</v>
      </c>
      <c r="D180">
        <v>0</v>
      </c>
      <c r="E180">
        <v>465.7</v>
      </c>
      <c r="F180">
        <v>0</v>
      </c>
      <c r="G180">
        <v>405.7</v>
      </c>
      <c r="H180">
        <v>0</v>
      </c>
      <c r="I180">
        <v>345.70000000000005</v>
      </c>
      <c r="J180">
        <v>0</v>
      </c>
      <c r="K180">
        <v>286.40000000000003</v>
      </c>
      <c r="L180">
        <v>0.69999999999999929</v>
      </c>
      <c r="M180">
        <v>230.00000000000006</v>
      </c>
      <c r="N180">
        <v>4.2999999999999989</v>
      </c>
      <c r="O180">
        <v>176.5</v>
      </c>
      <c r="P180">
        <v>10.799999999999999</v>
      </c>
      <c r="Q180">
        <v>2.4766666666666661</v>
      </c>
      <c r="DP180" s="6">
        <f>'Monthly Data'!E24</f>
        <v>20299657.892608896</v>
      </c>
      <c r="DQ180" s="6">
        <f>'Monthly Data'!I24</f>
        <v>8446339.5490381066</v>
      </c>
      <c r="DR180" s="6">
        <f>'Monthly Data'!M24</f>
        <v>18707953.880260784</v>
      </c>
      <c r="DS180" s="6">
        <f>'Monthly Data'!R24</f>
        <v>10889996.847529959</v>
      </c>
      <c r="DT180" s="6">
        <f>'Monthly Data'!W24</f>
        <v>21017409.413107593</v>
      </c>
    </row>
    <row r="181" spans="1:124" x14ac:dyDescent="0.25">
      <c r="A181">
        <v>2013</v>
      </c>
      <c r="B181">
        <v>12</v>
      </c>
      <c r="C181">
        <v>735.59999999999991</v>
      </c>
      <c r="D181">
        <v>0</v>
      </c>
      <c r="E181">
        <v>673.6</v>
      </c>
      <c r="F181">
        <v>0</v>
      </c>
      <c r="G181">
        <v>611.59999999999991</v>
      </c>
      <c r="H181">
        <v>0</v>
      </c>
      <c r="I181">
        <v>549.6</v>
      </c>
      <c r="J181">
        <v>0</v>
      </c>
      <c r="K181">
        <v>487.59999999999991</v>
      </c>
      <c r="L181">
        <v>0</v>
      </c>
      <c r="M181">
        <v>425.59999999999997</v>
      </c>
      <c r="N181">
        <v>0</v>
      </c>
      <c r="O181">
        <v>363.59999999999997</v>
      </c>
      <c r="P181">
        <v>0</v>
      </c>
      <c r="Q181">
        <v>-3.7290322580645165</v>
      </c>
      <c r="DP181" s="6">
        <f>'Monthly Data'!E25</f>
        <v>23861647.359846197</v>
      </c>
      <c r="DQ181" s="6">
        <f>'Monthly Data'!I25</f>
        <v>9620086.7899936084</v>
      </c>
      <c r="DR181" s="6">
        <f>'Monthly Data'!M25</f>
        <v>21198459.033898782</v>
      </c>
      <c r="DS181" s="6">
        <f>'Monthly Data'!R25</f>
        <v>10628811.120929956</v>
      </c>
      <c r="DT181" s="6">
        <f>'Monthly Data'!W25</f>
        <v>22772224.28054259</v>
      </c>
    </row>
    <row r="182" spans="1:124" x14ac:dyDescent="0.25">
      <c r="A182">
        <v>2014</v>
      </c>
      <c r="B182">
        <v>1</v>
      </c>
      <c r="C182">
        <v>888.3</v>
      </c>
      <c r="D182">
        <v>0</v>
      </c>
      <c r="E182">
        <v>826.30000000000007</v>
      </c>
      <c r="F182">
        <v>0</v>
      </c>
      <c r="G182">
        <v>764.30000000000007</v>
      </c>
      <c r="H182">
        <v>0</v>
      </c>
      <c r="I182">
        <v>702.30000000000007</v>
      </c>
      <c r="J182">
        <v>0</v>
      </c>
      <c r="K182">
        <v>640.30000000000007</v>
      </c>
      <c r="L182">
        <v>0</v>
      </c>
      <c r="M182">
        <v>578.30000000000007</v>
      </c>
      <c r="N182">
        <v>0</v>
      </c>
      <c r="O182">
        <v>516.30000000000018</v>
      </c>
      <c r="P182">
        <v>0</v>
      </c>
      <c r="Q182">
        <v>-8.6548387096774189</v>
      </c>
      <c r="DP182" s="6">
        <f>'Monthly Data'!E26</f>
        <v>25393202.293457907</v>
      </c>
      <c r="DQ182" s="6">
        <f>'Monthly Data'!I26</f>
        <v>10338245.211131522</v>
      </c>
      <c r="DR182" s="6">
        <f>'Monthly Data'!M26</f>
        <v>21399314.102067377</v>
      </c>
      <c r="DS182" s="6">
        <f>'Monthly Data'!R26</f>
        <v>11182242.747134289</v>
      </c>
      <c r="DT182" s="6">
        <f>'Monthly Data'!W26</f>
        <v>21429596.235136066</v>
      </c>
    </row>
    <row r="183" spans="1:124" x14ac:dyDescent="0.25">
      <c r="A183">
        <v>2014</v>
      </c>
      <c r="B183">
        <v>2</v>
      </c>
      <c r="C183">
        <v>819.7</v>
      </c>
      <c r="D183">
        <v>0</v>
      </c>
      <c r="E183">
        <v>763.7</v>
      </c>
      <c r="F183">
        <v>0</v>
      </c>
      <c r="G183">
        <v>707.7</v>
      </c>
      <c r="H183">
        <v>0</v>
      </c>
      <c r="I183">
        <v>651.70000000000005</v>
      </c>
      <c r="J183">
        <v>0</v>
      </c>
      <c r="K183">
        <v>595.70000000000005</v>
      </c>
      <c r="L183">
        <v>0</v>
      </c>
      <c r="M183">
        <v>539.70000000000005</v>
      </c>
      <c r="N183">
        <v>0</v>
      </c>
      <c r="O183">
        <v>483.7</v>
      </c>
      <c r="P183">
        <v>0</v>
      </c>
      <c r="Q183">
        <v>-9.2750000000000004</v>
      </c>
      <c r="DP183" s="6">
        <f>'Monthly Data'!E27</f>
        <v>21886278.818173807</v>
      </c>
      <c r="DQ183" s="6">
        <f>'Monthly Data'!I27</f>
        <v>9351057.0233993232</v>
      </c>
      <c r="DR183" s="6">
        <f>'Monthly Data'!M27</f>
        <v>19895037.241073877</v>
      </c>
      <c r="DS183" s="6">
        <f>'Monthly Data'!R27</f>
        <v>9859147.4817342851</v>
      </c>
      <c r="DT183" s="6">
        <f>'Monthly Data'!W27</f>
        <v>20763730.490993563</v>
      </c>
    </row>
    <row r="184" spans="1:124" x14ac:dyDescent="0.25">
      <c r="A184">
        <v>2014</v>
      </c>
      <c r="B184">
        <v>3</v>
      </c>
      <c r="C184">
        <v>747.30000000000007</v>
      </c>
      <c r="D184">
        <v>0</v>
      </c>
      <c r="E184">
        <v>685.30000000000007</v>
      </c>
      <c r="F184">
        <v>0</v>
      </c>
      <c r="G184">
        <v>623.30000000000007</v>
      </c>
      <c r="H184">
        <v>0</v>
      </c>
      <c r="I184">
        <v>561.30000000000007</v>
      </c>
      <c r="J184">
        <v>0</v>
      </c>
      <c r="K184">
        <v>499.29999999999995</v>
      </c>
      <c r="L184">
        <v>0</v>
      </c>
      <c r="M184">
        <v>437.29999999999995</v>
      </c>
      <c r="N184">
        <v>0</v>
      </c>
      <c r="O184">
        <v>375.29999999999995</v>
      </c>
      <c r="P184">
        <v>0</v>
      </c>
      <c r="Q184">
        <v>-4.1064516129032258</v>
      </c>
      <c r="DP184" s="6">
        <f>'Monthly Data'!E28</f>
        <v>22125882.52608351</v>
      </c>
      <c r="DQ184" s="6">
        <f>'Monthly Data'!I28</f>
        <v>9838354.2654507235</v>
      </c>
      <c r="DR184" s="6">
        <f>'Monthly Data'!M28</f>
        <v>21807154.624765079</v>
      </c>
      <c r="DS184" s="6">
        <f>'Monthly Data'!R28</f>
        <v>11209096.000734286</v>
      </c>
      <c r="DT184" s="6">
        <f>'Monthly Data'!W28</f>
        <v>21695140.398856066</v>
      </c>
    </row>
    <row r="185" spans="1:124" x14ac:dyDescent="0.25">
      <c r="A185">
        <v>2014</v>
      </c>
      <c r="B185">
        <v>4</v>
      </c>
      <c r="C185">
        <v>405.19999999999987</v>
      </c>
      <c r="D185">
        <v>0</v>
      </c>
      <c r="E185">
        <v>345.2</v>
      </c>
      <c r="F185">
        <v>0</v>
      </c>
      <c r="G185">
        <v>285.2</v>
      </c>
      <c r="H185">
        <v>0</v>
      </c>
      <c r="I185">
        <v>226.79999999999998</v>
      </c>
      <c r="J185">
        <v>1.5999999999999996</v>
      </c>
      <c r="K185">
        <v>171.99999999999997</v>
      </c>
      <c r="L185">
        <v>6.7999999999999989</v>
      </c>
      <c r="M185">
        <v>121.80000000000001</v>
      </c>
      <c r="N185">
        <v>16.599999999999998</v>
      </c>
      <c r="O185">
        <v>80.600000000000009</v>
      </c>
      <c r="P185">
        <v>35.400000000000006</v>
      </c>
      <c r="Q185">
        <v>6.4933333333333341</v>
      </c>
      <c r="DP185" s="6">
        <f>'Monthly Data'!E29</f>
        <v>17847693.948654607</v>
      </c>
      <c r="DQ185" s="6">
        <f>'Monthly Data'!I29</f>
        <v>8009795.5709861238</v>
      </c>
      <c r="DR185" s="6">
        <f>'Monthly Data'!M29</f>
        <v>18246560.024656776</v>
      </c>
      <c r="DS185" s="6">
        <f>'Monthly Data'!R29</f>
        <v>11171928.788934285</v>
      </c>
      <c r="DT185" s="6">
        <f>'Monthly Data'!W29</f>
        <v>22089231.011596061</v>
      </c>
    </row>
    <row r="186" spans="1:124" x14ac:dyDescent="0.25">
      <c r="A186">
        <v>2014</v>
      </c>
      <c r="B186">
        <v>5</v>
      </c>
      <c r="C186">
        <v>214.49999999999994</v>
      </c>
      <c r="D186">
        <v>4.7000000000000028</v>
      </c>
      <c r="E186">
        <v>160.89999999999998</v>
      </c>
      <c r="F186">
        <v>13.100000000000001</v>
      </c>
      <c r="G186">
        <v>113.3</v>
      </c>
      <c r="H186">
        <v>27.500000000000004</v>
      </c>
      <c r="I186">
        <v>74.099999999999994</v>
      </c>
      <c r="J186">
        <v>50.300000000000004</v>
      </c>
      <c r="K186">
        <v>40.600000000000009</v>
      </c>
      <c r="L186">
        <v>78.800000000000011</v>
      </c>
      <c r="M186">
        <v>19.3</v>
      </c>
      <c r="N186">
        <v>119.50000000000003</v>
      </c>
      <c r="O186">
        <v>8.9</v>
      </c>
      <c r="P186">
        <v>171.10000000000002</v>
      </c>
      <c r="Q186">
        <v>13.232258064516129</v>
      </c>
      <c r="DP186" s="6">
        <f>'Monthly Data'!E30</f>
        <v>17821762.58503991</v>
      </c>
      <c r="DQ186" s="6">
        <f>'Monthly Data'!I30</f>
        <v>7903042.6695890231</v>
      </c>
      <c r="DR186" s="6">
        <f>'Monthly Data'!M30</f>
        <v>17252199.708553478</v>
      </c>
      <c r="DS186" s="6">
        <f>'Monthly Data'!R30</f>
        <v>11807106.216334285</v>
      </c>
      <c r="DT186" s="6">
        <f>'Monthly Data'!W30</f>
        <v>22968398.309588566</v>
      </c>
    </row>
    <row r="187" spans="1:124" x14ac:dyDescent="0.25">
      <c r="A187">
        <v>2014</v>
      </c>
      <c r="B187">
        <v>6</v>
      </c>
      <c r="C187">
        <v>69</v>
      </c>
      <c r="D187">
        <v>31.1</v>
      </c>
      <c r="E187">
        <v>38.399999999999991</v>
      </c>
      <c r="F187">
        <v>60.5</v>
      </c>
      <c r="G187">
        <v>14.400000000000002</v>
      </c>
      <c r="H187">
        <v>96.499999999999986</v>
      </c>
      <c r="I187">
        <v>3.3000000000000007</v>
      </c>
      <c r="J187">
        <v>145.4</v>
      </c>
      <c r="K187">
        <v>0</v>
      </c>
      <c r="L187">
        <v>202.10000000000002</v>
      </c>
      <c r="M187">
        <v>0</v>
      </c>
      <c r="N187">
        <v>262.10000000000008</v>
      </c>
      <c r="O187">
        <v>0</v>
      </c>
      <c r="P187">
        <v>322.10000000000008</v>
      </c>
      <c r="Q187">
        <v>18.736666666666668</v>
      </c>
      <c r="DP187" s="6">
        <f>'Monthly Data'!E31</f>
        <v>20998414.369688809</v>
      </c>
      <c r="DQ187" s="6">
        <f>'Monthly Data'!I31</f>
        <v>8668892.1893494241</v>
      </c>
      <c r="DR187" s="6">
        <f>'Monthly Data'!M31</f>
        <v>18652963.971479878</v>
      </c>
      <c r="DS187" s="6">
        <f>'Monthly Data'!R31</f>
        <v>11080295.911534289</v>
      </c>
      <c r="DT187" s="6">
        <f>'Monthly Data'!W31</f>
        <v>21082986.601546064</v>
      </c>
    </row>
    <row r="188" spans="1:124" x14ac:dyDescent="0.25">
      <c r="A188">
        <v>2014</v>
      </c>
      <c r="B188">
        <v>7</v>
      </c>
      <c r="C188">
        <v>47.300000000000011</v>
      </c>
      <c r="D188">
        <v>30.600000000000009</v>
      </c>
      <c r="E188">
        <v>15.300000000000008</v>
      </c>
      <c r="F188">
        <v>60.600000000000009</v>
      </c>
      <c r="G188">
        <v>2.3000000000000007</v>
      </c>
      <c r="H188">
        <v>109.60000000000002</v>
      </c>
      <c r="I188">
        <v>0</v>
      </c>
      <c r="J188">
        <v>169.3</v>
      </c>
      <c r="K188">
        <v>0</v>
      </c>
      <c r="L188">
        <v>231.3</v>
      </c>
      <c r="M188">
        <v>0</v>
      </c>
      <c r="N188">
        <v>293.29999999999995</v>
      </c>
      <c r="O188">
        <v>0</v>
      </c>
      <c r="P188">
        <v>355.29999999999995</v>
      </c>
      <c r="Q188">
        <v>19.461290322580645</v>
      </c>
      <c r="DP188" s="6">
        <f>'Monthly Data'!E32</f>
        <v>23086879.999604907</v>
      </c>
      <c r="DQ188" s="6">
        <f>'Monthly Data'!I32</f>
        <v>8980988.5864691231</v>
      </c>
      <c r="DR188" s="6">
        <f>'Monthly Data'!M32</f>
        <v>20437880.751591679</v>
      </c>
      <c r="DS188" s="6">
        <f>'Monthly Data'!R32</f>
        <v>11727924.419334285</v>
      </c>
      <c r="DT188" s="6">
        <f>'Monthly Data'!W32</f>
        <v>23324333.587996062</v>
      </c>
    </row>
    <row r="189" spans="1:124" x14ac:dyDescent="0.25">
      <c r="A189">
        <v>2014</v>
      </c>
      <c r="B189">
        <v>8</v>
      </c>
      <c r="C189">
        <v>38.799999999999997</v>
      </c>
      <c r="D189">
        <v>27.5</v>
      </c>
      <c r="E189">
        <v>10.899999999999999</v>
      </c>
      <c r="F189">
        <v>61.599999999999994</v>
      </c>
      <c r="G189">
        <v>0.69999999999999929</v>
      </c>
      <c r="H189">
        <v>113.39999999999999</v>
      </c>
      <c r="I189">
        <v>0</v>
      </c>
      <c r="J189">
        <v>174.69999999999996</v>
      </c>
      <c r="K189">
        <v>0</v>
      </c>
      <c r="L189">
        <v>236.7</v>
      </c>
      <c r="M189">
        <v>0</v>
      </c>
      <c r="N189">
        <v>298.70000000000005</v>
      </c>
      <c r="O189">
        <v>0</v>
      </c>
      <c r="P189">
        <v>360.7</v>
      </c>
      <c r="Q189">
        <v>19.63548387096774</v>
      </c>
      <c r="DP189" s="6">
        <f>'Monthly Data'!E33</f>
        <v>22898517.649519607</v>
      </c>
      <c r="DQ189" s="6">
        <f>'Monthly Data'!I33</f>
        <v>9004179.1767437235</v>
      </c>
      <c r="DR189" s="6">
        <f>'Monthly Data'!M33</f>
        <v>19466788.962457281</v>
      </c>
      <c r="DS189" s="6">
        <f>'Monthly Data'!R33</f>
        <v>12013776.030734288</v>
      </c>
      <c r="DT189" s="6">
        <f>'Monthly Data'!W33</f>
        <v>24335554.599098563</v>
      </c>
    </row>
    <row r="190" spans="1:124" x14ac:dyDescent="0.25">
      <c r="A190">
        <v>2014</v>
      </c>
      <c r="B190">
        <v>9</v>
      </c>
      <c r="C190">
        <v>133.30000000000001</v>
      </c>
      <c r="D190">
        <v>13.900000000000002</v>
      </c>
      <c r="E190">
        <v>87.2</v>
      </c>
      <c r="F190">
        <v>27.8</v>
      </c>
      <c r="G190">
        <v>46.900000000000006</v>
      </c>
      <c r="H190">
        <v>47.5</v>
      </c>
      <c r="I190">
        <v>22.200000000000003</v>
      </c>
      <c r="J190">
        <v>82.8</v>
      </c>
      <c r="K190">
        <v>6.4</v>
      </c>
      <c r="L190">
        <v>126.99999999999999</v>
      </c>
      <c r="M190">
        <v>9.9999999999999645E-2</v>
      </c>
      <c r="N190">
        <v>180.70000000000007</v>
      </c>
      <c r="O190">
        <v>0</v>
      </c>
      <c r="P190">
        <v>240.60000000000005</v>
      </c>
      <c r="Q190">
        <v>16.02</v>
      </c>
      <c r="DP190" s="6">
        <f>'Monthly Data'!E34</f>
        <v>19497729.920137007</v>
      </c>
      <c r="DQ190" s="6">
        <f>'Monthly Data'!I34</f>
        <v>8036044.4873844236</v>
      </c>
      <c r="DR190" s="6">
        <f>'Monthly Data'!M34</f>
        <v>18315528.931178078</v>
      </c>
      <c r="DS190" s="6">
        <f>'Monthly Data'!R34</f>
        <v>10309364.006934287</v>
      </c>
      <c r="DT190" s="6">
        <f>'Monthly Data'!W34</f>
        <v>22547078.271053564</v>
      </c>
    </row>
    <row r="191" spans="1:124" x14ac:dyDescent="0.25">
      <c r="A191">
        <v>2014</v>
      </c>
      <c r="B191">
        <v>10</v>
      </c>
      <c r="C191">
        <v>288.29999999999995</v>
      </c>
      <c r="D191">
        <v>0</v>
      </c>
      <c r="E191">
        <v>226.39999999999998</v>
      </c>
      <c r="F191">
        <v>0.10000000000000142</v>
      </c>
      <c r="G191">
        <v>168.5</v>
      </c>
      <c r="H191">
        <v>4.1999999999999993</v>
      </c>
      <c r="I191">
        <v>117.00000000000003</v>
      </c>
      <c r="J191">
        <v>14.7</v>
      </c>
      <c r="K191">
        <v>73.099999999999994</v>
      </c>
      <c r="L191">
        <v>32.799999999999997</v>
      </c>
      <c r="M191">
        <v>35.699999999999996</v>
      </c>
      <c r="N191">
        <v>57.400000000000006</v>
      </c>
      <c r="O191">
        <v>8.4</v>
      </c>
      <c r="P191">
        <v>92.09999999999998</v>
      </c>
      <c r="Q191">
        <v>10.700000000000001</v>
      </c>
      <c r="DP191" s="6">
        <f>'Monthly Data'!E35</f>
        <v>18038933.076452006</v>
      </c>
      <c r="DQ191" s="6">
        <f>'Monthly Data'!I35</f>
        <v>7894328.9927725242</v>
      </c>
      <c r="DR191" s="6">
        <f>'Monthly Data'!M35</f>
        <v>18639625.448093776</v>
      </c>
      <c r="DS191" s="6">
        <f>'Monthly Data'!R35</f>
        <v>10614506.981734289</v>
      </c>
      <c r="DT191" s="6">
        <f>'Monthly Data'!W35</f>
        <v>22510487.298833564</v>
      </c>
    </row>
    <row r="192" spans="1:124" x14ac:dyDescent="0.25">
      <c r="A192">
        <v>2014</v>
      </c>
      <c r="B192">
        <v>11</v>
      </c>
      <c r="C192">
        <v>543.69999999999993</v>
      </c>
      <c r="D192">
        <v>0</v>
      </c>
      <c r="E192">
        <v>483.7</v>
      </c>
      <c r="F192">
        <v>0</v>
      </c>
      <c r="G192">
        <v>423.7</v>
      </c>
      <c r="H192">
        <v>0</v>
      </c>
      <c r="I192">
        <v>363.7</v>
      </c>
      <c r="J192">
        <v>0</v>
      </c>
      <c r="K192">
        <v>303.70000000000005</v>
      </c>
      <c r="L192">
        <v>0</v>
      </c>
      <c r="M192">
        <v>244.10000000000005</v>
      </c>
      <c r="N192">
        <v>0.40000000000000036</v>
      </c>
      <c r="O192">
        <v>189.4</v>
      </c>
      <c r="P192">
        <v>5.6999999999999993</v>
      </c>
      <c r="Q192">
        <v>1.8766666666666667</v>
      </c>
      <c r="DP192" s="6">
        <f>'Monthly Data'!E36</f>
        <v>20219734.067318108</v>
      </c>
      <c r="DQ192" s="6">
        <f>'Monthly Data'!I36</f>
        <v>8815493.051282024</v>
      </c>
      <c r="DR192" s="6">
        <f>'Monthly Data'!M36</f>
        <v>18739976.629389778</v>
      </c>
      <c r="DS192" s="6">
        <f>'Monthly Data'!R36</f>
        <v>9875018.7159342859</v>
      </c>
      <c r="DT192" s="6">
        <f>'Monthly Data'!W36</f>
        <v>23546531.154631067</v>
      </c>
    </row>
    <row r="193" spans="1:124" x14ac:dyDescent="0.25">
      <c r="A193">
        <v>2014</v>
      </c>
      <c r="B193">
        <v>12</v>
      </c>
      <c r="C193">
        <v>604.5</v>
      </c>
      <c r="D193">
        <v>0</v>
      </c>
      <c r="E193">
        <v>542.5</v>
      </c>
      <c r="F193">
        <v>0</v>
      </c>
      <c r="G193">
        <v>480.49999999999994</v>
      </c>
      <c r="H193">
        <v>0</v>
      </c>
      <c r="I193">
        <v>418.49999999999989</v>
      </c>
      <c r="J193">
        <v>0</v>
      </c>
      <c r="K193">
        <v>356.49999999999994</v>
      </c>
      <c r="L193">
        <v>0</v>
      </c>
      <c r="M193">
        <v>294.49999999999994</v>
      </c>
      <c r="N193">
        <v>0</v>
      </c>
      <c r="O193">
        <v>232.49999999999994</v>
      </c>
      <c r="P193">
        <v>0</v>
      </c>
      <c r="Q193">
        <v>0.49999999999999989</v>
      </c>
      <c r="DP193" s="6">
        <f>'Monthly Data'!E37</f>
        <v>22345974.245960809</v>
      </c>
      <c r="DQ193" s="6">
        <f>'Monthly Data'!I37</f>
        <v>9522838.5356366243</v>
      </c>
      <c r="DR193" s="6">
        <f>'Monthly Data'!M37</f>
        <v>19939138.603936777</v>
      </c>
      <c r="DS193" s="6">
        <f>'Monthly Data'!R37</f>
        <v>10271290.394334288</v>
      </c>
      <c r="DT193" s="6">
        <f>'Monthly Data'!W37</f>
        <v>23381152.704773568</v>
      </c>
    </row>
    <row r="194" spans="1:124" x14ac:dyDescent="0.25">
      <c r="A194">
        <v>2015</v>
      </c>
      <c r="B194">
        <v>1</v>
      </c>
      <c r="C194">
        <v>842.79999999999984</v>
      </c>
      <c r="D194">
        <v>0</v>
      </c>
      <c r="E194">
        <v>780.79999999999984</v>
      </c>
      <c r="F194">
        <v>0</v>
      </c>
      <c r="G194">
        <v>718.79999999999984</v>
      </c>
      <c r="H194">
        <v>0</v>
      </c>
      <c r="I194">
        <v>656.8</v>
      </c>
      <c r="J194">
        <v>0</v>
      </c>
      <c r="K194">
        <v>594.79999999999995</v>
      </c>
      <c r="L194">
        <v>0</v>
      </c>
      <c r="M194">
        <v>532.80000000000007</v>
      </c>
      <c r="N194">
        <v>0</v>
      </c>
      <c r="O194">
        <v>470.80000000000013</v>
      </c>
      <c r="P194">
        <v>0</v>
      </c>
      <c r="Q194">
        <v>-7.1870967741935505</v>
      </c>
      <c r="DP194" s="6">
        <f>'Monthly Data'!E38</f>
        <v>24367178.229805239</v>
      </c>
      <c r="DQ194" s="6">
        <f>'Monthly Data'!I38</f>
        <v>10328729.711646423</v>
      </c>
      <c r="DR194" s="6">
        <f>'Monthly Data'!M38</f>
        <v>22100366.841291271</v>
      </c>
      <c r="DS194" s="6">
        <f>'Monthly Data'!R38</f>
        <v>10704488.336249653</v>
      </c>
      <c r="DT194" s="6">
        <f>'Monthly Data'!W38</f>
        <v>24101385.121249359</v>
      </c>
    </row>
    <row r="195" spans="1:124" x14ac:dyDescent="0.25">
      <c r="A195">
        <v>2015</v>
      </c>
      <c r="B195">
        <v>2</v>
      </c>
      <c r="C195">
        <v>897.09999999999991</v>
      </c>
      <c r="D195">
        <v>0</v>
      </c>
      <c r="E195">
        <v>841.0999999999998</v>
      </c>
      <c r="F195">
        <v>0</v>
      </c>
      <c r="G195">
        <v>785.09999999999991</v>
      </c>
      <c r="H195">
        <v>0</v>
      </c>
      <c r="I195">
        <v>729.1</v>
      </c>
      <c r="J195">
        <v>0</v>
      </c>
      <c r="K195">
        <v>673.1</v>
      </c>
      <c r="L195">
        <v>0</v>
      </c>
      <c r="M195">
        <v>617.1</v>
      </c>
      <c r="N195">
        <v>0</v>
      </c>
      <c r="O195">
        <v>561.1</v>
      </c>
      <c r="P195">
        <v>0</v>
      </c>
      <c r="Q195">
        <v>-12.039285714285715</v>
      </c>
      <c r="DP195" s="6">
        <f>'Monthly Data'!E39</f>
        <v>22466482.311995439</v>
      </c>
      <c r="DQ195" s="6">
        <f>'Monthly Data'!I39</f>
        <v>9874530.7185580228</v>
      </c>
      <c r="DR195" s="6">
        <f>'Monthly Data'!M39</f>
        <v>20762337.842729874</v>
      </c>
      <c r="DS195" s="6">
        <f>'Monthly Data'!R39</f>
        <v>9935370.3074496537</v>
      </c>
      <c r="DT195" s="6">
        <f>'Monthly Data'!W39</f>
        <v>21537685.578724358</v>
      </c>
    </row>
    <row r="196" spans="1:124" x14ac:dyDescent="0.25">
      <c r="A196">
        <v>2015</v>
      </c>
      <c r="B196">
        <v>3</v>
      </c>
      <c r="C196">
        <v>660.70000000000016</v>
      </c>
      <c r="D196">
        <v>0</v>
      </c>
      <c r="E196">
        <v>598.70000000000005</v>
      </c>
      <c r="F196">
        <v>0</v>
      </c>
      <c r="G196">
        <v>536.70000000000005</v>
      </c>
      <c r="H196">
        <v>0</v>
      </c>
      <c r="I196">
        <v>474.69999999999993</v>
      </c>
      <c r="J196">
        <v>0</v>
      </c>
      <c r="K196">
        <v>412.69999999999993</v>
      </c>
      <c r="L196">
        <v>0</v>
      </c>
      <c r="M196">
        <v>350.7</v>
      </c>
      <c r="N196">
        <v>0</v>
      </c>
      <c r="O196">
        <v>289.20000000000005</v>
      </c>
      <c r="P196">
        <v>0.5</v>
      </c>
      <c r="Q196">
        <v>-1.3129032258064521</v>
      </c>
      <c r="DP196" s="6">
        <f>'Monthly Data'!E40</f>
        <v>21013033.88442684</v>
      </c>
      <c r="DQ196" s="6">
        <f>'Monthly Data'!I40</f>
        <v>9617862.4386104215</v>
      </c>
      <c r="DR196" s="6">
        <f>'Monthly Data'!M40</f>
        <v>20061469.364567973</v>
      </c>
      <c r="DS196" s="6">
        <f>'Monthly Data'!R40</f>
        <v>10565220.994649656</v>
      </c>
      <c r="DT196" s="6">
        <f>'Monthly Data'!W40</f>
        <v>23141596.620341856</v>
      </c>
    </row>
    <row r="197" spans="1:124" x14ac:dyDescent="0.25">
      <c r="A197">
        <v>2015</v>
      </c>
      <c r="B197">
        <v>4</v>
      </c>
      <c r="C197">
        <v>390.4</v>
      </c>
      <c r="D197">
        <v>0</v>
      </c>
      <c r="E197">
        <v>330.40000000000003</v>
      </c>
      <c r="F197">
        <v>0</v>
      </c>
      <c r="G197">
        <v>270.40000000000003</v>
      </c>
      <c r="H197">
        <v>0</v>
      </c>
      <c r="I197">
        <v>210.70000000000005</v>
      </c>
      <c r="J197">
        <v>0.30000000000000071</v>
      </c>
      <c r="K197">
        <v>155.20000000000002</v>
      </c>
      <c r="L197">
        <v>4.8000000000000007</v>
      </c>
      <c r="M197">
        <v>102.1</v>
      </c>
      <c r="N197">
        <v>11.700000000000001</v>
      </c>
      <c r="O197">
        <v>60.499999999999993</v>
      </c>
      <c r="P197">
        <v>30.100000000000005</v>
      </c>
      <c r="Q197">
        <v>6.9866666666666655</v>
      </c>
      <c r="DP197" s="6">
        <f>'Monthly Data'!E41</f>
        <v>17556188.672437936</v>
      </c>
      <c r="DQ197" s="6">
        <f>'Monthly Data'!I41</f>
        <v>8143793.0918673212</v>
      </c>
      <c r="DR197" s="6">
        <f>'Monthly Data'!M41</f>
        <v>17733635.082263172</v>
      </c>
      <c r="DS197" s="6">
        <f>'Monthly Data'!R41</f>
        <v>10250840.340449654</v>
      </c>
      <c r="DT197" s="6">
        <f>'Monthly Data'!W41</f>
        <v>23821596.386089358</v>
      </c>
    </row>
    <row r="198" spans="1:124" x14ac:dyDescent="0.25">
      <c r="A198">
        <v>2015</v>
      </c>
      <c r="B198">
        <v>5</v>
      </c>
      <c r="C198">
        <v>174.60000000000002</v>
      </c>
      <c r="D198">
        <v>13.700000000000003</v>
      </c>
      <c r="E198">
        <v>126.8</v>
      </c>
      <c r="F198">
        <v>27.900000000000002</v>
      </c>
      <c r="G198">
        <v>90.4</v>
      </c>
      <c r="H198">
        <v>53.500000000000007</v>
      </c>
      <c r="I198">
        <v>60</v>
      </c>
      <c r="J198">
        <v>85.1</v>
      </c>
      <c r="K198">
        <v>35.700000000000003</v>
      </c>
      <c r="L198">
        <v>122.79999999999998</v>
      </c>
      <c r="M198">
        <v>17.7</v>
      </c>
      <c r="N198">
        <v>166.8</v>
      </c>
      <c r="O198">
        <v>5.3999999999999995</v>
      </c>
      <c r="P198">
        <v>216.5</v>
      </c>
      <c r="Q198">
        <v>14.809677419354836</v>
      </c>
      <c r="DP198" s="6">
        <f>'Monthly Data'!E42</f>
        <v>18207057.629658837</v>
      </c>
      <c r="DQ198" s="6">
        <f>'Monthly Data'!I42</f>
        <v>8287149.1366159217</v>
      </c>
      <c r="DR198" s="6">
        <f>'Monthly Data'!M42</f>
        <v>17699206.830426574</v>
      </c>
      <c r="DS198" s="6">
        <f>'Monthly Data'!R42</f>
        <v>11333284.586049655</v>
      </c>
      <c r="DT198" s="6">
        <f>'Monthly Data'!W42</f>
        <v>22532519.384899355</v>
      </c>
    </row>
    <row r="199" spans="1:124" x14ac:dyDescent="0.25">
      <c r="A199">
        <v>2015</v>
      </c>
      <c r="B199">
        <v>6</v>
      </c>
      <c r="C199">
        <v>86.600000000000023</v>
      </c>
      <c r="D199">
        <v>8.4999999999999964</v>
      </c>
      <c r="E199">
        <v>46.900000000000006</v>
      </c>
      <c r="F199">
        <v>28.799999999999997</v>
      </c>
      <c r="G199">
        <v>22.6</v>
      </c>
      <c r="H199">
        <v>64.5</v>
      </c>
      <c r="I199">
        <v>11.9</v>
      </c>
      <c r="J199">
        <v>113.80000000000001</v>
      </c>
      <c r="K199">
        <v>4.7000000000000011</v>
      </c>
      <c r="L199">
        <v>166.60000000000005</v>
      </c>
      <c r="M199">
        <v>0.5</v>
      </c>
      <c r="N199">
        <v>222.39999999999998</v>
      </c>
      <c r="O199">
        <v>0</v>
      </c>
      <c r="P199">
        <v>281.89999999999992</v>
      </c>
      <c r="Q199">
        <v>17.396666666666668</v>
      </c>
      <c r="DP199" s="6">
        <f>'Monthly Data'!E43</f>
        <v>19833723.178718138</v>
      </c>
      <c r="DQ199" s="6">
        <f>'Monthly Data'!I43</f>
        <v>8448182.8690211214</v>
      </c>
      <c r="DR199" s="6">
        <f>'Monthly Data'!M43</f>
        <v>17929492.361075774</v>
      </c>
      <c r="DS199" s="6">
        <f>'Monthly Data'!R43</f>
        <v>10406367.349849654</v>
      </c>
      <c r="DT199" s="6">
        <f>'Monthly Data'!W43</f>
        <v>20526630.09834436</v>
      </c>
    </row>
    <row r="200" spans="1:124" x14ac:dyDescent="0.25">
      <c r="A200">
        <v>2015</v>
      </c>
      <c r="B200">
        <v>7</v>
      </c>
      <c r="C200">
        <v>33.399999999999991</v>
      </c>
      <c r="D200">
        <v>45.6</v>
      </c>
      <c r="E200">
        <v>13.599999999999998</v>
      </c>
      <c r="F200">
        <v>87.800000000000011</v>
      </c>
      <c r="G200">
        <v>1.8999999999999986</v>
      </c>
      <c r="H200">
        <v>138.1</v>
      </c>
      <c r="I200">
        <v>0</v>
      </c>
      <c r="J200">
        <v>198.19999999999996</v>
      </c>
      <c r="K200">
        <v>0</v>
      </c>
      <c r="L200">
        <v>260.2</v>
      </c>
      <c r="M200">
        <v>0</v>
      </c>
      <c r="N200">
        <v>322.2</v>
      </c>
      <c r="O200">
        <v>0</v>
      </c>
      <c r="P200">
        <v>384.2</v>
      </c>
      <c r="Q200">
        <v>20.393548387096775</v>
      </c>
      <c r="DP200" s="6">
        <f>'Monthly Data'!E44</f>
        <v>25552478.788773138</v>
      </c>
      <c r="DQ200" s="6">
        <f>'Monthly Data'!I44</f>
        <v>9827740.9466585219</v>
      </c>
      <c r="DR200" s="6">
        <f>'Monthly Data'!M44</f>
        <v>20517250.000154775</v>
      </c>
      <c r="DS200" s="6">
        <f>'Monthly Data'!R44</f>
        <v>10670953.665449653</v>
      </c>
      <c r="DT200" s="6">
        <f>'Monthly Data'!W44</f>
        <v>23356909.782169361</v>
      </c>
    </row>
    <row r="201" spans="1:124" x14ac:dyDescent="0.25">
      <c r="A201">
        <v>2015</v>
      </c>
      <c r="B201">
        <v>8</v>
      </c>
      <c r="C201">
        <v>33.700000000000003</v>
      </c>
      <c r="D201">
        <v>40.700000000000003</v>
      </c>
      <c r="E201">
        <v>13.3</v>
      </c>
      <c r="F201">
        <v>82.3</v>
      </c>
      <c r="G201">
        <v>1.6000000000000014</v>
      </c>
      <c r="H201">
        <v>132.59999999999997</v>
      </c>
      <c r="I201">
        <v>0</v>
      </c>
      <c r="J201">
        <v>192.99999999999994</v>
      </c>
      <c r="K201">
        <v>0</v>
      </c>
      <c r="L201">
        <v>254.99999999999994</v>
      </c>
      <c r="M201">
        <v>0</v>
      </c>
      <c r="N201">
        <v>317</v>
      </c>
      <c r="O201">
        <v>0</v>
      </c>
      <c r="P201">
        <v>379</v>
      </c>
      <c r="Q201">
        <v>20.225806451612904</v>
      </c>
      <c r="DP201" s="6">
        <f>'Monthly Data'!E45</f>
        <v>24748450.928526238</v>
      </c>
      <c r="DQ201" s="6">
        <f>'Monthly Data'!I45</f>
        <v>9334237.1711772215</v>
      </c>
      <c r="DR201" s="6">
        <f>'Monthly Data'!M45</f>
        <v>19663552.316919275</v>
      </c>
      <c r="DS201" s="6">
        <f>'Monthly Data'!R45</f>
        <v>11178235.555449653</v>
      </c>
      <c r="DT201" s="6">
        <f>'Monthly Data'!W45</f>
        <v>23423535.18430936</v>
      </c>
    </row>
    <row r="202" spans="1:124" x14ac:dyDescent="0.25">
      <c r="A202">
        <v>2015</v>
      </c>
      <c r="B202">
        <v>9</v>
      </c>
      <c r="C202">
        <v>54.5</v>
      </c>
      <c r="D202">
        <v>42.900000000000006</v>
      </c>
      <c r="E202">
        <v>25</v>
      </c>
      <c r="F202">
        <v>73.400000000000006</v>
      </c>
      <c r="G202">
        <v>9.3000000000000007</v>
      </c>
      <c r="H202">
        <v>117.69999999999999</v>
      </c>
      <c r="I202">
        <v>1.5999999999999996</v>
      </c>
      <c r="J202">
        <v>169.99999999999997</v>
      </c>
      <c r="K202">
        <v>0</v>
      </c>
      <c r="L202">
        <v>228.39999999999998</v>
      </c>
      <c r="M202">
        <v>0</v>
      </c>
      <c r="N202">
        <v>288.39999999999998</v>
      </c>
      <c r="O202">
        <v>0</v>
      </c>
      <c r="P202">
        <v>348.40000000000003</v>
      </c>
      <c r="Q202">
        <v>19.613333333333333</v>
      </c>
      <c r="DP202" s="6">
        <f>'Monthly Data'!E46</f>
        <v>22156204.349748038</v>
      </c>
      <c r="DQ202" s="6">
        <f>'Monthly Data'!I46</f>
        <v>9096701.4461178221</v>
      </c>
      <c r="DR202" s="6">
        <f>'Monthly Data'!M46</f>
        <v>19115247.525304172</v>
      </c>
      <c r="DS202" s="6">
        <f>'Monthly Data'!R46</f>
        <v>11305349.079249656</v>
      </c>
      <c r="DT202" s="6">
        <f>'Monthly Data'!W46</f>
        <v>21449719.081451859</v>
      </c>
    </row>
    <row r="203" spans="1:124" x14ac:dyDescent="0.25">
      <c r="A203">
        <v>2015</v>
      </c>
      <c r="B203">
        <v>10</v>
      </c>
      <c r="C203">
        <v>279.7</v>
      </c>
      <c r="D203">
        <v>0</v>
      </c>
      <c r="E203">
        <v>217.70000000000002</v>
      </c>
      <c r="F203">
        <v>0</v>
      </c>
      <c r="G203">
        <v>157.39999999999998</v>
      </c>
      <c r="H203">
        <v>1.6999999999999993</v>
      </c>
      <c r="I203">
        <v>102.69999999999999</v>
      </c>
      <c r="J203">
        <v>8.9999999999999982</v>
      </c>
      <c r="K203">
        <v>60.500000000000007</v>
      </c>
      <c r="L203">
        <v>28.799999999999997</v>
      </c>
      <c r="M203">
        <v>30.900000000000006</v>
      </c>
      <c r="N203">
        <v>61.199999999999996</v>
      </c>
      <c r="O203">
        <v>10.4</v>
      </c>
      <c r="P203">
        <v>102.70000000000002</v>
      </c>
      <c r="Q203">
        <v>10.977419354838707</v>
      </c>
      <c r="DP203" s="6">
        <f>'Monthly Data'!E47</f>
        <v>17701333.681162238</v>
      </c>
      <c r="DQ203" s="6">
        <f>'Monthly Data'!I47</f>
        <v>8006073.2998114219</v>
      </c>
      <c r="DR203" s="6">
        <f>'Monthly Data'!M47</f>
        <v>18081597.032005273</v>
      </c>
      <c r="DS203" s="6">
        <f>'Monthly Data'!R47</f>
        <v>10944408.211449653</v>
      </c>
      <c r="DT203" s="6">
        <f>'Monthly Data'!W47</f>
        <v>22317576.580834359</v>
      </c>
    </row>
    <row r="204" spans="1:124" x14ac:dyDescent="0.25">
      <c r="A204">
        <v>2015</v>
      </c>
      <c r="B204">
        <v>11</v>
      </c>
      <c r="C204">
        <v>380.49999999999994</v>
      </c>
      <c r="D204">
        <v>0</v>
      </c>
      <c r="E204">
        <v>320.5</v>
      </c>
      <c r="F204">
        <v>0</v>
      </c>
      <c r="G204">
        <v>261.8</v>
      </c>
      <c r="H204">
        <v>1.3000000000000007</v>
      </c>
      <c r="I204">
        <v>208.1</v>
      </c>
      <c r="J204">
        <v>7.6000000000000014</v>
      </c>
      <c r="K204">
        <v>157.60000000000002</v>
      </c>
      <c r="L204">
        <v>17.100000000000001</v>
      </c>
      <c r="M204">
        <v>110.9</v>
      </c>
      <c r="N204">
        <v>30.400000000000002</v>
      </c>
      <c r="O204">
        <v>76.7</v>
      </c>
      <c r="P204">
        <v>56.2</v>
      </c>
      <c r="Q204">
        <v>7.3166666666666673</v>
      </c>
      <c r="DP204" s="6">
        <f>'Monthly Data'!E48</f>
        <v>18075477.924958337</v>
      </c>
      <c r="DQ204" s="6">
        <f>'Monthly Data'!I48</f>
        <v>8136787.569821422</v>
      </c>
      <c r="DR204" s="6">
        <f>'Monthly Data'!M48</f>
        <v>17018915.867409173</v>
      </c>
      <c r="DS204" s="6">
        <f>'Monthly Data'!R48</f>
        <v>11056701.236649655</v>
      </c>
      <c r="DT204" s="6">
        <f>'Monthly Data'!W48</f>
        <v>21404969.676146857</v>
      </c>
    </row>
    <row r="205" spans="1:124" x14ac:dyDescent="0.25">
      <c r="A205">
        <v>2015</v>
      </c>
      <c r="B205">
        <v>12</v>
      </c>
      <c r="C205">
        <v>494.4</v>
      </c>
      <c r="D205">
        <v>0</v>
      </c>
      <c r="E205">
        <v>432.4</v>
      </c>
      <c r="F205">
        <v>0</v>
      </c>
      <c r="G205">
        <v>370.4</v>
      </c>
      <c r="H205">
        <v>0</v>
      </c>
      <c r="I205">
        <v>308.40000000000003</v>
      </c>
      <c r="J205">
        <v>0</v>
      </c>
      <c r="K205">
        <v>246.39999999999998</v>
      </c>
      <c r="L205">
        <v>0</v>
      </c>
      <c r="M205">
        <v>187.29999999999998</v>
      </c>
      <c r="N205">
        <v>2.9000000000000004</v>
      </c>
      <c r="O205">
        <v>132.10000000000002</v>
      </c>
      <c r="P205">
        <v>9.7000000000000011</v>
      </c>
      <c r="Q205">
        <v>4.0516129032258066</v>
      </c>
      <c r="DP205" s="6">
        <f>'Monthly Data'!E49</f>
        <v>20795330.447421238</v>
      </c>
      <c r="DQ205" s="6">
        <f>'Monthly Data'!I49</f>
        <v>8950106.7300681211</v>
      </c>
      <c r="DR205" s="6">
        <f>'Monthly Data'!M49</f>
        <v>19189793.881493274</v>
      </c>
      <c r="DS205" s="6">
        <f>'Monthly Data'!R49</f>
        <v>10387348.912449656</v>
      </c>
      <c r="DT205" s="6">
        <f>'Monthly Data'!W49</f>
        <v>25406346.078686859</v>
      </c>
    </row>
    <row r="206" spans="1:124" x14ac:dyDescent="0.25">
      <c r="A206">
        <v>2016</v>
      </c>
      <c r="B206">
        <v>1</v>
      </c>
      <c r="C206">
        <v>713.49999999999989</v>
      </c>
      <c r="D206">
        <v>0</v>
      </c>
      <c r="E206">
        <v>651.49999999999977</v>
      </c>
      <c r="F206">
        <v>0</v>
      </c>
      <c r="G206">
        <v>589.49999999999977</v>
      </c>
      <c r="H206">
        <v>0</v>
      </c>
      <c r="I206">
        <v>527.49999999999989</v>
      </c>
      <c r="J206">
        <v>0</v>
      </c>
      <c r="K206">
        <v>465.49999999999989</v>
      </c>
      <c r="L206">
        <v>0</v>
      </c>
      <c r="M206">
        <v>403.49999999999989</v>
      </c>
      <c r="N206">
        <v>0</v>
      </c>
      <c r="O206">
        <v>341.49999999999994</v>
      </c>
      <c r="P206">
        <v>0</v>
      </c>
      <c r="Q206">
        <v>-3.0161290322580654</v>
      </c>
      <c r="DP206" s="6">
        <f>'Monthly Data'!E50</f>
        <v>22568585.525682587</v>
      </c>
      <c r="DQ206" s="6">
        <f>'Monthly Data'!I50</f>
        <v>9721774.9090278149</v>
      </c>
      <c r="DR206" s="6">
        <f>'Monthly Data'!M50</f>
        <v>20957479.238009054</v>
      </c>
      <c r="DS206" s="6">
        <f>'Monthly Data'!R50</f>
        <v>10925191.476554967</v>
      </c>
      <c r="DT206" s="6">
        <f>'Monthly Data'!W50</f>
        <v>26243313.397527449</v>
      </c>
    </row>
    <row r="207" spans="1:124" x14ac:dyDescent="0.25">
      <c r="A207">
        <v>2016</v>
      </c>
      <c r="B207">
        <v>2</v>
      </c>
      <c r="C207">
        <v>640.29999999999995</v>
      </c>
      <c r="D207">
        <v>0</v>
      </c>
      <c r="E207">
        <v>582.29999999999995</v>
      </c>
      <c r="F207">
        <v>0</v>
      </c>
      <c r="G207">
        <v>524.29999999999995</v>
      </c>
      <c r="H207">
        <v>0</v>
      </c>
      <c r="I207">
        <v>466.3</v>
      </c>
      <c r="J207">
        <v>0</v>
      </c>
      <c r="K207">
        <v>408.3</v>
      </c>
      <c r="L207">
        <v>0</v>
      </c>
      <c r="M207">
        <v>350.3</v>
      </c>
      <c r="N207">
        <v>0</v>
      </c>
      <c r="O207">
        <v>293.79999999999995</v>
      </c>
      <c r="P207">
        <v>1.5</v>
      </c>
      <c r="Q207">
        <v>-2.0793103448275865</v>
      </c>
      <c r="DP207" s="6">
        <f>'Monthly Data'!E51</f>
        <v>20241380.399246987</v>
      </c>
      <c r="DQ207" s="6">
        <f>'Monthly Data'!I51</f>
        <v>9078742.6710346136</v>
      </c>
      <c r="DR207" s="6">
        <f>'Monthly Data'!M51</f>
        <v>19374058.788966756</v>
      </c>
      <c r="DS207" s="6">
        <f>'Monthly Data'!R51</f>
        <v>10205595.834754968</v>
      </c>
      <c r="DT207" s="6">
        <f>'Monthly Data'!W51</f>
        <v>24084561.636619952</v>
      </c>
    </row>
    <row r="208" spans="1:124" x14ac:dyDescent="0.25">
      <c r="A208">
        <v>2016</v>
      </c>
      <c r="B208">
        <v>3</v>
      </c>
      <c r="C208">
        <v>501.10000000000008</v>
      </c>
      <c r="D208">
        <v>0</v>
      </c>
      <c r="E208">
        <v>439.10000000000008</v>
      </c>
      <c r="F208">
        <v>0</v>
      </c>
      <c r="G208">
        <v>377.10000000000008</v>
      </c>
      <c r="H208">
        <v>0</v>
      </c>
      <c r="I208">
        <v>316.90000000000003</v>
      </c>
      <c r="J208">
        <v>1.8000000000000007</v>
      </c>
      <c r="K208">
        <v>260.19999999999993</v>
      </c>
      <c r="L208">
        <v>7.1000000000000014</v>
      </c>
      <c r="M208">
        <v>206.99999999999997</v>
      </c>
      <c r="N208">
        <v>15.900000000000002</v>
      </c>
      <c r="O208">
        <v>155.19999999999993</v>
      </c>
      <c r="P208">
        <v>26.1</v>
      </c>
      <c r="Q208">
        <v>3.8354838709677428</v>
      </c>
      <c r="DP208" s="6">
        <f>'Monthly Data'!E52</f>
        <v>19359371.986764789</v>
      </c>
      <c r="DQ208" s="6">
        <f>'Monthly Data'!I52</f>
        <v>8869063.100785315</v>
      </c>
      <c r="DR208" s="6">
        <f>'Monthly Data'!M52</f>
        <v>19017595.958107051</v>
      </c>
      <c r="DS208" s="6">
        <f>'Monthly Data'!R52</f>
        <v>11009704.170954969</v>
      </c>
      <c r="DT208" s="6">
        <f>'Monthly Data'!W52</f>
        <v>26064565.634734951</v>
      </c>
    </row>
    <row r="209" spans="1:124" x14ac:dyDescent="0.25">
      <c r="A209">
        <v>2016</v>
      </c>
      <c r="B209">
        <v>4</v>
      </c>
      <c r="C209">
        <v>451.00000000000006</v>
      </c>
      <c r="D209">
        <v>0</v>
      </c>
      <c r="E209">
        <v>391.00000000000011</v>
      </c>
      <c r="F209">
        <v>0</v>
      </c>
      <c r="G209">
        <v>331</v>
      </c>
      <c r="H209">
        <v>0</v>
      </c>
      <c r="I209">
        <v>272.60000000000002</v>
      </c>
      <c r="J209">
        <v>1.5999999999999996</v>
      </c>
      <c r="K209">
        <v>217.89999999999998</v>
      </c>
      <c r="L209">
        <v>6.9</v>
      </c>
      <c r="M209">
        <v>163.89999999999998</v>
      </c>
      <c r="N209">
        <v>12.9</v>
      </c>
      <c r="O209">
        <v>115.39999999999998</v>
      </c>
      <c r="P209">
        <v>24.4</v>
      </c>
      <c r="Q209">
        <v>4.9666666666666668</v>
      </c>
      <c r="DP209" s="6">
        <f>'Monthly Data'!E53</f>
        <v>17973519.346077684</v>
      </c>
      <c r="DQ209" s="6">
        <f>'Monthly Data'!I53</f>
        <v>8191352.471401413</v>
      </c>
      <c r="DR209" s="6">
        <f>'Monthly Data'!M53</f>
        <v>17874580.543612249</v>
      </c>
      <c r="DS209" s="6">
        <f>'Monthly Data'!R53</f>
        <v>10380440.993354967</v>
      </c>
      <c r="DT209" s="6">
        <f>'Monthly Data'!W53</f>
        <v>25462585.021489948</v>
      </c>
    </row>
    <row r="210" spans="1:124" x14ac:dyDescent="0.25">
      <c r="A210">
        <v>2016</v>
      </c>
      <c r="B210">
        <v>5</v>
      </c>
      <c r="C210">
        <v>221.39999999999998</v>
      </c>
      <c r="D210">
        <v>19.999999999999996</v>
      </c>
      <c r="E210">
        <v>172.49999999999997</v>
      </c>
      <c r="F210">
        <v>33.099999999999994</v>
      </c>
      <c r="G210">
        <v>125.19999999999999</v>
      </c>
      <c r="H210">
        <v>47.8</v>
      </c>
      <c r="I210">
        <v>84.6</v>
      </c>
      <c r="J210">
        <v>69.2</v>
      </c>
      <c r="K210">
        <v>47.200000000000017</v>
      </c>
      <c r="L210">
        <v>93.800000000000011</v>
      </c>
      <c r="M210">
        <v>19.999999999999996</v>
      </c>
      <c r="N210">
        <v>128.60000000000002</v>
      </c>
      <c r="O210">
        <v>5.8999999999999995</v>
      </c>
      <c r="P210">
        <v>176.49999999999994</v>
      </c>
      <c r="Q210">
        <v>13.503225806451612</v>
      </c>
      <c r="DP210" s="6">
        <f>'Monthly Data'!E54</f>
        <v>19047091.269166984</v>
      </c>
      <c r="DQ210" s="6">
        <f>'Monthly Data'!I54</f>
        <v>8320279.2144701136</v>
      </c>
      <c r="DR210" s="6">
        <f>'Monthly Data'!M54</f>
        <v>18754499.003003452</v>
      </c>
      <c r="DS210" s="6">
        <f>'Monthly Data'!R54</f>
        <v>11119964.97935497</v>
      </c>
      <c r="DT210" s="6">
        <f>'Monthly Data'!W54</f>
        <v>25847939.492832456</v>
      </c>
    </row>
    <row r="211" spans="1:124" x14ac:dyDescent="0.25">
      <c r="A211">
        <v>2016</v>
      </c>
      <c r="B211">
        <v>6</v>
      </c>
      <c r="C211">
        <v>67.700000000000017</v>
      </c>
      <c r="D211">
        <v>21.100000000000005</v>
      </c>
      <c r="E211">
        <v>32.299999999999997</v>
      </c>
      <c r="F211">
        <v>45.70000000000001</v>
      </c>
      <c r="G211">
        <v>13.6</v>
      </c>
      <c r="H211">
        <v>87</v>
      </c>
      <c r="I211">
        <v>3.4000000000000004</v>
      </c>
      <c r="J211">
        <v>136.80000000000001</v>
      </c>
      <c r="K211">
        <v>0.40000000000000036</v>
      </c>
      <c r="L211">
        <v>193.8</v>
      </c>
      <c r="M211">
        <v>0</v>
      </c>
      <c r="N211">
        <v>253.4</v>
      </c>
      <c r="O211">
        <v>0</v>
      </c>
      <c r="P211">
        <v>313.40000000000003</v>
      </c>
      <c r="Q211">
        <v>18.446666666666669</v>
      </c>
      <c r="DP211" s="6">
        <f>'Monthly Data'!E55</f>
        <v>22125504.150112487</v>
      </c>
      <c r="DQ211" s="6">
        <f>'Monthly Data'!I55</f>
        <v>8603707.8839498144</v>
      </c>
      <c r="DR211" s="6">
        <f>'Monthly Data'!M55</f>
        <v>19120979.358376455</v>
      </c>
      <c r="DS211" s="6">
        <f>'Monthly Data'!R55</f>
        <v>9788659.1661549676</v>
      </c>
      <c r="DT211" s="6">
        <f>'Monthly Data'!W55</f>
        <v>24327586.217374951</v>
      </c>
    </row>
    <row r="212" spans="1:124" x14ac:dyDescent="0.25">
      <c r="A212">
        <v>2016</v>
      </c>
      <c r="B212">
        <v>7</v>
      </c>
      <c r="C212">
        <v>11.100000000000001</v>
      </c>
      <c r="D212">
        <v>83.899999999999977</v>
      </c>
      <c r="E212">
        <v>1.7000000000000028</v>
      </c>
      <c r="F212">
        <v>136.49999999999997</v>
      </c>
      <c r="G212">
        <v>0</v>
      </c>
      <c r="H212">
        <v>196.80000000000004</v>
      </c>
      <c r="I212">
        <v>0</v>
      </c>
      <c r="J212">
        <v>258.8</v>
      </c>
      <c r="K212">
        <v>0</v>
      </c>
      <c r="L212">
        <v>320.8</v>
      </c>
      <c r="M212">
        <v>0</v>
      </c>
      <c r="N212">
        <v>382.79999999999995</v>
      </c>
      <c r="O212">
        <v>0</v>
      </c>
      <c r="P212">
        <v>444.8</v>
      </c>
      <c r="Q212">
        <v>22.348387096774193</v>
      </c>
      <c r="DP212" s="6">
        <f>'Monthly Data'!E56</f>
        <v>29450116.707977187</v>
      </c>
      <c r="DQ212" s="6">
        <f>'Monthly Data'!I56</f>
        <v>10227505.074830916</v>
      </c>
      <c r="DR212" s="6">
        <f>'Monthly Data'!M56</f>
        <v>20798520.274222452</v>
      </c>
      <c r="DS212" s="6">
        <f>'Monthly Data'!R56</f>
        <v>10793810.059354968</v>
      </c>
      <c r="DT212" s="6">
        <f>'Monthly Data'!W56</f>
        <v>25937362.501122452</v>
      </c>
    </row>
    <row r="213" spans="1:124" x14ac:dyDescent="0.25">
      <c r="A213">
        <v>2016</v>
      </c>
      <c r="B213">
        <v>8</v>
      </c>
      <c r="C213">
        <v>2.4000000000000021</v>
      </c>
      <c r="D213">
        <v>101.00000000000001</v>
      </c>
      <c r="E213">
        <v>0</v>
      </c>
      <c r="F213">
        <v>160.59999999999997</v>
      </c>
      <c r="G213">
        <v>0</v>
      </c>
      <c r="H213">
        <v>222.59999999999997</v>
      </c>
      <c r="I213">
        <v>0</v>
      </c>
      <c r="J213">
        <v>284.59999999999991</v>
      </c>
      <c r="K213">
        <v>0</v>
      </c>
      <c r="L213">
        <v>346.59999999999997</v>
      </c>
      <c r="M213">
        <v>0</v>
      </c>
      <c r="N213">
        <v>408.6</v>
      </c>
      <c r="O213">
        <v>0</v>
      </c>
      <c r="P213">
        <v>470.59999999999997</v>
      </c>
      <c r="Q213">
        <v>23.180645161290325</v>
      </c>
      <c r="DP213" s="6">
        <f>'Monthly Data'!E57</f>
        <v>30777988.889747586</v>
      </c>
      <c r="DQ213" s="6">
        <f>'Monthly Data'!I57</f>
        <v>10594865.360795716</v>
      </c>
      <c r="DR213" s="6">
        <f>'Monthly Data'!M57</f>
        <v>22148529.054576453</v>
      </c>
      <c r="DS213" s="6">
        <f>'Monthly Data'!R57</f>
        <v>10970722.11675497</v>
      </c>
      <c r="DT213" s="6">
        <f>'Monthly Data'!W57</f>
        <v>24632748.843357451</v>
      </c>
    </row>
    <row r="214" spans="1:124" x14ac:dyDescent="0.25">
      <c r="A214">
        <v>2016</v>
      </c>
      <c r="B214">
        <v>9</v>
      </c>
      <c r="C214">
        <v>68.699999999999974</v>
      </c>
      <c r="D214">
        <v>28.8</v>
      </c>
      <c r="E214">
        <v>32.299999999999997</v>
      </c>
      <c r="F214">
        <v>52.4</v>
      </c>
      <c r="G214">
        <v>8.3000000000000007</v>
      </c>
      <c r="H214">
        <v>88.399999999999977</v>
      </c>
      <c r="I214">
        <v>0.69999999999999929</v>
      </c>
      <c r="J214">
        <v>140.79999999999995</v>
      </c>
      <c r="K214">
        <v>0</v>
      </c>
      <c r="L214">
        <v>200.1</v>
      </c>
      <c r="M214">
        <v>0</v>
      </c>
      <c r="N214">
        <v>260.09999999999997</v>
      </c>
      <c r="O214">
        <v>0</v>
      </c>
      <c r="P214">
        <v>320.10000000000002</v>
      </c>
      <c r="Q214">
        <v>18.670000000000005</v>
      </c>
      <c r="DP214" s="6">
        <f>'Monthly Data'!E58</f>
        <v>21927063.701074887</v>
      </c>
      <c r="DQ214" s="6">
        <f>'Monthly Data'!I58</f>
        <v>8532215.1406695154</v>
      </c>
      <c r="DR214" s="6">
        <f>'Monthly Data'!M58</f>
        <v>19001402.484822255</v>
      </c>
      <c r="DS214" s="6">
        <f>'Monthly Data'!R58</f>
        <v>10282847.328554969</v>
      </c>
      <c r="DT214" s="6">
        <f>'Monthly Data'!W58</f>
        <v>23515971.685459953</v>
      </c>
    </row>
    <row r="215" spans="1:124" x14ac:dyDescent="0.25">
      <c r="A215">
        <v>2016</v>
      </c>
      <c r="B215">
        <v>10</v>
      </c>
      <c r="C215">
        <v>240.5</v>
      </c>
      <c r="D215">
        <v>2</v>
      </c>
      <c r="E215">
        <v>187.1</v>
      </c>
      <c r="F215">
        <v>10.599999999999998</v>
      </c>
      <c r="G215">
        <v>137.99999999999997</v>
      </c>
      <c r="H215">
        <v>23.499999999999996</v>
      </c>
      <c r="I215">
        <v>97.40000000000002</v>
      </c>
      <c r="J215">
        <v>44.899999999999991</v>
      </c>
      <c r="K215">
        <v>65.8</v>
      </c>
      <c r="L215">
        <v>75.3</v>
      </c>
      <c r="M215">
        <v>38.300000000000004</v>
      </c>
      <c r="N215">
        <v>109.80000000000001</v>
      </c>
      <c r="O215">
        <v>16.400000000000002</v>
      </c>
      <c r="P215">
        <v>149.89999999999998</v>
      </c>
      <c r="Q215">
        <v>12.306451612903224</v>
      </c>
      <c r="DP215" s="6">
        <f>'Monthly Data'!E59</f>
        <v>17955354.765489686</v>
      </c>
      <c r="DQ215" s="6">
        <f>'Monthly Data'!I59</f>
        <v>7909330.497246814</v>
      </c>
      <c r="DR215" s="6">
        <f>'Monthly Data'!M59</f>
        <v>18384961.746146951</v>
      </c>
      <c r="DS215" s="6">
        <f>'Monthly Data'!R59</f>
        <v>10350663.629354971</v>
      </c>
      <c r="DT215" s="6">
        <f>'Monthly Data'!W59</f>
        <v>24813435.244444955</v>
      </c>
    </row>
    <row r="216" spans="1:124" x14ac:dyDescent="0.25">
      <c r="A216">
        <v>2016</v>
      </c>
      <c r="B216">
        <v>11</v>
      </c>
      <c r="C216">
        <v>390.60000000000008</v>
      </c>
      <c r="D216">
        <v>0</v>
      </c>
      <c r="E216">
        <v>330.6</v>
      </c>
      <c r="F216">
        <v>0</v>
      </c>
      <c r="G216">
        <v>270.59999999999997</v>
      </c>
      <c r="H216">
        <v>0</v>
      </c>
      <c r="I216">
        <v>213.29999999999998</v>
      </c>
      <c r="J216">
        <v>2.6999999999999993</v>
      </c>
      <c r="K216">
        <v>159.29999999999998</v>
      </c>
      <c r="L216">
        <v>8.6999999999999993</v>
      </c>
      <c r="M216">
        <v>108.19999999999997</v>
      </c>
      <c r="N216">
        <v>17.600000000000001</v>
      </c>
      <c r="O216">
        <v>69.5</v>
      </c>
      <c r="P216">
        <v>38.900000000000006</v>
      </c>
      <c r="Q216">
        <v>6.9800000000000013</v>
      </c>
      <c r="DP216" s="6">
        <f>'Monthly Data'!E60</f>
        <v>18188501.195161484</v>
      </c>
      <c r="DQ216" s="6">
        <f>'Monthly Data'!I60</f>
        <v>8002618.1218306143</v>
      </c>
      <c r="DR216" s="6">
        <f>'Monthly Data'!M60</f>
        <v>17668960.685319953</v>
      </c>
      <c r="DS216" s="6">
        <f>'Monthly Data'!R60</f>
        <v>10006450.83035497</v>
      </c>
      <c r="DT216" s="6">
        <f>'Monthly Data'!W60</f>
        <v>24612610.818252455</v>
      </c>
    </row>
    <row r="217" spans="1:124" x14ac:dyDescent="0.25">
      <c r="A217">
        <v>2016</v>
      </c>
      <c r="B217">
        <v>12</v>
      </c>
      <c r="C217">
        <v>686.49999999999989</v>
      </c>
      <c r="D217">
        <v>0</v>
      </c>
      <c r="E217">
        <v>624.49999999999989</v>
      </c>
      <c r="F217">
        <v>0</v>
      </c>
      <c r="G217">
        <v>562.5</v>
      </c>
      <c r="H217">
        <v>0</v>
      </c>
      <c r="I217">
        <v>500.50000000000006</v>
      </c>
      <c r="J217">
        <v>0</v>
      </c>
      <c r="K217">
        <v>438.5</v>
      </c>
      <c r="L217">
        <v>0</v>
      </c>
      <c r="M217">
        <v>376.50000000000006</v>
      </c>
      <c r="N217">
        <v>0</v>
      </c>
      <c r="O217">
        <v>314.50000000000006</v>
      </c>
      <c r="P217">
        <v>0</v>
      </c>
      <c r="Q217">
        <v>-2.1451612903225801</v>
      </c>
      <c r="DP217" s="6">
        <f>'Monthly Data'!E61</f>
        <v>22264829.558209386</v>
      </c>
      <c r="DQ217" s="6">
        <f>'Monthly Data'!I61</f>
        <v>9438076.8096778151</v>
      </c>
      <c r="DR217" s="6">
        <f>'Monthly Data'!M61</f>
        <v>19438703.083549853</v>
      </c>
      <c r="DS217" s="6">
        <f>'Monthly Data'!R61</f>
        <v>9623744.6763549708</v>
      </c>
      <c r="DT217" s="6">
        <f>'Monthly Data'!W61</f>
        <v>24794964.01526745</v>
      </c>
    </row>
    <row r="218" spans="1:124" x14ac:dyDescent="0.25">
      <c r="A218">
        <v>2017</v>
      </c>
      <c r="B218">
        <v>1</v>
      </c>
      <c r="C218">
        <v>660.30000000000007</v>
      </c>
      <c r="D218">
        <v>0</v>
      </c>
      <c r="E218">
        <v>598.29999999999995</v>
      </c>
      <c r="F218">
        <v>0</v>
      </c>
      <c r="G218">
        <v>536.30000000000007</v>
      </c>
      <c r="H218">
        <v>0</v>
      </c>
      <c r="I218">
        <v>474.3</v>
      </c>
      <c r="J218">
        <v>0</v>
      </c>
      <c r="K218">
        <v>412.30000000000007</v>
      </c>
      <c r="L218">
        <v>0</v>
      </c>
      <c r="M218">
        <v>350.30000000000007</v>
      </c>
      <c r="N218">
        <v>0</v>
      </c>
      <c r="O218">
        <v>288.3</v>
      </c>
      <c r="P218">
        <v>0</v>
      </c>
      <c r="Q218">
        <v>-1.3000000000000003</v>
      </c>
      <c r="DP218" s="6">
        <f>'Monthly Data'!E62</f>
        <v>22162065.014167484</v>
      </c>
      <c r="DQ218" s="6">
        <f>'Monthly Data'!I62</f>
        <v>9402149.5756952837</v>
      </c>
      <c r="DR218" s="6">
        <f>'Monthly Data'!M62</f>
        <v>20390318.956393179</v>
      </c>
      <c r="DS218" s="6">
        <f>'Monthly Data'!R62</f>
        <v>9576561.2286943756</v>
      </c>
      <c r="DT218" s="6">
        <f>'Monthly Data'!W62</f>
        <v>24783739.508537114</v>
      </c>
    </row>
    <row r="219" spans="1:124" x14ac:dyDescent="0.25">
      <c r="A219">
        <v>2017</v>
      </c>
      <c r="B219">
        <v>2</v>
      </c>
      <c r="C219">
        <v>520.5</v>
      </c>
      <c r="D219">
        <v>0</v>
      </c>
      <c r="E219">
        <v>464.50000000000006</v>
      </c>
      <c r="F219">
        <v>0</v>
      </c>
      <c r="G219">
        <v>408.5</v>
      </c>
      <c r="H219">
        <v>0</v>
      </c>
      <c r="I219">
        <v>352.5</v>
      </c>
      <c r="J219">
        <v>0</v>
      </c>
      <c r="K219">
        <v>296.49999999999994</v>
      </c>
      <c r="L219">
        <v>0</v>
      </c>
      <c r="M219">
        <v>241.89999999999998</v>
      </c>
      <c r="N219">
        <v>1.4000000000000004</v>
      </c>
      <c r="O219">
        <v>192.80000000000004</v>
      </c>
      <c r="P219">
        <v>8.3000000000000007</v>
      </c>
      <c r="Q219">
        <v>1.410714285714286</v>
      </c>
      <c r="DP219" s="6">
        <f>'Monthly Data'!E63</f>
        <v>18637570.22163086</v>
      </c>
      <c r="DQ219" s="6">
        <f>'Monthly Data'!I63</f>
        <v>8213431.4194192663</v>
      </c>
      <c r="DR219" s="6">
        <f>'Monthly Data'!M63</f>
        <v>18515382.018986292</v>
      </c>
      <c r="DS219" s="6">
        <f>'Monthly Data'!R63</f>
        <v>9092957.1098943744</v>
      </c>
      <c r="DT219" s="6">
        <f>'Monthly Data'!W63</f>
        <v>22975370.573664617</v>
      </c>
    </row>
    <row r="220" spans="1:124" x14ac:dyDescent="0.25">
      <c r="A220">
        <v>2017</v>
      </c>
      <c r="B220">
        <v>3</v>
      </c>
      <c r="C220">
        <v>596.4</v>
      </c>
      <c r="D220">
        <v>0</v>
      </c>
      <c r="E220">
        <v>534.4</v>
      </c>
      <c r="F220">
        <v>0</v>
      </c>
      <c r="G220">
        <v>472.39999999999992</v>
      </c>
      <c r="H220">
        <v>0</v>
      </c>
      <c r="I220">
        <v>410.4</v>
      </c>
      <c r="J220">
        <v>0</v>
      </c>
      <c r="K220">
        <v>348.4</v>
      </c>
      <c r="L220">
        <v>0</v>
      </c>
      <c r="M220">
        <v>288.09999999999997</v>
      </c>
      <c r="N220">
        <v>1.6999999999999993</v>
      </c>
      <c r="O220">
        <v>230.69999999999996</v>
      </c>
      <c r="P220">
        <v>6.2999999999999989</v>
      </c>
      <c r="Q220">
        <v>0.76129032258064533</v>
      </c>
      <c r="DP220" s="6">
        <f>'Monthly Data'!E64</f>
        <v>20024303.984491248</v>
      </c>
      <c r="DQ220" s="6">
        <f>'Monthly Data'!I64</f>
        <v>8998627.8668357879</v>
      </c>
      <c r="DR220" s="6">
        <f>'Monthly Data'!M64</f>
        <v>19443760.183415372</v>
      </c>
      <c r="DS220" s="6">
        <f>'Monthly Data'!R64</f>
        <v>10651053.525694374</v>
      </c>
      <c r="DT220" s="6">
        <f>'Monthly Data'!W64</f>
        <v>26063748.624032121</v>
      </c>
    </row>
    <row r="221" spans="1:124" x14ac:dyDescent="0.25">
      <c r="A221">
        <v>2017</v>
      </c>
      <c r="B221">
        <v>4</v>
      </c>
      <c r="C221">
        <v>314.69999999999993</v>
      </c>
      <c r="D221">
        <v>0</v>
      </c>
      <c r="E221">
        <v>254.6999999999999</v>
      </c>
      <c r="F221">
        <v>0</v>
      </c>
      <c r="G221">
        <v>199.29999999999993</v>
      </c>
      <c r="H221">
        <v>4.6000000000000014</v>
      </c>
      <c r="I221">
        <v>145.69999999999996</v>
      </c>
      <c r="J221">
        <v>11.000000000000002</v>
      </c>
      <c r="K221">
        <v>100.60000000000001</v>
      </c>
      <c r="L221">
        <v>25.900000000000002</v>
      </c>
      <c r="M221">
        <v>58.7</v>
      </c>
      <c r="N221">
        <v>44</v>
      </c>
      <c r="O221">
        <v>28.499999999999996</v>
      </c>
      <c r="P221">
        <v>73.8</v>
      </c>
      <c r="Q221">
        <v>9.5100000000000016</v>
      </c>
      <c r="DP221" s="6">
        <f>'Monthly Data'!E65</f>
        <v>17052034.049426168</v>
      </c>
      <c r="DQ221" s="6">
        <f>'Monthly Data'!I65</f>
        <v>7636251.1833582791</v>
      </c>
      <c r="DR221" s="6">
        <f>'Monthly Data'!M65</f>
        <v>17053380.325203348</v>
      </c>
      <c r="DS221" s="6">
        <f>'Monthly Data'!R65</f>
        <v>9862795.3478943724</v>
      </c>
      <c r="DT221" s="6">
        <f>'Monthly Data'!W65</f>
        <v>24853611.322142117</v>
      </c>
    </row>
    <row r="222" spans="1:124" x14ac:dyDescent="0.25">
      <c r="A222">
        <v>2017</v>
      </c>
      <c r="B222">
        <v>5</v>
      </c>
      <c r="C222">
        <v>234.79999999999993</v>
      </c>
      <c r="D222">
        <v>4.8000000000000007</v>
      </c>
      <c r="E222">
        <v>179.09999999999997</v>
      </c>
      <c r="F222">
        <v>11.100000000000001</v>
      </c>
      <c r="G222">
        <v>131.29999999999998</v>
      </c>
      <c r="H222">
        <v>25.3</v>
      </c>
      <c r="I222">
        <v>92.100000000000023</v>
      </c>
      <c r="J222">
        <v>48.099999999999994</v>
      </c>
      <c r="K222">
        <v>61.100000000000009</v>
      </c>
      <c r="L222">
        <v>79.099999999999994</v>
      </c>
      <c r="M222">
        <v>33.099999999999994</v>
      </c>
      <c r="N222">
        <v>113.1</v>
      </c>
      <c r="O222">
        <v>12.599999999999998</v>
      </c>
      <c r="P222">
        <v>154.6</v>
      </c>
      <c r="Q222">
        <v>12.580645161290324</v>
      </c>
      <c r="DP222" s="6">
        <f>'Monthly Data'!E66</f>
        <v>19096905.725095563</v>
      </c>
      <c r="DQ222" s="6">
        <f>'Monthly Data'!I66</f>
        <v>7809978.0544453673</v>
      </c>
      <c r="DR222" s="6">
        <f>'Monthly Data'!M66</f>
        <v>17288598.342432223</v>
      </c>
      <c r="DS222" s="6">
        <f>'Monthly Data'!R66</f>
        <v>10222992.917694375</v>
      </c>
      <c r="DT222" s="6">
        <f>'Monthly Data'!W66</f>
        <v>26071735.752714619</v>
      </c>
    </row>
    <row r="223" spans="1:124" x14ac:dyDescent="0.25">
      <c r="A223">
        <v>2017</v>
      </c>
      <c r="B223">
        <v>6</v>
      </c>
      <c r="C223">
        <v>51</v>
      </c>
      <c r="D223">
        <v>46.900000000000006</v>
      </c>
      <c r="E223">
        <v>25.6</v>
      </c>
      <c r="F223">
        <v>81.499999999999986</v>
      </c>
      <c r="G223">
        <v>6.9000000000000021</v>
      </c>
      <c r="H223">
        <v>122.8</v>
      </c>
      <c r="I223">
        <v>0.70000000000000107</v>
      </c>
      <c r="J223">
        <v>176.59999999999997</v>
      </c>
      <c r="K223">
        <v>0</v>
      </c>
      <c r="L223">
        <v>235.89999999999998</v>
      </c>
      <c r="M223">
        <v>0</v>
      </c>
      <c r="N223">
        <v>295.89999999999992</v>
      </c>
      <c r="O223">
        <v>0</v>
      </c>
      <c r="P223">
        <v>355.90000000000003</v>
      </c>
      <c r="Q223">
        <v>19.863333333333337</v>
      </c>
      <c r="DP223" s="6">
        <f>'Monthly Data'!E67</f>
        <v>23026861.29899263</v>
      </c>
      <c r="DQ223" s="6">
        <f>'Monthly Data'!I67</f>
        <v>8575632.1192096844</v>
      </c>
      <c r="DR223" s="6">
        <f>'Monthly Data'!M67</f>
        <v>18708426.583182137</v>
      </c>
      <c r="DS223" s="6">
        <f>'Monthly Data'!R67</f>
        <v>10516701.063694375</v>
      </c>
      <c r="DT223" s="6">
        <f>'Monthly Data'!W67</f>
        <v>22020620.919317119</v>
      </c>
    </row>
    <row r="224" spans="1:124" x14ac:dyDescent="0.25">
      <c r="A224">
        <v>2017</v>
      </c>
      <c r="B224">
        <v>7</v>
      </c>
      <c r="C224">
        <v>8.1999999999999993</v>
      </c>
      <c r="D224">
        <v>54.7</v>
      </c>
      <c r="E224">
        <v>0</v>
      </c>
      <c r="F224">
        <v>108.49999999999997</v>
      </c>
      <c r="G224">
        <v>0</v>
      </c>
      <c r="H224">
        <v>170.5</v>
      </c>
      <c r="I224">
        <v>0</v>
      </c>
      <c r="J224">
        <v>232.49999999999997</v>
      </c>
      <c r="K224">
        <v>0</v>
      </c>
      <c r="L224">
        <v>294.49999999999994</v>
      </c>
      <c r="M224">
        <v>0</v>
      </c>
      <c r="N224">
        <v>356.5</v>
      </c>
      <c r="O224">
        <v>0</v>
      </c>
      <c r="P224">
        <v>418.5</v>
      </c>
      <c r="Q224">
        <v>21.5</v>
      </c>
      <c r="DP224" s="6">
        <f>'Monthly Data'!E68</f>
        <v>27674827.997007251</v>
      </c>
      <c r="DQ224" s="6">
        <f>'Monthly Data'!I68</f>
        <v>9403708.2561672311</v>
      </c>
      <c r="DR224" s="6">
        <f>'Monthly Data'!M68</f>
        <v>20635533.997200768</v>
      </c>
      <c r="DS224" s="6">
        <f>'Monthly Data'!R68</f>
        <v>10945795.030294375</v>
      </c>
      <c r="DT224" s="6">
        <f>'Monthly Data'!W68</f>
        <v>25196347.875999618</v>
      </c>
    </row>
    <row r="225" spans="1:124" x14ac:dyDescent="0.25">
      <c r="A225">
        <v>2017</v>
      </c>
      <c r="B225">
        <v>8</v>
      </c>
      <c r="C225">
        <v>39.1</v>
      </c>
      <c r="D225">
        <v>27.800000000000004</v>
      </c>
      <c r="E225">
        <v>15.8</v>
      </c>
      <c r="F225">
        <v>66.500000000000014</v>
      </c>
      <c r="G225">
        <v>5.5</v>
      </c>
      <c r="H225">
        <v>118.19999999999999</v>
      </c>
      <c r="I225">
        <v>0.80000000000000071</v>
      </c>
      <c r="J225">
        <v>175.5</v>
      </c>
      <c r="K225">
        <v>0</v>
      </c>
      <c r="L225">
        <v>236.7</v>
      </c>
      <c r="M225">
        <v>0</v>
      </c>
      <c r="N225">
        <v>298.69999999999993</v>
      </c>
      <c r="O225">
        <v>0</v>
      </c>
      <c r="P225">
        <v>360.69999999999993</v>
      </c>
      <c r="Q225">
        <v>19.63548387096774</v>
      </c>
      <c r="DP225" s="6">
        <f>'Monthly Data'!E69</f>
        <v>25730368.855385121</v>
      </c>
      <c r="DQ225" s="6">
        <f>'Monthly Data'!I69</f>
        <v>9020999.2080738544</v>
      </c>
      <c r="DR225" s="6">
        <f>'Monthly Data'!M69</f>
        <v>19456174.94180014</v>
      </c>
      <c r="DS225" s="6">
        <f>'Monthly Data'!R69</f>
        <v>11541617.381294375</v>
      </c>
      <c r="DT225" s="6">
        <f>'Monthly Data'!W69</f>
        <v>25934865.777962115</v>
      </c>
    </row>
    <row r="226" spans="1:124" x14ac:dyDescent="0.25">
      <c r="A226">
        <v>2017</v>
      </c>
      <c r="B226">
        <v>9</v>
      </c>
      <c r="C226">
        <v>96.90000000000002</v>
      </c>
      <c r="D226">
        <v>30.600000000000005</v>
      </c>
      <c r="E226">
        <v>64.000000000000014</v>
      </c>
      <c r="F226">
        <v>57.7</v>
      </c>
      <c r="G226">
        <v>36.299999999999997</v>
      </c>
      <c r="H226">
        <v>90</v>
      </c>
      <c r="I226">
        <v>13.7</v>
      </c>
      <c r="J226">
        <v>127.39999999999999</v>
      </c>
      <c r="K226">
        <v>3.2000000000000011</v>
      </c>
      <c r="L226">
        <v>176.90000000000003</v>
      </c>
      <c r="M226">
        <v>0</v>
      </c>
      <c r="N226">
        <v>233.70000000000002</v>
      </c>
      <c r="O226">
        <v>0</v>
      </c>
      <c r="P226">
        <v>293.7</v>
      </c>
      <c r="Q226">
        <v>17.790000000000006</v>
      </c>
      <c r="DP226" s="6">
        <f>'Monthly Data'!E70</f>
        <v>21065018.835421018</v>
      </c>
      <c r="DQ226" s="6">
        <f>'Monthly Data'!I70</f>
        <v>8253527.8540527476</v>
      </c>
      <c r="DR226" s="6">
        <f>'Monthly Data'!M70</f>
        <v>18284346.631729305</v>
      </c>
      <c r="DS226" s="6">
        <f>'Monthly Data'!R70</f>
        <v>10187097.135894375</v>
      </c>
      <c r="DT226" s="6">
        <f>'Monthly Data'!W70</f>
        <v>23196118.547649618</v>
      </c>
    </row>
    <row r="227" spans="1:124" x14ac:dyDescent="0.25">
      <c r="A227">
        <v>2017</v>
      </c>
      <c r="B227">
        <v>10</v>
      </c>
      <c r="C227">
        <v>209.50000000000003</v>
      </c>
      <c r="D227">
        <v>2.3999999999999986</v>
      </c>
      <c r="E227">
        <v>154.80000000000001</v>
      </c>
      <c r="F227">
        <v>9.6999999999999957</v>
      </c>
      <c r="G227">
        <v>108.1</v>
      </c>
      <c r="H227">
        <v>24.999999999999996</v>
      </c>
      <c r="I227">
        <v>74.899999999999991</v>
      </c>
      <c r="J227">
        <v>53.800000000000004</v>
      </c>
      <c r="K227">
        <v>48.2</v>
      </c>
      <c r="L227">
        <v>89.1</v>
      </c>
      <c r="M227">
        <v>29.299999999999997</v>
      </c>
      <c r="N227">
        <v>132.19999999999999</v>
      </c>
      <c r="O227">
        <v>15.599999999999998</v>
      </c>
      <c r="P227">
        <v>180.5</v>
      </c>
      <c r="Q227">
        <v>13.319354838709678</v>
      </c>
      <c r="DP227" s="6">
        <f>'Monthly Data'!E71</f>
        <v>18231593.113756634</v>
      </c>
      <c r="DQ227" s="6">
        <f>'Monthly Data'!I71</f>
        <v>7753938.8948715627</v>
      </c>
      <c r="DR227" s="6">
        <f>'Monthly Data'!M71</f>
        <v>17804591.922541138</v>
      </c>
      <c r="DS227" s="6">
        <f>'Monthly Data'!R71</f>
        <v>10920216.338294376</v>
      </c>
      <c r="DT227" s="6">
        <f>'Monthly Data'!W71</f>
        <v>21727622.889872119</v>
      </c>
    </row>
    <row r="228" spans="1:124" x14ac:dyDescent="0.25">
      <c r="A228">
        <v>2017</v>
      </c>
      <c r="B228">
        <v>11</v>
      </c>
      <c r="C228">
        <v>491.79999999999995</v>
      </c>
      <c r="D228">
        <v>0</v>
      </c>
      <c r="E228">
        <v>431.8</v>
      </c>
      <c r="F228">
        <v>0</v>
      </c>
      <c r="G228">
        <v>371.8</v>
      </c>
      <c r="H228">
        <v>0</v>
      </c>
      <c r="I228">
        <v>311.8</v>
      </c>
      <c r="J228">
        <v>0</v>
      </c>
      <c r="K228">
        <v>252.70000000000002</v>
      </c>
      <c r="L228">
        <v>0.90000000000000036</v>
      </c>
      <c r="M228">
        <v>195.2</v>
      </c>
      <c r="N228">
        <v>3.4000000000000004</v>
      </c>
      <c r="O228">
        <v>141.20000000000002</v>
      </c>
      <c r="P228">
        <v>9.4</v>
      </c>
      <c r="Q228">
        <v>3.6066666666666669</v>
      </c>
      <c r="DP228" s="6">
        <f>'Monthly Data'!E72</f>
        <v>19491896.410775527</v>
      </c>
      <c r="DQ228" s="6">
        <f>'Monthly Data'!I72</f>
        <v>8380979.038452195</v>
      </c>
      <c r="DR228" s="6">
        <f>'Monthly Data'!M72</f>
        <v>18176355.363879759</v>
      </c>
      <c r="DS228" s="6">
        <f>'Monthly Data'!R72</f>
        <v>10829063.062894376</v>
      </c>
      <c r="DT228" s="6">
        <f>'Monthly Data'!W72</f>
        <v>22779470.861882117</v>
      </c>
    </row>
    <row r="229" spans="1:124" x14ac:dyDescent="0.25">
      <c r="A229">
        <v>2017</v>
      </c>
      <c r="B229">
        <v>12</v>
      </c>
      <c r="C229">
        <v>744.90000000000009</v>
      </c>
      <c r="D229">
        <v>0</v>
      </c>
      <c r="E229">
        <v>682.90000000000009</v>
      </c>
      <c r="F229">
        <v>0</v>
      </c>
      <c r="G229">
        <v>620.9</v>
      </c>
      <c r="H229">
        <v>0</v>
      </c>
      <c r="I229">
        <v>558.9</v>
      </c>
      <c r="J229">
        <v>0</v>
      </c>
      <c r="K229">
        <v>496.89999999999992</v>
      </c>
      <c r="L229">
        <v>0</v>
      </c>
      <c r="M229">
        <v>434.9</v>
      </c>
      <c r="N229">
        <v>0</v>
      </c>
      <c r="O229">
        <v>372.89999999999992</v>
      </c>
      <c r="P229">
        <v>0</v>
      </c>
      <c r="Q229">
        <v>-4.0290322580645164</v>
      </c>
      <c r="DP229" s="6">
        <f>'Monthly Data'!E73</f>
        <v>23724231.163749639</v>
      </c>
      <c r="DQ229" s="6">
        <f>'Monthly Data'!I73</f>
        <v>9306652.5213664267</v>
      </c>
      <c r="DR229" s="6">
        <f>'Monthly Data'!M73</f>
        <v>19020400.584920451</v>
      </c>
      <c r="DS229" s="6">
        <f>'Monthly Data'!R73</f>
        <v>10229503.713294376</v>
      </c>
      <c r="DT229" s="6">
        <f>'Monthly Data'!W73</f>
        <v>24346784.476974618</v>
      </c>
    </row>
    <row r="230" spans="1:124" x14ac:dyDescent="0.25">
      <c r="A230">
        <v>2018</v>
      </c>
      <c r="B230">
        <v>1</v>
      </c>
      <c r="C230">
        <v>779.5</v>
      </c>
      <c r="D230">
        <v>0</v>
      </c>
      <c r="E230">
        <v>717.49999999999989</v>
      </c>
      <c r="F230">
        <v>0</v>
      </c>
      <c r="G230">
        <v>655.49999999999989</v>
      </c>
      <c r="H230">
        <v>0</v>
      </c>
      <c r="I230">
        <v>593.49999999999989</v>
      </c>
      <c r="J230">
        <v>0</v>
      </c>
      <c r="K230">
        <v>531.5</v>
      </c>
      <c r="L230">
        <v>0</v>
      </c>
      <c r="M230">
        <v>469.49999999999994</v>
      </c>
      <c r="N230">
        <v>0</v>
      </c>
      <c r="O230">
        <v>407.8</v>
      </c>
      <c r="P230">
        <v>0.30000000000000071</v>
      </c>
      <c r="Q230">
        <v>-5.145161290322581</v>
      </c>
      <c r="DP230" s="6">
        <f>'Monthly Data'!E74</f>
        <v>24073659.566567264</v>
      </c>
      <c r="DQ230" s="6">
        <f>'Monthly Data'!I74</f>
        <v>9894919.6622871254</v>
      </c>
      <c r="DR230" s="6">
        <f>'Monthly Data'!M74</f>
        <v>21194320.867027823</v>
      </c>
      <c r="DS230" s="6">
        <f>'Monthly Data'!R74</f>
        <v>10195826.991150001</v>
      </c>
      <c r="DT230" s="6">
        <f>'Monthly Data'!W74</f>
        <v>24030554.54194624</v>
      </c>
    </row>
    <row r="231" spans="1:124" x14ac:dyDescent="0.25">
      <c r="A231">
        <v>2018</v>
      </c>
      <c r="B231">
        <v>2</v>
      </c>
      <c r="C231">
        <v>624.4</v>
      </c>
      <c r="D231">
        <v>0</v>
      </c>
      <c r="E231">
        <v>568.4</v>
      </c>
      <c r="F231">
        <v>0</v>
      </c>
      <c r="G231">
        <v>512.4</v>
      </c>
      <c r="H231">
        <v>0</v>
      </c>
      <c r="I231">
        <v>456.40000000000003</v>
      </c>
      <c r="J231">
        <v>0</v>
      </c>
      <c r="K231">
        <v>400.40000000000003</v>
      </c>
      <c r="L231">
        <v>0</v>
      </c>
      <c r="M231">
        <v>346.1</v>
      </c>
      <c r="N231">
        <v>1.6999999999999993</v>
      </c>
      <c r="O231">
        <v>292.80000000000007</v>
      </c>
      <c r="P231">
        <v>4.3999999999999986</v>
      </c>
      <c r="Q231">
        <v>-2.2999999999999994</v>
      </c>
      <c r="DP231" s="6">
        <f>'Monthly Data'!E75</f>
        <v>20162044.327167265</v>
      </c>
      <c r="DQ231" s="6">
        <f>'Monthly Data'!I75</f>
        <v>8519875.6068766918</v>
      </c>
      <c r="DR231" s="6">
        <f>'Monthly Data'!M75</f>
        <v>18845065.640074998</v>
      </c>
      <c r="DS231" s="6">
        <f>'Monthly Data'!R75</f>
        <v>9525372.3079500012</v>
      </c>
      <c r="DT231" s="6">
        <f>'Monthly Data'!W75</f>
        <v>23607657.466328736</v>
      </c>
    </row>
    <row r="232" spans="1:124" x14ac:dyDescent="0.25">
      <c r="A232">
        <v>2018</v>
      </c>
      <c r="B232">
        <v>3</v>
      </c>
      <c r="C232">
        <v>637.19999999999993</v>
      </c>
      <c r="D232">
        <v>0</v>
      </c>
      <c r="E232">
        <v>575.19999999999993</v>
      </c>
      <c r="F232">
        <v>0</v>
      </c>
      <c r="G232">
        <v>513.19999999999993</v>
      </c>
      <c r="H232">
        <v>0</v>
      </c>
      <c r="I232">
        <v>451.2</v>
      </c>
      <c r="J232">
        <v>0</v>
      </c>
      <c r="K232">
        <v>389.2</v>
      </c>
      <c r="L232">
        <v>0</v>
      </c>
      <c r="M232">
        <v>327.20000000000005</v>
      </c>
      <c r="N232">
        <v>0</v>
      </c>
      <c r="O232">
        <v>265.20000000000005</v>
      </c>
      <c r="P232">
        <v>0</v>
      </c>
      <c r="Q232">
        <v>-0.55483870967741922</v>
      </c>
      <c r="DP232" s="6">
        <f>'Monthly Data'!E76</f>
        <v>20947649.553467266</v>
      </c>
      <c r="DQ232" s="6">
        <f>'Monthly Data'!I76</f>
        <v>8977816.1619121321</v>
      </c>
      <c r="DR232" s="6">
        <f>'Monthly Data'!M76</f>
        <v>19569207.106866159</v>
      </c>
      <c r="DS232" s="6">
        <f>'Monthly Data'!R76</f>
        <v>10470550.396950001</v>
      </c>
      <c r="DT232" s="6">
        <f>'Monthly Data'!W76</f>
        <v>24184333.246201236</v>
      </c>
    </row>
    <row r="233" spans="1:124" x14ac:dyDescent="0.25">
      <c r="A233">
        <v>2018</v>
      </c>
      <c r="B233">
        <v>4</v>
      </c>
      <c r="C233">
        <v>492</v>
      </c>
      <c r="D233">
        <v>0</v>
      </c>
      <c r="E233">
        <v>432</v>
      </c>
      <c r="F233">
        <v>0</v>
      </c>
      <c r="G233">
        <v>372.00000000000006</v>
      </c>
      <c r="H233">
        <v>0</v>
      </c>
      <c r="I233">
        <v>312.00000000000006</v>
      </c>
      <c r="J233">
        <v>0</v>
      </c>
      <c r="K233">
        <v>254.20000000000002</v>
      </c>
      <c r="L233">
        <v>2.2000000000000011</v>
      </c>
      <c r="M233">
        <v>199.5</v>
      </c>
      <c r="N233">
        <v>7.5</v>
      </c>
      <c r="O233">
        <v>149.6</v>
      </c>
      <c r="P233">
        <v>17.600000000000001</v>
      </c>
      <c r="Q233">
        <v>3.6000000000000005</v>
      </c>
      <c r="DP233" s="6">
        <f>'Monthly Data'!E77</f>
        <v>19139295.462167267</v>
      </c>
      <c r="DQ233" s="6">
        <f>'Monthly Data'!I77</f>
        <v>8305180.8148930082</v>
      </c>
      <c r="DR233" s="6">
        <f>'Monthly Data'!M77</f>
        <v>17990115.285712756</v>
      </c>
      <c r="DS233" s="6">
        <f>'Monthly Data'!R77</f>
        <v>9223206.8335500024</v>
      </c>
      <c r="DT233" s="6">
        <f>'Monthly Data'!W77</f>
        <v>20446836.959446236</v>
      </c>
    </row>
    <row r="234" spans="1:124" x14ac:dyDescent="0.25">
      <c r="A234">
        <v>2018</v>
      </c>
      <c r="B234">
        <v>5</v>
      </c>
      <c r="C234">
        <v>160.89999999999998</v>
      </c>
      <c r="D234">
        <v>24.2</v>
      </c>
      <c r="E234">
        <v>115.69999999999999</v>
      </c>
      <c r="F234">
        <v>41</v>
      </c>
      <c r="G234">
        <v>76.600000000000009</v>
      </c>
      <c r="H234">
        <v>63.900000000000006</v>
      </c>
      <c r="I234">
        <v>47.5</v>
      </c>
      <c r="J234">
        <v>96.8</v>
      </c>
      <c r="K234">
        <v>25.4</v>
      </c>
      <c r="L234">
        <v>136.69999999999999</v>
      </c>
      <c r="M234">
        <v>10.899999999999999</v>
      </c>
      <c r="N234">
        <v>184.2</v>
      </c>
      <c r="O234">
        <v>3.6999999999999993</v>
      </c>
      <c r="P234">
        <v>238.99999999999997</v>
      </c>
      <c r="Q234">
        <v>15.590322580645161</v>
      </c>
      <c r="DP234" s="6">
        <f>'Monthly Data'!E78</f>
        <v>20041747.692667268</v>
      </c>
      <c r="DQ234" s="6">
        <f>'Monthly Data'!I78</f>
        <v>8256776.0532519752</v>
      </c>
      <c r="DR234" s="6">
        <f>'Monthly Data'!M78</f>
        <v>18492462.127677396</v>
      </c>
      <c r="DS234" s="6">
        <f>'Monthly Data'!R78</f>
        <v>9874032.6893499978</v>
      </c>
      <c r="DT234" s="6">
        <f>'Monthly Data'!W78</f>
        <v>20467125.13611874</v>
      </c>
    </row>
    <row r="235" spans="1:124" x14ac:dyDescent="0.25">
      <c r="A235">
        <v>2018</v>
      </c>
      <c r="B235">
        <v>6</v>
      </c>
      <c r="C235">
        <v>75.100000000000023</v>
      </c>
      <c r="D235">
        <v>33.200000000000003</v>
      </c>
      <c r="E235">
        <v>39.499999999999993</v>
      </c>
      <c r="F235">
        <v>57.599999999999994</v>
      </c>
      <c r="G235">
        <v>14.299999999999999</v>
      </c>
      <c r="H235">
        <v>92.40000000000002</v>
      </c>
      <c r="I235">
        <v>5.2999999999999989</v>
      </c>
      <c r="J235">
        <v>143.39999999999995</v>
      </c>
      <c r="K235">
        <v>0.69999999999999929</v>
      </c>
      <c r="L235">
        <v>198.8</v>
      </c>
      <c r="M235">
        <v>0</v>
      </c>
      <c r="N235">
        <v>258.10000000000002</v>
      </c>
      <c r="O235">
        <v>0</v>
      </c>
      <c r="P235">
        <v>318.10000000000002</v>
      </c>
      <c r="Q235">
        <v>18.603333333333339</v>
      </c>
      <c r="DP235" s="6">
        <f>'Monthly Data'!E79</f>
        <v>22588013.119067267</v>
      </c>
      <c r="DQ235" s="6">
        <f>'Monthly Data'!I79</f>
        <v>8381432.5038681785</v>
      </c>
      <c r="DR235" s="6">
        <f>'Monthly Data'!M79</f>
        <v>17858472.01427551</v>
      </c>
      <c r="DS235" s="6">
        <f>'Monthly Data'!R79</f>
        <v>10242032.045750001</v>
      </c>
      <c r="DT235" s="6">
        <f>'Monthly Data'!W79</f>
        <v>23113885.352933742</v>
      </c>
    </row>
    <row r="236" spans="1:124" x14ac:dyDescent="0.25">
      <c r="A236">
        <v>2018</v>
      </c>
      <c r="B236">
        <v>7</v>
      </c>
      <c r="C236">
        <v>10.799999999999997</v>
      </c>
      <c r="D236">
        <v>62.800000000000004</v>
      </c>
      <c r="E236">
        <v>2.3999999999999986</v>
      </c>
      <c r="F236">
        <v>116.4</v>
      </c>
      <c r="G236">
        <v>0</v>
      </c>
      <c r="H236">
        <v>176.00000000000003</v>
      </c>
      <c r="I236">
        <v>0</v>
      </c>
      <c r="J236">
        <v>238.00000000000003</v>
      </c>
      <c r="K236">
        <v>0</v>
      </c>
      <c r="L236">
        <v>300.00000000000006</v>
      </c>
      <c r="M236">
        <v>0</v>
      </c>
      <c r="N236">
        <v>362</v>
      </c>
      <c r="O236">
        <v>0</v>
      </c>
      <c r="P236">
        <v>424.00000000000006</v>
      </c>
      <c r="Q236">
        <v>21.677419354838712</v>
      </c>
      <c r="DP236" s="6">
        <f>'Monthly Data'!E80</f>
        <v>30017017.307167266</v>
      </c>
      <c r="DQ236" s="6">
        <f>'Monthly Data'!I80</f>
        <v>9749326.3036222421</v>
      </c>
      <c r="DR236" s="6">
        <f>'Monthly Data'!M80</f>
        <v>20673733.699923079</v>
      </c>
      <c r="DS236" s="6">
        <f>'Monthly Data'!R80</f>
        <v>10872478.907950001</v>
      </c>
      <c r="DT236" s="6">
        <f>'Monthly Data'!W80</f>
        <v>24128887.689826239</v>
      </c>
    </row>
    <row r="237" spans="1:124" x14ac:dyDescent="0.25">
      <c r="A237">
        <v>2018</v>
      </c>
      <c r="B237">
        <v>8</v>
      </c>
      <c r="C237">
        <v>7.2999999999999972</v>
      </c>
      <c r="D237">
        <v>71.599999999999994</v>
      </c>
      <c r="E237">
        <v>1.3999999999999986</v>
      </c>
      <c r="F237">
        <v>127.70000000000002</v>
      </c>
      <c r="G237">
        <v>0</v>
      </c>
      <c r="H237">
        <v>188.29999999999995</v>
      </c>
      <c r="I237">
        <v>0</v>
      </c>
      <c r="J237">
        <v>250.29999999999995</v>
      </c>
      <c r="K237">
        <v>0</v>
      </c>
      <c r="L237">
        <v>312.3</v>
      </c>
      <c r="M237">
        <v>0</v>
      </c>
      <c r="N237">
        <v>374.30000000000007</v>
      </c>
      <c r="O237">
        <v>0</v>
      </c>
      <c r="P237">
        <v>436.30000000000007</v>
      </c>
      <c r="Q237">
        <v>22.0741935483871</v>
      </c>
      <c r="DP237" s="6">
        <f>'Monthly Data'!E81</f>
        <v>30650726.001667269</v>
      </c>
      <c r="DQ237" s="6">
        <f>'Monthly Data'!I81</f>
        <v>9828133.858332172</v>
      </c>
      <c r="DR237" s="6">
        <f>'Monthly Data'!M81</f>
        <v>21414904.16402334</v>
      </c>
      <c r="DS237" s="6">
        <f>'Monthly Data'!R81</f>
        <v>11376324.865150003</v>
      </c>
      <c r="DT237" s="6">
        <f>'Monthly Data'!W81</f>
        <v>23113652.184668735</v>
      </c>
    </row>
    <row r="238" spans="1:124" x14ac:dyDescent="0.25">
      <c r="A238">
        <v>2018</v>
      </c>
      <c r="B238">
        <v>9</v>
      </c>
      <c r="C238">
        <v>96.999999999999986</v>
      </c>
      <c r="D238">
        <v>34.5</v>
      </c>
      <c r="E238">
        <v>62.199999999999996</v>
      </c>
      <c r="F238">
        <v>59.7</v>
      </c>
      <c r="G238">
        <v>35.199999999999996</v>
      </c>
      <c r="H238">
        <v>92.7</v>
      </c>
      <c r="I238">
        <v>15.100000000000001</v>
      </c>
      <c r="J238">
        <v>132.60000000000002</v>
      </c>
      <c r="K238">
        <v>3.9000000000000004</v>
      </c>
      <c r="L238">
        <v>181.4</v>
      </c>
      <c r="M238">
        <v>0</v>
      </c>
      <c r="N238">
        <v>237.5</v>
      </c>
      <c r="O238">
        <v>0</v>
      </c>
      <c r="P238">
        <v>297.49999999999994</v>
      </c>
      <c r="Q238">
        <v>17.916666666666664</v>
      </c>
      <c r="DP238" s="6">
        <f>'Monthly Data'!E82</f>
        <v>23280752.545567263</v>
      </c>
      <c r="DQ238" s="6">
        <f>'Monthly Data'!I82</f>
        <v>8304311.684803036</v>
      </c>
      <c r="DR238" s="6">
        <f>'Monthly Data'!M82</f>
        <v>19064488.083299685</v>
      </c>
      <c r="DS238" s="6">
        <f>'Monthly Data'!R82</f>
        <v>10796402.993750002</v>
      </c>
      <c r="DT238" s="6">
        <f>'Monthly Data'!W82</f>
        <v>25785473.827268738</v>
      </c>
    </row>
    <row r="239" spans="1:124" x14ac:dyDescent="0.25">
      <c r="A239">
        <v>2018</v>
      </c>
      <c r="B239">
        <v>10</v>
      </c>
      <c r="C239">
        <v>317.8</v>
      </c>
      <c r="D239">
        <v>7.8000000000000007</v>
      </c>
      <c r="E239">
        <v>262.7</v>
      </c>
      <c r="F239">
        <v>14.7</v>
      </c>
      <c r="G239">
        <v>210.20000000000002</v>
      </c>
      <c r="H239">
        <v>24.2</v>
      </c>
      <c r="I239">
        <v>160.9</v>
      </c>
      <c r="J239">
        <v>36.9</v>
      </c>
      <c r="K239">
        <v>116.60000000000001</v>
      </c>
      <c r="L239">
        <v>54.6</v>
      </c>
      <c r="M239">
        <v>74</v>
      </c>
      <c r="N239">
        <v>74</v>
      </c>
      <c r="O239">
        <v>35.4</v>
      </c>
      <c r="P239">
        <v>97.4</v>
      </c>
      <c r="Q239">
        <v>10.000000000000002</v>
      </c>
      <c r="DP239" s="6">
        <f>'Monthly Data'!E83</f>
        <v>19430725.728867266</v>
      </c>
      <c r="DQ239" s="6">
        <f>'Monthly Data'!I83</f>
        <v>7830922.301785416</v>
      </c>
      <c r="DR239" s="6">
        <f>'Monthly Data'!M83</f>
        <v>18344630.094538778</v>
      </c>
      <c r="DS239" s="6">
        <f>'Monthly Data'!R83</f>
        <v>10440294.219350001</v>
      </c>
      <c r="DT239" s="6">
        <f>'Monthly Data'!W83</f>
        <v>26978271.843211234</v>
      </c>
    </row>
    <row r="240" spans="1:124" x14ac:dyDescent="0.25">
      <c r="A240">
        <v>2018</v>
      </c>
      <c r="B240">
        <v>11</v>
      </c>
      <c r="C240">
        <v>553.50000000000011</v>
      </c>
      <c r="D240">
        <v>0</v>
      </c>
      <c r="E240">
        <v>493.50000000000006</v>
      </c>
      <c r="F240">
        <v>0</v>
      </c>
      <c r="G240">
        <v>433.50000000000006</v>
      </c>
      <c r="H240">
        <v>0</v>
      </c>
      <c r="I240">
        <v>373.50000000000011</v>
      </c>
      <c r="J240">
        <v>0</v>
      </c>
      <c r="K240">
        <v>313.5</v>
      </c>
      <c r="L240">
        <v>0</v>
      </c>
      <c r="M240">
        <v>254.49999999999997</v>
      </c>
      <c r="N240">
        <v>1</v>
      </c>
      <c r="O240">
        <v>198.5</v>
      </c>
      <c r="P240">
        <v>5</v>
      </c>
      <c r="Q240">
        <v>1.55</v>
      </c>
      <c r="DP240" s="6">
        <f>'Monthly Data'!E84</f>
        <v>20674343.852967266</v>
      </c>
      <c r="DQ240" s="6">
        <f>'Monthly Data'!I84</f>
        <v>8572978.0068945698</v>
      </c>
      <c r="DR240" s="6">
        <f>'Monthly Data'!M84</f>
        <v>18939649.881034181</v>
      </c>
      <c r="DS240" s="6">
        <f>'Monthly Data'!R84</f>
        <v>10444001.725350002</v>
      </c>
      <c r="DT240" s="6">
        <f>'Monthly Data'!W84</f>
        <v>25502615.627798736</v>
      </c>
    </row>
    <row r="241" spans="1:124" x14ac:dyDescent="0.25">
      <c r="A241">
        <v>2018</v>
      </c>
      <c r="B241">
        <v>12</v>
      </c>
      <c r="C241">
        <v>606.19999999999993</v>
      </c>
      <c r="D241">
        <v>0</v>
      </c>
      <c r="E241">
        <v>544.19999999999993</v>
      </c>
      <c r="F241">
        <v>0</v>
      </c>
      <c r="G241">
        <v>482.19999999999987</v>
      </c>
      <c r="H241">
        <v>0</v>
      </c>
      <c r="I241">
        <v>420.19999999999987</v>
      </c>
      <c r="J241">
        <v>0</v>
      </c>
      <c r="K241">
        <v>358.19999999999993</v>
      </c>
      <c r="L241">
        <v>0</v>
      </c>
      <c r="M241">
        <v>296.2</v>
      </c>
      <c r="N241">
        <v>0</v>
      </c>
      <c r="O241">
        <v>235.70000000000002</v>
      </c>
      <c r="P241">
        <v>1.5</v>
      </c>
      <c r="Q241">
        <v>0.44516129032258073</v>
      </c>
      <c r="DP241" s="6">
        <f>'Monthly Data'!E85</f>
        <v>23150505.742267266</v>
      </c>
      <c r="DQ241" s="6">
        <f>'Monthly Data'!I85</f>
        <v>8836298.6454089209</v>
      </c>
      <c r="DR241" s="6">
        <f>'Monthly Data'!M85</f>
        <v>18352622.802766167</v>
      </c>
      <c r="DS241" s="6">
        <f>'Monthly Data'!R85</f>
        <v>9893378.9348500017</v>
      </c>
      <c r="DT241" s="6">
        <f>'Monthly Data'!W85</f>
        <v>26589778.431176238</v>
      </c>
    </row>
    <row r="242" spans="1:124" x14ac:dyDescent="0.25">
      <c r="A242">
        <f>A230+1</f>
        <v>2019</v>
      </c>
      <c r="B242">
        <f>B230</f>
        <v>1</v>
      </c>
      <c r="C242">
        <v>780.8</v>
      </c>
      <c r="D242">
        <v>0</v>
      </c>
      <c r="E242">
        <v>718.8</v>
      </c>
      <c r="F242">
        <v>0</v>
      </c>
      <c r="G242">
        <v>656.80000000000007</v>
      </c>
      <c r="H242">
        <v>0</v>
      </c>
      <c r="I242">
        <v>594.79999999999995</v>
      </c>
      <c r="J242">
        <v>0</v>
      </c>
      <c r="K242">
        <v>532.79999999999995</v>
      </c>
      <c r="L242">
        <v>0</v>
      </c>
      <c r="M242">
        <v>470.79999999999995</v>
      </c>
      <c r="N242">
        <v>0</v>
      </c>
      <c r="O242">
        <v>408.8</v>
      </c>
      <c r="P242">
        <v>0</v>
      </c>
      <c r="Q242">
        <v>-5.1870967741935488</v>
      </c>
      <c r="DP242" s="6">
        <f>'Monthly Data'!E86</f>
        <v>24270749.622478835</v>
      </c>
      <c r="DQ242" s="6">
        <f>'Monthly Data'!I86</f>
        <v>9613056.6175706722</v>
      </c>
      <c r="DR242" s="6">
        <f>'Monthly Data'!M86</f>
        <v>21370367.231140867</v>
      </c>
      <c r="DS242" s="6">
        <f>'Monthly Data'!R86</f>
        <v>10553641.695472248</v>
      </c>
      <c r="DT242" s="6">
        <f>'Monthly Data'!W86</f>
        <v>27117793.207888179</v>
      </c>
    </row>
    <row r="243" spans="1:124" x14ac:dyDescent="0.25">
      <c r="A243">
        <f t="shared" ref="A243:A253" si="194">A231+1</f>
        <v>2019</v>
      </c>
      <c r="B243">
        <f t="shared" ref="B243:B253" si="195">B231</f>
        <v>2</v>
      </c>
      <c r="C243">
        <v>660.5</v>
      </c>
      <c r="D243">
        <v>0</v>
      </c>
      <c r="E243">
        <v>604.5</v>
      </c>
      <c r="F243">
        <v>0</v>
      </c>
      <c r="G243">
        <v>548.5</v>
      </c>
      <c r="H243">
        <v>0</v>
      </c>
      <c r="I243">
        <v>492.5</v>
      </c>
      <c r="J243">
        <v>0</v>
      </c>
      <c r="K243">
        <v>436.5</v>
      </c>
      <c r="L243">
        <v>0</v>
      </c>
      <c r="M243">
        <v>380.5</v>
      </c>
      <c r="N243">
        <v>0</v>
      </c>
      <c r="O243">
        <v>324.5</v>
      </c>
      <c r="P243">
        <v>0</v>
      </c>
      <c r="Q243">
        <v>-3.5892857142857149</v>
      </c>
      <c r="DP243" s="6">
        <f>'Monthly Data'!E87</f>
        <v>21700393.622478835</v>
      </c>
      <c r="DQ243" s="6">
        <f>'Monthly Data'!I87</f>
        <v>9048471.6175706722</v>
      </c>
      <c r="DR243" s="6">
        <f>'Monthly Data'!M87</f>
        <v>19670911.751140866</v>
      </c>
      <c r="DS243" s="6">
        <f>'Monthly Data'!R87</f>
        <v>9060989.4041722491</v>
      </c>
      <c r="DT243" s="6">
        <f>'Monthly Data'!W87</f>
        <v>23388405.207888179</v>
      </c>
    </row>
    <row r="244" spans="1:124" x14ac:dyDescent="0.25">
      <c r="A244">
        <f t="shared" si="194"/>
        <v>2019</v>
      </c>
      <c r="B244">
        <f t="shared" si="195"/>
        <v>3</v>
      </c>
      <c r="C244">
        <v>636.59999999999991</v>
      </c>
      <c r="D244">
        <v>0</v>
      </c>
      <c r="E244">
        <v>574.6</v>
      </c>
      <c r="F244">
        <v>0</v>
      </c>
      <c r="G244">
        <v>512.60000000000014</v>
      </c>
      <c r="H244">
        <v>0</v>
      </c>
      <c r="I244">
        <v>450.60000000000014</v>
      </c>
      <c r="J244">
        <v>0</v>
      </c>
      <c r="K244">
        <v>388.60000000000008</v>
      </c>
      <c r="L244">
        <v>0</v>
      </c>
      <c r="M244">
        <v>327.2000000000001</v>
      </c>
      <c r="N244">
        <v>0.59999999999999964</v>
      </c>
      <c r="O244">
        <v>268.90000000000003</v>
      </c>
      <c r="P244">
        <v>4.2999999999999989</v>
      </c>
      <c r="Q244">
        <v>-0.53548387096774197</v>
      </c>
      <c r="DP244" s="6">
        <f>'Monthly Data'!E88</f>
        <v>20849772.622478835</v>
      </c>
      <c r="DQ244" s="6">
        <f>'Monthly Data'!I88</f>
        <v>9204613.6175706722</v>
      </c>
      <c r="DR244" s="6">
        <f>'Monthly Data'!M88</f>
        <v>19675872.408440869</v>
      </c>
      <c r="DS244" s="6">
        <f>'Monthly Data'!R88</f>
        <v>10415985.583872249</v>
      </c>
      <c r="DT244" s="6">
        <f>'Monthly Data'!W88</f>
        <v>26455451.207888179</v>
      </c>
    </row>
    <row r="245" spans="1:124" x14ac:dyDescent="0.25">
      <c r="A245">
        <f t="shared" si="194"/>
        <v>2019</v>
      </c>
      <c r="B245">
        <f t="shared" si="195"/>
        <v>4</v>
      </c>
      <c r="C245">
        <v>390.3</v>
      </c>
      <c r="D245">
        <v>0</v>
      </c>
      <c r="E245">
        <v>330.3</v>
      </c>
      <c r="F245">
        <v>0</v>
      </c>
      <c r="G245">
        <v>270.30000000000007</v>
      </c>
      <c r="H245">
        <v>0</v>
      </c>
      <c r="I245">
        <v>210.80000000000007</v>
      </c>
      <c r="J245">
        <v>0.5</v>
      </c>
      <c r="K245">
        <v>155.90000000000003</v>
      </c>
      <c r="L245">
        <v>5.6</v>
      </c>
      <c r="M245">
        <v>109.30000000000001</v>
      </c>
      <c r="N245">
        <v>18.999999999999996</v>
      </c>
      <c r="O245">
        <v>67.799999999999983</v>
      </c>
      <c r="P245">
        <v>37.5</v>
      </c>
      <c r="Q245">
        <v>6.9899999999999975</v>
      </c>
      <c r="DP245" s="6">
        <f>'Monthly Data'!E89</f>
        <v>18417882.622478835</v>
      </c>
      <c r="DQ245" s="6">
        <f>'Monthly Data'!I89</f>
        <v>8135075.6175706731</v>
      </c>
      <c r="DR245" s="6">
        <f>'Monthly Data'!M89</f>
        <v>17829818.615440868</v>
      </c>
      <c r="DS245" s="6">
        <f>'Monthly Data'!R89</f>
        <v>9685042.3768722489</v>
      </c>
      <c r="DT245" s="6">
        <f>'Monthly Data'!W89</f>
        <v>24975280.207888179</v>
      </c>
    </row>
    <row r="246" spans="1:124" x14ac:dyDescent="0.25">
      <c r="A246">
        <f t="shared" si="194"/>
        <v>2019</v>
      </c>
      <c r="B246">
        <f t="shared" si="195"/>
        <v>5</v>
      </c>
      <c r="C246">
        <v>258.19999999999993</v>
      </c>
      <c r="D246">
        <v>0.69999999999999929</v>
      </c>
      <c r="E246">
        <v>199.39999999999995</v>
      </c>
      <c r="F246">
        <v>3.9000000000000021</v>
      </c>
      <c r="G246">
        <v>143.4</v>
      </c>
      <c r="H246">
        <v>9.9000000000000021</v>
      </c>
      <c r="I246">
        <v>95.2</v>
      </c>
      <c r="J246">
        <v>23.700000000000003</v>
      </c>
      <c r="K246">
        <v>56.300000000000004</v>
      </c>
      <c r="L246">
        <v>46.800000000000004</v>
      </c>
      <c r="M246">
        <v>30.4</v>
      </c>
      <c r="N246">
        <v>82.90000000000002</v>
      </c>
      <c r="O246">
        <v>13.5</v>
      </c>
      <c r="P246">
        <v>128</v>
      </c>
      <c r="Q246">
        <v>11.693548387096772</v>
      </c>
      <c r="DP246" s="6">
        <f>'Monthly Data'!E90</f>
        <v>18171409.622478835</v>
      </c>
      <c r="DQ246" s="6">
        <f>'Monthly Data'!I90</f>
        <v>7924643.6175706731</v>
      </c>
      <c r="DR246" s="6">
        <f>'Monthly Data'!M90</f>
        <v>17870600.860240869</v>
      </c>
      <c r="DS246" s="6">
        <f>'Monthly Data'!R90</f>
        <v>10537431.132072249</v>
      </c>
      <c r="DT246" s="6">
        <f>'Monthly Data'!W90</f>
        <v>24814343.207888179</v>
      </c>
    </row>
    <row r="247" spans="1:124" x14ac:dyDescent="0.25">
      <c r="A247">
        <f t="shared" si="194"/>
        <v>2019</v>
      </c>
      <c r="B247">
        <f t="shared" si="195"/>
        <v>6</v>
      </c>
      <c r="C247">
        <v>101.90000000000002</v>
      </c>
      <c r="D247">
        <v>17.400000000000002</v>
      </c>
      <c r="E247">
        <v>58.5</v>
      </c>
      <c r="F247">
        <v>34</v>
      </c>
      <c r="G247">
        <v>27.199999999999996</v>
      </c>
      <c r="H247">
        <v>62.7</v>
      </c>
      <c r="I247">
        <v>9.3000000000000007</v>
      </c>
      <c r="J247">
        <v>104.8</v>
      </c>
      <c r="K247">
        <v>2.8000000000000007</v>
      </c>
      <c r="L247">
        <v>158.29999999999998</v>
      </c>
      <c r="M247">
        <v>0</v>
      </c>
      <c r="N247">
        <v>215.5</v>
      </c>
      <c r="O247">
        <v>0</v>
      </c>
      <c r="P247">
        <v>275.50000000000006</v>
      </c>
      <c r="Q247">
        <v>17.183333333333337</v>
      </c>
      <c r="DP247" s="6">
        <f>'Monthly Data'!E91</f>
        <v>20767283.622478835</v>
      </c>
      <c r="DQ247" s="6">
        <f>'Monthly Data'!I91</f>
        <v>8159569.6175706731</v>
      </c>
      <c r="DR247" s="6">
        <f>'Monthly Data'!M91</f>
        <v>17967129.095040869</v>
      </c>
      <c r="DS247" s="6">
        <f>'Monthly Data'!R91</f>
        <v>10116984.89727225</v>
      </c>
      <c r="DT247" s="6">
        <f>'Monthly Data'!W91</f>
        <v>24768956.207888179</v>
      </c>
    </row>
    <row r="248" spans="1:124" x14ac:dyDescent="0.25">
      <c r="A248">
        <f t="shared" si="194"/>
        <v>2019</v>
      </c>
      <c r="B248">
        <f t="shared" si="195"/>
        <v>7</v>
      </c>
      <c r="C248">
        <v>9.1999999999999993</v>
      </c>
      <c r="D248">
        <v>89.899999999999991</v>
      </c>
      <c r="E248">
        <v>1.3999999999999986</v>
      </c>
      <c r="F248">
        <v>144.10000000000002</v>
      </c>
      <c r="G248">
        <v>0</v>
      </c>
      <c r="H248">
        <v>204.70000000000002</v>
      </c>
      <c r="I248">
        <v>0</v>
      </c>
      <c r="J248">
        <v>266.70000000000005</v>
      </c>
      <c r="K248">
        <v>0</v>
      </c>
      <c r="L248">
        <v>328.70000000000005</v>
      </c>
      <c r="M248">
        <v>0</v>
      </c>
      <c r="N248">
        <v>390.70000000000005</v>
      </c>
      <c r="O248">
        <v>0</v>
      </c>
      <c r="P248">
        <v>452.70000000000005</v>
      </c>
      <c r="Q248">
        <v>22.603225806451611</v>
      </c>
      <c r="DP248" s="6">
        <f>'Monthly Data'!E92</f>
        <v>31342776.622478835</v>
      </c>
      <c r="DQ248" s="6">
        <f>'Monthly Data'!I92</f>
        <v>10497079.617570672</v>
      </c>
      <c r="DR248" s="6">
        <f>'Monthly Data'!M92</f>
        <v>21353544.911940869</v>
      </c>
      <c r="DS248" s="6">
        <f>'Monthly Data'!R92</f>
        <v>11000462.080372248</v>
      </c>
      <c r="DT248" s="6">
        <f>'Monthly Data'!W92</f>
        <v>25658866.207888179</v>
      </c>
    </row>
    <row r="249" spans="1:124" x14ac:dyDescent="0.25">
      <c r="A249">
        <f t="shared" si="194"/>
        <v>2019</v>
      </c>
      <c r="B249">
        <f t="shared" si="195"/>
        <v>8</v>
      </c>
      <c r="C249">
        <v>23.400000000000002</v>
      </c>
      <c r="D249">
        <v>46.500000000000007</v>
      </c>
      <c r="E249">
        <v>5.3000000000000007</v>
      </c>
      <c r="F249">
        <v>90.399999999999991</v>
      </c>
      <c r="G249">
        <v>0</v>
      </c>
      <c r="H249">
        <v>147.10000000000002</v>
      </c>
      <c r="I249">
        <v>0</v>
      </c>
      <c r="J249">
        <v>209.09999999999997</v>
      </c>
      <c r="K249">
        <v>0</v>
      </c>
      <c r="L249">
        <v>271.09999999999997</v>
      </c>
      <c r="M249">
        <v>0</v>
      </c>
      <c r="N249">
        <v>333.09999999999991</v>
      </c>
      <c r="O249">
        <v>0</v>
      </c>
      <c r="P249">
        <v>395.09999999999991</v>
      </c>
      <c r="Q249">
        <v>20.745161290322581</v>
      </c>
      <c r="DP249" s="6">
        <f>'Monthly Data'!E93</f>
        <v>27700006.622478835</v>
      </c>
      <c r="DQ249" s="6">
        <f>'Monthly Data'!I93</f>
        <v>9629815.6175706722</v>
      </c>
      <c r="DR249" s="6">
        <f>'Monthly Data'!M93</f>
        <v>20674767.604940869</v>
      </c>
      <c r="DS249" s="6">
        <f>'Monthly Data'!R93</f>
        <v>11067899.387372248</v>
      </c>
      <c r="DT249" s="6">
        <f>'Monthly Data'!W93</f>
        <v>25800112.207888179</v>
      </c>
    </row>
    <row r="250" spans="1:124" x14ac:dyDescent="0.25">
      <c r="A250">
        <f t="shared" si="194"/>
        <v>2019</v>
      </c>
      <c r="B250">
        <f t="shared" si="195"/>
        <v>9</v>
      </c>
      <c r="C250">
        <v>69.900000000000006</v>
      </c>
      <c r="D250">
        <v>15.600000000000005</v>
      </c>
      <c r="E250">
        <v>32.6</v>
      </c>
      <c r="F250">
        <v>38.300000000000004</v>
      </c>
      <c r="G250">
        <v>10.099999999999998</v>
      </c>
      <c r="H250">
        <v>75.799999999999983</v>
      </c>
      <c r="I250">
        <v>0.59999999999999964</v>
      </c>
      <c r="J250">
        <v>126.30000000000001</v>
      </c>
      <c r="K250">
        <v>0</v>
      </c>
      <c r="L250">
        <v>185.70000000000005</v>
      </c>
      <c r="M250">
        <v>0</v>
      </c>
      <c r="N250">
        <v>245.70000000000002</v>
      </c>
      <c r="O250">
        <v>0</v>
      </c>
      <c r="P250">
        <v>305.70000000000005</v>
      </c>
      <c r="Q250">
        <v>18.189999999999998</v>
      </c>
      <c r="DP250" s="6">
        <f>'Monthly Data'!E94</f>
        <v>21219806.622478835</v>
      </c>
      <c r="DQ250" s="6">
        <f>'Monthly Data'!I94</f>
        <v>8281144.6175706731</v>
      </c>
      <c r="DR250" s="6">
        <f>'Monthly Data'!M94</f>
        <v>18925676.418040868</v>
      </c>
      <c r="DS250" s="6">
        <f>'Monthly Data'!R94</f>
        <v>10411066.574272249</v>
      </c>
      <c r="DT250" s="6">
        <f>'Monthly Data'!W94</f>
        <v>20481647.207888179</v>
      </c>
    </row>
    <row r="251" spans="1:124" x14ac:dyDescent="0.25">
      <c r="A251">
        <f t="shared" si="194"/>
        <v>2019</v>
      </c>
      <c r="B251">
        <f t="shared" si="195"/>
        <v>10</v>
      </c>
      <c r="C251">
        <v>293.8</v>
      </c>
      <c r="D251">
        <v>2.1999999999999993</v>
      </c>
      <c r="E251">
        <v>233.80000000000007</v>
      </c>
      <c r="F251">
        <v>4.1999999999999993</v>
      </c>
      <c r="G251">
        <v>174.10000000000005</v>
      </c>
      <c r="H251">
        <v>6.5</v>
      </c>
      <c r="I251">
        <v>118.5</v>
      </c>
      <c r="J251">
        <v>12.9</v>
      </c>
      <c r="K251">
        <v>71.3</v>
      </c>
      <c r="L251">
        <v>27.7</v>
      </c>
      <c r="M251">
        <v>36.200000000000003</v>
      </c>
      <c r="N251">
        <v>54.600000000000016</v>
      </c>
      <c r="O251">
        <v>14</v>
      </c>
      <c r="P251">
        <v>94.4</v>
      </c>
      <c r="Q251">
        <v>10.593548387096773</v>
      </c>
      <c r="DP251" s="6">
        <f>'Monthly Data'!E95</f>
        <v>18904138.622478835</v>
      </c>
      <c r="DQ251" s="6">
        <f>'Monthly Data'!I95</f>
        <v>7807971.6175706731</v>
      </c>
      <c r="DR251" s="6">
        <f>'Monthly Data'!M95</f>
        <v>18566230.77624087</v>
      </c>
      <c r="DS251" s="6">
        <f>'Monthly Data'!R95</f>
        <v>9466634.2160722483</v>
      </c>
      <c r="DT251" s="6">
        <f>'Monthly Data'!W95</f>
        <v>21270215.207888179</v>
      </c>
    </row>
    <row r="252" spans="1:124" x14ac:dyDescent="0.25">
      <c r="A252">
        <f t="shared" si="194"/>
        <v>2019</v>
      </c>
      <c r="B252">
        <f t="shared" si="195"/>
        <v>11</v>
      </c>
      <c r="C252">
        <v>563</v>
      </c>
      <c r="D252">
        <v>0</v>
      </c>
      <c r="E252">
        <v>503</v>
      </c>
      <c r="F252">
        <v>0</v>
      </c>
      <c r="G252">
        <v>442.99999999999994</v>
      </c>
      <c r="H252">
        <v>0</v>
      </c>
      <c r="I252">
        <v>383</v>
      </c>
      <c r="J252">
        <v>0</v>
      </c>
      <c r="K252">
        <v>323</v>
      </c>
      <c r="L252">
        <v>0</v>
      </c>
      <c r="M252">
        <v>262.99999999999994</v>
      </c>
      <c r="N252">
        <v>0</v>
      </c>
      <c r="O252">
        <v>203.19999999999996</v>
      </c>
      <c r="P252">
        <v>0.19999999999999929</v>
      </c>
      <c r="Q252">
        <v>1.2333333333333334</v>
      </c>
      <c r="DP252" s="6">
        <f>'Monthly Data'!E96</f>
        <v>20808997.622478835</v>
      </c>
      <c r="DQ252" s="6">
        <f>'Monthly Data'!I96</f>
        <v>8623553.6175706722</v>
      </c>
      <c r="DR252" s="6">
        <f>'Monthly Data'!M96</f>
        <v>19276799.685340866</v>
      </c>
      <c r="DS252" s="6">
        <f>'Monthly Data'!R96</f>
        <v>10102054.306972248</v>
      </c>
      <c r="DT252" s="6">
        <f>'Monthly Data'!W96</f>
        <v>22400505.207888179</v>
      </c>
    </row>
    <row r="253" spans="1:124" x14ac:dyDescent="0.25">
      <c r="A253">
        <f t="shared" si="194"/>
        <v>2019</v>
      </c>
      <c r="B253">
        <f t="shared" si="195"/>
        <v>12</v>
      </c>
      <c r="C253">
        <v>595.1</v>
      </c>
      <c r="D253">
        <v>0</v>
      </c>
      <c r="E253">
        <v>533.1</v>
      </c>
      <c r="F253">
        <v>0</v>
      </c>
      <c r="G253">
        <v>471.1</v>
      </c>
      <c r="H253">
        <v>0</v>
      </c>
      <c r="I253">
        <v>409.1</v>
      </c>
      <c r="J253">
        <v>0</v>
      </c>
      <c r="K253">
        <v>347.1</v>
      </c>
      <c r="L253">
        <v>0</v>
      </c>
      <c r="M253">
        <v>285.09999999999997</v>
      </c>
      <c r="N253">
        <v>0</v>
      </c>
      <c r="O253">
        <v>223.5</v>
      </c>
      <c r="P253">
        <v>0.40000000000000036</v>
      </c>
      <c r="Q253">
        <v>0.80322580645161301</v>
      </c>
      <c r="DP253" s="6">
        <f>'Monthly Data'!E97</f>
        <v>22994714.622478835</v>
      </c>
      <c r="DQ253" s="6">
        <f>'Monthly Data'!I97</f>
        <v>9255782.6175706722</v>
      </c>
      <c r="DR253" s="6">
        <f>'Monthly Data'!M97</f>
        <v>19734350.852940869</v>
      </c>
      <c r="DS253" s="6">
        <f>'Monthly Data'!R97</f>
        <v>9521070.1393722482</v>
      </c>
      <c r="DT253" s="6">
        <f>'Monthly Data'!W97</f>
        <v>24791556.207888179</v>
      </c>
    </row>
    <row r="254" spans="1:124" x14ac:dyDescent="0.25">
      <c r="A254">
        <v>2020</v>
      </c>
      <c r="B254">
        <v>1</v>
      </c>
      <c r="C254">
        <v>622.30000000000007</v>
      </c>
      <c r="D254">
        <v>0</v>
      </c>
      <c r="E254">
        <v>560.30000000000007</v>
      </c>
      <c r="F254">
        <v>0</v>
      </c>
      <c r="G254">
        <v>498.29999999999995</v>
      </c>
      <c r="H254">
        <v>0</v>
      </c>
      <c r="I254">
        <v>436.29999999999995</v>
      </c>
      <c r="J254">
        <v>0</v>
      </c>
      <c r="K254">
        <v>374.29999999999995</v>
      </c>
      <c r="L254">
        <v>0</v>
      </c>
      <c r="M254">
        <v>312.29999999999995</v>
      </c>
      <c r="N254">
        <v>0</v>
      </c>
      <c r="O254">
        <v>250.29999999999995</v>
      </c>
      <c r="P254">
        <v>0</v>
      </c>
      <c r="Q254" s="7">
        <v>-7.4193548387096714E-2</v>
      </c>
      <c r="DP254" s="6">
        <f>'Monthly Data'!E98</f>
        <v>22586037.165346839</v>
      </c>
      <c r="DQ254" s="6">
        <f>'Monthly Data'!I98</f>
        <v>9382515.7228915673</v>
      </c>
      <c r="DR254" s="6">
        <f>'Monthly Data'!M98</f>
        <v>20986987.31437739</v>
      </c>
      <c r="DS254" s="6">
        <f>'Monthly Data'!R98</f>
        <v>9846325.1576698795</v>
      </c>
      <c r="DT254" s="6">
        <f>'Monthly Data'!W98</f>
        <v>25134934.95219611</v>
      </c>
    </row>
    <row r="255" spans="1:124" x14ac:dyDescent="0.25">
      <c r="A255">
        <v>2020</v>
      </c>
      <c r="B255">
        <v>2</v>
      </c>
      <c r="C255">
        <v>642.40000000000009</v>
      </c>
      <c r="D255">
        <v>0</v>
      </c>
      <c r="E255">
        <v>584.40000000000009</v>
      </c>
      <c r="F255">
        <v>0</v>
      </c>
      <c r="G255">
        <v>526.40000000000009</v>
      </c>
      <c r="H255">
        <v>0</v>
      </c>
      <c r="I255">
        <v>468.4</v>
      </c>
      <c r="J255">
        <v>0</v>
      </c>
      <c r="K255">
        <v>410.4</v>
      </c>
      <c r="L255">
        <v>0</v>
      </c>
      <c r="M255">
        <v>352.39999999999992</v>
      </c>
      <c r="N255">
        <v>0</v>
      </c>
      <c r="O255">
        <v>294.40000000000003</v>
      </c>
      <c r="P255">
        <v>0</v>
      </c>
      <c r="Q255" s="7">
        <v>-2.1517241379310343</v>
      </c>
      <c r="DP255" s="6">
        <f>'Monthly Data'!E99</f>
        <v>21191611.165346839</v>
      </c>
      <c r="DQ255" s="6">
        <f>'Monthly Data'!I99</f>
        <v>8829498.8698915672</v>
      </c>
      <c r="DR255" s="6">
        <f>'Monthly Data'!M99</f>
        <v>20062358.051077388</v>
      </c>
      <c r="DS255" s="6">
        <f>'Monthly Data'!R99</f>
        <v>9201812.3928698786</v>
      </c>
      <c r="DT255" s="6">
        <f>'Monthly Data'!W99</f>
        <v>23552338.059396107</v>
      </c>
    </row>
    <row r="256" spans="1:124" x14ac:dyDescent="0.25">
      <c r="A256">
        <v>2020</v>
      </c>
      <c r="B256">
        <v>3</v>
      </c>
      <c r="C256">
        <v>517.70000000000005</v>
      </c>
      <c r="D256">
        <v>0</v>
      </c>
      <c r="E256">
        <v>455.7000000000001</v>
      </c>
      <c r="F256">
        <v>0</v>
      </c>
      <c r="G256">
        <v>393.70000000000005</v>
      </c>
      <c r="H256">
        <v>0</v>
      </c>
      <c r="I256">
        <v>331.70000000000005</v>
      </c>
      <c r="J256">
        <v>0</v>
      </c>
      <c r="K256">
        <v>270.60000000000002</v>
      </c>
      <c r="L256">
        <v>0.90000000000000036</v>
      </c>
      <c r="M256">
        <v>211.29999999999998</v>
      </c>
      <c r="N256">
        <v>3.5999999999999996</v>
      </c>
      <c r="O256">
        <v>153.29999999999998</v>
      </c>
      <c r="P256">
        <v>7.6</v>
      </c>
      <c r="Q256" s="7">
        <v>3.3000000000000003</v>
      </c>
      <c r="DP256" s="6">
        <f>'Monthly Data'!E100</f>
        <v>21271519.165346839</v>
      </c>
      <c r="DQ256" s="6">
        <f>'Monthly Data'!I100</f>
        <v>8214381.7993915649</v>
      </c>
      <c r="DR256" s="6">
        <f>'Monthly Data'!M100</f>
        <v>19017197.936377387</v>
      </c>
      <c r="DS256" s="6">
        <f>'Monthly Data'!R100</f>
        <v>8994175.8928698786</v>
      </c>
      <c r="DT256" s="6">
        <f>'Monthly Data'!W100</f>
        <v>24259563.628281113</v>
      </c>
    </row>
    <row r="257" spans="1:124" x14ac:dyDescent="0.25">
      <c r="A257">
        <v>2020</v>
      </c>
      <c r="B257">
        <v>4</v>
      </c>
      <c r="C257">
        <v>436.59999999999997</v>
      </c>
      <c r="D257">
        <v>0</v>
      </c>
      <c r="E257">
        <v>376.6</v>
      </c>
      <c r="F257">
        <v>0</v>
      </c>
      <c r="G257">
        <v>316.60000000000002</v>
      </c>
      <c r="H257">
        <v>0</v>
      </c>
      <c r="I257">
        <v>257.10000000000008</v>
      </c>
      <c r="J257">
        <v>0.5</v>
      </c>
      <c r="K257">
        <v>201.10000000000005</v>
      </c>
      <c r="L257">
        <v>4.5</v>
      </c>
      <c r="M257">
        <v>146.90000000000006</v>
      </c>
      <c r="N257">
        <v>10.3</v>
      </c>
      <c r="O257">
        <v>96.499999999999986</v>
      </c>
      <c r="P257">
        <v>19.899999999999999</v>
      </c>
      <c r="Q257" s="7">
        <v>5.4466666666666672</v>
      </c>
      <c r="DP257" s="6">
        <f>'Monthly Data'!E101</f>
        <v>20194288.165346839</v>
      </c>
      <c r="DQ257" s="6">
        <f>'Monthly Data'!I101</f>
        <v>6783587.3759915652</v>
      </c>
      <c r="DR257" s="6">
        <f>'Monthly Data'!M101</f>
        <v>16130810.383877387</v>
      </c>
      <c r="DS257" s="6">
        <f>'Monthly Data'!R101</f>
        <v>6917739.5804698793</v>
      </c>
      <c r="DT257" s="6">
        <f>'Monthly Data'!W101</f>
        <v>22329895.32604361</v>
      </c>
    </row>
    <row r="258" spans="1:124" x14ac:dyDescent="0.25">
      <c r="A258">
        <v>2020</v>
      </c>
      <c r="B258">
        <v>5</v>
      </c>
      <c r="C258">
        <v>263.60000000000002</v>
      </c>
      <c r="D258">
        <v>17.7</v>
      </c>
      <c r="E258">
        <v>212.40000000000003</v>
      </c>
      <c r="F258">
        <v>28.5</v>
      </c>
      <c r="G258">
        <v>164.40000000000003</v>
      </c>
      <c r="H258">
        <v>42.5</v>
      </c>
      <c r="I258">
        <v>121.30000000000003</v>
      </c>
      <c r="J258">
        <v>61.4</v>
      </c>
      <c r="K258">
        <v>87.800000000000026</v>
      </c>
      <c r="L258">
        <v>89.899999999999991</v>
      </c>
      <c r="M258">
        <v>59.899999999999991</v>
      </c>
      <c r="N258">
        <v>124.00000000000001</v>
      </c>
      <c r="O258">
        <v>36.099999999999994</v>
      </c>
      <c r="P258">
        <v>162.19999999999999</v>
      </c>
      <c r="Q258" s="7">
        <v>12.067741935483872</v>
      </c>
      <c r="DP258" s="6">
        <f>'Monthly Data'!E102</f>
        <v>22093692.165346839</v>
      </c>
      <c r="DQ258" s="6">
        <f>'Monthly Data'!I102</f>
        <v>6988587.4181915661</v>
      </c>
      <c r="DR258" s="6">
        <f>'Monthly Data'!M102</f>
        <v>16721495.034577386</v>
      </c>
      <c r="DS258" s="6">
        <f>'Monthly Data'!R102</f>
        <v>7813006.9350698786</v>
      </c>
      <c r="DT258" s="6">
        <f>'Monthly Data'!W102</f>
        <v>24861573.615816109</v>
      </c>
    </row>
    <row r="259" spans="1:124" x14ac:dyDescent="0.25">
      <c r="A259">
        <v>2020</v>
      </c>
      <c r="B259">
        <v>6</v>
      </c>
      <c r="C259">
        <v>59.5</v>
      </c>
      <c r="D259">
        <v>34.399999999999991</v>
      </c>
      <c r="E259">
        <v>33.4</v>
      </c>
      <c r="F259">
        <v>68.3</v>
      </c>
      <c r="G259">
        <v>16.099999999999998</v>
      </c>
      <c r="H259">
        <v>111.00000000000001</v>
      </c>
      <c r="I259">
        <v>6.7999999999999989</v>
      </c>
      <c r="J259">
        <v>161.70000000000002</v>
      </c>
      <c r="K259">
        <v>0.19999999999999929</v>
      </c>
      <c r="L259">
        <v>215.10000000000002</v>
      </c>
      <c r="M259">
        <v>0</v>
      </c>
      <c r="N259">
        <v>274.89999999999998</v>
      </c>
      <c r="O259">
        <v>0</v>
      </c>
      <c r="P259">
        <v>334.90000000000003</v>
      </c>
      <c r="Q259" s="7">
        <v>19.163333333333334</v>
      </c>
      <c r="DP259" s="6">
        <f>'Monthly Data'!E103</f>
        <v>26755921.165346839</v>
      </c>
      <c r="DQ259" s="6">
        <f>'Monthly Data'!I103</f>
        <v>7946140.7934915647</v>
      </c>
      <c r="DR259" s="6">
        <f>'Monthly Data'!M103</f>
        <v>18064310.144777387</v>
      </c>
      <c r="DS259" s="6">
        <f>'Monthly Data'!R103</f>
        <v>9790786.302669879</v>
      </c>
      <c r="DT259" s="6">
        <f>'Monthly Data'!W103</f>
        <v>21367567.603588611</v>
      </c>
    </row>
    <row r="260" spans="1:124" x14ac:dyDescent="0.25">
      <c r="A260">
        <v>2020</v>
      </c>
      <c r="B260">
        <v>7</v>
      </c>
      <c r="C260">
        <v>1.3000000000000007</v>
      </c>
      <c r="D260">
        <v>98.4</v>
      </c>
      <c r="E260">
        <v>0</v>
      </c>
      <c r="F260">
        <v>159.09999999999997</v>
      </c>
      <c r="G260">
        <v>0</v>
      </c>
      <c r="H260">
        <v>221.09999999999994</v>
      </c>
      <c r="I260">
        <v>0</v>
      </c>
      <c r="J260">
        <v>283.09999999999997</v>
      </c>
      <c r="K260">
        <v>0</v>
      </c>
      <c r="L260">
        <v>345.09999999999997</v>
      </c>
      <c r="M260">
        <v>0</v>
      </c>
      <c r="N260">
        <v>407.09999999999991</v>
      </c>
      <c r="O260">
        <v>0</v>
      </c>
      <c r="P260">
        <v>469.09999999999985</v>
      </c>
      <c r="Q260" s="7">
        <v>23.132258064516133</v>
      </c>
      <c r="DP260" s="6">
        <f>'Monthly Data'!E104</f>
        <v>35902228.165346839</v>
      </c>
      <c r="DQ260" s="6">
        <f>'Monthly Data'!I104</f>
        <v>9814607.5791915655</v>
      </c>
      <c r="DR260" s="6">
        <f>'Monthly Data'!M104</f>
        <v>20762002.513077389</v>
      </c>
      <c r="DS260" s="6">
        <f>'Monthly Data'!R104</f>
        <v>10844946.344469879</v>
      </c>
      <c r="DT260" s="6">
        <f>'Monthly Data'!W104</f>
        <v>24684233.856763609</v>
      </c>
    </row>
    <row r="261" spans="1:124" x14ac:dyDescent="0.25">
      <c r="A261">
        <v>2020</v>
      </c>
      <c r="B261">
        <v>8</v>
      </c>
      <c r="C261">
        <v>16.899999999999999</v>
      </c>
      <c r="D261">
        <v>41.9</v>
      </c>
      <c r="E261">
        <v>2.3999999999999986</v>
      </c>
      <c r="F261">
        <v>89.4</v>
      </c>
      <c r="G261">
        <v>0</v>
      </c>
      <c r="H261">
        <v>149</v>
      </c>
      <c r="I261">
        <v>0</v>
      </c>
      <c r="J261">
        <v>211.00000000000003</v>
      </c>
      <c r="K261">
        <v>0</v>
      </c>
      <c r="L261">
        <v>273.00000000000006</v>
      </c>
      <c r="M261">
        <v>0</v>
      </c>
      <c r="N261">
        <v>335</v>
      </c>
      <c r="O261">
        <v>0</v>
      </c>
      <c r="P261">
        <v>397</v>
      </c>
      <c r="Q261" s="7">
        <v>20.806451612903221</v>
      </c>
      <c r="DP261" s="6">
        <f>'Monthly Data'!E105</f>
        <v>30894493.165346839</v>
      </c>
      <c r="DQ261" s="6">
        <f>'Monthly Data'!I105</f>
        <v>9127623.5183915664</v>
      </c>
      <c r="DR261" s="6">
        <f>'Monthly Data'!M105</f>
        <v>19796409.106077388</v>
      </c>
      <c r="DS261" s="6">
        <f>'Monthly Data'!R105</f>
        <v>11015142.525269879</v>
      </c>
      <c r="DT261" s="6">
        <f>'Monthly Data'!W105</f>
        <v>23737768.308823608</v>
      </c>
    </row>
    <row r="262" spans="1:124" x14ac:dyDescent="0.25">
      <c r="A262">
        <v>2020</v>
      </c>
      <c r="B262">
        <v>9</v>
      </c>
      <c r="C262">
        <v>127.69999999999999</v>
      </c>
      <c r="D262">
        <v>5.6000000000000014</v>
      </c>
      <c r="E262">
        <v>83.399999999999991</v>
      </c>
      <c r="F262">
        <v>21.3</v>
      </c>
      <c r="G262">
        <v>47.600000000000009</v>
      </c>
      <c r="H262">
        <v>45.5</v>
      </c>
      <c r="I262">
        <v>21.7</v>
      </c>
      <c r="J262">
        <v>79.600000000000009</v>
      </c>
      <c r="K262">
        <v>7.1</v>
      </c>
      <c r="L262">
        <v>125.00000000000001</v>
      </c>
      <c r="M262">
        <v>3.0999999999999996</v>
      </c>
      <c r="N262">
        <v>181</v>
      </c>
      <c r="O262">
        <v>9.9999999999999645E-2</v>
      </c>
      <c r="P262">
        <v>238.00000000000003</v>
      </c>
      <c r="Q262" s="7">
        <v>15.929999999999998</v>
      </c>
      <c r="DP262" s="6">
        <f>'Monthly Data'!E106</f>
        <v>21056188.165346839</v>
      </c>
      <c r="DQ262" s="6">
        <f>'Monthly Data'!I106</f>
        <v>7773780.3243915653</v>
      </c>
      <c r="DR262" s="6">
        <f>'Monthly Data'!M106</f>
        <v>17704390.758377388</v>
      </c>
      <c r="DS262" s="6">
        <f>'Monthly Data'!R106</f>
        <v>10845375.212269878</v>
      </c>
      <c r="DT262" s="6">
        <f>'Monthly Data'!W106</f>
        <v>23865594.649911109</v>
      </c>
    </row>
    <row r="263" spans="1:124" x14ac:dyDescent="0.25">
      <c r="A263">
        <v>2020</v>
      </c>
      <c r="B263">
        <v>10</v>
      </c>
      <c r="C263">
        <v>319.8</v>
      </c>
      <c r="D263">
        <v>0</v>
      </c>
      <c r="E263">
        <v>257.8</v>
      </c>
      <c r="F263">
        <v>0</v>
      </c>
      <c r="G263">
        <v>196.4</v>
      </c>
      <c r="H263">
        <v>0.60000000000000142</v>
      </c>
      <c r="I263">
        <v>139.79999999999998</v>
      </c>
      <c r="J263">
        <v>6.0000000000000018</v>
      </c>
      <c r="K263">
        <v>90.1</v>
      </c>
      <c r="L263">
        <v>18.300000000000004</v>
      </c>
      <c r="M263">
        <v>54.2</v>
      </c>
      <c r="N263">
        <v>44.400000000000006</v>
      </c>
      <c r="O263">
        <v>27.5</v>
      </c>
      <c r="P263">
        <v>79.700000000000017</v>
      </c>
      <c r="Q263" s="7">
        <v>9.6838709677419335</v>
      </c>
      <c r="DP263" s="6">
        <f>'Monthly Data'!E107</f>
        <v>19613548.165346839</v>
      </c>
      <c r="DQ263" s="6">
        <f>'Monthly Data'!I107</f>
        <v>7711703.6801915653</v>
      </c>
      <c r="DR263" s="6">
        <f>'Monthly Data'!M107</f>
        <v>17747385.23757739</v>
      </c>
      <c r="DS263" s="6">
        <f>'Monthly Data'!R107</f>
        <v>9699790.5658698808</v>
      </c>
      <c r="DT263" s="6">
        <f>'Monthly Data'!W107</f>
        <v>22132718.582571108</v>
      </c>
    </row>
    <row r="264" spans="1:124" x14ac:dyDescent="0.25">
      <c r="A264">
        <v>2020</v>
      </c>
      <c r="B264">
        <v>11</v>
      </c>
      <c r="C264">
        <v>386.19999999999993</v>
      </c>
      <c r="D264">
        <v>0</v>
      </c>
      <c r="E264">
        <v>326.99999999999994</v>
      </c>
      <c r="F264">
        <v>0.80000000000000071</v>
      </c>
      <c r="G264">
        <v>269.60000000000002</v>
      </c>
      <c r="H264">
        <v>3.4000000000000021</v>
      </c>
      <c r="I264">
        <v>213.70000000000002</v>
      </c>
      <c r="J264">
        <v>7.5000000000000018</v>
      </c>
      <c r="K264">
        <v>164.70000000000002</v>
      </c>
      <c r="L264">
        <v>18.5</v>
      </c>
      <c r="M264">
        <v>121.00000000000001</v>
      </c>
      <c r="N264">
        <v>34.800000000000004</v>
      </c>
      <c r="O264">
        <v>82.8</v>
      </c>
      <c r="P264">
        <v>56.600000000000009</v>
      </c>
      <c r="Q264" s="7">
        <v>7.126666666666666</v>
      </c>
      <c r="DP264" s="6">
        <f>'Monthly Data'!E108</f>
        <v>20096630.165346839</v>
      </c>
      <c r="DQ264" s="6">
        <f>'Monthly Data'!I108</f>
        <v>8136821.9764915649</v>
      </c>
      <c r="DR264" s="6">
        <f>'Monthly Data'!M108</f>
        <v>17985267.21337739</v>
      </c>
      <c r="DS264" s="6">
        <f>'Monthly Data'!R108</f>
        <v>10193262.061469879</v>
      </c>
      <c r="DT264" s="6">
        <f>'Monthly Data'!W108</f>
        <v>23375946.33077861</v>
      </c>
    </row>
    <row r="265" spans="1:124" x14ac:dyDescent="0.25">
      <c r="A265">
        <v>2020</v>
      </c>
      <c r="B265">
        <v>12</v>
      </c>
      <c r="C265">
        <v>607.40000000000009</v>
      </c>
      <c r="D265">
        <v>0</v>
      </c>
      <c r="E265">
        <v>545.4</v>
      </c>
      <c r="F265">
        <v>0</v>
      </c>
      <c r="G265">
        <v>483.40000000000003</v>
      </c>
      <c r="H265">
        <v>0</v>
      </c>
      <c r="I265">
        <v>421.4</v>
      </c>
      <c r="J265">
        <v>0</v>
      </c>
      <c r="K265">
        <v>359.4</v>
      </c>
      <c r="L265">
        <v>0</v>
      </c>
      <c r="M265">
        <v>297.39999999999998</v>
      </c>
      <c r="N265">
        <v>0</v>
      </c>
      <c r="O265">
        <v>235.39999999999995</v>
      </c>
      <c r="P265">
        <v>0</v>
      </c>
      <c r="Q265" s="7">
        <v>0.40645161290322557</v>
      </c>
      <c r="DP265" s="6">
        <f>'Monthly Data'!E109</f>
        <v>24485595.165346839</v>
      </c>
      <c r="DQ265" s="6">
        <f>'Monthly Data'!I109</f>
        <v>9031675.3850915674</v>
      </c>
      <c r="DR265" s="6">
        <f>'Monthly Data'!M109</f>
        <v>19195869.536577389</v>
      </c>
      <c r="DS265" s="6">
        <f>'Monthly Data'!R109</f>
        <v>9887981.4554698803</v>
      </c>
      <c r="DT265" s="6">
        <f>'Monthly Data'!W109</f>
        <v>23288017.357228611</v>
      </c>
    </row>
    <row r="266" spans="1:124" x14ac:dyDescent="0.25">
      <c r="A266">
        <v>2021</v>
      </c>
      <c r="B266">
        <v>1</v>
      </c>
      <c r="C266">
        <v>679.19999999999982</v>
      </c>
      <c r="D266">
        <v>0</v>
      </c>
      <c r="E266">
        <v>617.19999999999982</v>
      </c>
      <c r="F266">
        <v>0</v>
      </c>
      <c r="G266">
        <v>555.19999999999993</v>
      </c>
      <c r="H266">
        <v>0</v>
      </c>
      <c r="I266">
        <v>493.19999999999993</v>
      </c>
      <c r="J266">
        <v>0</v>
      </c>
      <c r="K266">
        <v>431.2</v>
      </c>
      <c r="L266">
        <v>0</v>
      </c>
      <c r="M266">
        <v>369.2</v>
      </c>
      <c r="N266">
        <v>0</v>
      </c>
      <c r="O266">
        <v>307.2</v>
      </c>
      <c r="P266">
        <v>0</v>
      </c>
      <c r="Q266" s="7">
        <v>-1.9096774193548387</v>
      </c>
      <c r="DP266" s="6">
        <f>'Monthly Data'!E110</f>
        <v>24555577.205114026</v>
      </c>
      <c r="DQ266" s="6">
        <f>'Monthly Data'!I110</f>
        <v>8962928.1971048787</v>
      </c>
      <c r="DR266" s="6">
        <f>'Monthly Data'!M110</f>
        <v>19330789.294614531</v>
      </c>
      <c r="DS266" s="6">
        <f>'Monthly Data'!R110</f>
        <v>10133184.353907244</v>
      </c>
      <c r="DT266" s="6">
        <f>'Monthly Data'!W110</f>
        <v>25406747.657805011</v>
      </c>
    </row>
    <row r="267" spans="1:124" x14ac:dyDescent="0.25">
      <c r="A267">
        <v>2021</v>
      </c>
      <c r="B267">
        <v>2</v>
      </c>
      <c r="C267">
        <v>713.6</v>
      </c>
      <c r="D267">
        <v>0</v>
      </c>
      <c r="E267">
        <v>657.59999999999991</v>
      </c>
      <c r="F267">
        <v>0</v>
      </c>
      <c r="G267">
        <v>601.59999999999991</v>
      </c>
      <c r="H267">
        <v>0</v>
      </c>
      <c r="I267">
        <v>545.5999999999998</v>
      </c>
      <c r="J267">
        <v>0</v>
      </c>
      <c r="K267">
        <v>489.59999999999991</v>
      </c>
      <c r="L267">
        <v>0</v>
      </c>
      <c r="M267">
        <v>433.59999999999991</v>
      </c>
      <c r="N267">
        <v>0</v>
      </c>
      <c r="O267">
        <v>377.59999999999997</v>
      </c>
      <c r="P267">
        <v>0</v>
      </c>
      <c r="Q267" s="7">
        <v>-5.4857142857142867</v>
      </c>
      <c r="DP267" s="6">
        <f>'Monthly Data'!E111</f>
        <v>22854682.049884062</v>
      </c>
      <c r="DQ267" s="6">
        <f>'Monthly Data'!I111</f>
        <v>8639206.2805068828</v>
      </c>
      <c r="DR267" s="6">
        <f>'Monthly Data'!M111</f>
        <v>18702451.125314534</v>
      </c>
      <c r="DS267" s="6">
        <f>'Monthly Data'!R111</f>
        <v>9493167.749907244</v>
      </c>
      <c r="DT267" s="6">
        <f>'Monthly Data'!W111</f>
        <v>21350344.094175011</v>
      </c>
    </row>
    <row r="268" spans="1:124" x14ac:dyDescent="0.25">
      <c r="A268">
        <v>2021</v>
      </c>
      <c r="B268">
        <v>3</v>
      </c>
      <c r="C268">
        <v>492.5</v>
      </c>
      <c r="D268">
        <v>0</v>
      </c>
      <c r="E268">
        <v>430.5</v>
      </c>
      <c r="F268">
        <v>0</v>
      </c>
      <c r="G268">
        <v>368.7</v>
      </c>
      <c r="H268">
        <v>0.19999999999999929</v>
      </c>
      <c r="I268">
        <v>308.70000000000005</v>
      </c>
      <c r="J268">
        <v>2.1999999999999993</v>
      </c>
      <c r="K268">
        <v>250.30000000000004</v>
      </c>
      <c r="L268">
        <v>5.7999999999999989</v>
      </c>
      <c r="M268">
        <v>198.4</v>
      </c>
      <c r="N268">
        <v>15.899999999999997</v>
      </c>
      <c r="O268">
        <v>150.4</v>
      </c>
      <c r="P268">
        <v>29.9</v>
      </c>
      <c r="Q268" s="7">
        <v>4.112903225806452</v>
      </c>
      <c r="DP268" s="6">
        <f>'Monthly Data'!E112</f>
        <v>21246128.267091956</v>
      </c>
      <c r="DQ268" s="6">
        <f>'Monthly Data'!I112</f>
        <v>8530309.7683468834</v>
      </c>
      <c r="DR268" s="6">
        <f>'Monthly Data'!M112</f>
        <v>18634581.27821454</v>
      </c>
      <c r="DS268" s="6">
        <f>'Monthly Data'!R112</f>
        <v>10734611.402707245</v>
      </c>
      <c r="DT268" s="6">
        <f>'Monthly Data'!W112</f>
        <v>23427012.594675008</v>
      </c>
    </row>
    <row r="269" spans="1:124" x14ac:dyDescent="0.25">
      <c r="A269">
        <v>2021</v>
      </c>
      <c r="B269">
        <v>4</v>
      </c>
      <c r="C269">
        <v>338.09999999999991</v>
      </c>
      <c r="D269">
        <v>0</v>
      </c>
      <c r="E269">
        <v>279.7</v>
      </c>
      <c r="F269">
        <v>1.6000000000000014</v>
      </c>
      <c r="G269">
        <v>223.69999999999996</v>
      </c>
      <c r="H269">
        <v>5.6000000000000014</v>
      </c>
      <c r="I269">
        <v>174.19999999999996</v>
      </c>
      <c r="J269">
        <v>16.100000000000001</v>
      </c>
      <c r="K269">
        <v>130.5</v>
      </c>
      <c r="L269">
        <v>32.400000000000006</v>
      </c>
      <c r="M269">
        <v>91.300000000000011</v>
      </c>
      <c r="N269">
        <v>53.2</v>
      </c>
      <c r="O269">
        <v>56.400000000000006</v>
      </c>
      <c r="P269">
        <v>78.3</v>
      </c>
      <c r="Q269" s="7">
        <v>8.73</v>
      </c>
      <c r="DP269" s="6">
        <f>'Monthly Data'!E113</f>
        <v>19323448.331452977</v>
      </c>
      <c r="DQ269" s="6">
        <f>'Monthly Data'!I113</f>
        <v>7420305.2100378918</v>
      </c>
      <c r="DR269" s="6">
        <f>'Monthly Data'!M113</f>
        <v>16592361.754214535</v>
      </c>
      <c r="DS269" s="6">
        <f>'Monthly Data'!R113</f>
        <v>10624258.765507245</v>
      </c>
      <c r="DT269" s="6">
        <f>'Monthly Data'!W113</f>
        <v>21701549.650800012</v>
      </c>
    </row>
    <row r="270" spans="1:124" x14ac:dyDescent="0.25">
      <c r="A270">
        <v>2021</v>
      </c>
      <c r="B270">
        <v>5</v>
      </c>
      <c r="C270">
        <v>232.9</v>
      </c>
      <c r="D270">
        <v>14.100000000000001</v>
      </c>
      <c r="E270">
        <v>180.70000000000002</v>
      </c>
      <c r="F270">
        <v>23.900000000000002</v>
      </c>
      <c r="G270">
        <v>135.4</v>
      </c>
      <c r="H270">
        <v>40.6</v>
      </c>
      <c r="I270">
        <v>97</v>
      </c>
      <c r="J270">
        <v>64.2</v>
      </c>
      <c r="K270">
        <v>64.999999999999986</v>
      </c>
      <c r="L270">
        <v>94.2</v>
      </c>
      <c r="M270">
        <v>37.4</v>
      </c>
      <c r="N270">
        <v>128.6</v>
      </c>
      <c r="O270">
        <v>16.100000000000001</v>
      </c>
      <c r="P270">
        <v>169.29999999999998</v>
      </c>
      <c r="Q270" s="7">
        <v>12.941935483870967</v>
      </c>
      <c r="DP270" s="6">
        <f>'Monthly Data'!E114</f>
        <v>21727179.148843948</v>
      </c>
      <c r="DQ270" s="6">
        <f>'Monthly Data'!I114</f>
        <v>7606871.8616678873</v>
      </c>
      <c r="DR270" s="6">
        <f>'Monthly Data'!M114</f>
        <v>17151193.112514537</v>
      </c>
      <c r="DS270" s="6">
        <f>'Monthly Data'!R114</f>
        <v>11081138.087907245</v>
      </c>
      <c r="DT270" s="6">
        <f>'Monthly Data'!W114</f>
        <v>22630782.184837509</v>
      </c>
    </row>
    <row r="271" spans="1:124" x14ac:dyDescent="0.25">
      <c r="A271">
        <v>2021</v>
      </c>
      <c r="B271">
        <v>6</v>
      </c>
      <c r="C271">
        <v>31.900000000000006</v>
      </c>
      <c r="D271">
        <v>61.600000000000009</v>
      </c>
      <c r="E271">
        <v>13.400000000000004</v>
      </c>
      <c r="F271">
        <v>103.10000000000001</v>
      </c>
      <c r="G271">
        <v>3.9000000000000004</v>
      </c>
      <c r="H271">
        <v>153.60000000000002</v>
      </c>
      <c r="I271">
        <v>0</v>
      </c>
      <c r="J271">
        <v>209.70000000000002</v>
      </c>
      <c r="K271">
        <v>0</v>
      </c>
      <c r="L271">
        <v>269.7</v>
      </c>
      <c r="M271">
        <v>0</v>
      </c>
      <c r="N271">
        <v>329.7</v>
      </c>
      <c r="O271">
        <v>0</v>
      </c>
      <c r="P271">
        <v>389.7</v>
      </c>
      <c r="Q271" s="7">
        <v>20.99</v>
      </c>
      <c r="DP271" s="6">
        <f>'Monthly Data'!E115</f>
        <v>28773459.201445892</v>
      </c>
      <c r="DQ271" s="6">
        <f>'Monthly Data'!I115</f>
        <v>8922004.8291408829</v>
      </c>
      <c r="DR271" s="6">
        <f>'Monthly Data'!M115</f>
        <v>18782343.994714532</v>
      </c>
      <c r="DS271" s="6">
        <f>'Monthly Data'!R115</f>
        <v>11208599.613907244</v>
      </c>
      <c r="DT271" s="6">
        <f>'Monthly Data'!W115</f>
        <v>21965136.11352751</v>
      </c>
    </row>
    <row r="272" spans="1:124" x14ac:dyDescent="0.25">
      <c r="A272">
        <v>2021</v>
      </c>
      <c r="B272">
        <v>7</v>
      </c>
      <c r="C272">
        <v>25.4</v>
      </c>
      <c r="D272">
        <v>50.7</v>
      </c>
      <c r="E272">
        <v>7.6999999999999993</v>
      </c>
      <c r="F272">
        <v>95</v>
      </c>
      <c r="G272">
        <v>1.1999999999999993</v>
      </c>
      <c r="H272">
        <v>150.49999999999997</v>
      </c>
      <c r="I272">
        <v>0</v>
      </c>
      <c r="J272">
        <v>211.3</v>
      </c>
      <c r="K272">
        <v>0</v>
      </c>
      <c r="L272">
        <v>273.30000000000007</v>
      </c>
      <c r="M272">
        <v>0</v>
      </c>
      <c r="N272">
        <v>335.30000000000007</v>
      </c>
      <c r="O272">
        <v>0</v>
      </c>
      <c r="P272">
        <v>397.30000000000007</v>
      </c>
      <c r="Q272" s="7">
        <v>20.816129032258065</v>
      </c>
      <c r="DP272" s="6">
        <f>'Monthly Data'!E116</f>
        <v>30323572.967450012</v>
      </c>
      <c r="DQ272" s="6">
        <f>'Monthly Data'!I116</f>
        <v>9602048.0565888844</v>
      </c>
      <c r="DR272" s="6">
        <f>'Monthly Data'!M116</f>
        <v>19834662.079914536</v>
      </c>
      <c r="DS272" s="6">
        <f>'Monthly Data'!R116</f>
        <v>10984998.518507242</v>
      </c>
      <c r="DT272" s="6">
        <f>'Monthly Data'!W116</f>
        <v>22130382.402345009</v>
      </c>
    </row>
    <row r="273" spans="1:124" x14ac:dyDescent="0.25">
      <c r="A273">
        <v>2021</v>
      </c>
      <c r="B273">
        <v>8</v>
      </c>
      <c r="C273">
        <v>13.299999999999997</v>
      </c>
      <c r="D273">
        <v>79</v>
      </c>
      <c r="E273">
        <v>3.3000000000000007</v>
      </c>
      <c r="F273">
        <v>131.00000000000003</v>
      </c>
      <c r="G273">
        <v>0</v>
      </c>
      <c r="H273">
        <v>189.7</v>
      </c>
      <c r="I273">
        <v>0</v>
      </c>
      <c r="J273">
        <v>251.70000000000002</v>
      </c>
      <c r="K273">
        <v>0</v>
      </c>
      <c r="L273">
        <v>313.7</v>
      </c>
      <c r="M273">
        <v>0</v>
      </c>
      <c r="N273">
        <v>375.7</v>
      </c>
      <c r="O273">
        <v>0</v>
      </c>
      <c r="P273">
        <v>437.69999999999993</v>
      </c>
      <c r="Q273" s="7">
        <v>22.119354838709679</v>
      </c>
      <c r="DP273" s="6">
        <f>'Monthly Data'!E117</f>
        <v>34130192.180618994</v>
      </c>
      <c r="DQ273" s="6">
        <f>'Monthly Data'!I117</f>
        <v>10335978.568244886</v>
      </c>
      <c r="DR273" s="6">
        <f>'Monthly Data'!M117</f>
        <v>20832863.783714537</v>
      </c>
      <c r="DS273" s="6">
        <f>'Monthly Data'!R117</f>
        <v>10609010.410707245</v>
      </c>
      <c r="DT273" s="6">
        <f>'Monthly Data'!W117</f>
        <v>18777344.633962508</v>
      </c>
    </row>
    <row r="274" spans="1:124" x14ac:dyDescent="0.25">
      <c r="A274">
        <v>2021</v>
      </c>
      <c r="B274">
        <v>9</v>
      </c>
      <c r="C274">
        <v>84.5</v>
      </c>
      <c r="D274">
        <v>9.2999999999999936</v>
      </c>
      <c r="E274">
        <v>45.8</v>
      </c>
      <c r="F274">
        <v>30.599999999999994</v>
      </c>
      <c r="G274">
        <v>20.699999999999996</v>
      </c>
      <c r="H274">
        <v>65.5</v>
      </c>
      <c r="I274">
        <v>5.6999999999999975</v>
      </c>
      <c r="J274">
        <v>110.5</v>
      </c>
      <c r="K274">
        <v>0</v>
      </c>
      <c r="L274">
        <v>164.80000000000004</v>
      </c>
      <c r="M274">
        <v>0</v>
      </c>
      <c r="N274">
        <v>224.80000000000004</v>
      </c>
      <c r="O274">
        <v>0</v>
      </c>
      <c r="P274">
        <v>284.80000000000007</v>
      </c>
      <c r="Q274" s="7">
        <v>17.493333333333329</v>
      </c>
      <c r="DP274" s="6">
        <f>'Monthly Data'!E118</f>
        <v>22403650.556329042</v>
      </c>
      <c r="DQ274" s="6">
        <f>'Monthly Data'!I118</f>
        <v>8386463.3157898793</v>
      </c>
      <c r="DR274" s="6">
        <f>'Monthly Data'!M118</f>
        <v>18288598.54541453</v>
      </c>
      <c r="DS274" s="6">
        <f>'Monthly Data'!R118</f>
        <v>9278406.9907072429</v>
      </c>
      <c r="DT274" s="6">
        <f>'Monthly Data'!W118</f>
        <v>21741641.318707511</v>
      </c>
    </row>
    <row r="275" spans="1:124" x14ac:dyDescent="0.25">
      <c r="A275">
        <v>2021</v>
      </c>
      <c r="B275">
        <v>10</v>
      </c>
      <c r="C275">
        <v>177.60000000000002</v>
      </c>
      <c r="D275">
        <v>3.6999999999999993</v>
      </c>
      <c r="E275">
        <v>133.4</v>
      </c>
      <c r="F275">
        <v>21.5</v>
      </c>
      <c r="G275">
        <v>96.199999999999989</v>
      </c>
      <c r="H275">
        <v>46.300000000000004</v>
      </c>
      <c r="I275">
        <v>63.599999999999994</v>
      </c>
      <c r="J275">
        <v>75.7</v>
      </c>
      <c r="K275">
        <v>36.899999999999991</v>
      </c>
      <c r="L275">
        <v>111</v>
      </c>
      <c r="M275">
        <v>16.099999999999998</v>
      </c>
      <c r="N275">
        <v>152.20000000000002</v>
      </c>
      <c r="O275">
        <v>5.3999999999999995</v>
      </c>
      <c r="P275">
        <v>203.50000000000003</v>
      </c>
      <c r="Q275" s="7">
        <v>14.39032258064516</v>
      </c>
      <c r="DP275" s="6">
        <f>'Monthly Data'!E119</f>
        <v>20798779.352007013</v>
      </c>
      <c r="DQ275" s="6">
        <f>'Monthly Data'!I119</f>
        <v>8092069.0106418915</v>
      </c>
      <c r="DR275" s="6">
        <f>'Monthly Data'!M119</f>
        <v>18228423.036014531</v>
      </c>
      <c r="DS275" s="6">
        <f>'Monthly Data'!R119</f>
        <v>10141947.964507245</v>
      </c>
      <c r="DT275" s="6">
        <f>'Monthly Data'!W119</f>
        <v>22983297.442657508</v>
      </c>
    </row>
    <row r="276" spans="1:124" x14ac:dyDescent="0.25">
      <c r="A276">
        <v>2021</v>
      </c>
      <c r="B276">
        <v>11</v>
      </c>
      <c r="C276">
        <v>483.09999999999997</v>
      </c>
      <c r="D276">
        <v>0</v>
      </c>
      <c r="E276">
        <v>423.1</v>
      </c>
      <c r="F276">
        <v>0</v>
      </c>
      <c r="G276">
        <v>363.1</v>
      </c>
      <c r="H276">
        <v>0</v>
      </c>
      <c r="I276">
        <v>303.09999999999997</v>
      </c>
      <c r="J276">
        <v>0</v>
      </c>
      <c r="K276">
        <v>243.09999999999997</v>
      </c>
      <c r="L276">
        <v>0</v>
      </c>
      <c r="M276">
        <v>186.09999999999997</v>
      </c>
      <c r="N276">
        <v>3</v>
      </c>
      <c r="O276">
        <v>135</v>
      </c>
      <c r="P276">
        <v>11.9</v>
      </c>
      <c r="Q276" s="7">
        <v>3.8966666666666674</v>
      </c>
      <c r="DP276" s="6">
        <f>'Monthly Data'!E120</f>
        <v>20933541.486512017</v>
      </c>
      <c r="DQ276" s="6">
        <f>'Monthly Data'!I120</f>
        <v>8504939.1999488845</v>
      </c>
      <c r="DR276" s="6">
        <f>'Monthly Data'!M120</f>
        <v>18215581.641114533</v>
      </c>
      <c r="DS276" s="6">
        <f>'Monthly Data'!R120</f>
        <v>10637205.219907247</v>
      </c>
      <c r="DT276" s="6">
        <f>'Monthly Data'!W120</f>
        <v>23676203.108775008</v>
      </c>
    </row>
    <row r="277" spans="1:124" x14ac:dyDescent="0.25">
      <c r="A277">
        <v>2021</v>
      </c>
      <c r="B277">
        <v>12</v>
      </c>
      <c r="C277">
        <v>559.4</v>
      </c>
      <c r="D277">
        <v>0</v>
      </c>
      <c r="E277">
        <v>497.39999999999992</v>
      </c>
      <c r="F277">
        <v>0</v>
      </c>
      <c r="G277">
        <v>435.39999999999992</v>
      </c>
      <c r="H277">
        <v>0</v>
      </c>
      <c r="I277">
        <v>373.4</v>
      </c>
      <c r="J277">
        <v>0</v>
      </c>
      <c r="K277">
        <v>311.40000000000003</v>
      </c>
      <c r="L277">
        <v>0</v>
      </c>
      <c r="M277">
        <v>249.40000000000009</v>
      </c>
      <c r="N277">
        <v>0</v>
      </c>
      <c r="O277">
        <v>190.50000000000006</v>
      </c>
      <c r="P277">
        <v>3.0999999999999996</v>
      </c>
      <c r="Q277" s="7">
        <v>1.9548387096774196</v>
      </c>
      <c r="DP277" s="6">
        <f>'Monthly Data'!E121</f>
        <v>23745155.290930066</v>
      </c>
      <c r="DQ277" s="6">
        <f>'Monthly Data'!I121</f>
        <v>9098849.8702768888</v>
      </c>
      <c r="DR277" s="6">
        <f>'Monthly Data'!M121</f>
        <v>18745196.445514537</v>
      </c>
      <c r="DS277" s="6">
        <f>'Monthly Data'!R121</f>
        <v>9447198.7225072458</v>
      </c>
      <c r="DT277" s="6">
        <f>'Monthly Data'!W121</f>
        <v>22943795.224215008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/>
  <dimension ref="A1:ET257"/>
  <sheetViews>
    <sheetView topLeftCell="O1" workbookViewId="0">
      <selection activeCell="I12" sqref="I12"/>
    </sheetView>
  </sheetViews>
  <sheetFormatPr defaultRowHeight="15" x14ac:dyDescent="0.25"/>
  <cols>
    <col min="1" max="1" width="10.5703125" bestFit="1" customWidth="1"/>
    <col min="2" max="2" width="10.5703125" customWidth="1"/>
    <col min="3" max="3" width="3.42578125" bestFit="1" customWidth="1"/>
    <col min="4" max="4" width="19.42578125" bestFit="1" customWidth="1"/>
    <col min="5" max="5" width="16" bestFit="1" customWidth="1"/>
    <col min="6" max="7" width="13.85546875" customWidth="1"/>
    <col min="8" max="8" width="17" customWidth="1"/>
    <col min="9" max="10" width="9.5703125" bestFit="1" customWidth="1"/>
    <col min="11" max="11" width="9.42578125" bestFit="1" customWidth="1"/>
    <col min="12" max="12" width="9.5703125" bestFit="1" customWidth="1"/>
    <col min="13" max="14" width="9.42578125" bestFit="1" customWidth="1"/>
    <col min="15" max="15" width="11.7109375" bestFit="1" customWidth="1"/>
    <col min="16" max="19" width="10.5703125" customWidth="1"/>
    <col min="23" max="23" width="12.7109375" customWidth="1"/>
    <col min="24" max="30" width="14.85546875" customWidth="1"/>
  </cols>
  <sheetData>
    <row r="1" spans="1:29" x14ac:dyDescent="0.25">
      <c r="D1" s="272" t="s">
        <v>52</v>
      </c>
      <c r="E1" s="272"/>
      <c r="F1" s="272" t="s">
        <v>167</v>
      </c>
      <c r="G1" s="272"/>
      <c r="H1" s="272" t="s">
        <v>261</v>
      </c>
      <c r="I1" s="272"/>
      <c r="J1" s="272"/>
      <c r="K1" s="272"/>
      <c r="L1" s="272"/>
      <c r="M1" s="272"/>
      <c r="N1" s="272"/>
      <c r="O1" s="272"/>
      <c r="P1" s="272" t="s">
        <v>270</v>
      </c>
      <c r="Q1" s="272"/>
      <c r="R1" s="272"/>
      <c r="S1" s="272"/>
    </row>
    <row r="2" spans="1:29" x14ac:dyDescent="0.25">
      <c r="D2" t="s">
        <v>50</v>
      </c>
      <c r="E2" t="s">
        <v>51</v>
      </c>
      <c r="F2" t="s">
        <v>50</v>
      </c>
      <c r="G2" t="s">
        <v>51</v>
      </c>
      <c r="H2" t="s">
        <v>105</v>
      </c>
      <c r="I2" t="s">
        <v>199</v>
      </c>
      <c r="J2" t="s">
        <v>200</v>
      </c>
      <c r="K2" t="s">
        <v>201</v>
      </c>
      <c r="L2" t="s">
        <v>202</v>
      </c>
      <c r="M2" t="s">
        <v>203</v>
      </c>
      <c r="N2" t="s">
        <v>204</v>
      </c>
      <c r="O2" t="s">
        <v>221</v>
      </c>
      <c r="P2" t="s">
        <v>272</v>
      </c>
      <c r="Q2" t="s">
        <v>267</v>
      </c>
      <c r="R2" t="s">
        <v>268</v>
      </c>
      <c r="S2" t="s">
        <v>269</v>
      </c>
      <c r="W2" t="s">
        <v>370</v>
      </c>
    </row>
    <row r="3" spans="1:29" ht="15.75" x14ac:dyDescent="0.25">
      <c r="D3" s="273" t="s">
        <v>260</v>
      </c>
      <c r="E3" s="273"/>
      <c r="F3" s="273"/>
      <c r="G3" s="273"/>
      <c r="H3" s="273" t="s">
        <v>106</v>
      </c>
      <c r="I3" s="273"/>
      <c r="J3" s="273"/>
      <c r="K3" s="273"/>
      <c r="L3" s="273"/>
      <c r="M3" s="273"/>
      <c r="N3" s="273"/>
      <c r="O3" t="s">
        <v>262</v>
      </c>
      <c r="P3" s="272" t="s">
        <v>271</v>
      </c>
      <c r="Q3" s="272"/>
      <c r="R3" s="272"/>
      <c r="S3" s="272"/>
      <c r="AC3" s="237"/>
    </row>
    <row r="4" spans="1:29" x14ac:dyDescent="0.25">
      <c r="A4" s="3">
        <v>37622</v>
      </c>
      <c r="B4">
        <f>YEAR(A4)</f>
        <v>2003</v>
      </c>
      <c r="C4" s="3" t="s">
        <v>263</v>
      </c>
      <c r="D4" s="71">
        <v>6149.9</v>
      </c>
      <c r="E4" s="71">
        <v>6114</v>
      </c>
      <c r="F4" s="71">
        <v>232.6</v>
      </c>
      <c r="G4" s="71">
        <v>231.6</v>
      </c>
      <c r="H4" s="70">
        <v>561879</v>
      </c>
      <c r="I4" s="70">
        <v>5191.2</v>
      </c>
      <c r="J4" s="70">
        <v>3920.9</v>
      </c>
      <c r="K4" s="70">
        <v>352.7</v>
      </c>
      <c r="L4" s="70">
        <v>7557.7</v>
      </c>
      <c r="M4" s="70">
        <v>50.4</v>
      </c>
      <c r="N4" s="70">
        <v>679.9</v>
      </c>
      <c r="O4" s="70">
        <f>L4+I4</f>
        <v>12748.9</v>
      </c>
      <c r="P4" s="70">
        <v>566361</v>
      </c>
      <c r="Q4" s="70">
        <v>5215</v>
      </c>
      <c r="R4" s="70">
        <v>7583</v>
      </c>
      <c r="S4" s="70">
        <v>3395</v>
      </c>
      <c r="W4" s="239" t="s">
        <v>109</v>
      </c>
      <c r="X4" s="89" t="s">
        <v>108</v>
      </c>
      <c r="Y4" s="89" t="s">
        <v>110</v>
      </c>
      <c r="Z4" s="89" t="s">
        <v>111</v>
      </c>
      <c r="AA4" s="240"/>
      <c r="AB4" t="s">
        <v>369</v>
      </c>
      <c r="AC4" s="8" t="s">
        <v>112</v>
      </c>
    </row>
    <row r="5" spans="1:29" x14ac:dyDescent="0.25">
      <c r="A5" s="3">
        <v>37653</v>
      </c>
      <c r="B5">
        <f t="shared" ref="B5:B68" si="0">YEAR(A5)</f>
        <v>2003</v>
      </c>
      <c r="C5" s="3" t="s">
        <v>263</v>
      </c>
      <c r="D5" s="71">
        <v>6169.7</v>
      </c>
      <c r="E5" s="71">
        <v>6100.3</v>
      </c>
      <c r="F5" s="71">
        <v>232.5</v>
      </c>
      <c r="G5" s="71">
        <v>229.1</v>
      </c>
      <c r="H5" s="70">
        <v>561879</v>
      </c>
      <c r="I5" s="70">
        <v>5191.2</v>
      </c>
      <c r="J5" s="70">
        <v>3920.9</v>
      </c>
      <c r="K5" s="70">
        <v>352.7</v>
      </c>
      <c r="L5" s="70">
        <v>7557.7</v>
      </c>
      <c r="M5" s="70">
        <v>50.4</v>
      </c>
      <c r="N5" s="70">
        <v>679.9</v>
      </c>
      <c r="O5" s="70">
        <f t="shared" ref="O5:O68" si="1">L5+I5</f>
        <v>12748.9</v>
      </c>
      <c r="P5" s="70">
        <v>566361</v>
      </c>
      <c r="Q5" s="70">
        <v>5215</v>
      </c>
      <c r="R5" s="70">
        <v>7583</v>
      </c>
      <c r="S5" s="70">
        <v>3395</v>
      </c>
      <c r="W5" s="245">
        <v>44734</v>
      </c>
      <c r="X5" s="241">
        <v>44820</v>
      </c>
      <c r="Y5" s="241">
        <v>44816</v>
      </c>
      <c r="Z5" s="245">
        <v>44719</v>
      </c>
      <c r="AA5" s="238"/>
    </row>
    <row r="6" spans="1:29" x14ac:dyDescent="0.25">
      <c r="A6" s="3">
        <v>37681</v>
      </c>
      <c r="B6">
        <f t="shared" si="0"/>
        <v>2003</v>
      </c>
      <c r="C6" s="3" t="s">
        <v>263</v>
      </c>
      <c r="D6" s="71">
        <v>6192.1</v>
      </c>
      <c r="E6" s="71">
        <v>6096.3</v>
      </c>
      <c r="F6" s="71">
        <v>234.6</v>
      </c>
      <c r="G6" s="71">
        <v>229</v>
      </c>
      <c r="H6" s="70">
        <v>561879</v>
      </c>
      <c r="I6" s="70">
        <v>5191.2</v>
      </c>
      <c r="J6" s="70">
        <v>3920.9</v>
      </c>
      <c r="K6" s="70">
        <v>352.7</v>
      </c>
      <c r="L6" s="70">
        <v>7557.7</v>
      </c>
      <c r="M6" s="70">
        <v>50.4</v>
      </c>
      <c r="N6" s="70">
        <v>679.9</v>
      </c>
      <c r="O6" s="70">
        <f t="shared" si="1"/>
        <v>12748.9</v>
      </c>
      <c r="P6" s="70">
        <v>566361</v>
      </c>
      <c r="Q6" s="70">
        <v>5215</v>
      </c>
      <c r="R6" s="70">
        <v>7583</v>
      </c>
      <c r="S6" s="70">
        <v>3395</v>
      </c>
      <c r="V6">
        <v>2021</v>
      </c>
      <c r="W6" s="246">
        <v>4.2999999999999997E-2</v>
      </c>
      <c r="X6" s="16">
        <v>4.5999999999999999E-2</v>
      </c>
      <c r="Y6" s="16">
        <v>4.2999999999999997E-2</v>
      </c>
      <c r="Z6" s="246">
        <v>4.5999999999999999E-2</v>
      </c>
      <c r="AA6" s="16"/>
      <c r="AB6" s="85">
        <f>AVERAGE(X6:Y6)</f>
        <v>4.4499999999999998E-2</v>
      </c>
      <c r="AC6" s="85">
        <f>AVERAGE(W6:Z6)</f>
        <v>4.4499999999999998E-2</v>
      </c>
    </row>
    <row r="7" spans="1:29" x14ac:dyDescent="0.25">
      <c r="A7" s="3">
        <v>37712</v>
      </c>
      <c r="B7">
        <f t="shared" si="0"/>
        <v>2003</v>
      </c>
      <c r="C7" s="3" t="s">
        <v>264</v>
      </c>
      <c r="D7" s="71">
        <v>6199.1</v>
      </c>
      <c r="E7" s="71">
        <v>6116.5</v>
      </c>
      <c r="F7" s="71">
        <v>234.9</v>
      </c>
      <c r="G7" s="71">
        <v>228.9</v>
      </c>
      <c r="H7" s="70">
        <v>561879</v>
      </c>
      <c r="I7" s="70">
        <v>5191.2</v>
      </c>
      <c r="J7" s="70">
        <v>3920.9</v>
      </c>
      <c r="K7" s="70">
        <v>352.7</v>
      </c>
      <c r="L7" s="70">
        <v>7557.7</v>
      </c>
      <c r="M7" s="70">
        <v>50.4</v>
      </c>
      <c r="N7" s="70">
        <v>679.9</v>
      </c>
      <c r="O7" s="70">
        <f t="shared" si="1"/>
        <v>12748.9</v>
      </c>
      <c r="P7" s="70">
        <v>562749</v>
      </c>
      <c r="Q7" s="70">
        <v>5187</v>
      </c>
      <c r="R7" s="70">
        <v>7228</v>
      </c>
      <c r="S7" s="70">
        <v>2942</v>
      </c>
      <c r="U7" s="240" t="s">
        <v>104</v>
      </c>
      <c r="V7">
        <v>2022</v>
      </c>
      <c r="W7" s="246">
        <v>3.5999999999999997E-2</v>
      </c>
      <c r="X7" s="16">
        <v>2.9000000000000001E-2</v>
      </c>
      <c r="Y7" s="16">
        <v>3.2000000000000001E-2</v>
      </c>
      <c r="Z7" s="246">
        <v>4.1000000000000002E-2</v>
      </c>
      <c r="AA7" s="16"/>
      <c r="AB7" s="85">
        <f t="shared" ref="AB7:AB8" si="2">AVERAGE(X7:Y7)</f>
        <v>3.0499999999999999E-2</v>
      </c>
      <c r="AC7" s="85">
        <f t="shared" ref="AC7:AC13" si="3">AVERAGE(W7:Z7)</f>
        <v>3.4500000000000003E-2</v>
      </c>
    </row>
    <row r="8" spans="1:29" x14ac:dyDescent="0.25">
      <c r="A8" s="3">
        <v>37742</v>
      </c>
      <c r="B8">
        <f t="shared" si="0"/>
        <v>2003</v>
      </c>
      <c r="C8" s="3" t="s">
        <v>264</v>
      </c>
      <c r="D8" s="71">
        <v>6194.9</v>
      </c>
      <c r="E8" s="71">
        <v>6159</v>
      </c>
      <c r="F8" s="71">
        <v>235.1</v>
      </c>
      <c r="G8" s="71">
        <v>231.4</v>
      </c>
      <c r="H8" s="70">
        <v>561879</v>
      </c>
      <c r="I8" s="70">
        <v>5191.2</v>
      </c>
      <c r="J8" s="70">
        <v>3920.9</v>
      </c>
      <c r="K8" s="70">
        <v>352.7</v>
      </c>
      <c r="L8" s="70">
        <v>7557.7</v>
      </c>
      <c r="M8" s="70">
        <v>50.4</v>
      </c>
      <c r="N8" s="70">
        <v>679.9</v>
      </c>
      <c r="O8" s="70">
        <f t="shared" si="1"/>
        <v>12748.9</v>
      </c>
      <c r="P8" s="70">
        <v>562749</v>
      </c>
      <c r="Q8" s="70">
        <v>5187</v>
      </c>
      <c r="R8" s="70">
        <v>7228</v>
      </c>
      <c r="S8" s="70">
        <v>2942</v>
      </c>
      <c r="V8" s="242">
        <v>2023</v>
      </c>
      <c r="W8" s="246">
        <v>1.6E-2</v>
      </c>
      <c r="X8" s="16">
        <v>7.0000000000000001E-3</v>
      </c>
      <c r="Y8" s="16">
        <v>0.01</v>
      </c>
      <c r="Z8" s="246">
        <v>1.9E-2</v>
      </c>
      <c r="AA8" s="16"/>
      <c r="AB8" s="85">
        <f t="shared" si="2"/>
        <v>8.5000000000000006E-3</v>
      </c>
      <c r="AC8" s="85">
        <f t="shared" si="3"/>
        <v>1.3000000000000001E-2</v>
      </c>
    </row>
    <row r="9" spans="1:29" x14ac:dyDescent="0.25">
      <c r="A9" s="3">
        <v>37773</v>
      </c>
      <c r="B9">
        <f t="shared" si="0"/>
        <v>2003</v>
      </c>
      <c r="C9" s="3" t="s">
        <v>264</v>
      </c>
      <c r="D9" s="71">
        <v>6188.9</v>
      </c>
      <c r="E9" s="71">
        <v>6217.4</v>
      </c>
      <c r="F9" s="71">
        <v>234.5</v>
      </c>
      <c r="G9" s="71">
        <v>235.1</v>
      </c>
      <c r="H9" s="70">
        <v>561879</v>
      </c>
      <c r="I9" s="70">
        <v>5191.2</v>
      </c>
      <c r="J9" s="70">
        <v>3920.9</v>
      </c>
      <c r="K9" s="70">
        <v>352.7</v>
      </c>
      <c r="L9" s="70">
        <v>7557.7</v>
      </c>
      <c r="M9" s="70">
        <v>50.4</v>
      </c>
      <c r="N9" s="70">
        <v>679.9</v>
      </c>
      <c r="O9" s="70">
        <f t="shared" si="1"/>
        <v>12748.9</v>
      </c>
      <c r="P9" s="70">
        <v>562749</v>
      </c>
      <c r="Q9" s="70">
        <v>5187</v>
      </c>
      <c r="R9" s="70">
        <v>7228</v>
      </c>
      <c r="S9" s="70">
        <v>2942</v>
      </c>
      <c r="W9" s="247"/>
      <c r="Z9" s="247"/>
      <c r="AC9" s="85"/>
    </row>
    <row r="10" spans="1:29" x14ac:dyDescent="0.25">
      <c r="A10" s="3">
        <v>37803</v>
      </c>
      <c r="B10">
        <f t="shared" si="0"/>
        <v>2003</v>
      </c>
      <c r="C10" s="3" t="s">
        <v>265</v>
      </c>
      <c r="D10" s="71">
        <v>6191.2</v>
      </c>
      <c r="E10" s="71">
        <v>6271.5</v>
      </c>
      <c r="F10" s="71">
        <v>234.6</v>
      </c>
      <c r="G10" s="71">
        <v>238.5</v>
      </c>
      <c r="H10" s="70">
        <v>561879</v>
      </c>
      <c r="I10" s="70">
        <v>5191.2</v>
      </c>
      <c r="J10" s="70">
        <v>3920.9</v>
      </c>
      <c r="K10" s="70">
        <v>352.7</v>
      </c>
      <c r="L10" s="70">
        <v>7557.7</v>
      </c>
      <c r="M10" s="70">
        <v>50.4</v>
      </c>
      <c r="N10" s="70">
        <v>679.9</v>
      </c>
      <c r="O10" s="70">
        <f t="shared" si="1"/>
        <v>12748.9</v>
      </c>
      <c r="P10" s="70">
        <v>557942</v>
      </c>
      <c r="Q10" s="70">
        <v>5100</v>
      </c>
      <c r="R10" s="70">
        <v>7423</v>
      </c>
      <c r="S10" s="70">
        <v>2687</v>
      </c>
      <c r="W10" s="245">
        <v>44734</v>
      </c>
      <c r="X10" s="241">
        <v>44820</v>
      </c>
      <c r="Y10" s="241">
        <v>44816</v>
      </c>
      <c r="Z10" s="245">
        <v>44719</v>
      </c>
      <c r="AA10" s="238"/>
      <c r="AC10" s="85"/>
    </row>
    <row r="11" spans="1:29" x14ac:dyDescent="0.25">
      <c r="A11" s="3">
        <v>37834</v>
      </c>
      <c r="B11">
        <f t="shared" si="0"/>
        <v>2003</v>
      </c>
      <c r="C11" s="3" t="s">
        <v>265</v>
      </c>
      <c r="D11" s="71">
        <v>6199.6</v>
      </c>
      <c r="E11" s="71">
        <v>6300</v>
      </c>
      <c r="F11" s="71">
        <v>235.4</v>
      </c>
      <c r="G11" s="71">
        <v>240.5</v>
      </c>
      <c r="H11" s="70">
        <v>561879</v>
      </c>
      <c r="I11" s="70">
        <v>5191.2</v>
      </c>
      <c r="J11" s="70">
        <v>3920.9</v>
      </c>
      <c r="K11" s="70">
        <v>352.7</v>
      </c>
      <c r="L11" s="70">
        <v>7557.7</v>
      </c>
      <c r="M11" s="70">
        <v>50.4</v>
      </c>
      <c r="N11" s="70">
        <v>679.9</v>
      </c>
      <c r="O11" s="70">
        <f t="shared" si="1"/>
        <v>12748.9</v>
      </c>
      <c r="P11" s="70">
        <v>557942</v>
      </c>
      <c r="Q11" s="70">
        <v>5100</v>
      </c>
      <c r="R11" s="70">
        <v>7423</v>
      </c>
      <c r="S11" s="70">
        <v>2687</v>
      </c>
      <c r="V11">
        <v>2021</v>
      </c>
      <c r="W11" s="246">
        <v>4.9000000000000002E-2</v>
      </c>
      <c r="X11" s="16">
        <v>4.9000000000000002E-2</v>
      </c>
      <c r="Y11" s="16">
        <v>4.9000000000000002E-2</v>
      </c>
      <c r="Z11" s="246">
        <v>4.9000000000000002E-2</v>
      </c>
      <c r="AA11" s="16"/>
      <c r="AB11" s="85">
        <f>AVERAGE(X11:Y11)</f>
        <v>4.9000000000000002E-2</v>
      </c>
      <c r="AC11" s="85">
        <f t="shared" si="3"/>
        <v>4.9000000000000002E-2</v>
      </c>
    </row>
    <row r="12" spans="1:29" x14ac:dyDescent="0.25">
      <c r="A12" s="3">
        <v>37865</v>
      </c>
      <c r="B12">
        <f t="shared" si="0"/>
        <v>2003</v>
      </c>
      <c r="C12" s="3" t="s">
        <v>265</v>
      </c>
      <c r="D12" s="71">
        <v>6209.3</v>
      </c>
      <c r="E12" s="71">
        <v>6273.5</v>
      </c>
      <c r="F12" s="71">
        <v>237.3</v>
      </c>
      <c r="G12" s="71">
        <v>241.2</v>
      </c>
      <c r="H12" s="70">
        <v>561879</v>
      </c>
      <c r="I12" s="70">
        <v>5191.2</v>
      </c>
      <c r="J12" s="70">
        <v>3920.9</v>
      </c>
      <c r="K12" s="70">
        <v>352.7</v>
      </c>
      <c r="L12" s="70">
        <v>7557.7</v>
      </c>
      <c r="M12" s="70">
        <v>50.4</v>
      </c>
      <c r="N12" s="70">
        <v>679.9</v>
      </c>
      <c r="O12" s="70">
        <f t="shared" si="1"/>
        <v>12748.9</v>
      </c>
      <c r="P12" s="70">
        <v>557942</v>
      </c>
      <c r="Q12" s="70">
        <v>5100</v>
      </c>
      <c r="R12" s="70">
        <v>7423</v>
      </c>
      <c r="S12" s="70">
        <v>2687</v>
      </c>
      <c r="U12" s="240" t="s">
        <v>107</v>
      </c>
      <c r="V12">
        <v>2022</v>
      </c>
      <c r="W12" s="246">
        <v>4.9000000000000002E-2</v>
      </c>
      <c r="X12" s="16">
        <v>4.2999999999999997E-2</v>
      </c>
      <c r="Y12" s="16">
        <v>4.4999999999999998E-2</v>
      </c>
      <c r="Z12" s="246">
        <v>4.7E-2</v>
      </c>
      <c r="AA12" s="16"/>
      <c r="AB12" s="85">
        <f t="shared" ref="AB12:AB13" si="4">AVERAGE(X12:Y12)</f>
        <v>4.3999999999999997E-2</v>
      </c>
      <c r="AC12" s="85">
        <f t="shared" si="3"/>
        <v>4.5999999999999999E-2</v>
      </c>
    </row>
    <row r="13" spans="1:29" x14ac:dyDescent="0.25">
      <c r="A13" s="3">
        <v>37895</v>
      </c>
      <c r="B13">
        <f t="shared" si="0"/>
        <v>2003</v>
      </c>
      <c r="C13" s="3" t="s">
        <v>266</v>
      </c>
      <c r="D13" s="71">
        <v>6224.3</v>
      </c>
      <c r="E13" s="71">
        <v>6264.3</v>
      </c>
      <c r="F13" s="71">
        <v>239.3</v>
      </c>
      <c r="G13" s="71">
        <v>241.8</v>
      </c>
      <c r="H13" s="70">
        <v>561879</v>
      </c>
      <c r="I13" s="70">
        <v>5191.2</v>
      </c>
      <c r="J13" s="70">
        <v>3920.9</v>
      </c>
      <c r="K13" s="70">
        <v>352.7</v>
      </c>
      <c r="L13" s="70">
        <v>7557.7</v>
      </c>
      <c r="M13" s="70">
        <v>50.4</v>
      </c>
      <c r="N13" s="70">
        <v>679.9</v>
      </c>
      <c r="O13" s="70">
        <f t="shared" si="1"/>
        <v>12748.9</v>
      </c>
      <c r="P13" s="70">
        <v>560464</v>
      </c>
      <c r="Q13" s="70">
        <v>5262</v>
      </c>
      <c r="R13" s="70">
        <v>7997</v>
      </c>
      <c r="S13" s="70">
        <v>2469</v>
      </c>
      <c r="V13" s="242">
        <v>2023</v>
      </c>
      <c r="W13" s="246">
        <v>6.0000000000000001E-3</v>
      </c>
      <c r="X13" s="16">
        <v>8.0000000000000002E-3</v>
      </c>
      <c r="Y13" s="16">
        <v>0.01</v>
      </c>
      <c r="Z13" s="246">
        <v>1.2E-2</v>
      </c>
      <c r="AA13" s="243"/>
      <c r="AB13" s="85">
        <f t="shared" si="4"/>
        <v>9.0000000000000011E-3</v>
      </c>
      <c r="AC13" s="85">
        <f t="shared" si="3"/>
        <v>9.0000000000000011E-3</v>
      </c>
    </row>
    <row r="14" spans="1:29" x14ac:dyDescent="0.25">
      <c r="A14" s="3">
        <v>37926</v>
      </c>
      <c r="B14">
        <f t="shared" si="0"/>
        <v>2003</v>
      </c>
      <c r="C14" s="3" t="s">
        <v>266</v>
      </c>
      <c r="D14" s="71">
        <v>6238.7</v>
      </c>
      <c r="E14" s="71">
        <v>6245.7</v>
      </c>
      <c r="F14" s="71">
        <v>242.3</v>
      </c>
      <c r="G14" s="71">
        <v>243.5</v>
      </c>
      <c r="H14" s="70">
        <v>561879</v>
      </c>
      <c r="I14" s="70">
        <v>5191.2</v>
      </c>
      <c r="J14" s="70">
        <v>3920.9</v>
      </c>
      <c r="K14" s="70">
        <v>352.7</v>
      </c>
      <c r="L14" s="70">
        <v>7557.7</v>
      </c>
      <c r="M14" s="70">
        <v>50.4</v>
      </c>
      <c r="N14" s="70">
        <v>679.9</v>
      </c>
      <c r="O14" s="70">
        <f t="shared" si="1"/>
        <v>12748.9</v>
      </c>
      <c r="P14" s="70">
        <v>560464</v>
      </c>
      <c r="Q14" s="70">
        <v>5262</v>
      </c>
      <c r="R14" s="70">
        <v>7997</v>
      </c>
      <c r="S14" s="70">
        <v>2469</v>
      </c>
    </row>
    <row r="15" spans="1:29" x14ac:dyDescent="0.25">
      <c r="A15" s="3">
        <v>37956</v>
      </c>
      <c r="B15">
        <f t="shared" si="0"/>
        <v>2003</v>
      </c>
      <c r="C15" s="3" t="s">
        <v>266</v>
      </c>
      <c r="D15" s="71">
        <v>6258.4</v>
      </c>
      <c r="E15" s="71">
        <v>6264.5</v>
      </c>
      <c r="F15" s="71">
        <v>243</v>
      </c>
      <c r="G15" s="71">
        <v>243.5</v>
      </c>
      <c r="H15" s="70">
        <v>561879</v>
      </c>
      <c r="I15" s="70">
        <v>5191.2</v>
      </c>
      <c r="J15" s="70">
        <v>3920.9</v>
      </c>
      <c r="K15" s="70">
        <v>352.7</v>
      </c>
      <c r="L15" s="70">
        <v>7557.7</v>
      </c>
      <c r="M15" s="70">
        <v>50.4</v>
      </c>
      <c r="N15" s="70">
        <v>679.9</v>
      </c>
      <c r="O15" s="70">
        <f t="shared" si="1"/>
        <v>12748.9</v>
      </c>
      <c r="P15" s="70">
        <v>560464</v>
      </c>
      <c r="Q15" s="70">
        <v>5262</v>
      </c>
      <c r="R15" s="70">
        <v>7997</v>
      </c>
      <c r="S15" s="70">
        <v>2469</v>
      </c>
      <c r="U15" s="242"/>
    </row>
    <row r="16" spans="1:29" x14ac:dyDescent="0.25">
      <c r="A16" s="3">
        <v>37987</v>
      </c>
      <c r="B16">
        <f t="shared" si="0"/>
        <v>2004</v>
      </c>
      <c r="C16" s="3" t="str">
        <f>C4</f>
        <v>Q1</v>
      </c>
      <c r="D16" s="71">
        <v>6277.1</v>
      </c>
      <c r="E16" s="71">
        <v>6241.9</v>
      </c>
      <c r="F16" s="71">
        <v>245.2</v>
      </c>
      <c r="G16" s="71">
        <v>243.9</v>
      </c>
      <c r="H16" s="70">
        <v>577813.69999999995</v>
      </c>
      <c r="I16" s="70">
        <v>5413.5</v>
      </c>
      <c r="J16" s="70">
        <v>4243.3</v>
      </c>
      <c r="K16" s="70">
        <v>348.3</v>
      </c>
      <c r="L16" s="70">
        <v>7824.5</v>
      </c>
      <c r="M16" s="70">
        <v>51.8</v>
      </c>
      <c r="N16" s="70">
        <v>606.1</v>
      </c>
      <c r="O16" s="70">
        <f t="shared" si="1"/>
        <v>13238</v>
      </c>
      <c r="P16" s="70">
        <v>566944</v>
      </c>
      <c r="Q16" s="70">
        <v>5300</v>
      </c>
      <c r="R16" s="70">
        <v>7867</v>
      </c>
      <c r="S16" s="70">
        <v>2663</v>
      </c>
      <c r="V16" s="23"/>
      <c r="AC16" s="85"/>
    </row>
    <row r="17" spans="1:30" x14ac:dyDescent="0.25">
      <c r="A17" s="3">
        <v>38018</v>
      </c>
      <c r="B17">
        <f t="shared" si="0"/>
        <v>2004</v>
      </c>
      <c r="C17" s="3" t="str">
        <f t="shared" ref="C17:C80" si="5">C5</f>
        <v>Q1</v>
      </c>
      <c r="D17" s="71">
        <v>6295.6</v>
      </c>
      <c r="E17" s="71">
        <v>6226.4</v>
      </c>
      <c r="F17" s="71">
        <v>246.1</v>
      </c>
      <c r="G17" s="71">
        <v>243.7</v>
      </c>
      <c r="H17" s="70">
        <v>577813.69999999995</v>
      </c>
      <c r="I17" s="70">
        <v>5413.5</v>
      </c>
      <c r="J17" s="70">
        <v>4243.3</v>
      </c>
      <c r="K17" s="70">
        <v>348.3</v>
      </c>
      <c r="L17" s="70">
        <v>7824.5</v>
      </c>
      <c r="M17" s="70">
        <v>51.8</v>
      </c>
      <c r="N17" s="70">
        <v>606.1</v>
      </c>
      <c r="O17" s="70">
        <f t="shared" si="1"/>
        <v>13238</v>
      </c>
      <c r="P17" s="70">
        <v>566944</v>
      </c>
      <c r="Q17" s="70">
        <v>5300</v>
      </c>
      <c r="R17" s="70">
        <v>7867</v>
      </c>
      <c r="S17" s="70">
        <v>2663</v>
      </c>
    </row>
    <row r="18" spans="1:30" x14ac:dyDescent="0.25">
      <c r="A18" s="3">
        <v>38047</v>
      </c>
      <c r="B18">
        <f t="shared" si="0"/>
        <v>2004</v>
      </c>
      <c r="C18" s="3" t="str">
        <f t="shared" si="5"/>
        <v>Q1</v>
      </c>
      <c r="D18" s="71">
        <v>6296.9</v>
      </c>
      <c r="E18" s="71">
        <v>6195.9</v>
      </c>
      <c r="F18" s="71">
        <v>247.5</v>
      </c>
      <c r="G18" s="71">
        <v>244.1</v>
      </c>
      <c r="H18" s="70">
        <v>577813.69999999995</v>
      </c>
      <c r="I18" s="70">
        <v>5413.5</v>
      </c>
      <c r="J18" s="70">
        <v>4243.3</v>
      </c>
      <c r="K18" s="70">
        <v>348.3</v>
      </c>
      <c r="L18" s="70">
        <v>7824.5</v>
      </c>
      <c r="M18" s="70">
        <v>51.8</v>
      </c>
      <c r="N18" s="70">
        <v>606.1</v>
      </c>
      <c r="O18" s="70">
        <f t="shared" si="1"/>
        <v>13238</v>
      </c>
      <c r="P18" s="70">
        <v>566944</v>
      </c>
      <c r="Q18" s="70">
        <v>5300</v>
      </c>
      <c r="R18" s="70">
        <v>7867</v>
      </c>
      <c r="S18" s="70">
        <v>2663</v>
      </c>
    </row>
    <row r="19" spans="1:30" x14ac:dyDescent="0.25">
      <c r="A19" s="3">
        <v>38078</v>
      </c>
      <c r="B19">
        <f t="shared" si="0"/>
        <v>2004</v>
      </c>
      <c r="C19" s="3" t="str">
        <f t="shared" si="5"/>
        <v>Q2</v>
      </c>
      <c r="D19" s="71">
        <v>6299.1</v>
      </c>
      <c r="E19" s="71">
        <v>6211</v>
      </c>
      <c r="F19" s="71">
        <v>248.1</v>
      </c>
      <c r="G19" s="71">
        <v>244.7</v>
      </c>
      <c r="H19" s="70">
        <v>577813.69999999995</v>
      </c>
      <c r="I19" s="70">
        <v>5413.5</v>
      </c>
      <c r="J19" s="70">
        <v>4243.3</v>
      </c>
      <c r="K19" s="70">
        <v>348.3</v>
      </c>
      <c r="L19" s="70">
        <v>7824.5</v>
      </c>
      <c r="M19" s="70">
        <v>51.8</v>
      </c>
      <c r="N19" s="70">
        <v>606.1</v>
      </c>
      <c r="O19" s="70">
        <f t="shared" si="1"/>
        <v>13238</v>
      </c>
      <c r="P19" s="70">
        <v>575955</v>
      </c>
      <c r="Q19" s="70">
        <v>5402</v>
      </c>
      <c r="R19" s="70">
        <v>7951</v>
      </c>
      <c r="S19" s="70">
        <v>2764</v>
      </c>
    </row>
    <row r="20" spans="1:30" x14ac:dyDescent="0.25">
      <c r="A20" s="3">
        <v>38108</v>
      </c>
      <c r="B20">
        <f t="shared" si="0"/>
        <v>2004</v>
      </c>
      <c r="C20" s="3" t="str">
        <f t="shared" si="5"/>
        <v>Q2</v>
      </c>
      <c r="D20" s="71">
        <v>6296.7</v>
      </c>
      <c r="E20" s="71">
        <v>6255.1</v>
      </c>
      <c r="F20" s="71">
        <v>246.6</v>
      </c>
      <c r="G20" s="71">
        <v>243.5</v>
      </c>
      <c r="H20" s="70">
        <v>577813.69999999995</v>
      </c>
      <c r="I20" s="70">
        <v>5413.5</v>
      </c>
      <c r="J20" s="70">
        <v>4243.3</v>
      </c>
      <c r="K20" s="70">
        <v>348.3</v>
      </c>
      <c r="L20" s="70">
        <v>7824.5</v>
      </c>
      <c r="M20" s="70">
        <v>51.8</v>
      </c>
      <c r="N20" s="70">
        <v>606.1</v>
      </c>
      <c r="O20" s="70">
        <f t="shared" si="1"/>
        <v>13238</v>
      </c>
      <c r="P20" s="70">
        <v>575955</v>
      </c>
      <c r="Q20" s="70">
        <v>5402</v>
      </c>
      <c r="R20" s="70">
        <v>7951</v>
      </c>
      <c r="S20" s="70">
        <v>2764</v>
      </c>
    </row>
    <row r="21" spans="1:30" x14ac:dyDescent="0.25">
      <c r="A21" s="3">
        <v>38139</v>
      </c>
      <c r="B21">
        <f t="shared" si="0"/>
        <v>2004</v>
      </c>
      <c r="C21" s="3" t="str">
        <f t="shared" si="5"/>
        <v>Q2</v>
      </c>
      <c r="D21" s="71">
        <v>6307.2</v>
      </c>
      <c r="E21" s="71">
        <v>6335.7</v>
      </c>
      <c r="F21" s="71">
        <v>248.9</v>
      </c>
      <c r="G21" s="71">
        <v>249</v>
      </c>
      <c r="H21" s="70">
        <v>577813.69999999995</v>
      </c>
      <c r="I21" s="70">
        <v>5413.5</v>
      </c>
      <c r="J21" s="70">
        <v>4243.3</v>
      </c>
      <c r="K21" s="70">
        <v>348.3</v>
      </c>
      <c r="L21" s="70">
        <v>7824.5</v>
      </c>
      <c r="M21" s="70">
        <v>51.8</v>
      </c>
      <c r="N21" s="70">
        <v>606.1</v>
      </c>
      <c r="O21" s="70">
        <f t="shared" si="1"/>
        <v>13238</v>
      </c>
      <c r="P21" s="70">
        <v>575955</v>
      </c>
      <c r="Q21" s="70">
        <v>5402</v>
      </c>
      <c r="R21" s="70">
        <v>7951</v>
      </c>
      <c r="S21" s="70">
        <v>2764</v>
      </c>
      <c r="V21" s="73"/>
      <c r="W21" s="74"/>
      <c r="X21" s="74"/>
      <c r="Y21" s="75"/>
      <c r="Z21" s="124"/>
      <c r="AA21" s="124"/>
    </row>
    <row r="22" spans="1:30" x14ac:dyDescent="0.25">
      <c r="A22" s="3">
        <v>38169</v>
      </c>
      <c r="B22">
        <f t="shared" si="0"/>
        <v>2004</v>
      </c>
      <c r="C22" s="3" t="str">
        <f t="shared" si="5"/>
        <v>Q3</v>
      </c>
      <c r="D22" s="71">
        <v>6317.6</v>
      </c>
      <c r="E22" s="71">
        <v>6399.9</v>
      </c>
      <c r="F22" s="71">
        <v>251.7</v>
      </c>
      <c r="G22" s="71">
        <v>254.5</v>
      </c>
      <c r="H22" s="70">
        <v>577813.69999999995</v>
      </c>
      <c r="I22" s="70">
        <v>5413.5</v>
      </c>
      <c r="J22" s="70">
        <v>4243.3</v>
      </c>
      <c r="K22" s="70">
        <v>348.3</v>
      </c>
      <c r="L22" s="70">
        <v>7824.5</v>
      </c>
      <c r="M22" s="70">
        <v>51.8</v>
      </c>
      <c r="N22" s="70">
        <v>606.1</v>
      </c>
      <c r="O22" s="70">
        <f t="shared" si="1"/>
        <v>13238</v>
      </c>
      <c r="P22" s="70">
        <v>583242</v>
      </c>
      <c r="Q22" s="70">
        <v>5322</v>
      </c>
      <c r="R22" s="70">
        <v>7914</v>
      </c>
      <c r="S22" s="70">
        <v>2922</v>
      </c>
      <c r="V22" s="76"/>
      <c r="W22" s="74"/>
      <c r="X22" s="74"/>
      <c r="Y22" s="75"/>
      <c r="Z22" s="75"/>
      <c r="AA22" s="75"/>
    </row>
    <row r="23" spans="1:30" x14ac:dyDescent="0.25">
      <c r="A23" s="3">
        <v>38200</v>
      </c>
      <c r="B23">
        <f t="shared" si="0"/>
        <v>2004</v>
      </c>
      <c r="C23" s="3" t="str">
        <f t="shared" si="5"/>
        <v>Q3</v>
      </c>
      <c r="D23" s="71">
        <v>6319.4</v>
      </c>
      <c r="E23" s="71">
        <v>6421.5</v>
      </c>
      <c r="F23" s="71">
        <v>252.8</v>
      </c>
      <c r="G23" s="71">
        <v>257.10000000000002</v>
      </c>
      <c r="H23" s="70">
        <v>577813.69999999995</v>
      </c>
      <c r="I23" s="70">
        <v>5413.5</v>
      </c>
      <c r="J23" s="70">
        <v>4243.3</v>
      </c>
      <c r="K23" s="70">
        <v>348.3</v>
      </c>
      <c r="L23" s="70">
        <v>7824.5</v>
      </c>
      <c r="M23" s="70">
        <v>51.8</v>
      </c>
      <c r="N23" s="70">
        <v>606.1</v>
      </c>
      <c r="O23" s="70">
        <f t="shared" si="1"/>
        <v>13238</v>
      </c>
      <c r="P23" s="70">
        <v>583242</v>
      </c>
      <c r="Q23" s="70">
        <v>5322</v>
      </c>
      <c r="R23" s="70">
        <v>7914</v>
      </c>
      <c r="S23" s="70">
        <v>2922</v>
      </c>
      <c r="W23" s="19"/>
      <c r="X23" s="19"/>
      <c r="Y23" s="19"/>
      <c r="AA23" s="19"/>
    </row>
    <row r="24" spans="1:30" x14ac:dyDescent="0.25">
      <c r="A24" s="3">
        <v>38231</v>
      </c>
      <c r="B24">
        <f t="shared" si="0"/>
        <v>2004</v>
      </c>
      <c r="C24" s="3" t="str">
        <f t="shared" si="5"/>
        <v>Q3</v>
      </c>
      <c r="D24" s="71">
        <v>6318.3</v>
      </c>
      <c r="E24" s="71">
        <v>6380.2</v>
      </c>
      <c r="F24" s="71">
        <v>248.6</v>
      </c>
      <c r="G24" s="71">
        <v>251.8</v>
      </c>
      <c r="H24" s="70">
        <v>577813.69999999995</v>
      </c>
      <c r="I24" s="70">
        <v>5413.5</v>
      </c>
      <c r="J24" s="70">
        <v>4243.3</v>
      </c>
      <c r="K24" s="70">
        <v>348.3</v>
      </c>
      <c r="L24" s="70">
        <v>7824.5</v>
      </c>
      <c r="M24" s="70">
        <v>51.8</v>
      </c>
      <c r="N24" s="70">
        <v>606.1</v>
      </c>
      <c r="O24" s="70">
        <f t="shared" si="1"/>
        <v>13238</v>
      </c>
      <c r="P24" s="70">
        <v>583242</v>
      </c>
      <c r="Q24" s="70">
        <v>5322</v>
      </c>
      <c r="R24" s="70">
        <v>7914</v>
      </c>
      <c r="S24" s="70">
        <v>2922</v>
      </c>
      <c r="W24" s="19"/>
      <c r="X24" s="19"/>
      <c r="Y24" s="19"/>
      <c r="AA24" s="19"/>
      <c r="AC24" s="48"/>
      <c r="AD24" s="48"/>
    </row>
    <row r="25" spans="1:30" x14ac:dyDescent="0.25">
      <c r="A25" s="3">
        <v>38261</v>
      </c>
      <c r="B25">
        <f t="shared" si="0"/>
        <v>2004</v>
      </c>
      <c r="C25" s="3" t="str">
        <f t="shared" si="5"/>
        <v>Q4</v>
      </c>
      <c r="D25" s="71">
        <v>6319.4</v>
      </c>
      <c r="E25" s="71">
        <v>6355.5</v>
      </c>
      <c r="F25" s="71">
        <v>244.1</v>
      </c>
      <c r="G25" s="71">
        <v>246.1</v>
      </c>
      <c r="H25" s="70">
        <v>577813.69999999995</v>
      </c>
      <c r="I25" s="70">
        <v>5413.5</v>
      </c>
      <c r="J25" s="70">
        <v>4243.3</v>
      </c>
      <c r="K25" s="70">
        <v>348.3</v>
      </c>
      <c r="L25" s="70">
        <v>7824.5</v>
      </c>
      <c r="M25" s="70">
        <v>51.8</v>
      </c>
      <c r="N25" s="70">
        <v>606.1</v>
      </c>
      <c r="O25" s="70">
        <f t="shared" si="1"/>
        <v>13238</v>
      </c>
      <c r="P25" s="70">
        <v>585115</v>
      </c>
      <c r="Q25" s="70">
        <v>5630</v>
      </c>
      <c r="R25" s="70">
        <v>7566</v>
      </c>
      <c r="S25" s="70">
        <v>3062</v>
      </c>
      <c r="W25" s="19"/>
      <c r="X25" s="19"/>
      <c r="Y25" s="19"/>
      <c r="AA25" s="19"/>
    </row>
    <row r="26" spans="1:30" x14ac:dyDescent="0.25">
      <c r="A26" s="3">
        <v>38292</v>
      </c>
      <c r="B26">
        <f t="shared" si="0"/>
        <v>2004</v>
      </c>
      <c r="C26" s="3" t="str">
        <f t="shared" si="5"/>
        <v>Q4</v>
      </c>
      <c r="D26" s="71">
        <v>6330.5</v>
      </c>
      <c r="E26" s="71">
        <v>6334.3</v>
      </c>
      <c r="F26" s="71">
        <v>243.8</v>
      </c>
      <c r="G26" s="71">
        <v>244.6</v>
      </c>
      <c r="H26" s="70">
        <v>577813.69999999995</v>
      </c>
      <c r="I26" s="70">
        <v>5413.5</v>
      </c>
      <c r="J26" s="70">
        <v>4243.3</v>
      </c>
      <c r="K26" s="70">
        <v>348.3</v>
      </c>
      <c r="L26" s="70">
        <v>7824.5</v>
      </c>
      <c r="M26" s="70">
        <v>51.8</v>
      </c>
      <c r="N26" s="70">
        <v>606.1</v>
      </c>
      <c r="O26" s="70">
        <f t="shared" si="1"/>
        <v>13238</v>
      </c>
      <c r="P26" s="70">
        <v>585115</v>
      </c>
      <c r="Q26" s="70">
        <v>5630</v>
      </c>
      <c r="R26" s="70">
        <v>7566</v>
      </c>
      <c r="S26" s="70">
        <v>3062</v>
      </c>
      <c r="W26" s="19"/>
      <c r="X26" s="19"/>
      <c r="Y26" s="19"/>
      <c r="AA26" s="19"/>
    </row>
    <row r="27" spans="1:30" x14ac:dyDescent="0.25">
      <c r="A27" s="3">
        <v>38322</v>
      </c>
      <c r="B27">
        <f t="shared" si="0"/>
        <v>2004</v>
      </c>
      <c r="C27" s="3" t="str">
        <f t="shared" si="5"/>
        <v>Q4</v>
      </c>
      <c r="D27" s="71">
        <v>6338.8</v>
      </c>
      <c r="E27" s="71">
        <v>6345.2</v>
      </c>
      <c r="F27" s="71">
        <v>246.9</v>
      </c>
      <c r="G27" s="71">
        <v>246.8</v>
      </c>
      <c r="H27" s="70">
        <v>577813.69999999995</v>
      </c>
      <c r="I27" s="70">
        <v>5413.5</v>
      </c>
      <c r="J27" s="70">
        <v>4243.3</v>
      </c>
      <c r="K27" s="70">
        <v>348.3</v>
      </c>
      <c r="L27" s="70">
        <v>7824.5</v>
      </c>
      <c r="M27" s="70">
        <v>51.8</v>
      </c>
      <c r="N27" s="70">
        <v>606.1</v>
      </c>
      <c r="O27" s="70">
        <f t="shared" si="1"/>
        <v>13238</v>
      </c>
      <c r="P27" s="70">
        <v>585115</v>
      </c>
      <c r="Q27" s="70">
        <v>5630</v>
      </c>
      <c r="R27" s="70">
        <v>7566</v>
      </c>
      <c r="S27" s="70">
        <v>3062</v>
      </c>
      <c r="W27" s="19"/>
      <c r="X27" s="19"/>
      <c r="Y27" s="19"/>
      <c r="AA27" s="19"/>
    </row>
    <row r="28" spans="1:30" x14ac:dyDescent="0.25">
      <c r="A28" s="3">
        <v>38353</v>
      </c>
      <c r="B28">
        <f t="shared" si="0"/>
        <v>2005</v>
      </c>
      <c r="C28" s="3" t="str">
        <f t="shared" si="5"/>
        <v>Q1</v>
      </c>
      <c r="D28" s="71">
        <v>6336.8</v>
      </c>
      <c r="E28" s="71">
        <v>6301.2</v>
      </c>
      <c r="F28" s="71">
        <v>248.9</v>
      </c>
      <c r="G28" s="71">
        <v>247</v>
      </c>
      <c r="H28" s="70">
        <v>596629.19999999995</v>
      </c>
      <c r="I28" s="70">
        <v>5954.9</v>
      </c>
      <c r="J28" s="70">
        <v>4696.2</v>
      </c>
      <c r="K28" s="70">
        <v>377.4</v>
      </c>
      <c r="L28" s="70">
        <v>8034.5</v>
      </c>
      <c r="M28" s="70">
        <v>52</v>
      </c>
      <c r="N28" s="70">
        <v>660.5</v>
      </c>
      <c r="O28" s="70">
        <f t="shared" si="1"/>
        <v>13989.4</v>
      </c>
      <c r="P28" s="70">
        <v>588964</v>
      </c>
      <c r="Q28" s="70">
        <v>5721</v>
      </c>
      <c r="R28" s="70">
        <v>7810</v>
      </c>
      <c r="S28" s="70">
        <v>2956</v>
      </c>
      <c r="W28" s="19"/>
      <c r="X28" s="19"/>
      <c r="Y28" s="19"/>
      <c r="AA28" s="19"/>
      <c r="AB28" s="19"/>
    </row>
    <row r="29" spans="1:30" x14ac:dyDescent="0.25">
      <c r="A29" s="3">
        <v>38384</v>
      </c>
      <c r="B29">
        <f t="shared" si="0"/>
        <v>2005</v>
      </c>
      <c r="C29" s="3" t="str">
        <f t="shared" si="5"/>
        <v>Q1</v>
      </c>
      <c r="D29" s="71">
        <v>6339.3</v>
      </c>
      <c r="E29" s="71">
        <v>6270.7</v>
      </c>
      <c r="F29" s="71">
        <v>250.7</v>
      </c>
      <c r="G29" s="71">
        <v>247.9</v>
      </c>
      <c r="H29" s="70">
        <v>596629.19999999995</v>
      </c>
      <c r="I29" s="70">
        <v>5954.9</v>
      </c>
      <c r="J29" s="70">
        <v>4696.2</v>
      </c>
      <c r="K29" s="70">
        <v>377.4</v>
      </c>
      <c r="L29" s="70">
        <v>8034.5</v>
      </c>
      <c r="M29" s="70">
        <v>52</v>
      </c>
      <c r="N29" s="70">
        <v>660.5</v>
      </c>
      <c r="O29" s="70">
        <f t="shared" si="1"/>
        <v>13989.4</v>
      </c>
      <c r="P29" s="70">
        <v>588964</v>
      </c>
      <c r="Q29" s="70">
        <v>5721</v>
      </c>
      <c r="R29" s="70">
        <v>7810</v>
      </c>
      <c r="S29" s="70">
        <v>2956</v>
      </c>
      <c r="W29" s="19"/>
      <c r="X29" s="19"/>
      <c r="Y29" s="19"/>
      <c r="AA29" s="19"/>
    </row>
    <row r="30" spans="1:30" x14ac:dyDescent="0.25">
      <c r="A30" s="3">
        <v>38412</v>
      </c>
      <c r="B30">
        <f t="shared" si="0"/>
        <v>2005</v>
      </c>
      <c r="C30" s="3" t="str">
        <f t="shared" si="5"/>
        <v>Q1</v>
      </c>
      <c r="D30" s="71">
        <v>6341.5</v>
      </c>
      <c r="E30" s="71">
        <v>6241.7</v>
      </c>
      <c r="F30" s="71">
        <v>251.4</v>
      </c>
      <c r="G30" s="71">
        <v>247.4</v>
      </c>
      <c r="H30" s="70">
        <v>596629.19999999995</v>
      </c>
      <c r="I30" s="70">
        <v>5954.9</v>
      </c>
      <c r="J30" s="70">
        <v>4696.2</v>
      </c>
      <c r="K30" s="70">
        <v>377.4</v>
      </c>
      <c r="L30" s="70">
        <v>8034.5</v>
      </c>
      <c r="M30" s="70">
        <v>52</v>
      </c>
      <c r="N30" s="70">
        <v>660.5</v>
      </c>
      <c r="O30" s="70">
        <f t="shared" si="1"/>
        <v>13989.4</v>
      </c>
      <c r="P30" s="70">
        <v>588964</v>
      </c>
      <c r="Q30" s="70">
        <v>5721</v>
      </c>
      <c r="R30" s="70">
        <v>7810</v>
      </c>
      <c r="S30" s="70">
        <v>2956</v>
      </c>
      <c r="W30" s="19"/>
      <c r="X30" s="19"/>
      <c r="Y30" s="19"/>
      <c r="AA30" s="19"/>
      <c r="AB30" s="19"/>
    </row>
    <row r="31" spans="1:30" x14ac:dyDescent="0.25">
      <c r="A31" s="3">
        <v>38443</v>
      </c>
      <c r="B31">
        <f t="shared" si="0"/>
        <v>2005</v>
      </c>
      <c r="C31" s="3" t="str">
        <f t="shared" si="5"/>
        <v>Q2</v>
      </c>
      <c r="D31" s="71">
        <v>6352.9</v>
      </c>
      <c r="E31" s="71">
        <v>6267.8</v>
      </c>
      <c r="F31" s="71">
        <v>251.8</v>
      </c>
      <c r="G31" s="71">
        <v>248.2</v>
      </c>
      <c r="H31" s="70">
        <v>596629.19999999995</v>
      </c>
      <c r="I31" s="70">
        <v>5954.9</v>
      </c>
      <c r="J31" s="70">
        <v>4696.2</v>
      </c>
      <c r="K31" s="70">
        <v>377.4</v>
      </c>
      <c r="L31" s="70">
        <v>8034.5</v>
      </c>
      <c r="M31" s="70">
        <v>52</v>
      </c>
      <c r="N31" s="70">
        <v>660.5</v>
      </c>
      <c r="O31" s="70">
        <f t="shared" si="1"/>
        <v>13989.4</v>
      </c>
      <c r="P31" s="70">
        <v>593835</v>
      </c>
      <c r="Q31" s="70">
        <v>5987</v>
      </c>
      <c r="R31" s="70">
        <v>8121</v>
      </c>
      <c r="S31" s="70">
        <v>2811</v>
      </c>
      <c r="W31" s="19"/>
      <c r="X31" s="19"/>
      <c r="Y31" s="19"/>
      <c r="AA31" s="19"/>
      <c r="AB31" s="19"/>
      <c r="AD31" s="19"/>
    </row>
    <row r="32" spans="1:30" x14ac:dyDescent="0.25">
      <c r="A32" s="3">
        <v>38473</v>
      </c>
      <c r="B32">
        <f t="shared" si="0"/>
        <v>2005</v>
      </c>
      <c r="C32" s="3" t="str">
        <f t="shared" si="5"/>
        <v>Q2</v>
      </c>
      <c r="D32" s="71">
        <v>6366</v>
      </c>
      <c r="E32" s="71">
        <v>6332.3</v>
      </c>
      <c r="F32" s="71">
        <v>251.3</v>
      </c>
      <c r="G32" s="71">
        <v>249.5</v>
      </c>
      <c r="H32" s="70">
        <v>596629.19999999995</v>
      </c>
      <c r="I32" s="70">
        <v>5954.9</v>
      </c>
      <c r="J32" s="70">
        <v>4696.2</v>
      </c>
      <c r="K32" s="70">
        <v>377.4</v>
      </c>
      <c r="L32" s="70">
        <v>8034.5</v>
      </c>
      <c r="M32" s="70">
        <v>52</v>
      </c>
      <c r="N32" s="70">
        <v>660.5</v>
      </c>
      <c r="O32" s="70">
        <f t="shared" si="1"/>
        <v>13989.4</v>
      </c>
      <c r="P32" s="70">
        <v>593835</v>
      </c>
      <c r="Q32" s="70">
        <v>5987</v>
      </c>
      <c r="R32" s="70">
        <v>8121</v>
      </c>
      <c r="S32" s="70">
        <v>2811</v>
      </c>
      <c r="W32" s="19"/>
      <c r="X32" s="19"/>
      <c r="Y32" s="19"/>
      <c r="AA32" s="19"/>
      <c r="AB32" s="19"/>
    </row>
    <row r="33" spans="1:30" x14ac:dyDescent="0.25">
      <c r="A33" s="3">
        <v>38504</v>
      </c>
      <c r="B33">
        <f t="shared" si="0"/>
        <v>2005</v>
      </c>
      <c r="C33" s="3" t="str">
        <f t="shared" si="5"/>
        <v>Q2</v>
      </c>
      <c r="D33" s="71">
        <v>6378.7</v>
      </c>
      <c r="E33" s="71">
        <v>6413.4</v>
      </c>
      <c r="F33" s="71">
        <v>251</v>
      </c>
      <c r="G33" s="71">
        <v>252.3</v>
      </c>
      <c r="H33" s="70">
        <v>596629.19999999995</v>
      </c>
      <c r="I33" s="70">
        <v>5954.9</v>
      </c>
      <c r="J33" s="70">
        <v>4696.2</v>
      </c>
      <c r="K33" s="70">
        <v>377.4</v>
      </c>
      <c r="L33" s="70">
        <v>8034.5</v>
      </c>
      <c r="M33" s="70">
        <v>52</v>
      </c>
      <c r="N33" s="70">
        <v>660.5</v>
      </c>
      <c r="O33" s="70">
        <f t="shared" si="1"/>
        <v>13989.4</v>
      </c>
      <c r="P33" s="70">
        <v>593835</v>
      </c>
      <c r="Q33" s="70">
        <v>5987</v>
      </c>
      <c r="R33" s="70">
        <v>8121</v>
      </c>
      <c r="S33" s="70">
        <v>2811</v>
      </c>
      <c r="W33" s="19"/>
      <c r="X33" s="19"/>
      <c r="Y33" s="19"/>
      <c r="AA33" s="19"/>
      <c r="AB33" s="19"/>
      <c r="AD33" s="19"/>
    </row>
    <row r="34" spans="1:30" x14ac:dyDescent="0.25">
      <c r="A34" s="3">
        <v>38534</v>
      </c>
      <c r="B34">
        <f t="shared" si="0"/>
        <v>2005</v>
      </c>
      <c r="C34" s="3" t="str">
        <f t="shared" si="5"/>
        <v>Q3</v>
      </c>
      <c r="D34" s="71">
        <v>6384.1</v>
      </c>
      <c r="E34" s="71">
        <v>6469.8</v>
      </c>
      <c r="F34" s="71">
        <v>251.4</v>
      </c>
      <c r="G34" s="71">
        <v>254.9</v>
      </c>
      <c r="H34" s="70">
        <v>596629.19999999995</v>
      </c>
      <c r="I34" s="70">
        <v>5954.9</v>
      </c>
      <c r="J34" s="70">
        <v>4696.2</v>
      </c>
      <c r="K34" s="70">
        <v>377.4</v>
      </c>
      <c r="L34" s="70">
        <v>8034.5</v>
      </c>
      <c r="M34" s="70">
        <v>52</v>
      </c>
      <c r="N34" s="70">
        <v>660.5</v>
      </c>
      <c r="O34" s="70">
        <f t="shared" si="1"/>
        <v>13989.4</v>
      </c>
      <c r="P34" s="70">
        <v>600085</v>
      </c>
      <c r="Q34" s="70">
        <v>6096</v>
      </c>
      <c r="R34" s="70">
        <v>8211</v>
      </c>
      <c r="S34" s="70">
        <v>2827</v>
      </c>
      <c r="W34" s="19"/>
      <c r="X34" s="19"/>
      <c r="Y34" s="19"/>
      <c r="AA34" s="19"/>
      <c r="AB34" s="19"/>
      <c r="AD34" s="19"/>
    </row>
    <row r="35" spans="1:30" x14ac:dyDescent="0.25">
      <c r="A35" s="3">
        <v>38565</v>
      </c>
      <c r="B35">
        <f t="shared" si="0"/>
        <v>2005</v>
      </c>
      <c r="C35" s="3" t="str">
        <f t="shared" si="5"/>
        <v>Q3</v>
      </c>
      <c r="D35" s="71">
        <v>6384.6</v>
      </c>
      <c r="E35" s="71">
        <v>6482.5</v>
      </c>
      <c r="F35" s="71">
        <v>251.2</v>
      </c>
      <c r="G35" s="71">
        <v>255.1</v>
      </c>
      <c r="H35" s="70">
        <v>596629.19999999995</v>
      </c>
      <c r="I35" s="70">
        <v>5954.9</v>
      </c>
      <c r="J35" s="70">
        <v>4696.2</v>
      </c>
      <c r="K35" s="70">
        <v>377.4</v>
      </c>
      <c r="L35" s="70">
        <v>8034.5</v>
      </c>
      <c r="M35" s="70">
        <v>52</v>
      </c>
      <c r="N35" s="70">
        <v>660.5</v>
      </c>
      <c r="O35" s="70">
        <f t="shared" si="1"/>
        <v>13989.4</v>
      </c>
      <c r="P35" s="70">
        <v>600085</v>
      </c>
      <c r="Q35" s="70">
        <v>6096</v>
      </c>
      <c r="R35" s="70">
        <v>8211</v>
      </c>
      <c r="S35" s="70">
        <v>2827</v>
      </c>
      <c r="W35" s="19"/>
      <c r="X35" s="19"/>
      <c r="Y35" s="19"/>
      <c r="AA35" s="19"/>
      <c r="AD35" s="19"/>
    </row>
    <row r="36" spans="1:30" x14ac:dyDescent="0.25">
      <c r="A36" s="3">
        <v>38596</v>
      </c>
      <c r="B36">
        <f t="shared" si="0"/>
        <v>2005</v>
      </c>
      <c r="C36" s="3" t="str">
        <f t="shared" si="5"/>
        <v>Q3</v>
      </c>
      <c r="D36" s="71">
        <v>6392.2</v>
      </c>
      <c r="E36" s="71">
        <v>6449.4</v>
      </c>
      <c r="F36" s="71">
        <v>249.8</v>
      </c>
      <c r="G36" s="71">
        <v>252.9</v>
      </c>
      <c r="H36" s="70">
        <v>596629.19999999995</v>
      </c>
      <c r="I36" s="70">
        <v>5954.9</v>
      </c>
      <c r="J36" s="70">
        <v>4696.2</v>
      </c>
      <c r="K36" s="70">
        <v>377.4</v>
      </c>
      <c r="L36" s="70">
        <v>8034.5</v>
      </c>
      <c r="M36" s="70">
        <v>52</v>
      </c>
      <c r="N36" s="70">
        <v>660.5</v>
      </c>
      <c r="O36" s="70">
        <f t="shared" si="1"/>
        <v>13989.4</v>
      </c>
      <c r="P36" s="70">
        <v>600085</v>
      </c>
      <c r="Q36" s="70">
        <v>6096</v>
      </c>
      <c r="R36" s="70">
        <v>8211</v>
      </c>
      <c r="S36" s="70">
        <v>2827</v>
      </c>
      <c r="W36" s="19"/>
      <c r="X36" s="19"/>
      <c r="Y36" s="19"/>
      <c r="AA36" s="19"/>
      <c r="AD36" s="19"/>
    </row>
    <row r="37" spans="1:30" x14ac:dyDescent="0.25">
      <c r="A37" s="3">
        <v>38626</v>
      </c>
      <c r="B37">
        <f t="shared" si="0"/>
        <v>2005</v>
      </c>
      <c r="C37" s="3" t="str">
        <f t="shared" si="5"/>
        <v>Q4</v>
      </c>
      <c r="D37" s="71">
        <v>6406.2</v>
      </c>
      <c r="E37" s="71">
        <v>6440.1</v>
      </c>
      <c r="F37" s="71">
        <v>246.9</v>
      </c>
      <c r="G37" s="71">
        <v>249.2</v>
      </c>
      <c r="H37" s="70">
        <v>596629.19999999995</v>
      </c>
      <c r="I37" s="70">
        <v>5954.9</v>
      </c>
      <c r="J37" s="70">
        <v>4696.2</v>
      </c>
      <c r="K37" s="70">
        <v>377.4</v>
      </c>
      <c r="L37" s="70">
        <v>8034.5</v>
      </c>
      <c r="M37" s="70">
        <v>52</v>
      </c>
      <c r="N37" s="70">
        <v>660.5</v>
      </c>
      <c r="O37" s="70">
        <f t="shared" si="1"/>
        <v>13989.4</v>
      </c>
      <c r="P37" s="70">
        <v>603633</v>
      </c>
      <c r="Q37" s="70">
        <v>6016</v>
      </c>
      <c r="R37" s="70">
        <v>7997</v>
      </c>
      <c r="S37" s="70">
        <v>2688</v>
      </c>
      <c r="W37" s="19"/>
      <c r="X37" s="19"/>
      <c r="Y37" s="19"/>
      <c r="AA37" s="19"/>
      <c r="AD37" s="19"/>
    </row>
    <row r="38" spans="1:30" x14ac:dyDescent="0.25">
      <c r="A38" s="3">
        <v>38657</v>
      </c>
      <c r="B38">
        <f t="shared" si="0"/>
        <v>2005</v>
      </c>
      <c r="C38" s="3" t="str">
        <f t="shared" si="5"/>
        <v>Q4</v>
      </c>
      <c r="D38" s="71">
        <v>6416.4</v>
      </c>
      <c r="E38" s="71">
        <v>6419.7</v>
      </c>
      <c r="F38" s="71">
        <v>245.1</v>
      </c>
      <c r="G38" s="71">
        <v>245.9</v>
      </c>
      <c r="H38" s="70">
        <v>596629.19999999995</v>
      </c>
      <c r="I38" s="70">
        <v>5954.9</v>
      </c>
      <c r="J38" s="70">
        <v>4696.2</v>
      </c>
      <c r="K38" s="70">
        <v>377.4</v>
      </c>
      <c r="L38" s="70">
        <v>8034.5</v>
      </c>
      <c r="M38" s="70">
        <v>52</v>
      </c>
      <c r="N38" s="70">
        <v>660.5</v>
      </c>
      <c r="O38" s="70">
        <f t="shared" si="1"/>
        <v>13989.4</v>
      </c>
      <c r="P38" s="70">
        <v>603633</v>
      </c>
      <c r="Q38" s="70">
        <v>6016</v>
      </c>
      <c r="R38" s="70">
        <v>7997</v>
      </c>
      <c r="S38" s="70">
        <v>2688</v>
      </c>
      <c r="W38" s="19"/>
      <c r="X38" s="19"/>
      <c r="Y38" s="19"/>
      <c r="AA38" s="19"/>
      <c r="AB38" s="19"/>
    </row>
    <row r="39" spans="1:30" x14ac:dyDescent="0.25">
      <c r="A39" s="3">
        <v>38687</v>
      </c>
      <c r="B39">
        <f t="shared" si="0"/>
        <v>2005</v>
      </c>
      <c r="C39" s="3" t="str">
        <f t="shared" si="5"/>
        <v>Q4</v>
      </c>
      <c r="D39" s="71">
        <v>6412.2</v>
      </c>
      <c r="E39" s="71">
        <v>6419.7</v>
      </c>
      <c r="F39" s="71">
        <v>244.8</v>
      </c>
      <c r="G39" s="71">
        <v>244.6</v>
      </c>
      <c r="H39" s="70">
        <v>596629.19999999995</v>
      </c>
      <c r="I39" s="70">
        <v>5954.9</v>
      </c>
      <c r="J39" s="70">
        <v>4696.2</v>
      </c>
      <c r="K39" s="70">
        <v>377.4</v>
      </c>
      <c r="L39" s="70">
        <v>8034.5</v>
      </c>
      <c r="M39" s="70">
        <v>52</v>
      </c>
      <c r="N39" s="70">
        <v>660.5</v>
      </c>
      <c r="O39" s="70">
        <f t="shared" si="1"/>
        <v>13989.4</v>
      </c>
      <c r="P39" s="70">
        <v>603633</v>
      </c>
      <c r="Q39" s="70">
        <v>6016</v>
      </c>
      <c r="R39" s="70">
        <v>7997</v>
      </c>
      <c r="S39" s="70">
        <v>2688</v>
      </c>
      <c r="W39" s="19"/>
      <c r="X39" s="19"/>
      <c r="Y39" s="19"/>
      <c r="AA39" s="19"/>
    </row>
    <row r="40" spans="1:30" x14ac:dyDescent="0.25">
      <c r="A40" s="3">
        <v>38718</v>
      </c>
      <c r="B40">
        <f t="shared" si="0"/>
        <v>2006</v>
      </c>
      <c r="C40" s="3" t="str">
        <f t="shared" si="5"/>
        <v>Q1</v>
      </c>
      <c r="D40" s="71">
        <v>6407.1</v>
      </c>
      <c r="E40" s="71">
        <v>6373.2</v>
      </c>
      <c r="F40" s="71">
        <v>245.7</v>
      </c>
      <c r="G40" s="71">
        <v>244.2</v>
      </c>
      <c r="H40" s="70">
        <v>608043.80000000005</v>
      </c>
      <c r="I40" s="70">
        <v>6065.3</v>
      </c>
      <c r="J40" s="70">
        <v>4945.3</v>
      </c>
      <c r="K40" s="70">
        <v>378</v>
      </c>
      <c r="L40" s="70">
        <v>7350</v>
      </c>
      <c r="M40" s="70">
        <v>52.6</v>
      </c>
      <c r="N40" s="70">
        <v>660.9</v>
      </c>
      <c r="O40" s="70">
        <f t="shared" si="1"/>
        <v>13415.3</v>
      </c>
      <c r="P40" s="70">
        <v>605745</v>
      </c>
      <c r="Q40" s="70">
        <v>6031</v>
      </c>
      <c r="R40" s="70">
        <v>7971</v>
      </c>
      <c r="S40" s="70">
        <v>2718</v>
      </c>
      <c r="W40" s="19"/>
      <c r="X40" s="19"/>
      <c r="Y40" s="19"/>
      <c r="AA40" s="19"/>
    </row>
    <row r="41" spans="1:30" x14ac:dyDescent="0.25">
      <c r="A41" s="3">
        <v>38749</v>
      </c>
      <c r="B41">
        <f t="shared" si="0"/>
        <v>2006</v>
      </c>
      <c r="C41" s="3" t="str">
        <f t="shared" si="5"/>
        <v>Q1</v>
      </c>
      <c r="D41" s="71">
        <v>6397.5</v>
      </c>
      <c r="E41" s="71">
        <v>6330.4</v>
      </c>
      <c r="F41" s="71">
        <v>246</v>
      </c>
      <c r="G41" s="71">
        <v>243.6</v>
      </c>
      <c r="H41" s="70">
        <v>608043.80000000005</v>
      </c>
      <c r="I41" s="70">
        <v>6065.3</v>
      </c>
      <c r="J41" s="70">
        <v>4945.3</v>
      </c>
      <c r="K41" s="70">
        <v>378</v>
      </c>
      <c r="L41" s="70">
        <v>7350</v>
      </c>
      <c r="M41" s="70">
        <v>52.6</v>
      </c>
      <c r="N41" s="70">
        <v>660.9</v>
      </c>
      <c r="O41" s="70">
        <f t="shared" si="1"/>
        <v>13415.3</v>
      </c>
      <c r="P41" s="70">
        <v>605745</v>
      </c>
      <c r="Q41" s="70">
        <v>6031</v>
      </c>
      <c r="R41" s="70">
        <v>7971</v>
      </c>
      <c r="S41" s="70">
        <v>2718</v>
      </c>
      <c r="W41" s="19"/>
      <c r="X41" s="19"/>
      <c r="Y41" s="19"/>
      <c r="AA41" s="19"/>
    </row>
    <row r="42" spans="1:30" x14ac:dyDescent="0.25">
      <c r="A42" s="3">
        <v>38777</v>
      </c>
      <c r="B42">
        <f t="shared" si="0"/>
        <v>2006</v>
      </c>
      <c r="C42" s="3" t="str">
        <f t="shared" si="5"/>
        <v>Q1</v>
      </c>
      <c r="D42" s="141">
        <v>6407.9</v>
      </c>
      <c r="E42" s="141">
        <v>6309</v>
      </c>
      <c r="F42" s="141">
        <v>247.4</v>
      </c>
      <c r="G42" s="141">
        <v>243.6</v>
      </c>
      <c r="H42" s="70">
        <v>608043.80000000005</v>
      </c>
      <c r="I42" s="70">
        <v>6065.3</v>
      </c>
      <c r="J42" s="70">
        <v>4945.3</v>
      </c>
      <c r="K42" s="70">
        <v>378</v>
      </c>
      <c r="L42" s="70">
        <v>7350</v>
      </c>
      <c r="M42" s="70">
        <v>52.6</v>
      </c>
      <c r="N42" s="70">
        <v>660.9</v>
      </c>
      <c r="O42" s="70">
        <f t="shared" si="1"/>
        <v>13415.3</v>
      </c>
      <c r="P42" s="70">
        <v>605745</v>
      </c>
      <c r="Q42" s="70">
        <v>6031</v>
      </c>
      <c r="R42" s="70">
        <v>7971</v>
      </c>
      <c r="S42" s="70">
        <v>2718</v>
      </c>
      <c r="V42" s="76"/>
      <c r="W42" s="74"/>
      <c r="X42" s="74"/>
      <c r="Y42" s="75"/>
      <c r="Z42" s="75"/>
      <c r="AA42" s="75"/>
    </row>
    <row r="43" spans="1:30" x14ac:dyDescent="0.25">
      <c r="A43" s="3">
        <v>38808</v>
      </c>
      <c r="B43">
        <f t="shared" si="0"/>
        <v>2006</v>
      </c>
      <c r="C43" s="3" t="str">
        <f t="shared" si="5"/>
        <v>Q2</v>
      </c>
      <c r="D43" s="141">
        <v>6421.7</v>
      </c>
      <c r="E43" s="141">
        <v>6335.7</v>
      </c>
      <c r="F43" s="141">
        <v>250.5</v>
      </c>
      <c r="G43" s="141">
        <v>247.3</v>
      </c>
      <c r="H43" s="70">
        <v>608043.80000000005</v>
      </c>
      <c r="I43" s="70">
        <v>6065.3</v>
      </c>
      <c r="J43" s="70">
        <v>4945.3</v>
      </c>
      <c r="K43" s="70">
        <v>378</v>
      </c>
      <c r="L43" s="70">
        <v>7350</v>
      </c>
      <c r="M43" s="70">
        <v>52.6</v>
      </c>
      <c r="N43" s="70">
        <v>660.9</v>
      </c>
      <c r="O43" s="70">
        <f t="shared" si="1"/>
        <v>13415.3</v>
      </c>
      <c r="P43" s="70">
        <v>607770</v>
      </c>
      <c r="Q43" s="70">
        <v>6052</v>
      </c>
      <c r="R43" s="70">
        <v>7449</v>
      </c>
      <c r="S43" s="70">
        <v>2716</v>
      </c>
      <c r="V43" s="76"/>
      <c r="W43" s="74"/>
      <c r="X43" s="74"/>
      <c r="Y43" s="75"/>
      <c r="Z43" s="75"/>
      <c r="AA43" s="75"/>
    </row>
    <row r="44" spans="1:30" x14ac:dyDescent="0.25">
      <c r="A44" s="3">
        <v>38838</v>
      </c>
      <c r="B44">
        <f t="shared" si="0"/>
        <v>2006</v>
      </c>
      <c r="C44" s="3" t="str">
        <f t="shared" si="5"/>
        <v>Q2</v>
      </c>
      <c r="D44" s="141">
        <v>6450.2</v>
      </c>
      <c r="E44" s="141">
        <v>6415.8</v>
      </c>
      <c r="F44" s="141">
        <v>254.1</v>
      </c>
      <c r="G44" s="141">
        <v>252.7</v>
      </c>
      <c r="H44" s="70">
        <v>608043.80000000005</v>
      </c>
      <c r="I44" s="70">
        <v>6065.3</v>
      </c>
      <c r="J44" s="70">
        <v>4945.3</v>
      </c>
      <c r="K44" s="70">
        <v>378</v>
      </c>
      <c r="L44" s="70">
        <v>7350</v>
      </c>
      <c r="M44" s="70">
        <v>52.6</v>
      </c>
      <c r="N44" s="70">
        <v>660.9</v>
      </c>
      <c r="O44" s="70">
        <f t="shared" si="1"/>
        <v>13415.3</v>
      </c>
      <c r="P44" s="70">
        <v>607770</v>
      </c>
      <c r="Q44" s="70">
        <v>6052</v>
      </c>
      <c r="R44" s="70">
        <v>7449</v>
      </c>
      <c r="S44" s="70">
        <v>2716</v>
      </c>
      <c r="V44" s="76"/>
      <c r="W44" s="74"/>
      <c r="X44" s="74"/>
      <c r="Y44" s="75"/>
      <c r="Z44" s="75"/>
      <c r="AA44" s="75"/>
    </row>
    <row r="45" spans="1:30" x14ac:dyDescent="0.25">
      <c r="A45" s="3">
        <v>38869</v>
      </c>
      <c r="B45">
        <f t="shared" si="0"/>
        <v>2006</v>
      </c>
      <c r="C45" s="3" t="str">
        <f t="shared" si="5"/>
        <v>Q2</v>
      </c>
      <c r="D45" s="141">
        <v>6467.7</v>
      </c>
      <c r="E45" s="141">
        <v>6501.9</v>
      </c>
      <c r="F45" s="141">
        <v>254.5</v>
      </c>
      <c r="G45" s="141">
        <v>255.9</v>
      </c>
      <c r="H45" s="70">
        <v>608043.80000000005</v>
      </c>
      <c r="I45" s="70">
        <v>6065.3</v>
      </c>
      <c r="J45" s="70">
        <v>4945.3</v>
      </c>
      <c r="K45" s="70">
        <v>378</v>
      </c>
      <c r="L45" s="70">
        <v>7350</v>
      </c>
      <c r="M45" s="70">
        <v>52.6</v>
      </c>
      <c r="N45" s="70">
        <v>660.9</v>
      </c>
      <c r="O45" s="70">
        <f t="shared" si="1"/>
        <v>13415.3</v>
      </c>
      <c r="P45" s="70">
        <v>607770</v>
      </c>
      <c r="Q45" s="70">
        <v>6052</v>
      </c>
      <c r="R45" s="70">
        <v>7449</v>
      </c>
      <c r="S45" s="70">
        <v>2716</v>
      </c>
      <c r="V45" s="76"/>
      <c r="W45" s="74"/>
      <c r="X45" s="74"/>
      <c r="Y45" s="75"/>
      <c r="Z45" s="75"/>
      <c r="AA45" s="75"/>
    </row>
    <row r="46" spans="1:30" x14ac:dyDescent="0.25">
      <c r="A46" s="3">
        <v>38899</v>
      </c>
      <c r="B46">
        <f t="shared" si="0"/>
        <v>2006</v>
      </c>
      <c r="C46" s="3" t="str">
        <f t="shared" si="5"/>
        <v>Q3</v>
      </c>
      <c r="D46" s="141">
        <v>6476.4</v>
      </c>
      <c r="E46" s="141">
        <v>6563.8</v>
      </c>
      <c r="F46" s="141">
        <v>251.3</v>
      </c>
      <c r="G46" s="141">
        <v>254.2</v>
      </c>
      <c r="H46" s="70">
        <v>608043.80000000005</v>
      </c>
      <c r="I46" s="70">
        <v>6065.3</v>
      </c>
      <c r="J46" s="70">
        <v>4945.3</v>
      </c>
      <c r="K46" s="70">
        <v>378</v>
      </c>
      <c r="L46" s="70">
        <v>7350</v>
      </c>
      <c r="M46" s="70">
        <v>52.6</v>
      </c>
      <c r="N46" s="70">
        <v>660.9</v>
      </c>
      <c r="O46" s="70">
        <f t="shared" si="1"/>
        <v>13415.3</v>
      </c>
      <c r="P46" s="70">
        <v>607554</v>
      </c>
      <c r="Q46" s="70">
        <v>6061</v>
      </c>
      <c r="R46" s="70">
        <v>7060</v>
      </c>
      <c r="S46" s="70">
        <v>2786</v>
      </c>
      <c r="V46" s="76"/>
      <c r="W46" s="74"/>
      <c r="X46" s="74"/>
      <c r="Y46" s="75"/>
      <c r="Z46" s="75"/>
      <c r="AA46" s="75"/>
    </row>
    <row r="47" spans="1:30" x14ac:dyDescent="0.25">
      <c r="A47" s="3">
        <v>38930</v>
      </c>
      <c r="B47">
        <f t="shared" si="0"/>
        <v>2006</v>
      </c>
      <c r="C47" s="3" t="str">
        <f t="shared" si="5"/>
        <v>Q3</v>
      </c>
      <c r="D47" s="141">
        <v>6470.4</v>
      </c>
      <c r="E47" s="141">
        <v>6566.5</v>
      </c>
      <c r="F47" s="141">
        <v>248</v>
      </c>
      <c r="G47" s="141">
        <v>250.8</v>
      </c>
      <c r="H47" s="70">
        <v>608043.80000000005</v>
      </c>
      <c r="I47" s="70">
        <v>6065.3</v>
      </c>
      <c r="J47" s="70">
        <v>4945.3</v>
      </c>
      <c r="K47" s="70">
        <v>378</v>
      </c>
      <c r="L47" s="70">
        <v>7350</v>
      </c>
      <c r="M47" s="70">
        <v>52.6</v>
      </c>
      <c r="N47" s="70">
        <v>660.9</v>
      </c>
      <c r="O47" s="70">
        <f t="shared" si="1"/>
        <v>13415.3</v>
      </c>
      <c r="P47" s="70">
        <v>607554</v>
      </c>
      <c r="Q47" s="70">
        <v>6061</v>
      </c>
      <c r="R47" s="70">
        <v>7060</v>
      </c>
      <c r="S47" s="70">
        <v>2786</v>
      </c>
      <c r="V47" s="76"/>
      <c r="W47" s="74"/>
      <c r="X47" s="74"/>
      <c r="Y47" s="75"/>
      <c r="Z47" s="75"/>
      <c r="AA47" s="75"/>
    </row>
    <row r="48" spans="1:30" x14ac:dyDescent="0.25">
      <c r="A48" s="3">
        <v>38961</v>
      </c>
      <c r="B48">
        <f t="shared" si="0"/>
        <v>2006</v>
      </c>
      <c r="C48" s="3" t="str">
        <f t="shared" si="5"/>
        <v>Q3</v>
      </c>
      <c r="D48" s="141">
        <v>6460.8</v>
      </c>
      <c r="E48" s="141">
        <v>6514.2</v>
      </c>
      <c r="F48" s="141">
        <v>249.1</v>
      </c>
      <c r="G48" s="141">
        <v>250.9</v>
      </c>
      <c r="H48" s="70">
        <v>608043.80000000005</v>
      </c>
      <c r="I48" s="70">
        <v>6065.3</v>
      </c>
      <c r="J48" s="70">
        <v>4945.3</v>
      </c>
      <c r="K48" s="70">
        <v>378</v>
      </c>
      <c r="L48" s="70">
        <v>7350</v>
      </c>
      <c r="M48" s="70">
        <v>52.6</v>
      </c>
      <c r="N48" s="70">
        <v>660.9</v>
      </c>
      <c r="O48" s="70">
        <f t="shared" si="1"/>
        <v>13415.3</v>
      </c>
      <c r="P48" s="70">
        <v>607554</v>
      </c>
      <c r="Q48" s="70">
        <v>6061</v>
      </c>
      <c r="R48" s="70">
        <v>7060</v>
      </c>
      <c r="S48" s="70">
        <v>2786</v>
      </c>
      <c r="V48" s="76"/>
      <c r="W48" s="74"/>
      <c r="X48" s="74"/>
      <c r="Y48" s="75"/>
      <c r="Z48" s="75"/>
      <c r="AA48" s="75"/>
    </row>
    <row r="49" spans="1:27" x14ac:dyDescent="0.25">
      <c r="A49" s="3">
        <v>38991</v>
      </c>
      <c r="B49">
        <f t="shared" si="0"/>
        <v>2006</v>
      </c>
      <c r="C49" s="3" t="str">
        <f t="shared" si="5"/>
        <v>Q4</v>
      </c>
      <c r="D49" s="141">
        <v>6445.9</v>
      </c>
      <c r="E49" s="141">
        <v>6477.1</v>
      </c>
      <c r="F49" s="141">
        <v>251.9</v>
      </c>
      <c r="G49" s="141">
        <v>253.2</v>
      </c>
      <c r="H49" s="70">
        <v>608043.80000000005</v>
      </c>
      <c r="I49" s="70">
        <v>6065.3</v>
      </c>
      <c r="J49" s="70">
        <v>4945.3</v>
      </c>
      <c r="K49" s="70">
        <v>378</v>
      </c>
      <c r="L49" s="70">
        <v>7350</v>
      </c>
      <c r="M49" s="70">
        <v>52.6</v>
      </c>
      <c r="N49" s="70">
        <v>660.9</v>
      </c>
      <c r="O49" s="70">
        <f t="shared" si="1"/>
        <v>13415.3</v>
      </c>
      <c r="P49" s="70">
        <v>611107</v>
      </c>
      <c r="Q49" s="70">
        <v>6117</v>
      </c>
      <c r="R49" s="70">
        <v>6919</v>
      </c>
      <c r="S49" s="70">
        <v>2881</v>
      </c>
      <c r="V49" s="76"/>
      <c r="W49" s="74"/>
      <c r="X49" s="74"/>
      <c r="Y49" s="75"/>
      <c r="Z49" s="75"/>
      <c r="AA49" s="75"/>
    </row>
    <row r="50" spans="1:27" x14ac:dyDescent="0.25">
      <c r="A50" s="3">
        <v>39022</v>
      </c>
      <c r="B50">
        <f t="shared" si="0"/>
        <v>2006</v>
      </c>
      <c r="C50" s="3" t="str">
        <f t="shared" si="5"/>
        <v>Q4</v>
      </c>
      <c r="D50" s="141">
        <v>6444.5</v>
      </c>
      <c r="E50" s="141">
        <v>6448.7</v>
      </c>
      <c r="F50" s="141">
        <v>255.2</v>
      </c>
      <c r="G50" s="141">
        <v>255.2</v>
      </c>
      <c r="H50" s="70">
        <v>608043.80000000005</v>
      </c>
      <c r="I50" s="70">
        <v>6065.3</v>
      </c>
      <c r="J50" s="70">
        <v>4945.3</v>
      </c>
      <c r="K50" s="70">
        <v>378</v>
      </c>
      <c r="L50" s="70">
        <v>7350</v>
      </c>
      <c r="M50" s="70">
        <v>52.6</v>
      </c>
      <c r="N50" s="70">
        <v>660.9</v>
      </c>
      <c r="O50" s="70">
        <f t="shared" si="1"/>
        <v>13415.3</v>
      </c>
      <c r="P50" s="70">
        <v>611107</v>
      </c>
      <c r="Q50" s="70">
        <v>6117</v>
      </c>
      <c r="R50" s="70">
        <v>6919</v>
      </c>
      <c r="S50" s="70">
        <v>2881</v>
      </c>
      <c r="V50" s="76"/>
      <c r="W50" s="74"/>
      <c r="X50" s="74"/>
      <c r="Y50" s="75"/>
      <c r="Z50" s="75"/>
      <c r="AA50" s="75"/>
    </row>
    <row r="51" spans="1:27" x14ac:dyDescent="0.25">
      <c r="A51" s="3">
        <v>39052</v>
      </c>
      <c r="B51">
        <f t="shared" si="0"/>
        <v>2006</v>
      </c>
      <c r="C51" s="3" t="str">
        <f t="shared" si="5"/>
        <v>Q4</v>
      </c>
      <c r="D51" s="141">
        <v>6460.3</v>
      </c>
      <c r="E51" s="141">
        <v>6470.9</v>
      </c>
      <c r="F51" s="141">
        <v>256.3</v>
      </c>
      <c r="G51" s="141">
        <v>255.7</v>
      </c>
      <c r="H51" s="70">
        <v>608043.80000000005</v>
      </c>
      <c r="I51" s="70">
        <v>6065.3</v>
      </c>
      <c r="J51" s="70">
        <v>4945.3</v>
      </c>
      <c r="K51" s="70">
        <v>378</v>
      </c>
      <c r="L51" s="70">
        <v>7350</v>
      </c>
      <c r="M51" s="70">
        <v>52.6</v>
      </c>
      <c r="N51" s="70">
        <v>660.9</v>
      </c>
      <c r="O51" s="70">
        <f t="shared" si="1"/>
        <v>13415.3</v>
      </c>
      <c r="P51" s="70">
        <v>611107</v>
      </c>
      <c r="Q51" s="70">
        <v>6117</v>
      </c>
      <c r="R51" s="70">
        <v>6919</v>
      </c>
      <c r="S51" s="70">
        <v>2881</v>
      </c>
      <c r="V51" s="76"/>
      <c r="W51" s="74"/>
      <c r="X51" s="74"/>
      <c r="Y51" s="75"/>
      <c r="Z51" s="75"/>
      <c r="AA51" s="75"/>
    </row>
    <row r="52" spans="1:27" x14ac:dyDescent="0.25">
      <c r="A52" s="3">
        <v>39083</v>
      </c>
      <c r="B52">
        <f t="shared" si="0"/>
        <v>2007</v>
      </c>
      <c r="C52" s="3" t="str">
        <f t="shared" si="5"/>
        <v>Q1</v>
      </c>
      <c r="D52" s="141">
        <v>6481.8</v>
      </c>
      <c r="E52" s="141">
        <v>6446.3</v>
      </c>
      <c r="F52" s="141">
        <v>255.7</v>
      </c>
      <c r="G52" s="141">
        <v>253.6</v>
      </c>
      <c r="H52" s="70">
        <v>613525.9</v>
      </c>
      <c r="I52" s="70">
        <v>5896.9</v>
      </c>
      <c r="J52" s="70">
        <v>4861.8</v>
      </c>
      <c r="K52" s="70">
        <v>405.1</v>
      </c>
      <c r="L52" s="70">
        <v>7247.1</v>
      </c>
      <c r="M52" s="70">
        <v>95.8</v>
      </c>
      <c r="N52" s="70">
        <v>904.6</v>
      </c>
      <c r="O52" s="70">
        <f t="shared" si="1"/>
        <v>13144</v>
      </c>
      <c r="P52" s="70">
        <v>612748</v>
      </c>
      <c r="Q52" s="70">
        <v>6068</v>
      </c>
      <c r="R52" s="70">
        <v>6940</v>
      </c>
      <c r="S52" s="70">
        <v>2796</v>
      </c>
      <c r="V52" s="76"/>
      <c r="W52" s="74"/>
      <c r="X52" s="74"/>
      <c r="Y52" s="75"/>
      <c r="Z52" s="75"/>
      <c r="AA52" s="75"/>
    </row>
    <row r="53" spans="1:27" x14ac:dyDescent="0.25">
      <c r="A53" s="3">
        <v>39114</v>
      </c>
      <c r="B53">
        <f t="shared" si="0"/>
        <v>2007</v>
      </c>
      <c r="C53" s="3" t="str">
        <f t="shared" si="5"/>
        <v>Q1</v>
      </c>
      <c r="D53" s="141">
        <v>6496.9</v>
      </c>
      <c r="E53" s="141">
        <v>6427.3</v>
      </c>
      <c r="F53" s="141">
        <v>255.7</v>
      </c>
      <c r="G53" s="141">
        <v>252.9</v>
      </c>
      <c r="H53" s="70">
        <v>613525.9</v>
      </c>
      <c r="I53" s="70">
        <v>5896.9</v>
      </c>
      <c r="J53" s="70">
        <v>4861.8</v>
      </c>
      <c r="K53" s="70">
        <v>405.1</v>
      </c>
      <c r="L53" s="70">
        <v>7247.1</v>
      </c>
      <c r="M53" s="70">
        <v>95.8</v>
      </c>
      <c r="N53" s="70">
        <v>904.6</v>
      </c>
      <c r="O53" s="70">
        <f t="shared" si="1"/>
        <v>13144</v>
      </c>
      <c r="P53" s="70">
        <v>612748</v>
      </c>
      <c r="Q53" s="70">
        <v>6068</v>
      </c>
      <c r="R53" s="70">
        <v>6940</v>
      </c>
      <c r="S53" s="70">
        <v>2796</v>
      </c>
      <c r="V53" s="76"/>
      <c r="W53" s="74"/>
      <c r="X53" s="74"/>
      <c r="Y53" s="75"/>
      <c r="Z53" s="75"/>
      <c r="AA53" s="75"/>
    </row>
    <row r="54" spans="1:27" x14ac:dyDescent="0.25">
      <c r="A54" s="3">
        <v>39142</v>
      </c>
      <c r="B54">
        <f t="shared" si="0"/>
        <v>2007</v>
      </c>
      <c r="C54" s="3" t="str">
        <f t="shared" si="5"/>
        <v>Q1</v>
      </c>
      <c r="D54" s="141">
        <v>6502</v>
      </c>
      <c r="E54" s="141">
        <v>6400.7</v>
      </c>
      <c r="F54" s="141">
        <v>254.6</v>
      </c>
      <c r="G54" s="141">
        <v>250.4</v>
      </c>
      <c r="H54" s="70">
        <v>613525.9</v>
      </c>
      <c r="I54" s="70">
        <v>5896.9</v>
      </c>
      <c r="J54" s="70">
        <v>4861.8</v>
      </c>
      <c r="K54" s="70">
        <v>405.1</v>
      </c>
      <c r="L54" s="70">
        <v>7247.1</v>
      </c>
      <c r="M54" s="70">
        <v>95.8</v>
      </c>
      <c r="N54" s="70">
        <v>904.6</v>
      </c>
      <c r="O54" s="70">
        <f t="shared" si="1"/>
        <v>13144</v>
      </c>
      <c r="P54" s="70">
        <v>612748</v>
      </c>
      <c r="Q54" s="70">
        <v>6068</v>
      </c>
      <c r="R54" s="70">
        <v>6940</v>
      </c>
      <c r="S54" s="70">
        <v>2796</v>
      </c>
      <c r="V54" s="76"/>
      <c r="W54" s="74"/>
      <c r="X54" s="74"/>
      <c r="Y54" s="75"/>
      <c r="Z54" s="75"/>
      <c r="AA54" s="75"/>
    </row>
    <row r="55" spans="1:27" x14ac:dyDescent="0.25">
      <c r="A55" s="3">
        <v>39173</v>
      </c>
      <c r="B55">
        <f t="shared" si="0"/>
        <v>2007</v>
      </c>
      <c r="C55" s="3" t="str">
        <f t="shared" si="5"/>
        <v>Q2</v>
      </c>
      <c r="D55" s="141">
        <v>6498.2</v>
      </c>
      <c r="E55" s="141">
        <v>6416.3</v>
      </c>
      <c r="F55" s="141">
        <v>253</v>
      </c>
      <c r="G55" s="141">
        <v>248.9</v>
      </c>
      <c r="H55" s="70">
        <v>613525.9</v>
      </c>
      <c r="I55" s="70">
        <v>5896.9</v>
      </c>
      <c r="J55" s="70">
        <v>4861.8</v>
      </c>
      <c r="K55" s="70">
        <v>405.1</v>
      </c>
      <c r="L55" s="70">
        <v>7247.1</v>
      </c>
      <c r="M55" s="70">
        <v>95.8</v>
      </c>
      <c r="N55" s="70">
        <v>904.6</v>
      </c>
      <c r="O55" s="70">
        <f t="shared" si="1"/>
        <v>13144</v>
      </c>
      <c r="P55" s="70">
        <v>612779</v>
      </c>
      <c r="Q55" s="70">
        <v>5801</v>
      </c>
      <c r="R55" s="70">
        <v>6935</v>
      </c>
      <c r="S55" s="70">
        <v>2821</v>
      </c>
      <c r="V55" s="76"/>
      <c r="W55" s="74"/>
      <c r="X55" s="74"/>
      <c r="Y55" s="75"/>
      <c r="Z55" s="75"/>
      <c r="AA55" s="75"/>
    </row>
    <row r="56" spans="1:27" x14ac:dyDescent="0.25">
      <c r="A56" s="3">
        <v>39203</v>
      </c>
      <c r="B56">
        <f t="shared" si="0"/>
        <v>2007</v>
      </c>
      <c r="C56" s="3" t="str">
        <f t="shared" si="5"/>
        <v>Q2</v>
      </c>
      <c r="D56" s="141">
        <v>6498</v>
      </c>
      <c r="E56" s="141">
        <v>6468.9</v>
      </c>
      <c r="F56" s="141">
        <v>250.4</v>
      </c>
      <c r="G56" s="141">
        <v>248.3</v>
      </c>
      <c r="H56" s="70">
        <v>613525.9</v>
      </c>
      <c r="I56" s="70">
        <v>5896.9</v>
      </c>
      <c r="J56" s="70">
        <v>4861.8</v>
      </c>
      <c r="K56" s="70">
        <v>405.1</v>
      </c>
      <c r="L56" s="70">
        <v>7247.1</v>
      </c>
      <c r="M56" s="70">
        <v>95.8</v>
      </c>
      <c r="N56" s="70">
        <v>904.6</v>
      </c>
      <c r="O56" s="70">
        <f t="shared" si="1"/>
        <v>13144</v>
      </c>
      <c r="P56" s="70">
        <v>612779</v>
      </c>
      <c r="Q56" s="70">
        <v>5801</v>
      </c>
      <c r="R56" s="70">
        <v>6935</v>
      </c>
      <c r="S56" s="70">
        <v>2821</v>
      </c>
      <c r="V56" s="76"/>
      <c r="W56" s="74"/>
      <c r="X56" s="74"/>
      <c r="Y56" s="75"/>
      <c r="Z56" s="75"/>
      <c r="AA56" s="75"/>
    </row>
    <row r="57" spans="1:27" x14ac:dyDescent="0.25">
      <c r="A57" s="3">
        <v>39234</v>
      </c>
      <c r="B57">
        <f t="shared" si="0"/>
        <v>2007</v>
      </c>
      <c r="C57" s="3" t="str">
        <f t="shared" si="5"/>
        <v>Q2</v>
      </c>
      <c r="D57" s="141">
        <v>6497.8</v>
      </c>
      <c r="E57" s="141">
        <v>6537.2</v>
      </c>
      <c r="F57" s="141">
        <v>248.6</v>
      </c>
      <c r="G57" s="141">
        <v>249.3</v>
      </c>
      <c r="H57" s="70">
        <v>613525.9</v>
      </c>
      <c r="I57" s="70">
        <v>5896.9</v>
      </c>
      <c r="J57" s="70">
        <v>4861.8</v>
      </c>
      <c r="K57" s="70">
        <v>405.1</v>
      </c>
      <c r="L57" s="70">
        <v>7247.1</v>
      </c>
      <c r="M57" s="70">
        <v>95.8</v>
      </c>
      <c r="N57" s="70">
        <v>904.6</v>
      </c>
      <c r="O57" s="70">
        <f t="shared" si="1"/>
        <v>13144</v>
      </c>
      <c r="P57" s="70">
        <v>612779</v>
      </c>
      <c r="Q57" s="70">
        <v>5801</v>
      </c>
      <c r="R57" s="70">
        <v>6935</v>
      </c>
      <c r="S57" s="70">
        <v>2821</v>
      </c>
      <c r="V57" s="76"/>
      <c r="W57" s="74"/>
      <c r="X57" s="74"/>
      <c r="Y57" s="75"/>
      <c r="Z57" s="75"/>
      <c r="AA57" s="75"/>
    </row>
    <row r="58" spans="1:27" x14ac:dyDescent="0.25">
      <c r="A58" s="3">
        <v>39264</v>
      </c>
      <c r="B58">
        <f t="shared" si="0"/>
        <v>2007</v>
      </c>
      <c r="C58" s="3" t="str">
        <f t="shared" si="5"/>
        <v>Q3</v>
      </c>
      <c r="D58" s="141">
        <v>6512.6</v>
      </c>
      <c r="E58" s="141">
        <v>6602.2</v>
      </c>
      <c r="F58" s="141">
        <v>250.2</v>
      </c>
      <c r="G58" s="141">
        <v>253.7</v>
      </c>
      <c r="H58" s="70">
        <v>613525.9</v>
      </c>
      <c r="I58" s="70">
        <v>5896.9</v>
      </c>
      <c r="J58" s="70">
        <v>4861.8</v>
      </c>
      <c r="K58" s="70">
        <v>405.1</v>
      </c>
      <c r="L58" s="70">
        <v>7247.1</v>
      </c>
      <c r="M58" s="70">
        <v>95.8</v>
      </c>
      <c r="N58" s="70">
        <v>904.6</v>
      </c>
      <c r="O58" s="70">
        <f t="shared" si="1"/>
        <v>13144</v>
      </c>
      <c r="P58" s="70">
        <v>614163</v>
      </c>
      <c r="Q58" s="70">
        <v>5835</v>
      </c>
      <c r="R58" s="70">
        <v>7519</v>
      </c>
      <c r="S58" s="70">
        <v>2823</v>
      </c>
      <c r="V58" s="76"/>
      <c r="W58" s="74"/>
      <c r="X58" s="74"/>
      <c r="Y58" s="75"/>
      <c r="Z58" s="75"/>
      <c r="AA58" s="75"/>
    </row>
    <row r="59" spans="1:27" x14ac:dyDescent="0.25">
      <c r="A59" s="3">
        <v>39295</v>
      </c>
      <c r="B59">
        <f t="shared" si="0"/>
        <v>2007</v>
      </c>
      <c r="C59" s="3" t="str">
        <f t="shared" si="5"/>
        <v>Q3</v>
      </c>
      <c r="D59" s="141">
        <v>6524.4</v>
      </c>
      <c r="E59" s="141">
        <v>6623.5</v>
      </c>
      <c r="F59" s="141">
        <v>252.9</v>
      </c>
      <c r="G59" s="141">
        <v>256.39999999999998</v>
      </c>
      <c r="H59" s="70">
        <v>613525.9</v>
      </c>
      <c r="I59" s="70">
        <v>5896.9</v>
      </c>
      <c r="J59" s="70">
        <v>4861.8</v>
      </c>
      <c r="K59" s="70">
        <v>405.1</v>
      </c>
      <c r="L59" s="70">
        <v>7247.1</v>
      </c>
      <c r="M59" s="70">
        <v>95.8</v>
      </c>
      <c r="N59" s="70">
        <v>904.6</v>
      </c>
      <c r="O59" s="70">
        <f t="shared" si="1"/>
        <v>13144</v>
      </c>
      <c r="P59" s="70">
        <v>614163</v>
      </c>
      <c r="Q59" s="70">
        <v>5835</v>
      </c>
      <c r="R59" s="70">
        <v>7519</v>
      </c>
      <c r="S59" s="70">
        <v>2823</v>
      </c>
      <c r="V59" s="76"/>
      <c r="W59" s="74"/>
      <c r="X59" s="74"/>
      <c r="Y59" s="75"/>
      <c r="Z59" s="75"/>
      <c r="AA59" s="75"/>
    </row>
    <row r="60" spans="1:27" x14ac:dyDescent="0.25">
      <c r="A60" s="3">
        <v>39326</v>
      </c>
      <c r="B60">
        <f t="shared" si="0"/>
        <v>2007</v>
      </c>
      <c r="C60" s="3" t="str">
        <f t="shared" si="5"/>
        <v>Q3</v>
      </c>
      <c r="D60" s="141">
        <v>6538.3</v>
      </c>
      <c r="E60" s="141">
        <v>6593.3</v>
      </c>
      <c r="F60" s="141">
        <v>256.2</v>
      </c>
      <c r="G60" s="141">
        <v>258.8</v>
      </c>
      <c r="H60" s="70">
        <v>613525.9</v>
      </c>
      <c r="I60" s="70">
        <v>5896.9</v>
      </c>
      <c r="J60" s="70">
        <v>4861.8</v>
      </c>
      <c r="K60" s="70">
        <v>405.1</v>
      </c>
      <c r="L60" s="70">
        <v>7247.1</v>
      </c>
      <c r="M60" s="70">
        <v>95.8</v>
      </c>
      <c r="N60" s="70">
        <v>904.6</v>
      </c>
      <c r="O60" s="70">
        <f t="shared" si="1"/>
        <v>13144</v>
      </c>
      <c r="P60" s="70">
        <v>614163</v>
      </c>
      <c r="Q60" s="70">
        <v>5835</v>
      </c>
      <c r="R60" s="70">
        <v>7519</v>
      </c>
      <c r="S60" s="70">
        <v>2823</v>
      </c>
      <c r="V60" s="76"/>
      <c r="W60" s="74"/>
      <c r="X60" s="74"/>
      <c r="Y60" s="75"/>
      <c r="Z60" s="75"/>
      <c r="AA60" s="75"/>
    </row>
    <row r="61" spans="1:27" x14ac:dyDescent="0.25">
      <c r="A61" s="3">
        <v>39356</v>
      </c>
      <c r="B61">
        <f t="shared" si="0"/>
        <v>2007</v>
      </c>
      <c r="C61" s="3" t="str">
        <f t="shared" si="5"/>
        <v>Q4</v>
      </c>
      <c r="D61" s="141">
        <v>6554.9</v>
      </c>
      <c r="E61" s="141">
        <v>6585.6</v>
      </c>
      <c r="F61" s="141">
        <v>256.7</v>
      </c>
      <c r="G61" s="141">
        <v>257.89999999999998</v>
      </c>
      <c r="H61" s="70">
        <v>613525.9</v>
      </c>
      <c r="I61" s="70">
        <v>5896.9</v>
      </c>
      <c r="J61" s="70">
        <v>4861.8</v>
      </c>
      <c r="K61" s="70">
        <v>405.1</v>
      </c>
      <c r="L61" s="70">
        <v>7247.1</v>
      </c>
      <c r="M61" s="70">
        <v>95.8</v>
      </c>
      <c r="N61" s="70">
        <v>904.6</v>
      </c>
      <c r="O61" s="70">
        <f t="shared" si="1"/>
        <v>13144</v>
      </c>
      <c r="P61" s="70">
        <v>614413</v>
      </c>
      <c r="Q61" s="70">
        <v>5884</v>
      </c>
      <c r="R61" s="70">
        <v>7595</v>
      </c>
      <c r="S61" s="70">
        <v>2826</v>
      </c>
      <c r="V61" s="76"/>
      <c r="W61" s="74"/>
      <c r="X61" s="74"/>
      <c r="Y61" s="75"/>
      <c r="Z61" s="75"/>
      <c r="AA61" s="75"/>
    </row>
    <row r="62" spans="1:27" x14ac:dyDescent="0.25">
      <c r="A62" s="3">
        <v>39387</v>
      </c>
      <c r="B62">
        <f t="shared" si="0"/>
        <v>2007</v>
      </c>
      <c r="C62" s="3" t="str">
        <f t="shared" si="5"/>
        <v>Q4</v>
      </c>
      <c r="D62" s="141">
        <v>6565.5</v>
      </c>
      <c r="E62" s="141">
        <v>6567.9</v>
      </c>
      <c r="F62" s="141">
        <v>254.8</v>
      </c>
      <c r="G62" s="141">
        <v>254.7</v>
      </c>
      <c r="H62" s="70">
        <v>613525.9</v>
      </c>
      <c r="I62" s="70">
        <v>5896.9</v>
      </c>
      <c r="J62" s="70">
        <v>4861.8</v>
      </c>
      <c r="K62" s="70">
        <v>405.1</v>
      </c>
      <c r="L62" s="70">
        <v>7247.1</v>
      </c>
      <c r="M62" s="70">
        <v>95.8</v>
      </c>
      <c r="N62" s="70">
        <v>904.6</v>
      </c>
      <c r="O62" s="70">
        <f t="shared" si="1"/>
        <v>13144</v>
      </c>
      <c r="P62" s="70">
        <v>614413</v>
      </c>
      <c r="Q62" s="70">
        <v>5884</v>
      </c>
      <c r="R62" s="70">
        <v>7595</v>
      </c>
      <c r="S62" s="70">
        <v>2826</v>
      </c>
      <c r="V62" s="76"/>
      <c r="W62" s="74"/>
      <c r="X62" s="74"/>
      <c r="Y62" s="75"/>
      <c r="Z62" s="75"/>
      <c r="AA62" s="75"/>
    </row>
    <row r="63" spans="1:27" x14ac:dyDescent="0.25">
      <c r="A63" s="3">
        <v>39417</v>
      </c>
      <c r="B63">
        <f t="shared" si="0"/>
        <v>2007</v>
      </c>
      <c r="C63" s="3" t="str">
        <f t="shared" si="5"/>
        <v>Q4</v>
      </c>
      <c r="D63" s="141">
        <v>6565.2</v>
      </c>
      <c r="E63" s="141">
        <v>6575</v>
      </c>
      <c r="F63" s="141">
        <v>251.5</v>
      </c>
      <c r="G63" s="141">
        <v>250.9</v>
      </c>
      <c r="H63" s="70">
        <v>613525.9</v>
      </c>
      <c r="I63" s="70">
        <v>5896.9</v>
      </c>
      <c r="J63" s="70">
        <v>4861.8</v>
      </c>
      <c r="K63" s="70">
        <v>405.1</v>
      </c>
      <c r="L63" s="70">
        <v>7247.1</v>
      </c>
      <c r="M63" s="70">
        <v>95.8</v>
      </c>
      <c r="N63" s="70">
        <v>904.6</v>
      </c>
      <c r="O63" s="70">
        <f t="shared" si="1"/>
        <v>13144</v>
      </c>
      <c r="P63" s="70">
        <v>614413</v>
      </c>
      <c r="Q63" s="70">
        <v>5884</v>
      </c>
      <c r="R63" s="70">
        <v>7595</v>
      </c>
      <c r="S63" s="70">
        <v>2826</v>
      </c>
      <c r="V63" s="76"/>
      <c r="W63" s="74"/>
      <c r="X63" s="74"/>
      <c r="Y63" s="75"/>
      <c r="Z63" s="75"/>
      <c r="AA63" s="75"/>
    </row>
    <row r="64" spans="1:27" x14ac:dyDescent="0.25">
      <c r="A64" s="3">
        <v>39448</v>
      </c>
      <c r="B64">
        <f t="shared" si="0"/>
        <v>2008</v>
      </c>
      <c r="C64" s="3" t="str">
        <f t="shared" si="5"/>
        <v>Q1</v>
      </c>
      <c r="D64" s="141">
        <v>6560.7</v>
      </c>
      <c r="E64" s="141">
        <v>6525.4</v>
      </c>
      <c r="F64" s="141">
        <v>248.3</v>
      </c>
      <c r="G64" s="141">
        <v>246.2</v>
      </c>
      <c r="H64" s="70">
        <v>611784.19999999995</v>
      </c>
      <c r="I64" s="70">
        <v>6082</v>
      </c>
      <c r="J64" s="70">
        <v>5154.1000000000004</v>
      </c>
      <c r="K64" s="70">
        <v>377.4</v>
      </c>
      <c r="L64" s="70">
        <v>7995.8</v>
      </c>
      <c r="M64" s="70">
        <v>65.7</v>
      </c>
      <c r="N64" s="70">
        <v>1121.7</v>
      </c>
      <c r="O64" s="70">
        <f t="shared" si="1"/>
        <v>14077.8</v>
      </c>
      <c r="P64" s="70">
        <v>612996</v>
      </c>
      <c r="Q64" s="70">
        <v>6135</v>
      </c>
      <c r="R64" s="70">
        <v>7715</v>
      </c>
      <c r="S64" s="70">
        <v>2834</v>
      </c>
      <c r="V64" s="76"/>
      <c r="W64" s="74"/>
      <c r="X64" s="74"/>
      <c r="Y64" s="75"/>
      <c r="Z64" s="75"/>
      <c r="AA64" s="75"/>
    </row>
    <row r="65" spans="1:150" x14ac:dyDescent="0.25">
      <c r="A65" s="3">
        <v>39479</v>
      </c>
      <c r="B65">
        <f t="shared" si="0"/>
        <v>2008</v>
      </c>
      <c r="C65" s="3" t="str">
        <f t="shared" si="5"/>
        <v>Q1</v>
      </c>
      <c r="D65" s="141">
        <v>6574</v>
      </c>
      <c r="E65" s="141">
        <v>6504.2</v>
      </c>
      <c r="F65" s="141">
        <v>247.3</v>
      </c>
      <c r="G65" s="141">
        <v>244.5</v>
      </c>
      <c r="H65" s="70">
        <v>611784.19999999995</v>
      </c>
      <c r="I65" s="70">
        <v>6082</v>
      </c>
      <c r="J65" s="70">
        <v>5154.1000000000004</v>
      </c>
      <c r="K65" s="70">
        <v>377.4</v>
      </c>
      <c r="L65" s="70">
        <v>7995.8</v>
      </c>
      <c r="M65" s="70">
        <v>65.7</v>
      </c>
      <c r="N65" s="70">
        <v>1121.7</v>
      </c>
      <c r="O65" s="70">
        <f t="shared" si="1"/>
        <v>14077.8</v>
      </c>
      <c r="P65" s="70">
        <v>612996</v>
      </c>
      <c r="Q65" s="70">
        <v>6135</v>
      </c>
      <c r="R65" s="70">
        <v>7715</v>
      </c>
      <c r="S65" s="70">
        <v>2834</v>
      </c>
      <c r="V65" s="76"/>
      <c r="W65" s="74"/>
      <c r="X65" s="74"/>
      <c r="Y65" s="75"/>
      <c r="Z65" s="75"/>
      <c r="AA65" s="75"/>
    </row>
    <row r="66" spans="1:150" x14ac:dyDescent="0.25">
      <c r="A66" s="3">
        <v>39508</v>
      </c>
      <c r="B66">
        <f t="shared" si="0"/>
        <v>2008</v>
      </c>
      <c r="C66" s="3" t="str">
        <f t="shared" si="5"/>
        <v>Q1</v>
      </c>
      <c r="D66" s="141">
        <v>6584.8</v>
      </c>
      <c r="E66" s="141">
        <v>6486.3</v>
      </c>
      <c r="F66" s="141">
        <v>248.3</v>
      </c>
      <c r="G66" s="141">
        <v>243.7</v>
      </c>
      <c r="H66" s="70">
        <v>611784.19999999995</v>
      </c>
      <c r="I66" s="70">
        <v>6082</v>
      </c>
      <c r="J66" s="70">
        <v>5154.1000000000004</v>
      </c>
      <c r="K66" s="70">
        <v>377.4</v>
      </c>
      <c r="L66" s="70">
        <v>7995.8</v>
      </c>
      <c r="M66" s="70">
        <v>65.7</v>
      </c>
      <c r="N66" s="70">
        <v>1121.7</v>
      </c>
      <c r="O66" s="70">
        <f t="shared" si="1"/>
        <v>14077.8</v>
      </c>
      <c r="P66" s="70">
        <v>612996</v>
      </c>
      <c r="Q66" s="70">
        <v>6135</v>
      </c>
      <c r="R66" s="70">
        <v>7715</v>
      </c>
      <c r="S66" s="70">
        <v>2834</v>
      </c>
      <c r="V66" s="76"/>
      <c r="W66" s="74"/>
      <c r="X66" s="74"/>
      <c r="Y66" s="75"/>
      <c r="Z66" s="75"/>
      <c r="AA66" s="75"/>
    </row>
    <row r="67" spans="1:150" x14ac:dyDescent="0.25">
      <c r="A67" s="3">
        <v>39539</v>
      </c>
      <c r="B67">
        <f t="shared" si="0"/>
        <v>2008</v>
      </c>
      <c r="C67" s="3" t="str">
        <f t="shared" si="5"/>
        <v>Q2</v>
      </c>
      <c r="D67" s="141">
        <v>6595.2</v>
      </c>
      <c r="E67" s="141">
        <v>6515.4</v>
      </c>
      <c r="F67" s="141">
        <v>247.8</v>
      </c>
      <c r="G67" s="141">
        <v>243.6</v>
      </c>
      <c r="H67" s="70">
        <v>611784.19999999995</v>
      </c>
      <c r="I67" s="70">
        <v>6082</v>
      </c>
      <c r="J67" s="70">
        <v>5154.1000000000004</v>
      </c>
      <c r="K67" s="70">
        <v>377.4</v>
      </c>
      <c r="L67" s="70">
        <v>7995.8</v>
      </c>
      <c r="M67" s="70">
        <v>65.7</v>
      </c>
      <c r="N67" s="70">
        <v>1121.7</v>
      </c>
      <c r="O67" s="70">
        <f t="shared" si="1"/>
        <v>14077.8</v>
      </c>
      <c r="P67" s="70">
        <v>615190</v>
      </c>
      <c r="Q67" s="70">
        <v>6105</v>
      </c>
      <c r="R67" s="70">
        <v>8095</v>
      </c>
      <c r="S67" s="70">
        <v>2685</v>
      </c>
      <c r="V67" s="76"/>
      <c r="W67" s="74"/>
      <c r="X67" s="74"/>
      <c r="Y67" s="75"/>
      <c r="Z67" s="75"/>
      <c r="AA67" s="75"/>
    </row>
    <row r="68" spans="1:150" x14ac:dyDescent="0.25">
      <c r="A68" s="3">
        <v>39569</v>
      </c>
      <c r="B68">
        <f t="shared" si="0"/>
        <v>2008</v>
      </c>
      <c r="C68" s="3" t="str">
        <f t="shared" si="5"/>
        <v>Q2</v>
      </c>
      <c r="D68" s="141">
        <v>6597.3</v>
      </c>
      <c r="E68" s="141">
        <v>6568.2</v>
      </c>
      <c r="F68" s="141">
        <v>247</v>
      </c>
      <c r="G68" s="141">
        <v>244.3</v>
      </c>
      <c r="H68" s="70">
        <v>611784.19999999995</v>
      </c>
      <c r="I68" s="70">
        <v>6082</v>
      </c>
      <c r="J68" s="70">
        <v>5154.1000000000004</v>
      </c>
      <c r="K68" s="70">
        <v>377.4</v>
      </c>
      <c r="L68" s="70">
        <v>7995.8</v>
      </c>
      <c r="M68" s="70">
        <v>65.7</v>
      </c>
      <c r="N68" s="70">
        <v>1121.7</v>
      </c>
      <c r="O68" s="70">
        <f t="shared" si="1"/>
        <v>14077.8</v>
      </c>
      <c r="P68" s="70">
        <v>615190</v>
      </c>
      <c r="Q68" s="70">
        <v>6105</v>
      </c>
      <c r="R68" s="70">
        <v>8095</v>
      </c>
      <c r="S68" s="70">
        <v>2685</v>
      </c>
      <c r="V68" s="76"/>
      <c r="W68" s="74"/>
      <c r="X68" s="74"/>
      <c r="Y68" s="75"/>
      <c r="Z68" s="75"/>
      <c r="AA68" s="75"/>
    </row>
    <row r="69" spans="1:150" x14ac:dyDescent="0.25">
      <c r="A69" s="3">
        <v>39600</v>
      </c>
      <c r="B69">
        <f t="shared" ref="B69:B132" si="6">YEAR(A69)</f>
        <v>2008</v>
      </c>
      <c r="C69" s="3" t="str">
        <f t="shared" si="5"/>
        <v>Q2</v>
      </c>
      <c r="D69" s="141">
        <v>6593.5</v>
      </c>
      <c r="E69" s="141">
        <v>6632.9</v>
      </c>
      <c r="F69" s="141">
        <v>246.7</v>
      </c>
      <c r="G69" s="141">
        <v>247.1</v>
      </c>
      <c r="H69" s="70">
        <v>611784.19999999995</v>
      </c>
      <c r="I69" s="70">
        <v>6082</v>
      </c>
      <c r="J69" s="70">
        <v>5154.1000000000004</v>
      </c>
      <c r="K69" s="70">
        <v>377.4</v>
      </c>
      <c r="L69" s="70">
        <v>7995.8</v>
      </c>
      <c r="M69" s="70">
        <v>65.7</v>
      </c>
      <c r="N69" s="70">
        <v>1121.7</v>
      </c>
      <c r="O69" s="70">
        <f t="shared" ref="O69:O132" si="7">L69+I69</f>
        <v>14077.8</v>
      </c>
      <c r="P69" s="70">
        <v>615190</v>
      </c>
      <c r="Q69" s="70">
        <v>6105</v>
      </c>
      <c r="R69" s="70">
        <v>8095</v>
      </c>
      <c r="S69" s="70">
        <v>2685</v>
      </c>
      <c r="V69" s="76"/>
      <c r="W69" s="74"/>
      <c r="X69" s="74"/>
      <c r="Y69" s="75"/>
      <c r="Z69" s="75"/>
      <c r="AA69" s="75"/>
    </row>
    <row r="70" spans="1:150" x14ac:dyDescent="0.25">
      <c r="A70" s="3">
        <v>39630</v>
      </c>
      <c r="B70">
        <f t="shared" si="6"/>
        <v>2008</v>
      </c>
      <c r="C70" s="3" t="str">
        <f t="shared" si="5"/>
        <v>Q3</v>
      </c>
      <c r="D70" s="141">
        <v>6582.8</v>
      </c>
      <c r="E70" s="141">
        <v>6670.4</v>
      </c>
      <c r="F70" s="141">
        <v>247.7</v>
      </c>
      <c r="G70" s="141">
        <v>250</v>
      </c>
      <c r="H70" s="70">
        <v>611784.19999999995</v>
      </c>
      <c r="I70" s="70">
        <v>6082</v>
      </c>
      <c r="J70" s="70">
        <v>5154.1000000000004</v>
      </c>
      <c r="K70" s="70">
        <v>377.4</v>
      </c>
      <c r="L70" s="70">
        <v>7995.8</v>
      </c>
      <c r="M70" s="70">
        <v>65.7</v>
      </c>
      <c r="N70" s="70">
        <v>1121.7</v>
      </c>
      <c r="O70" s="70">
        <f t="shared" si="7"/>
        <v>14077.8</v>
      </c>
      <c r="P70" s="70">
        <v>614588</v>
      </c>
      <c r="Q70" s="70">
        <v>6140</v>
      </c>
      <c r="R70" s="70">
        <v>8381</v>
      </c>
      <c r="S70" s="70">
        <v>2650</v>
      </c>
      <c r="V70" s="76"/>
      <c r="W70" s="74"/>
      <c r="X70" s="74"/>
      <c r="Y70" s="75"/>
      <c r="Z70" s="75"/>
      <c r="AA70" s="75"/>
    </row>
    <row r="71" spans="1:150" x14ac:dyDescent="0.25">
      <c r="A71" s="3">
        <v>39661</v>
      </c>
      <c r="B71">
        <f t="shared" si="6"/>
        <v>2008</v>
      </c>
      <c r="C71" s="3" t="str">
        <f t="shared" si="5"/>
        <v>Q3</v>
      </c>
      <c r="D71" s="141">
        <v>6572.9</v>
      </c>
      <c r="E71" s="141">
        <v>6673.5</v>
      </c>
      <c r="F71" s="141">
        <v>249.1</v>
      </c>
      <c r="G71" s="141">
        <v>252.2</v>
      </c>
      <c r="H71" s="70">
        <v>611784.19999999995</v>
      </c>
      <c r="I71" s="70">
        <v>6082</v>
      </c>
      <c r="J71" s="70">
        <v>5154.1000000000004</v>
      </c>
      <c r="K71" s="70">
        <v>377.4</v>
      </c>
      <c r="L71" s="70">
        <v>7995.8</v>
      </c>
      <c r="M71" s="70">
        <v>65.7</v>
      </c>
      <c r="N71" s="70">
        <v>1121.7</v>
      </c>
      <c r="O71" s="70">
        <f t="shared" si="7"/>
        <v>14077.8</v>
      </c>
      <c r="P71" s="70">
        <v>614588</v>
      </c>
      <c r="Q71" s="70">
        <v>6140</v>
      </c>
      <c r="R71" s="70">
        <v>8381</v>
      </c>
      <c r="S71" s="70">
        <v>2650</v>
      </c>
      <c r="V71" s="76"/>
      <c r="W71" s="74"/>
      <c r="X71" s="74"/>
      <c r="Y71" s="75"/>
      <c r="Z71" s="75"/>
      <c r="AA71" s="75"/>
    </row>
    <row r="72" spans="1:150" x14ac:dyDescent="0.25">
      <c r="A72" s="3">
        <v>39692</v>
      </c>
      <c r="B72">
        <f t="shared" si="6"/>
        <v>2008</v>
      </c>
      <c r="C72" s="3" t="str">
        <f t="shared" si="5"/>
        <v>Q3</v>
      </c>
      <c r="D72" s="141">
        <v>6581.9</v>
      </c>
      <c r="E72" s="141">
        <v>6642.9</v>
      </c>
      <c r="F72" s="141">
        <v>249.2</v>
      </c>
      <c r="G72" s="141">
        <v>251.5</v>
      </c>
      <c r="H72" s="70">
        <v>611784.19999999995</v>
      </c>
      <c r="I72" s="70">
        <v>6082</v>
      </c>
      <c r="J72" s="70">
        <v>5154.1000000000004</v>
      </c>
      <c r="K72" s="70">
        <v>377.4</v>
      </c>
      <c r="L72" s="70">
        <v>7995.8</v>
      </c>
      <c r="M72" s="70">
        <v>65.7</v>
      </c>
      <c r="N72" s="70">
        <v>1121.7</v>
      </c>
      <c r="O72" s="70">
        <f t="shared" si="7"/>
        <v>14077.8</v>
      </c>
      <c r="P72" s="70">
        <v>614588</v>
      </c>
      <c r="Q72" s="70">
        <v>6140</v>
      </c>
      <c r="R72" s="70">
        <v>8381</v>
      </c>
      <c r="S72" s="70">
        <v>2650</v>
      </c>
      <c r="V72" s="76"/>
      <c r="W72" s="74"/>
      <c r="X72" s="74"/>
      <c r="Y72" s="75"/>
      <c r="Z72" s="75"/>
      <c r="AA72" s="75"/>
    </row>
    <row r="73" spans="1:150" x14ac:dyDescent="0.25">
      <c r="A73" s="3">
        <v>39722</v>
      </c>
      <c r="B73">
        <f t="shared" si="6"/>
        <v>2008</v>
      </c>
      <c r="C73" s="3" t="str">
        <f t="shared" si="5"/>
        <v>Q4</v>
      </c>
      <c r="D73" s="141">
        <v>6601.5</v>
      </c>
      <c r="E73" s="141">
        <v>6643.2</v>
      </c>
      <c r="F73" s="141">
        <v>249</v>
      </c>
      <c r="G73" s="141">
        <v>251.2</v>
      </c>
      <c r="H73" s="70">
        <v>611784.19999999995</v>
      </c>
      <c r="I73" s="70">
        <v>6082</v>
      </c>
      <c r="J73" s="70">
        <v>5154.1000000000004</v>
      </c>
      <c r="K73" s="70">
        <v>377.4</v>
      </c>
      <c r="L73" s="70">
        <v>7995.8</v>
      </c>
      <c r="M73" s="70">
        <v>65.7</v>
      </c>
      <c r="N73" s="70">
        <v>1121.7</v>
      </c>
      <c r="O73" s="70">
        <f t="shared" si="7"/>
        <v>14077.8</v>
      </c>
      <c r="P73" s="70">
        <v>604363</v>
      </c>
      <c r="Q73" s="70">
        <v>5949</v>
      </c>
      <c r="R73" s="70">
        <v>7793</v>
      </c>
      <c r="S73" s="70">
        <v>2664</v>
      </c>
      <c r="V73" s="76"/>
      <c r="W73" s="74"/>
      <c r="X73" s="74"/>
      <c r="Y73" s="75"/>
      <c r="Z73" s="75"/>
      <c r="AA73" s="75"/>
    </row>
    <row r="74" spans="1:150" x14ac:dyDescent="0.25">
      <c r="A74" s="3">
        <v>39753</v>
      </c>
      <c r="B74">
        <f t="shared" si="6"/>
        <v>2008</v>
      </c>
      <c r="C74" s="3" t="str">
        <f t="shared" si="5"/>
        <v>Q4</v>
      </c>
      <c r="D74" s="141">
        <v>6594.4</v>
      </c>
      <c r="E74" s="141">
        <v>6604.1</v>
      </c>
      <c r="F74" s="141">
        <v>247.2</v>
      </c>
      <c r="G74" s="141">
        <v>249.7</v>
      </c>
      <c r="H74" s="70">
        <v>611784.19999999995</v>
      </c>
      <c r="I74" s="70">
        <v>6082</v>
      </c>
      <c r="J74" s="70">
        <v>5154.1000000000004</v>
      </c>
      <c r="K74" s="70">
        <v>377.4</v>
      </c>
      <c r="L74" s="70">
        <v>7995.8</v>
      </c>
      <c r="M74" s="70">
        <v>65.7</v>
      </c>
      <c r="N74" s="70">
        <v>1121.7</v>
      </c>
      <c r="O74" s="70">
        <f t="shared" si="7"/>
        <v>14077.8</v>
      </c>
      <c r="P74" s="70">
        <v>604363</v>
      </c>
      <c r="Q74" s="70">
        <v>5949</v>
      </c>
      <c r="R74" s="70">
        <v>7793</v>
      </c>
      <c r="S74" s="70">
        <v>2664</v>
      </c>
      <c r="V74" s="76"/>
      <c r="W74" s="74"/>
      <c r="X74" s="74"/>
      <c r="Y74" s="75"/>
      <c r="Z74" s="75"/>
      <c r="AA74" s="75"/>
    </row>
    <row r="75" spans="1:150" x14ac:dyDescent="0.25">
      <c r="A75" s="3">
        <v>39783</v>
      </c>
      <c r="B75">
        <f t="shared" si="6"/>
        <v>2008</v>
      </c>
      <c r="C75" s="3" t="str">
        <f t="shared" si="5"/>
        <v>Q4</v>
      </c>
      <c r="D75" s="141">
        <v>6583.8</v>
      </c>
      <c r="E75" s="141">
        <v>6588.6</v>
      </c>
      <c r="F75" s="141">
        <v>245.5</v>
      </c>
      <c r="G75" s="141">
        <v>247.5</v>
      </c>
      <c r="H75" s="70">
        <v>611784.19999999995</v>
      </c>
      <c r="I75" s="70">
        <v>6082</v>
      </c>
      <c r="J75" s="70">
        <v>5154.1000000000004</v>
      </c>
      <c r="K75" s="70">
        <v>377.4</v>
      </c>
      <c r="L75" s="70">
        <v>7995.8</v>
      </c>
      <c r="M75" s="70">
        <v>65.7</v>
      </c>
      <c r="N75" s="70">
        <v>1121.7</v>
      </c>
      <c r="O75" s="70">
        <f t="shared" si="7"/>
        <v>14077.8</v>
      </c>
      <c r="P75" s="70">
        <v>604363</v>
      </c>
      <c r="Q75" s="70">
        <v>5949</v>
      </c>
      <c r="R75" s="70">
        <v>7793</v>
      </c>
      <c r="S75" s="70">
        <v>2664</v>
      </c>
      <c r="V75" s="76"/>
      <c r="W75" s="74"/>
      <c r="X75" s="74"/>
      <c r="Y75" s="75"/>
      <c r="Z75" s="75"/>
      <c r="AA75" s="75"/>
    </row>
    <row r="76" spans="1:150" x14ac:dyDescent="0.25">
      <c r="A76" s="3">
        <v>39814</v>
      </c>
      <c r="B76">
        <f t="shared" si="6"/>
        <v>2009</v>
      </c>
      <c r="C76" s="3" t="str">
        <f t="shared" si="5"/>
        <v>Q1</v>
      </c>
      <c r="D76" s="141">
        <v>6532.8</v>
      </c>
      <c r="E76" s="141">
        <v>6491.4</v>
      </c>
      <c r="F76" s="141">
        <v>245.4</v>
      </c>
      <c r="G76" s="141">
        <v>245.1</v>
      </c>
      <c r="H76" s="70">
        <v>591636.5</v>
      </c>
      <c r="I76" s="70">
        <v>5915.3</v>
      </c>
      <c r="J76" s="70">
        <v>5150.7</v>
      </c>
      <c r="K76" s="70">
        <v>375.9</v>
      </c>
      <c r="L76" s="70">
        <v>5294.5</v>
      </c>
      <c r="M76" s="70">
        <v>52.6</v>
      </c>
      <c r="N76" s="70">
        <v>743.4</v>
      </c>
      <c r="O76" s="70">
        <f t="shared" si="7"/>
        <v>11209.8</v>
      </c>
      <c r="P76" s="70">
        <v>591700</v>
      </c>
      <c r="Q76" s="70">
        <v>5847</v>
      </c>
      <c r="R76" s="70">
        <v>6942</v>
      </c>
      <c r="S76" s="70">
        <v>2888</v>
      </c>
      <c r="V76" s="76"/>
      <c r="W76" s="74"/>
      <c r="X76" s="74"/>
      <c r="Y76" s="75"/>
      <c r="Z76" s="75"/>
      <c r="AA76" s="75"/>
    </row>
    <row r="77" spans="1:150" x14ac:dyDescent="0.25">
      <c r="A77" s="3">
        <v>39845</v>
      </c>
      <c r="B77">
        <f t="shared" si="6"/>
        <v>2009</v>
      </c>
      <c r="C77" s="3" t="str">
        <f t="shared" si="5"/>
        <v>Q1</v>
      </c>
      <c r="D77" s="141">
        <v>6493.4</v>
      </c>
      <c r="E77" s="141">
        <v>6420.8</v>
      </c>
      <c r="F77" s="141">
        <v>244</v>
      </c>
      <c r="G77" s="141">
        <v>241.5</v>
      </c>
      <c r="H77" s="70">
        <v>591636.5</v>
      </c>
      <c r="I77" s="70">
        <v>5915.3</v>
      </c>
      <c r="J77" s="70">
        <v>5150.7</v>
      </c>
      <c r="K77" s="70">
        <v>375.9</v>
      </c>
      <c r="L77" s="70">
        <v>5294.5</v>
      </c>
      <c r="M77" s="70">
        <v>52.6</v>
      </c>
      <c r="N77" s="70">
        <v>743.4</v>
      </c>
      <c r="O77" s="70">
        <f t="shared" si="7"/>
        <v>11209.8</v>
      </c>
      <c r="P77" s="70">
        <v>591700</v>
      </c>
      <c r="Q77" s="70">
        <v>5847</v>
      </c>
      <c r="R77" s="70">
        <v>6942</v>
      </c>
      <c r="S77" s="70">
        <v>2888</v>
      </c>
      <c r="V77" s="76"/>
      <c r="W77" s="74"/>
      <c r="X77" s="74"/>
      <c r="Y77" s="75"/>
      <c r="Z77" s="75"/>
      <c r="AA77" s="75"/>
    </row>
    <row r="78" spans="1:150" x14ac:dyDescent="0.25">
      <c r="A78" s="3">
        <v>39873</v>
      </c>
      <c r="B78">
        <f t="shared" si="6"/>
        <v>2009</v>
      </c>
      <c r="C78" s="3" t="str">
        <f t="shared" si="5"/>
        <v>Q1</v>
      </c>
      <c r="D78" s="141">
        <v>6452.7</v>
      </c>
      <c r="E78" s="141">
        <v>6349</v>
      </c>
      <c r="F78" s="141">
        <v>240.8</v>
      </c>
      <c r="G78" s="141">
        <v>237.6</v>
      </c>
      <c r="H78" s="70">
        <v>591636.5</v>
      </c>
      <c r="I78" s="70">
        <v>5915.3</v>
      </c>
      <c r="J78" s="70">
        <v>5150.7</v>
      </c>
      <c r="K78" s="70">
        <v>375.9</v>
      </c>
      <c r="L78" s="70">
        <v>5294.5</v>
      </c>
      <c r="M78" s="70">
        <v>52.6</v>
      </c>
      <c r="N78" s="70">
        <v>743.4</v>
      </c>
      <c r="O78" s="70">
        <f t="shared" si="7"/>
        <v>11209.8</v>
      </c>
      <c r="P78" s="70">
        <v>591700</v>
      </c>
      <c r="Q78" s="70">
        <v>5847</v>
      </c>
      <c r="R78" s="70">
        <v>6942</v>
      </c>
      <c r="S78" s="70">
        <v>2888</v>
      </c>
      <c r="V78" s="76"/>
      <c r="W78" s="74"/>
      <c r="X78" s="74"/>
      <c r="Y78" s="75"/>
      <c r="Z78" s="75"/>
      <c r="AA78" s="75"/>
    </row>
    <row r="79" spans="1:150" x14ac:dyDescent="0.25">
      <c r="A79" s="3">
        <v>39904</v>
      </c>
      <c r="B79">
        <f t="shared" si="6"/>
        <v>2009</v>
      </c>
      <c r="C79" s="3" t="str">
        <f t="shared" si="5"/>
        <v>Q2</v>
      </c>
      <c r="D79" s="141">
        <v>6430.8</v>
      </c>
      <c r="E79" s="141">
        <v>6346.2</v>
      </c>
      <c r="F79" s="141">
        <v>236.8</v>
      </c>
      <c r="G79" s="141">
        <v>234.3</v>
      </c>
      <c r="H79" s="70">
        <v>591636.5</v>
      </c>
      <c r="I79" s="70">
        <v>5915.3</v>
      </c>
      <c r="J79" s="70">
        <v>5150.7</v>
      </c>
      <c r="K79" s="70">
        <v>375.9</v>
      </c>
      <c r="L79" s="70">
        <v>5294.5</v>
      </c>
      <c r="M79" s="70">
        <v>52.6</v>
      </c>
      <c r="N79" s="70">
        <v>743.4</v>
      </c>
      <c r="O79" s="70">
        <f t="shared" si="7"/>
        <v>11209.8</v>
      </c>
      <c r="P79" s="70">
        <v>585808</v>
      </c>
      <c r="Q79" s="70">
        <v>5735</v>
      </c>
      <c r="R79" s="70">
        <v>5875</v>
      </c>
      <c r="S79" s="70">
        <v>3047</v>
      </c>
      <c r="V79" s="76"/>
      <c r="W79" s="74"/>
      <c r="X79" s="74"/>
      <c r="Y79" s="75"/>
      <c r="Z79" s="75"/>
      <c r="AA79" s="75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</row>
    <row r="80" spans="1:150" x14ac:dyDescent="0.25">
      <c r="A80" s="3">
        <v>39934</v>
      </c>
      <c r="B80">
        <f t="shared" si="6"/>
        <v>2009</v>
      </c>
      <c r="C80" s="3" t="str">
        <f t="shared" si="5"/>
        <v>Q2</v>
      </c>
      <c r="D80" s="141">
        <v>6405.7</v>
      </c>
      <c r="E80" s="141">
        <v>6369.1</v>
      </c>
      <c r="F80" s="141">
        <v>236.4</v>
      </c>
      <c r="G80" s="141">
        <v>234.8</v>
      </c>
      <c r="H80" s="70">
        <v>591636.5</v>
      </c>
      <c r="I80" s="70">
        <v>5915.3</v>
      </c>
      <c r="J80" s="70">
        <v>5150.7</v>
      </c>
      <c r="K80" s="70">
        <v>375.9</v>
      </c>
      <c r="L80" s="70">
        <v>5294.5</v>
      </c>
      <c r="M80" s="70">
        <v>52.6</v>
      </c>
      <c r="N80" s="70">
        <v>743.4</v>
      </c>
      <c r="O80" s="70">
        <f t="shared" si="7"/>
        <v>11209.8</v>
      </c>
      <c r="P80" s="70">
        <v>585808</v>
      </c>
      <c r="Q80" s="70">
        <v>5735</v>
      </c>
      <c r="R80" s="70">
        <v>5875</v>
      </c>
      <c r="S80" s="70">
        <v>3047</v>
      </c>
      <c r="V80" s="76"/>
      <c r="W80" s="74"/>
      <c r="X80" s="74"/>
      <c r="Y80" s="75"/>
      <c r="Z80" s="75"/>
      <c r="AA80" s="75"/>
    </row>
    <row r="81" spans="1:35" x14ac:dyDescent="0.25">
      <c r="A81" s="3">
        <v>39965</v>
      </c>
      <c r="B81">
        <f t="shared" si="6"/>
        <v>2009</v>
      </c>
      <c r="C81" s="3" t="str">
        <f t="shared" ref="C81:C144" si="8">C69</f>
        <v>Q2</v>
      </c>
      <c r="D81" s="141">
        <v>6378.1</v>
      </c>
      <c r="E81" s="141">
        <v>6416.3</v>
      </c>
      <c r="F81" s="141">
        <v>236.7</v>
      </c>
      <c r="G81" s="141">
        <v>237.1</v>
      </c>
      <c r="H81" s="70">
        <v>591636.5</v>
      </c>
      <c r="I81" s="70">
        <v>5915.3</v>
      </c>
      <c r="J81" s="70">
        <v>5150.7</v>
      </c>
      <c r="K81" s="70">
        <v>375.9</v>
      </c>
      <c r="L81" s="70">
        <v>5294.5</v>
      </c>
      <c r="M81" s="70">
        <v>52.6</v>
      </c>
      <c r="N81" s="70">
        <v>743.4</v>
      </c>
      <c r="O81" s="70">
        <f t="shared" si="7"/>
        <v>11209.8</v>
      </c>
      <c r="P81" s="70">
        <v>585808</v>
      </c>
      <c r="Q81" s="70">
        <v>5735</v>
      </c>
      <c r="R81" s="70">
        <v>5875</v>
      </c>
      <c r="S81" s="70">
        <v>3047</v>
      </c>
      <c r="V81" s="76"/>
      <c r="W81" s="74"/>
      <c r="X81" s="74"/>
      <c r="Y81" s="75"/>
      <c r="Z81" s="75"/>
      <c r="AA81" s="75"/>
    </row>
    <row r="82" spans="1:35" x14ac:dyDescent="0.25">
      <c r="A82" s="3">
        <v>39995</v>
      </c>
      <c r="B82">
        <f t="shared" si="6"/>
        <v>2009</v>
      </c>
      <c r="C82" s="3" t="str">
        <f t="shared" si="8"/>
        <v>Q3</v>
      </c>
      <c r="D82" s="141">
        <v>6375.1</v>
      </c>
      <c r="E82" s="141">
        <v>6455</v>
      </c>
      <c r="F82" s="141">
        <v>236.4</v>
      </c>
      <c r="G82" s="141">
        <v>238.1</v>
      </c>
      <c r="H82" s="70">
        <v>591636.5</v>
      </c>
      <c r="I82" s="70">
        <v>5915.3</v>
      </c>
      <c r="J82" s="70">
        <v>5150.7</v>
      </c>
      <c r="K82" s="70">
        <v>375.9</v>
      </c>
      <c r="L82" s="70">
        <v>5294.5</v>
      </c>
      <c r="M82" s="70">
        <v>52.6</v>
      </c>
      <c r="N82" s="70">
        <v>743.4</v>
      </c>
      <c r="O82" s="70">
        <f t="shared" si="7"/>
        <v>11209.8</v>
      </c>
      <c r="P82" s="70">
        <v>589754</v>
      </c>
      <c r="Q82" s="70">
        <v>5894</v>
      </c>
      <c r="R82" s="70">
        <v>4314</v>
      </c>
      <c r="S82" s="70">
        <v>3026</v>
      </c>
      <c r="V82" s="76"/>
      <c r="W82" s="74"/>
      <c r="X82" s="74"/>
      <c r="Y82" s="75"/>
      <c r="Z82" s="75"/>
      <c r="AA82" s="75"/>
    </row>
    <row r="83" spans="1:35" x14ac:dyDescent="0.25">
      <c r="A83" s="3">
        <v>40026</v>
      </c>
      <c r="B83">
        <f t="shared" si="6"/>
        <v>2009</v>
      </c>
      <c r="C83" s="3" t="str">
        <f t="shared" si="8"/>
        <v>Q3</v>
      </c>
      <c r="D83" s="141">
        <v>6385.1</v>
      </c>
      <c r="E83" s="141">
        <v>6477.5</v>
      </c>
      <c r="F83" s="141">
        <v>233.5</v>
      </c>
      <c r="G83" s="141">
        <v>236.6</v>
      </c>
      <c r="H83" s="70">
        <v>591636.5</v>
      </c>
      <c r="I83" s="70">
        <v>5915.3</v>
      </c>
      <c r="J83" s="70">
        <v>5150.7</v>
      </c>
      <c r="K83" s="70">
        <v>375.9</v>
      </c>
      <c r="L83" s="70">
        <v>5294.5</v>
      </c>
      <c r="M83" s="70">
        <v>52.6</v>
      </c>
      <c r="N83" s="70">
        <v>743.4</v>
      </c>
      <c r="O83" s="70">
        <f t="shared" si="7"/>
        <v>11209.8</v>
      </c>
      <c r="P83" s="70">
        <v>589754</v>
      </c>
      <c r="Q83" s="70">
        <v>5894</v>
      </c>
      <c r="R83" s="70">
        <v>4314</v>
      </c>
      <c r="S83" s="70">
        <v>3026</v>
      </c>
      <c r="V83" s="76"/>
      <c r="W83" s="74"/>
      <c r="X83" s="74"/>
      <c r="Y83" s="75"/>
      <c r="Z83" s="75"/>
      <c r="AA83" s="75"/>
      <c r="AC83" s="19"/>
      <c r="AD83" s="19"/>
      <c r="AE83" s="19"/>
      <c r="AF83" s="19"/>
      <c r="AG83" s="19"/>
      <c r="AH83" s="19"/>
      <c r="AI83" s="19"/>
    </row>
    <row r="84" spans="1:35" x14ac:dyDescent="0.25">
      <c r="A84" s="3">
        <v>40057</v>
      </c>
      <c r="B84">
        <f t="shared" si="6"/>
        <v>2009</v>
      </c>
      <c r="C84" s="3" t="str">
        <f t="shared" si="8"/>
        <v>Q3</v>
      </c>
      <c r="D84" s="141">
        <v>6403.8</v>
      </c>
      <c r="E84" s="141">
        <v>6457.4</v>
      </c>
      <c r="F84" s="141">
        <v>233</v>
      </c>
      <c r="G84" s="141">
        <v>235</v>
      </c>
      <c r="H84" s="70">
        <v>591636.5</v>
      </c>
      <c r="I84" s="70">
        <v>5915.3</v>
      </c>
      <c r="J84" s="70">
        <v>5150.7</v>
      </c>
      <c r="K84" s="70">
        <v>375.9</v>
      </c>
      <c r="L84" s="70">
        <v>5294.5</v>
      </c>
      <c r="M84" s="70">
        <v>52.6</v>
      </c>
      <c r="N84" s="70">
        <v>743.4</v>
      </c>
      <c r="O84" s="70">
        <f t="shared" si="7"/>
        <v>11209.8</v>
      </c>
      <c r="P84" s="70">
        <v>589754</v>
      </c>
      <c r="Q84" s="70">
        <v>5894</v>
      </c>
      <c r="R84" s="70">
        <v>4314</v>
      </c>
      <c r="S84" s="70">
        <v>3026</v>
      </c>
      <c r="V84" s="76"/>
      <c r="W84" s="74"/>
      <c r="X84" s="74"/>
      <c r="Y84" s="75"/>
      <c r="Z84" s="75"/>
      <c r="AA84" s="75"/>
      <c r="AB84" s="24"/>
    </row>
    <row r="85" spans="1:35" x14ac:dyDescent="0.25">
      <c r="A85" s="3">
        <v>40087</v>
      </c>
      <c r="B85">
        <f t="shared" si="6"/>
        <v>2009</v>
      </c>
      <c r="C85" s="3" t="str">
        <f t="shared" si="8"/>
        <v>Q4</v>
      </c>
      <c r="D85" s="141">
        <v>6416.3</v>
      </c>
      <c r="E85" s="141">
        <v>6452.9</v>
      </c>
      <c r="F85" s="141">
        <v>235.1</v>
      </c>
      <c r="G85" s="141">
        <v>236.9</v>
      </c>
      <c r="H85" s="70">
        <v>591636.5</v>
      </c>
      <c r="I85" s="70">
        <v>5915.3</v>
      </c>
      <c r="J85" s="70">
        <v>5150.7</v>
      </c>
      <c r="K85" s="70">
        <v>375.9</v>
      </c>
      <c r="L85" s="70">
        <v>5294.5</v>
      </c>
      <c r="M85" s="70">
        <v>52.6</v>
      </c>
      <c r="N85" s="70">
        <v>743.4</v>
      </c>
      <c r="O85" s="70">
        <f t="shared" si="7"/>
        <v>11209.8</v>
      </c>
      <c r="P85" s="70">
        <v>599284</v>
      </c>
      <c r="Q85" s="70">
        <v>6185</v>
      </c>
      <c r="R85" s="70">
        <v>4047</v>
      </c>
      <c r="S85" s="70">
        <v>3160</v>
      </c>
      <c r="V85" s="76"/>
      <c r="W85" s="74"/>
      <c r="X85" s="74"/>
      <c r="Y85" s="75"/>
      <c r="Z85" s="75"/>
      <c r="AA85" s="75"/>
      <c r="AB85" s="23"/>
    </row>
    <row r="86" spans="1:35" x14ac:dyDescent="0.25">
      <c r="A86" s="3">
        <v>40118</v>
      </c>
      <c r="B86">
        <f t="shared" si="6"/>
        <v>2009</v>
      </c>
      <c r="C86" s="3" t="str">
        <f t="shared" si="8"/>
        <v>Q4</v>
      </c>
      <c r="D86" s="141">
        <v>6431.4</v>
      </c>
      <c r="E86" s="141">
        <v>6439.9</v>
      </c>
      <c r="F86" s="141">
        <v>239.2</v>
      </c>
      <c r="G86" s="141">
        <v>240.8</v>
      </c>
      <c r="H86" s="70">
        <v>591636.5</v>
      </c>
      <c r="I86" s="70">
        <v>5915.3</v>
      </c>
      <c r="J86" s="70">
        <v>5150.7</v>
      </c>
      <c r="K86" s="70">
        <v>375.9</v>
      </c>
      <c r="L86" s="70">
        <v>5294.5</v>
      </c>
      <c r="M86" s="70">
        <v>52.6</v>
      </c>
      <c r="N86" s="70">
        <v>743.4</v>
      </c>
      <c r="O86" s="70">
        <f t="shared" si="7"/>
        <v>11209.8</v>
      </c>
      <c r="P86" s="70">
        <v>599284</v>
      </c>
      <c r="Q86" s="70">
        <v>6185</v>
      </c>
      <c r="R86" s="70">
        <v>4047</v>
      </c>
      <c r="S86" s="70">
        <v>3160</v>
      </c>
      <c r="V86" s="76"/>
      <c r="W86" s="74"/>
      <c r="X86" s="74"/>
      <c r="Y86" s="75"/>
      <c r="Z86" s="75"/>
      <c r="AA86" s="75"/>
      <c r="AB86" s="23"/>
    </row>
    <row r="87" spans="1:35" x14ac:dyDescent="0.25">
      <c r="A87" s="3">
        <v>40148</v>
      </c>
      <c r="B87">
        <f t="shared" si="6"/>
        <v>2009</v>
      </c>
      <c r="C87" s="3" t="str">
        <f t="shared" si="8"/>
        <v>Q4</v>
      </c>
      <c r="D87" s="141">
        <v>6433.9</v>
      </c>
      <c r="E87" s="141">
        <v>6439.4</v>
      </c>
      <c r="F87" s="141">
        <v>242.5</v>
      </c>
      <c r="G87" s="141">
        <v>243.9</v>
      </c>
      <c r="H87" s="70">
        <v>591636.5</v>
      </c>
      <c r="I87" s="70">
        <v>5915.3</v>
      </c>
      <c r="J87" s="70">
        <v>5150.7</v>
      </c>
      <c r="K87" s="70">
        <v>375.9</v>
      </c>
      <c r="L87" s="70">
        <v>5294.5</v>
      </c>
      <c r="M87" s="70">
        <v>52.6</v>
      </c>
      <c r="N87" s="70">
        <v>743.4</v>
      </c>
      <c r="O87" s="70">
        <f t="shared" si="7"/>
        <v>11209.8</v>
      </c>
      <c r="P87" s="70">
        <v>599284</v>
      </c>
      <c r="Q87" s="70">
        <v>6185</v>
      </c>
      <c r="R87" s="70">
        <v>4047</v>
      </c>
      <c r="S87" s="70">
        <v>3160</v>
      </c>
      <c r="V87" s="76"/>
      <c r="W87" s="74"/>
      <c r="X87" s="74"/>
      <c r="Y87" s="75"/>
      <c r="Z87" s="75"/>
      <c r="AA87" s="75"/>
    </row>
    <row r="88" spans="1:35" x14ac:dyDescent="0.25">
      <c r="A88" s="3">
        <v>40179</v>
      </c>
      <c r="B88">
        <f t="shared" si="6"/>
        <v>2010</v>
      </c>
      <c r="C88" s="3" t="str">
        <f t="shared" si="8"/>
        <v>Q1</v>
      </c>
      <c r="D88" s="141">
        <v>6439.4</v>
      </c>
      <c r="E88" s="141">
        <v>6403.2</v>
      </c>
      <c r="F88" s="141">
        <v>243</v>
      </c>
      <c r="G88" s="141">
        <v>242.6</v>
      </c>
      <c r="H88" s="70">
        <v>609770.30000000005</v>
      </c>
      <c r="I88" s="70">
        <v>6256.5</v>
      </c>
      <c r="J88" s="70">
        <v>5440.4</v>
      </c>
      <c r="K88" s="70">
        <v>410.2</v>
      </c>
      <c r="L88" s="70">
        <v>5934.4</v>
      </c>
      <c r="M88" s="70">
        <v>49.8</v>
      </c>
      <c r="N88" s="70">
        <v>1043.4000000000001</v>
      </c>
      <c r="O88" s="70">
        <f t="shared" si="7"/>
        <v>12190.9</v>
      </c>
      <c r="P88" s="70">
        <v>603564</v>
      </c>
      <c r="Q88" s="70">
        <v>6229</v>
      </c>
      <c r="R88" s="70">
        <v>4776</v>
      </c>
      <c r="S88" s="70">
        <v>2957</v>
      </c>
      <c r="V88" s="76"/>
      <c r="W88" s="74"/>
      <c r="X88" s="74"/>
      <c r="Y88" s="75"/>
      <c r="Z88" s="75"/>
      <c r="AA88" s="75"/>
    </row>
    <row r="89" spans="1:35" x14ac:dyDescent="0.25">
      <c r="A89" s="3">
        <v>40210</v>
      </c>
      <c r="B89">
        <f t="shared" si="6"/>
        <v>2010</v>
      </c>
      <c r="C89" s="3" t="str">
        <f t="shared" si="8"/>
        <v>Q1</v>
      </c>
      <c r="D89" s="141">
        <v>6440.2</v>
      </c>
      <c r="E89" s="141">
        <v>6372.5</v>
      </c>
      <c r="F89" s="141">
        <v>243</v>
      </c>
      <c r="G89" s="141">
        <v>240.3</v>
      </c>
      <c r="H89" s="70">
        <v>609770.30000000005</v>
      </c>
      <c r="I89" s="70">
        <v>6256.5</v>
      </c>
      <c r="J89" s="70">
        <v>5440.4</v>
      </c>
      <c r="K89" s="70">
        <v>410.2</v>
      </c>
      <c r="L89" s="70">
        <v>5934.4</v>
      </c>
      <c r="M89" s="70">
        <v>49.8</v>
      </c>
      <c r="N89" s="70">
        <v>1043.4000000000001</v>
      </c>
      <c r="O89" s="70">
        <f t="shared" si="7"/>
        <v>12190.9</v>
      </c>
      <c r="P89" s="70">
        <v>603564</v>
      </c>
      <c r="Q89" s="70">
        <v>6229</v>
      </c>
      <c r="R89" s="70">
        <v>4776</v>
      </c>
      <c r="S89" s="70">
        <v>2957</v>
      </c>
      <c r="V89" s="76"/>
      <c r="W89" s="74"/>
      <c r="X89" s="74"/>
      <c r="Y89" s="75"/>
      <c r="Z89" s="75"/>
      <c r="AA89" s="75"/>
    </row>
    <row r="90" spans="1:35" x14ac:dyDescent="0.25">
      <c r="A90" s="3">
        <v>40238</v>
      </c>
      <c r="B90">
        <f t="shared" si="6"/>
        <v>2010</v>
      </c>
      <c r="C90" s="3" t="str">
        <f t="shared" si="8"/>
        <v>Q1</v>
      </c>
      <c r="D90" s="141">
        <v>6449.1</v>
      </c>
      <c r="E90" s="141">
        <v>6348.9</v>
      </c>
      <c r="F90" s="141">
        <v>242</v>
      </c>
      <c r="G90" s="141">
        <v>238.3</v>
      </c>
      <c r="H90" s="70">
        <v>609770.30000000005</v>
      </c>
      <c r="I90" s="70">
        <v>6256.5</v>
      </c>
      <c r="J90" s="70">
        <v>5440.4</v>
      </c>
      <c r="K90" s="70">
        <v>410.2</v>
      </c>
      <c r="L90" s="70">
        <v>5934.4</v>
      </c>
      <c r="M90" s="70">
        <v>49.8</v>
      </c>
      <c r="N90" s="70">
        <v>1043.4000000000001</v>
      </c>
      <c r="O90" s="70">
        <f t="shared" si="7"/>
        <v>12190.9</v>
      </c>
      <c r="P90" s="70">
        <v>603564</v>
      </c>
      <c r="Q90" s="70">
        <v>6229</v>
      </c>
      <c r="R90" s="70">
        <v>4776</v>
      </c>
      <c r="S90" s="70">
        <v>2957</v>
      </c>
      <c r="V90" s="76"/>
      <c r="W90" s="74"/>
      <c r="X90" s="74"/>
      <c r="Y90" s="75"/>
      <c r="Z90" s="75"/>
      <c r="AA90" s="75"/>
    </row>
    <row r="91" spans="1:35" x14ac:dyDescent="0.25">
      <c r="A91" s="3">
        <v>40269</v>
      </c>
      <c r="B91">
        <f t="shared" si="6"/>
        <v>2010</v>
      </c>
      <c r="C91" s="3" t="str">
        <f t="shared" si="8"/>
        <v>Q2</v>
      </c>
      <c r="D91" s="141">
        <v>6461.6</v>
      </c>
      <c r="E91" s="141">
        <v>6378.7</v>
      </c>
      <c r="F91" s="141">
        <v>243.2</v>
      </c>
      <c r="G91" s="141">
        <v>240.5</v>
      </c>
      <c r="H91" s="70">
        <v>609770.30000000005</v>
      </c>
      <c r="I91" s="70">
        <v>6256.5</v>
      </c>
      <c r="J91" s="70">
        <v>5440.4</v>
      </c>
      <c r="K91" s="70">
        <v>410.2</v>
      </c>
      <c r="L91" s="70">
        <v>5934.4</v>
      </c>
      <c r="M91" s="70">
        <v>49.8</v>
      </c>
      <c r="N91" s="70">
        <v>1043.4000000000001</v>
      </c>
      <c r="O91" s="70">
        <f t="shared" si="7"/>
        <v>12190.9</v>
      </c>
      <c r="P91" s="70">
        <v>607779</v>
      </c>
      <c r="Q91" s="70">
        <v>6288</v>
      </c>
      <c r="R91" s="70">
        <v>5451</v>
      </c>
      <c r="S91" s="70">
        <v>2950</v>
      </c>
      <c r="V91" s="76"/>
      <c r="W91" s="74"/>
      <c r="X91" s="74"/>
      <c r="Y91" s="75"/>
      <c r="Z91" s="75"/>
      <c r="AA91" s="75"/>
    </row>
    <row r="92" spans="1:35" x14ac:dyDescent="0.25">
      <c r="A92" s="3">
        <v>40299</v>
      </c>
      <c r="B92">
        <f t="shared" si="6"/>
        <v>2010</v>
      </c>
      <c r="C92" s="3" t="str">
        <f t="shared" si="8"/>
        <v>Q2</v>
      </c>
      <c r="D92" s="141">
        <v>6488</v>
      </c>
      <c r="E92" s="141">
        <v>6450.5</v>
      </c>
      <c r="F92" s="141">
        <v>244.1</v>
      </c>
      <c r="G92" s="141">
        <v>242.2</v>
      </c>
      <c r="H92" s="70">
        <v>609770.30000000005</v>
      </c>
      <c r="I92" s="70">
        <v>6256.5</v>
      </c>
      <c r="J92" s="70">
        <v>5440.4</v>
      </c>
      <c r="K92" s="70">
        <v>410.2</v>
      </c>
      <c r="L92" s="70">
        <v>5934.4</v>
      </c>
      <c r="M92" s="70">
        <v>49.8</v>
      </c>
      <c r="N92" s="70">
        <v>1043.4000000000001</v>
      </c>
      <c r="O92" s="70">
        <f t="shared" si="7"/>
        <v>12190.9</v>
      </c>
      <c r="P92" s="70">
        <v>607779</v>
      </c>
      <c r="Q92" s="70">
        <v>6288</v>
      </c>
      <c r="R92" s="70">
        <v>5451</v>
      </c>
      <c r="S92" s="70">
        <v>2950</v>
      </c>
      <c r="V92" s="76"/>
      <c r="W92" s="74"/>
      <c r="X92" s="74"/>
      <c r="Y92" s="75"/>
      <c r="Z92" s="75"/>
      <c r="AA92" s="75"/>
    </row>
    <row r="93" spans="1:35" x14ac:dyDescent="0.25">
      <c r="A93" s="3">
        <v>40330</v>
      </c>
      <c r="B93">
        <f t="shared" si="6"/>
        <v>2010</v>
      </c>
      <c r="C93" s="3" t="str">
        <f t="shared" si="8"/>
        <v>Q2</v>
      </c>
      <c r="D93" s="141">
        <v>6521.8</v>
      </c>
      <c r="E93" s="141">
        <v>6560.9</v>
      </c>
      <c r="F93" s="141">
        <v>244.6</v>
      </c>
      <c r="G93" s="141">
        <v>245</v>
      </c>
      <c r="H93" s="70">
        <v>609770.30000000005</v>
      </c>
      <c r="I93" s="70">
        <v>6256.5</v>
      </c>
      <c r="J93" s="70">
        <v>5440.4</v>
      </c>
      <c r="K93" s="70">
        <v>410.2</v>
      </c>
      <c r="L93" s="70">
        <v>5934.4</v>
      </c>
      <c r="M93" s="70">
        <v>49.8</v>
      </c>
      <c r="N93" s="70">
        <v>1043.4000000000001</v>
      </c>
      <c r="O93" s="70">
        <f t="shared" si="7"/>
        <v>12190.9</v>
      </c>
      <c r="P93" s="70">
        <v>607779</v>
      </c>
      <c r="Q93" s="70">
        <v>6288</v>
      </c>
      <c r="R93" s="70">
        <v>5451</v>
      </c>
      <c r="S93" s="70">
        <v>2950</v>
      </c>
      <c r="V93" s="76"/>
      <c r="W93" s="74"/>
      <c r="X93" s="74"/>
      <c r="Y93" s="75"/>
      <c r="Z93" s="75"/>
      <c r="AA93" s="75"/>
    </row>
    <row r="94" spans="1:35" x14ac:dyDescent="0.25">
      <c r="A94" s="3">
        <v>40360</v>
      </c>
      <c r="B94">
        <f t="shared" si="6"/>
        <v>2010</v>
      </c>
      <c r="C94" s="3" t="str">
        <f t="shared" si="8"/>
        <v>Q3</v>
      </c>
      <c r="D94" s="141">
        <v>6544.2</v>
      </c>
      <c r="E94" s="141">
        <v>6625.7</v>
      </c>
      <c r="F94" s="141">
        <v>241.8</v>
      </c>
      <c r="G94" s="141">
        <v>243.2</v>
      </c>
      <c r="H94" s="70">
        <v>609770.30000000005</v>
      </c>
      <c r="I94" s="70">
        <v>6256.5</v>
      </c>
      <c r="J94" s="70">
        <v>5440.4</v>
      </c>
      <c r="K94" s="70">
        <v>410.2</v>
      </c>
      <c r="L94" s="70">
        <v>5934.4</v>
      </c>
      <c r="M94" s="70">
        <v>49.8</v>
      </c>
      <c r="N94" s="70">
        <v>1043.4000000000001</v>
      </c>
      <c r="O94" s="70">
        <f t="shared" si="7"/>
        <v>12190.9</v>
      </c>
      <c r="P94" s="70">
        <v>612303</v>
      </c>
      <c r="Q94" s="70">
        <v>6285</v>
      </c>
      <c r="R94" s="70">
        <v>6451</v>
      </c>
      <c r="S94" s="70">
        <v>3080</v>
      </c>
      <c r="V94" s="76"/>
      <c r="W94" s="74"/>
      <c r="X94" s="74"/>
      <c r="Y94" s="75"/>
      <c r="Z94" s="75"/>
      <c r="AA94" s="75"/>
    </row>
    <row r="95" spans="1:35" x14ac:dyDescent="0.25">
      <c r="A95" s="3">
        <v>40391</v>
      </c>
      <c r="B95">
        <f t="shared" si="6"/>
        <v>2010</v>
      </c>
      <c r="C95" s="3" t="str">
        <f t="shared" si="8"/>
        <v>Q3</v>
      </c>
      <c r="D95" s="141">
        <v>6554.2</v>
      </c>
      <c r="E95" s="141">
        <v>6648.5</v>
      </c>
      <c r="F95" s="141">
        <v>239.1</v>
      </c>
      <c r="G95" s="141">
        <v>241.7</v>
      </c>
      <c r="H95" s="70">
        <v>609770.30000000005</v>
      </c>
      <c r="I95" s="70">
        <v>6256.5</v>
      </c>
      <c r="J95" s="70">
        <v>5440.4</v>
      </c>
      <c r="K95" s="70">
        <v>410.2</v>
      </c>
      <c r="L95" s="70">
        <v>5934.4</v>
      </c>
      <c r="M95" s="70">
        <v>49.8</v>
      </c>
      <c r="N95" s="70">
        <v>1043.4000000000001</v>
      </c>
      <c r="O95" s="70">
        <f t="shared" si="7"/>
        <v>12190.9</v>
      </c>
      <c r="P95" s="70">
        <v>612303</v>
      </c>
      <c r="Q95" s="70">
        <v>6285</v>
      </c>
      <c r="R95" s="70">
        <v>6451</v>
      </c>
      <c r="S95" s="70">
        <v>3080</v>
      </c>
      <c r="V95" s="76"/>
      <c r="W95" s="74"/>
      <c r="X95" s="74"/>
      <c r="Y95" s="75"/>
      <c r="Z95" s="75"/>
      <c r="AA95" s="75"/>
    </row>
    <row r="96" spans="1:35" x14ac:dyDescent="0.25">
      <c r="A96" s="3">
        <v>40422</v>
      </c>
      <c r="B96">
        <f t="shared" si="6"/>
        <v>2010</v>
      </c>
      <c r="C96" s="3" t="str">
        <f t="shared" si="8"/>
        <v>Q3</v>
      </c>
      <c r="D96" s="141">
        <v>6540.5</v>
      </c>
      <c r="E96" s="141">
        <v>6593.7</v>
      </c>
      <c r="F96" s="141">
        <v>235.7</v>
      </c>
      <c r="G96" s="141">
        <v>236.8</v>
      </c>
      <c r="H96" s="70">
        <v>609770.30000000005</v>
      </c>
      <c r="I96" s="70">
        <v>6256.5</v>
      </c>
      <c r="J96" s="70">
        <v>5440.4</v>
      </c>
      <c r="K96" s="70">
        <v>410.2</v>
      </c>
      <c r="L96" s="70">
        <v>5934.4</v>
      </c>
      <c r="M96" s="70">
        <v>49.8</v>
      </c>
      <c r="N96" s="70">
        <v>1043.4000000000001</v>
      </c>
      <c r="O96" s="70">
        <f t="shared" si="7"/>
        <v>12190.9</v>
      </c>
      <c r="P96" s="70">
        <v>612303</v>
      </c>
      <c r="Q96" s="70">
        <v>6285</v>
      </c>
      <c r="R96" s="70">
        <v>6451</v>
      </c>
      <c r="S96" s="70">
        <v>3080</v>
      </c>
      <c r="V96" s="76"/>
      <c r="W96" s="74"/>
      <c r="X96" s="74"/>
      <c r="Y96" s="75"/>
      <c r="Z96" s="75"/>
      <c r="AA96" s="75"/>
    </row>
    <row r="97" spans="1:27" x14ac:dyDescent="0.25">
      <c r="A97" s="3">
        <v>40452</v>
      </c>
      <c r="B97">
        <f t="shared" si="6"/>
        <v>2010</v>
      </c>
      <c r="C97" s="3" t="str">
        <f t="shared" si="8"/>
        <v>Q4</v>
      </c>
      <c r="D97" s="141">
        <v>6530.8</v>
      </c>
      <c r="E97" s="141">
        <v>6563.5</v>
      </c>
      <c r="F97" s="141">
        <v>234.9</v>
      </c>
      <c r="G97" s="141">
        <v>235.5</v>
      </c>
      <c r="H97" s="70">
        <v>609770.30000000005</v>
      </c>
      <c r="I97" s="70">
        <v>6256.5</v>
      </c>
      <c r="J97" s="70">
        <v>5440.4</v>
      </c>
      <c r="K97" s="70">
        <v>410.2</v>
      </c>
      <c r="L97" s="70">
        <v>5934.4</v>
      </c>
      <c r="M97" s="70">
        <v>49.8</v>
      </c>
      <c r="N97" s="70">
        <v>1043.4000000000001</v>
      </c>
      <c r="O97" s="70">
        <f t="shared" si="7"/>
        <v>12190.9</v>
      </c>
      <c r="P97" s="70">
        <v>615435</v>
      </c>
      <c r="Q97" s="70">
        <v>6224</v>
      </c>
      <c r="R97" s="70">
        <v>7059</v>
      </c>
      <c r="S97" s="70">
        <v>3032</v>
      </c>
      <c r="V97" s="76"/>
      <c r="W97" s="74"/>
      <c r="X97" s="74"/>
      <c r="Y97" s="75"/>
      <c r="Z97" s="75"/>
      <c r="AA97" s="75"/>
    </row>
    <row r="98" spans="1:27" x14ac:dyDescent="0.25">
      <c r="A98" s="3">
        <v>40483</v>
      </c>
      <c r="B98">
        <f t="shared" si="6"/>
        <v>2010</v>
      </c>
      <c r="C98" s="3" t="str">
        <f t="shared" si="8"/>
        <v>Q4</v>
      </c>
      <c r="D98" s="141">
        <v>6529.6</v>
      </c>
      <c r="E98" s="141">
        <v>6537</v>
      </c>
      <c r="F98" s="141">
        <v>235.7</v>
      </c>
      <c r="G98" s="141">
        <v>236.2</v>
      </c>
      <c r="H98" s="70">
        <v>609770.30000000005</v>
      </c>
      <c r="I98" s="70">
        <v>6256.5</v>
      </c>
      <c r="J98" s="70">
        <v>5440.4</v>
      </c>
      <c r="K98" s="70">
        <v>410.2</v>
      </c>
      <c r="L98" s="70">
        <v>5934.4</v>
      </c>
      <c r="M98" s="70">
        <v>49.8</v>
      </c>
      <c r="N98" s="70">
        <v>1043.4000000000001</v>
      </c>
      <c r="O98" s="70">
        <f t="shared" si="7"/>
        <v>12190.9</v>
      </c>
      <c r="P98" s="70">
        <v>615435</v>
      </c>
      <c r="Q98" s="70">
        <v>6224</v>
      </c>
      <c r="R98" s="70">
        <v>7059</v>
      </c>
      <c r="S98" s="70">
        <v>3032</v>
      </c>
      <c r="V98" s="76"/>
      <c r="W98" s="74"/>
      <c r="X98" s="74"/>
      <c r="Y98" s="75"/>
      <c r="Z98" s="75"/>
      <c r="AA98" s="75"/>
    </row>
    <row r="99" spans="1:27" x14ac:dyDescent="0.25">
      <c r="A99" s="3">
        <v>40513</v>
      </c>
      <c r="B99">
        <f t="shared" si="6"/>
        <v>2010</v>
      </c>
      <c r="C99" s="3" t="str">
        <f t="shared" si="8"/>
        <v>Q4</v>
      </c>
      <c r="D99" s="141">
        <v>6550.1</v>
      </c>
      <c r="E99" s="141">
        <v>6554.8</v>
      </c>
      <c r="F99" s="141">
        <v>236.4</v>
      </c>
      <c r="G99" s="141">
        <v>237.1</v>
      </c>
      <c r="H99" s="70">
        <v>609770.30000000005</v>
      </c>
      <c r="I99" s="70">
        <v>6256.5</v>
      </c>
      <c r="J99" s="70">
        <v>5440.4</v>
      </c>
      <c r="K99" s="70">
        <v>410.2</v>
      </c>
      <c r="L99" s="70">
        <v>5934.4</v>
      </c>
      <c r="M99" s="70">
        <v>49.8</v>
      </c>
      <c r="N99" s="70">
        <v>1043.4000000000001</v>
      </c>
      <c r="O99" s="70">
        <f t="shared" si="7"/>
        <v>12190.9</v>
      </c>
      <c r="P99" s="70">
        <v>615435</v>
      </c>
      <c r="Q99" s="70">
        <v>6224</v>
      </c>
      <c r="R99" s="70">
        <v>7059</v>
      </c>
      <c r="S99" s="70">
        <v>3032</v>
      </c>
      <c r="V99" s="76"/>
      <c r="W99" s="74"/>
      <c r="X99" s="74"/>
      <c r="Y99" s="75"/>
      <c r="Z99" s="75"/>
      <c r="AA99" s="75"/>
    </row>
    <row r="100" spans="1:27" x14ac:dyDescent="0.25">
      <c r="A100" s="3">
        <v>40544</v>
      </c>
      <c r="B100">
        <f t="shared" si="6"/>
        <v>2011</v>
      </c>
      <c r="C100" s="3" t="str">
        <f t="shared" si="8"/>
        <v>Q1</v>
      </c>
      <c r="D100" s="141">
        <v>6580.3</v>
      </c>
      <c r="E100" s="141">
        <v>6544.8</v>
      </c>
      <c r="F100" s="141">
        <v>237</v>
      </c>
      <c r="G100" s="141">
        <v>236.2</v>
      </c>
      <c r="H100" s="70">
        <v>625936.9</v>
      </c>
      <c r="I100" s="70">
        <v>6466.7</v>
      </c>
      <c r="J100" s="70">
        <v>5584.2</v>
      </c>
      <c r="K100" s="70">
        <v>457.6</v>
      </c>
      <c r="L100" s="70">
        <v>7492.3</v>
      </c>
      <c r="M100" s="70">
        <v>48</v>
      </c>
      <c r="N100" s="70">
        <v>1333.6</v>
      </c>
      <c r="O100" s="70">
        <f t="shared" si="7"/>
        <v>13959</v>
      </c>
      <c r="P100" s="70">
        <v>620343</v>
      </c>
      <c r="Q100" s="70">
        <v>6297</v>
      </c>
      <c r="R100" s="70">
        <v>7227</v>
      </c>
      <c r="S100" s="70">
        <v>3218</v>
      </c>
      <c r="V100" s="76"/>
      <c r="W100" s="74"/>
      <c r="X100" s="74"/>
      <c r="Y100" s="75"/>
      <c r="Z100" s="75"/>
      <c r="AA100" s="75"/>
    </row>
    <row r="101" spans="1:27" x14ac:dyDescent="0.25">
      <c r="A101" s="3">
        <v>40575</v>
      </c>
      <c r="B101">
        <f t="shared" si="6"/>
        <v>2011</v>
      </c>
      <c r="C101" s="3" t="str">
        <f t="shared" si="8"/>
        <v>Q1</v>
      </c>
      <c r="D101" s="141">
        <v>6596.8</v>
      </c>
      <c r="E101" s="141">
        <v>6526.6</v>
      </c>
      <c r="F101" s="141">
        <v>237.7</v>
      </c>
      <c r="G101" s="141">
        <v>234.6</v>
      </c>
      <c r="H101" s="70">
        <v>625936.9</v>
      </c>
      <c r="I101" s="70">
        <v>6466.7</v>
      </c>
      <c r="J101" s="70">
        <v>5584.2</v>
      </c>
      <c r="K101" s="70">
        <v>457.6</v>
      </c>
      <c r="L101" s="70">
        <v>7492.3</v>
      </c>
      <c r="M101" s="70">
        <v>48</v>
      </c>
      <c r="N101" s="70">
        <v>1333.6</v>
      </c>
      <c r="O101" s="70">
        <f t="shared" si="7"/>
        <v>13959</v>
      </c>
      <c r="P101" s="70">
        <v>620343</v>
      </c>
      <c r="Q101" s="70">
        <v>6297</v>
      </c>
      <c r="R101" s="70">
        <v>7227</v>
      </c>
      <c r="S101" s="70">
        <v>3218</v>
      </c>
      <c r="V101" s="76"/>
      <c r="W101" s="74"/>
      <c r="X101" s="74"/>
      <c r="Y101" s="75"/>
      <c r="Z101" s="75"/>
      <c r="AA101" s="75"/>
    </row>
    <row r="102" spans="1:27" x14ac:dyDescent="0.25">
      <c r="A102" s="3">
        <v>40603</v>
      </c>
      <c r="B102">
        <f t="shared" si="6"/>
        <v>2011</v>
      </c>
      <c r="C102" s="3" t="str">
        <f t="shared" si="8"/>
        <v>Q1</v>
      </c>
      <c r="D102" s="141">
        <v>6610.1</v>
      </c>
      <c r="E102" s="141">
        <v>6506.1</v>
      </c>
      <c r="F102" s="141">
        <v>239.8</v>
      </c>
      <c r="G102" s="141">
        <v>235.5</v>
      </c>
      <c r="H102" s="70">
        <v>625936.9</v>
      </c>
      <c r="I102" s="70">
        <v>6466.7</v>
      </c>
      <c r="J102" s="70">
        <v>5584.2</v>
      </c>
      <c r="K102" s="70">
        <v>457.6</v>
      </c>
      <c r="L102" s="70">
        <v>7492.3</v>
      </c>
      <c r="M102" s="70">
        <v>48</v>
      </c>
      <c r="N102" s="70">
        <v>1333.6</v>
      </c>
      <c r="O102" s="70">
        <f t="shared" si="7"/>
        <v>13959</v>
      </c>
      <c r="P102" s="70">
        <v>620343</v>
      </c>
      <c r="Q102" s="70">
        <v>6297</v>
      </c>
      <c r="R102" s="70">
        <v>7227</v>
      </c>
      <c r="S102" s="70">
        <v>3218</v>
      </c>
      <c r="V102" s="76"/>
      <c r="W102" s="74"/>
      <c r="X102" s="74"/>
      <c r="Y102" s="75"/>
      <c r="Z102" s="75"/>
      <c r="AA102" s="75"/>
    </row>
    <row r="103" spans="1:27" x14ac:dyDescent="0.25">
      <c r="A103" s="3">
        <v>40634</v>
      </c>
      <c r="B103">
        <f t="shared" si="6"/>
        <v>2011</v>
      </c>
      <c r="C103" s="3" t="str">
        <f t="shared" si="8"/>
        <v>Q2</v>
      </c>
      <c r="D103" s="141">
        <v>6619.5</v>
      </c>
      <c r="E103" s="141">
        <v>6534</v>
      </c>
      <c r="F103" s="141">
        <v>239.8</v>
      </c>
      <c r="G103" s="141">
        <v>236.9</v>
      </c>
      <c r="H103" s="70">
        <v>625936.9</v>
      </c>
      <c r="I103" s="70">
        <v>6466.7</v>
      </c>
      <c r="J103" s="70">
        <v>5584.2</v>
      </c>
      <c r="K103" s="70">
        <v>457.6</v>
      </c>
      <c r="L103" s="70">
        <v>7492.3</v>
      </c>
      <c r="M103" s="70">
        <v>48</v>
      </c>
      <c r="N103" s="70">
        <v>1333.6</v>
      </c>
      <c r="O103" s="70">
        <f t="shared" si="7"/>
        <v>13959</v>
      </c>
      <c r="P103" s="70">
        <v>620357</v>
      </c>
      <c r="Q103" s="70">
        <v>6354</v>
      </c>
      <c r="R103" s="70">
        <v>7364</v>
      </c>
      <c r="S103" s="70">
        <v>3251</v>
      </c>
      <c r="V103" s="76"/>
      <c r="W103" s="74"/>
      <c r="X103" s="74"/>
      <c r="Y103" s="75"/>
      <c r="Z103" s="75"/>
      <c r="AA103" s="75"/>
    </row>
    <row r="104" spans="1:27" x14ac:dyDescent="0.25">
      <c r="A104" s="3">
        <v>40664</v>
      </c>
      <c r="B104">
        <f t="shared" si="6"/>
        <v>2011</v>
      </c>
      <c r="C104" s="3" t="str">
        <f t="shared" si="8"/>
        <v>Q2</v>
      </c>
      <c r="D104" s="141">
        <v>6629.8</v>
      </c>
      <c r="E104" s="141">
        <v>6596.7</v>
      </c>
      <c r="F104" s="141">
        <v>236.7</v>
      </c>
      <c r="G104" s="141">
        <v>236.8</v>
      </c>
      <c r="H104" s="70">
        <v>625936.9</v>
      </c>
      <c r="I104" s="70">
        <v>6466.7</v>
      </c>
      <c r="J104" s="70">
        <v>5584.2</v>
      </c>
      <c r="K104" s="70">
        <v>457.6</v>
      </c>
      <c r="L104" s="70">
        <v>7492.3</v>
      </c>
      <c r="M104" s="70">
        <v>48</v>
      </c>
      <c r="N104" s="70">
        <v>1333.6</v>
      </c>
      <c r="O104" s="70">
        <f t="shared" si="7"/>
        <v>13959</v>
      </c>
      <c r="P104" s="70">
        <v>620357</v>
      </c>
      <c r="Q104" s="70">
        <v>6354</v>
      </c>
      <c r="R104" s="70">
        <v>7364</v>
      </c>
      <c r="S104" s="70">
        <v>3251</v>
      </c>
      <c r="V104" s="76"/>
      <c r="W104" s="74"/>
      <c r="X104" s="74"/>
      <c r="Y104" s="75"/>
      <c r="Z104" s="75"/>
      <c r="AA104" s="75"/>
    </row>
    <row r="105" spans="1:27" x14ac:dyDescent="0.25">
      <c r="A105" s="3">
        <v>40695</v>
      </c>
      <c r="B105">
        <f t="shared" si="6"/>
        <v>2011</v>
      </c>
      <c r="C105" s="3" t="str">
        <f t="shared" si="8"/>
        <v>Q2</v>
      </c>
      <c r="D105" s="141">
        <v>6647</v>
      </c>
      <c r="E105" s="141">
        <v>6693.4</v>
      </c>
      <c r="F105" s="141">
        <v>233.4</v>
      </c>
      <c r="G105" s="141">
        <v>236.2</v>
      </c>
      <c r="H105" s="70">
        <v>625936.9</v>
      </c>
      <c r="I105" s="70">
        <v>6466.7</v>
      </c>
      <c r="J105" s="70">
        <v>5584.2</v>
      </c>
      <c r="K105" s="70">
        <v>457.6</v>
      </c>
      <c r="L105" s="70">
        <v>7492.3</v>
      </c>
      <c r="M105" s="70">
        <v>48</v>
      </c>
      <c r="N105" s="70">
        <v>1333.6</v>
      </c>
      <c r="O105" s="70">
        <f t="shared" si="7"/>
        <v>13959</v>
      </c>
      <c r="P105" s="70">
        <v>620357</v>
      </c>
      <c r="Q105" s="70">
        <v>6354</v>
      </c>
      <c r="R105" s="70">
        <v>7364</v>
      </c>
      <c r="S105" s="70">
        <v>3251</v>
      </c>
      <c r="V105" s="76"/>
      <c r="W105" s="74"/>
      <c r="X105" s="74"/>
      <c r="Y105" s="75"/>
      <c r="Z105" s="75"/>
      <c r="AA105" s="75"/>
    </row>
    <row r="106" spans="1:27" x14ac:dyDescent="0.25">
      <c r="A106" s="3">
        <v>40725</v>
      </c>
      <c r="B106">
        <f t="shared" si="6"/>
        <v>2011</v>
      </c>
      <c r="C106" s="3" t="str">
        <f t="shared" si="8"/>
        <v>Q3</v>
      </c>
      <c r="D106" s="141">
        <v>6648.8</v>
      </c>
      <c r="E106" s="141">
        <v>6739.7</v>
      </c>
      <c r="F106" s="141">
        <v>233.2</v>
      </c>
      <c r="G106" s="141">
        <v>236.6</v>
      </c>
      <c r="H106" s="70">
        <v>625936.9</v>
      </c>
      <c r="I106" s="70">
        <v>6466.7</v>
      </c>
      <c r="J106" s="70">
        <v>5584.2</v>
      </c>
      <c r="K106" s="70">
        <v>457.6</v>
      </c>
      <c r="L106" s="70">
        <v>7492.3</v>
      </c>
      <c r="M106" s="70">
        <v>48</v>
      </c>
      <c r="N106" s="70">
        <v>1333.6</v>
      </c>
      <c r="O106" s="70">
        <f t="shared" si="7"/>
        <v>13959</v>
      </c>
      <c r="P106" s="70">
        <v>629407</v>
      </c>
      <c r="Q106" s="70">
        <v>6581</v>
      </c>
      <c r="R106" s="70">
        <v>7738</v>
      </c>
      <c r="S106" s="70">
        <v>3262</v>
      </c>
      <c r="V106" s="76"/>
      <c r="W106" s="74"/>
      <c r="X106" s="74"/>
      <c r="Y106" s="75"/>
      <c r="Z106" s="75"/>
      <c r="AA106" s="75"/>
    </row>
    <row r="107" spans="1:27" x14ac:dyDescent="0.25">
      <c r="A107" s="3">
        <v>40756</v>
      </c>
      <c r="B107">
        <f t="shared" si="6"/>
        <v>2011</v>
      </c>
      <c r="C107" s="3" t="str">
        <f t="shared" si="8"/>
        <v>Q3</v>
      </c>
      <c r="D107" s="141">
        <v>6659</v>
      </c>
      <c r="E107" s="141">
        <v>6759.5</v>
      </c>
      <c r="F107" s="141">
        <v>236.1</v>
      </c>
      <c r="G107" s="141">
        <v>239.1</v>
      </c>
      <c r="H107" s="70">
        <v>625936.9</v>
      </c>
      <c r="I107" s="70">
        <v>6466.7</v>
      </c>
      <c r="J107" s="70">
        <v>5584.2</v>
      </c>
      <c r="K107" s="70">
        <v>457.6</v>
      </c>
      <c r="L107" s="70">
        <v>7492.3</v>
      </c>
      <c r="M107" s="70">
        <v>48</v>
      </c>
      <c r="N107" s="70">
        <v>1333.6</v>
      </c>
      <c r="O107" s="70">
        <f t="shared" si="7"/>
        <v>13959</v>
      </c>
      <c r="P107" s="70">
        <v>629407</v>
      </c>
      <c r="Q107" s="70">
        <v>6581</v>
      </c>
      <c r="R107" s="70">
        <v>7738</v>
      </c>
      <c r="S107" s="70">
        <v>3262</v>
      </c>
      <c r="V107" s="76"/>
      <c r="W107" s="74"/>
      <c r="X107" s="74"/>
      <c r="Y107" s="75"/>
      <c r="Z107" s="75"/>
      <c r="AA107" s="75"/>
    </row>
    <row r="108" spans="1:27" x14ac:dyDescent="0.25">
      <c r="A108" s="3">
        <v>40787</v>
      </c>
      <c r="B108">
        <f t="shared" si="6"/>
        <v>2011</v>
      </c>
      <c r="C108" s="3" t="str">
        <f t="shared" si="8"/>
        <v>Q3</v>
      </c>
      <c r="D108" s="141">
        <v>6653.4</v>
      </c>
      <c r="E108" s="141">
        <v>6708.4</v>
      </c>
      <c r="F108" s="141">
        <v>237.4</v>
      </c>
      <c r="G108" s="141">
        <v>238.7</v>
      </c>
      <c r="H108" s="70">
        <v>625936.9</v>
      </c>
      <c r="I108" s="70">
        <v>6466.7</v>
      </c>
      <c r="J108" s="70">
        <v>5584.2</v>
      </c>
      <c r="K108" s="70">
        <v>457.6</v>
      </c>
      <c r="L108" s="70">
        <v>7492.3</v>
      </c>
      <c r="M108" s="70">
        <v>48</v>
      </c>
      <c r="N108" s="70">
        <v>1333.6</v>
      </c>
      <c r="O108" s="70">
        <f t="shared" si="7"/>
        <v>13959</v>
      </c>
      <c r="P108" s="70">
        <v>629407</v>
      </c>
      <c r="Q108" s="70">
        <v>6581</v>
      </c>
      <c r="R108" s="70">
        <v>7738</v>
      </c>
      <c r="S108" s="70">
        <v>3262</v>
      </c>
      <c r="V108" s="76"/>
      <c r="W108" s="74"/>
      <c r="X108" s="74"/>
      <c r="Y108" s="75"/>
      <c r="Z108" s="75"/>
      <c r="AA108" s="75"/>
    </row>
    <row r="109" spans="1:27" x14ac:dyDescent="0.25">
      <c r="A109" s="3">
        <v>40817</v>
      </c>
      <c r="B109">
        <f t="shared" si="6"/>
        <v>2011</v>
      </c>
      <c r="C109" s="3" t="str">
        <f t="shared" si="8"/>
        <v>Q4</v>
      </c>
      <c r="D109" s="141">
        <v>6647</v>
      </c>
      <c r="E109" s="141">
        <v>6675.7</v>
      </c>
      <c r="F109" s="141">
        <v>237.4</v>
      </c>
      <c r="G109" s="141">
        <v>237.8</v>
      </c>
      <c r="H109" s="70">
        <v>625936.9</v>
      </c>
      <c r="I109" s="70">
        <v>6466.7</v>
      </c>
      <c r="J109" s="70">
        <v>5584.2</v>
      </c>
      <c r="K109" s="70">
        <v>457.6</v>
      </c>
      <c r="L109" s="70">
        <v>7492.3</v>
      </c>
      <c r="M109" s="70">
        <v>48</v>
      </c>
      <c r="N109" s="70">
        <v>1333.6</v>
      </c>
      <c r="O109" s="70">
        <f t="shared" si="7"/>
        <v>13959</v>
      </c>
      <c r="P109" s="70">
        <v>633641</v>
      </c>
      <c r="Q109" s="70">
        <v>6636</v>
      </c>
      <c r="R109" s="70">
        <v>7640</v>
      </c>
      <c r="S109" s="70">
        <v>3321</v>
      </c>
      <c r="V109" s="76"/>
      <c r="W109" s="74"/>
      <c r="X109" s="74"/>
      <c r="Y109" s="75"/>
      <c r="Z109" s="75"/>
      <c r="AA109" s="75"/>
    </row>
    <row r="110" spans="1:27" x14ac:dyDescent="0.25">
      <c r="A110" s="3">
        <v>40848</v>
      </c>
      <c r="B110">
        <f t="shared" si="6"/>
        <v>2011</v>
      </c>
      <c r="C110" s="3" t="str">
        <f t="shared" si="8"/>
        <v>Q4</v>
      </c>
      <c r="D110" s="141">
        <v>6642.9</v>
      </c>
      <c r="E110" s="141">
        <v>6644.1</v>
      </c>
      <c r="F110" s="141">
        <v>235.2</v>
      </c>
      <c r="G110" s="141">
        <v>234.7</v>
      </c>
      <c r="H110" s="70">
        <v>625936.9</v>
      </c>
      <c r="I110" s="70">
        <v>6466.7</v>
      </c>
      <c r="J110" s="70">
        <v>5584.2</v>
      </c>
      <c r="K110" s="70">
        <v>457.6</v>
      </c>
      <c r="L110" s="70">
        <v>7492.3</v>
      </c>
      <c r="M110" s="70">
        <v>48</v>
      </c>
      <c r="N110" s="70">
        <v>1333.6</v>
      </c>
      <c r="O110" s="70">
        <f t="shared" si="7"/>
        <v>13959</v>
      </c>
      <c r="P110" s="70">
        <v>633641</v>
      </c>
      <c r="Q110" s="70">
        <v>6636</v>
      </c>
      <c r="R110" s="70">
        <v>7640</v>
      </c>
      <c r="S110" s="70">
        <v>3321</v>
      </c>
      <c r="V110" s="76"/>
      <c r="W110" s="74"/>
      <c r="X110" s="74"/>
      <c r="Y110" s="75"/>
      <c r="Z110" s="75"/>
      <c r="AA110" s="75"/>
    </row>
    <row r="111" spans="1:27" x14ac:dyDescent="0.25">
      <c r="A111" s="3">
        <v>40878</v>
      </c>
      <c r="B111">
        <f t="shared" si="6"/>
        <v>2011</v>
      </c>
      <c r="C111" s="3" t="str">
        <f t="shared" si="8"/>
        <v>Q4</v>
      </c>
      <c r="D111" s="141">
        <v>6643.1</v>
      </c>
      <c r="E111" s="141">
        <v>6644.7</v>
      </c>
      <c r="F111" s="141">
        <v>235.3</v>
      </c>
      <c r="G111" s="141">
        <v>235</v>
      </c>
      <c r="H111" s="70">
        <v>625936.9</v>
      </c>
      <c r="I111" s="70">
        <v>6466.7</v>
      </c>
      <c r="J111" s="70">
        <v>5584.2</v>
      </c>
      <c r="K111" s="70">
        <v>457.6</v>
      </c>
      <c r="L111" s="70">
        <v>7492.3</v>
      </c>
      <c r="M111" s="70">
        <v>48</v>
      </c>
      <c r="N111" s="70">
        <v>1333.6</v>
      </c>
      <c r="O111" s="70">
        <f t="shared" si="7"/>
        <v>13959</v>
      </c>
      <c r="P111" s="70">
        <v>633641</v>
      </c>
      <c r="Q111" s="70">
        <v>6636</v>
      </c>
      <c r="R111" s="70">
        <v>7640</v>
      </c>
      <c r="S111" s="70">
        <v>3321</v>
      </c>
      <c r="V111" s="76"/>
      <c r="W111" s="74"/>
      <c r="X111" s="74"/>
      <c r="Y111" s="75"/>
      <c r="Z111" s="75"/>
      <c r="AA111" s="75"/>
    </row>
    <row r="112" spans="1:27" x14ac:dyDescent="0.25">
      <c r="A112" s="3">
        <v>40909</v>
      </c>
      <c r="B112">
        <f t="shared" si="6"/>
        <v>2012</v>
      </c>
      <c r="C112" s="3" t="str">
        <f t="shared" si="8"/>
        <v>Q1</v>
      </c>
      <c r="D112" s="141">
        <v>6646.5</v>
      </c>
      <c r="E112" s="141">
        <v>6611.1</v>
      </c>
      <c r="F112" s="141">
        <v>235</v>
      </c>
      <c r="G112" s="141">
        <v>233.7</v>
      </c>
      <c r="H112" s="70">
        <v>634944.30000000005</v>
      </c>
      <c r="I112" s="70">
        <v>6527</v>
      </c>
      <c r="J112" s="70">
        <v>5663.5</v>
      </c>
      <c r="K112" s="70">
        <v>468.8</v>
      </c>
      <c r="L112" s="70">
        <v>7404.1</v>
      </c>
      <c r="M112" s="70">
        <v>38.299999999999997</v>
      </c>
      <c r="N112" s="70">
        <v>1677.5</v>
      </c>
      <c r="O112" s="70">
        <f t="shared" si="7"/>
        <v>13931.1</v>
      </c>
      <c r="P112" s="70">
        <v>634323</v>
      </c>
      <c r="Q112" s="70">
        <v>6479</v>
      </c>
      <c r="R112" s="70">
        <v>7359</v>
      </c>
      <c r="S112" s="70">
        <v>3294</v>
      </c>
      <c r="V112" s="76"/>
      <c r="W112" s="74"/>
      <c r="X112" s="74"/>
      <c r="Y112" s="75"/>
      <c r="Z112" s="75"/>
      <c r="AA112" s="75"/>
    </row>
    <row r="113" spans="1:27" x14ac:dyDescent="0.25">
      <c r="A113" s="3">
        <v>40940</v>
      </c>
      <c r="B113">
        <f t="shared" si="6"/>
        <v>2012</v>
      </c>
      <c r="C113" s="3" t="str">
        <f t="shared" si="8"/>
        <v>Q1</v>
      </c>
      <c r="D113" s="141">
        <v>6641.1</v>
      </c>
      <c r="E113" s="141">
        <v>6571.2</v>
      </c>
      <c r="F113" s="141">
        <v>235.2</v>
      </c>
      <c r="G113" s="141">
        <v>232</v>
      </c>
      <c r="H113" s="70">
        <v>634944.30000000005</v>
      </c>
      <c r="I113" s="70">
        <v>6527</v>
      </c>
      <c r="J113" s="70">
        <v>5663.5</v>
      </c>
      <c r="K113" s="70">
        <v>468.8</v>
      </c>
      <c r="L113" s="70">
        <v>7404.1</v>
      </c>
      <c r="M113" s="70">
        <v>38.299999999999997</v>
      </c>
      <c r="N113" s="70">
        <v>1677.5</v>
      </c>
      <c r="O113" s="70">
        <f t="shared" si="7"/>
        <v>13931.1</v>
      </c>
      <c r="P113" s="70">
        <v>634323</v>
      </c>
      <c r="Q113" s="70">
        <v>6479</v>
      </c>
      <c r="R113" s="70">
        <v>7359</v>
      </c>
      <c r="S113" s="70">
        <v>3294</v>
      </c>
      <c r="V113" s="76"/>
      <c r="W113" s="74"/>
      <c r="X113" s="74"/>
      <c r="Y113" s="75"/>
      <c r="Z113" s="75"/>
      <c r="AA113" s="75"/>
    </row>
    <row r="114" spans="1:27" x14ac:dyDescent="0.25">
      <c r="A114" s="3">
        <v>40969</v>
      </c>
      <c r="B114">
        <f t="shared" si="6"/>
        <v>2012</v>
      </c>
      <c r="C114" s="3" t="str">
        <f t="shared" si="8"/>
        <v>Q1</v>
      </c>
      <c r="D114" s="141">
        <v>6644.1</v>
      </c>
      <c r="E114" s="141">
        <v>6541.5</v>
      </c>
      <c r="F114" s="141">
        <v>235.6</v>
      </c>
      <c r="G114" s="141">
        <v>231</v>
      </c>
      <c r="H114" s="70">
        <v>634944.30000000005</v>
      </c>
      <c r="I114" s="70">
        <v>6527</v>
      </c>
      <c r="J114" s="70">
        <v>5663.5</v>
      </c>
      <c r="K114" s="70">
        <v>468.8</v>
      </c>
      <c r="L114" s="70">
        <v>7404.1</v>
      </c>
      <c r="M114" s="70">
        <v>38.299999999999997</v>
      </c>
      <c r="N114" s="70">
        <v>1677.5</v>
      </c>
      <c r="O114" s="70">
        <f t="shared" si="7"/>
        <v>13931.1</v>
      </c>
      <c r="P114" s="70">
        <v>634323</v>
      </c>
      <c r="Q114" s="70">
        <v>6479</v>
      </c>
      <c r="R114" s="70">
        <v>7359</v>
      </c>
      <c r="S114" s="70">
        <v>3294</v>
      </c>
      <c r="V114" s="76"/>
      <c r="W114" s="74"/>
      <c r="X114" s="74"/>
      <c r="Y114" s="75"/>
      <c r="Z114" s="75"/>
      <c r="AA114" s="75"/>
    </row>
    <row r="115" spans="1:27" x14ac:dyDescent="0.25">
      <c r="A115" s="3">
        <v>41000</v>
      </c>
      <c r="B115">
        <f t="shared" si="6"/>
        <v>2012</v>
      </c>
      <c r="C115" s="3" t="str">
        <f t="shared" si="8"/>
        <v>Q2</v>
      </c>
      <c r="D115" s="141">
        <v>6654.6</v>
      </c>
      <c r="E115" s="141">
        <v>6574.2</v>
      </c>
      <c r="F115" s="141">
        <v>239.9</v>
      </c>
      <c r="G115" s="141">
        <v>236.1</v>
      </c>
      <c r="H115" s="70">
        <v>634944.30000000005</v>
      </c>
      <c r="I115" s="70">
        <v>6527</v>
      </c>
      <c r="J115" s="70">
        <v>5663.5</v>
      </c>
      <c r="K115" s="70">
        <v>468.8</v>
      </c>
      <c r="L115" s="70">
        <v>7404.1</v>
      </c>
      <c r="M115" s="70">
        <v>38.299999999999997</v>
      </c>
      <c r="N115" s="70">
        <v>1677.5</v>
      </c>
      <c r="O115" s="70">
        <f t="shared" si="7"/>
        <v>13931.1</v>
      </c>
      <c r="P115" s="70">
        <v>635240</v>
      </c>
      <c r="Q115" s="70">
        <v>6610</v>
      </c>
      <c r="R115" s="70">
        <v>7627</v>
      </c>
      <c r="S115" s="70">
        <v>3334</v>
      </c>
      <c r="V115" s="76"/>
      <c r="W115" s="74"/>
      <c r="X115" s="74"/>
      <c r="Y115" s="75"/>
      <c r="Z115" s="75"/>
      <c r="AA115" s="75"/>
    </row>
    <row r="116" spans="1:27" x14ac:dyDescent="0.25">
      <c r="A116" s="3">
        <v>41030</v>
      </c>
      <c r="B116">
        <f t="shared" si="6"/>
        <v>2012</v>
      </c>
      <c r="C116" s="3" t="str">
        <f t="shared" si="8"/>
        <v>Q2</v>
      </c>
      <c r="D116" s="141">
        <v>6655.4</v>
      </c>
      <c r="E116" s="141">
        <v>6626.1</v>
      </c>
      <c r="F116" s="141">
        <v>242.7</v>
      </c>
      <c r="G116" s="141">
        <v>241.3</v>
      </c>
      <c r="H116" s="70">
        <v>634944.30000000005</v>
      </c>
      <c r="I116" s="70">
        <v>6527</v>
      </c>
      <c r="J116" s="70">
        <v>5663.5</v>
      </c>
      <c r="K116" s="70">
        <v>468.8</v>
      </c>
      <c r="L116" s="70">
        <v>7404.1</v>
      </c>
      <c r="M116" s="70">
        <v>38.299999999999997</v>
      </c>
      <c r="N116" s="70">
        <v>1677.5</v>
      </c>
      <c r="O116" s="70">
        <f t="shared" si="7"/>
        <v>13931.1</v>
      </c>
      <c r="P116" s="70">
        <v>635240</v>
      </c>
      <c r="Q116" s="70">
        <v>6610</v>
      </c>
      <c r="R116" s="70">
        <v>7627</v>
      </c>
      <c r="S116" s="70">
        <v>3334</v>
      </c>
      <c r="V116" s="76"/>
      <c r="W116" s="74"/>
      <c r="X116" s="74"/>
      <c r="Y116" s="75"/>
      <c r="Z116" s="75"/>
      <c r="AA116" s="75"/>
    </row>
    <row r="117" spans="1:27" x14ac:dyDescent="0.25">
      <c r="A117" s="3">
        <v>41061</v>
      </c>
      <c r="B117">
        <f t="shared" si="6"/>
        <v>2012</v>
      </c>
      <c r="C117" s="3" t="str">
        <f t="shared" si="8"/>
        <v>Q2</v>
      </c>
      <c r="D117" s="141">
        <v>6655.3</v>
      </c>
      <c r="E117" s="141">
        <v>6702</v>
      </c>
      <c r="F117" s="141">
        <v>243.3</v>
      </c>
      <c r="G117" s="141">
        <v>245.1</v>
      </c>
      <c r="H117" s="70">
        <v>634944.30000000005</v>
      </c>
      <c r="I117" s="70">
        <v>6527</v>
      </c>
      <c r="J117" s="70">
        <v>5663.5</v>
      </c>
      <c r="K117" s="70">
        <v>468.8</v>
      </c>
      <c r="L117" s="70">
        <v>7404.1</v>
      </c>
      <c r="M117" s="70">
        <v>38.299999999999997</v>
      </c>
      <c r="N117" s="70">
        <v>1677.5</v>
      </c>
      <c r="O117" s="70">
        <f t="shared" si="7"/>
        <v>13931.1</v>
      </c>
      <c r="P117" s="70">
        <v>635240</v>
      </c>
      <c r="Q117" s="70">
        <v>6610</v>
      </c>
      <c r="R117" s="70">
        <v>7627</v>
      </c>
      <c r="S117" s="70">
        <v>3334</v>
      </c>
      <c r="V117" s="76"/>
      <c r="W117" s="74"/>
      <c r="X117" s="74"/>
      <c r="Y117" s="75"/>
      <c r="Z117" s="75"/>
      <c r="AA117" s="75"/>
    </row>
    <row r="118" spans="1:27" x14ac:dyDescent="0.25">
      <c r="A118" s="3">
        <v>41091</v>
      </c>
      <c r="B118">
        <f t="shared" si="6"/>
        <v>2012</v>
      </c>
      <c r="C118" s="3" t="str">
        <f t="shared" si="8"/>
        <v>Q3</v>
      </c>
      <c r="D118" s="141">
        <v>6654</v>
      </c>
      <c r="E118" s="141">
        <v>6741.1</v>
      </c>
      <c r="F118" s="141">
        <v>242</v>
      </c>
      <c r="G118" s="141">
        <v>246.2</v>
      </c>
      <c r="H118" s="70">
        <v>634944.30000000005</v>
      </c>
      <c r="I118" s="70">
        <v>6527</v>
      </c>
      <c r="J118" s="70">
        <v>5663.5</v>
      </c>
      <c r="K118" s="70">
        <v>468.8</v>
      </c>
      <c r="L118" s="70">
        <v>7404.1</v>
      </c>
      <c r="M118" s="70">
        <v>38.299999999999997</v>
      </c>
      <c r="N118" s="70">
        <v>1677.5</v>
      </c>
      <c r="O118" s="70">
        <f t="shared" si="7"/>
        <v>13931.1</v>
      </c>
      <c r="P118" s="70">
        <v>635111</v>
      </c>
      <c r="Q118" s="70">
        <v>6513</v>
      </c>
      <c r="R118" s="70">
        <v>7240</v>
      </c>
      <c r="S118" s="70">
        <v>3376</v>
      </c>
      <c r="V118" s="76"/>
      <c r="W118" s="74"/>
      <c r="X118" s="74"/>
      <c r="Y118" s="75"/>
      <c r="Z118" s="75"/>
      <c r="AA118" s="75"/>
    </row>
    <row r="119" spans="1:27" x14ac:dyDescent="0.25">
      <c r="A119" s="3">
        <v>41122</v>
      </c>
      <c r="B119">
        <f t="shared" si="6"/>
        <v>2012</v>
      </c>
      <c r="C119" s="3" t="str">
        <f t="shared" si="8"/>
        <v>Q3</v>
      </c>
      <c r="D119" s="141">
        <v>6661.5</v>
      </c>
      <c r="E119" s="141">
        <v>6758.8</v>
      </c>
      <c r="F119" s="141">
        <v>242.1</v>
      </c>
      <c r="G119" s="141">
        <v>247.4</v>
      </c>
      <c r="H119" s="70">
        <v>634944.30000000005</v>
      </c>
      <c r="I119" s="70">
        <v>6527</v>
      </c>
      <c r="J119" s="70">
        <v>5663.5</v>
      </c>
      <c r="K119" s="70">
        <v>468.8</v>
      </c>
      <c r="L119" s="70">
        <v>7404.1</v>
      </c>
      <c r="M119" s="70">
        <v>38.299999999999997</v>
      </c>
      <c r="N119" s="70">
        <v>1677.5</v>
      </c>
      <c r="O119" s="70">
        <f t="shared" si="7"/>
        <v>13931.1</v>
      </c>
      <c r="P119" s="70">
        <v>635111</v>
      </c>
      <c r="Q119" s="70">
        <v>6513</v>
      </c>
      <c r="R119" s="70">
        <v>7240</v>
      </c>
      <c r="S119" s="70">
        <v>3376</v>
      </c>
      <c r="V119" s="76"/>
      <c r="W119" s="74"/>
      <c r="X119" s="74"/>
      <c r="Y119" s="75"/>
      <c r="Z119" s="75"/>
      <c r="AA119" s="75"/>
    </row>
    <row r="120" spans="1:27" x14ac:dyDescent="0.25">
      <c r="A120" s="3">
        <v>41153</v>
      </c>
      <c r="B120">
        <f t="shared" si="6"/>
        <v>2012</v>
      </c>
      <c r="C120" s="3" t="str">
        <f t="shared" si="8"/>
        <v>Q3</v>
      </c>
      <c r="D120" s="141">
        <v>6671.5</v>
      </c>
      <c r="E120" s="141">
        <v>6722.8</v>
      </c>
      <c r="F120" s="141">
        <v>243.1</v>
      </c>
      <c r="G120" s="141">
        <v>246.2</v>
      </c>
      <c r="H120" s="70">
        <v>634944.30000000005</v>
      </c>
      <c r="I120" s="70">
        <v>6527</v>
      </c>
      <c r="J120" s="70">
        <v>5663.5</v>
      </c>
      <c r="K120" s="70">
        <v>468.8</v>
      </c>
      <c r="L120" s="70">
        <v>7404.1</v>
      </c>
      <c r="M120" s="70">
        <v>38.299999999999997</v>
      </c>
      <c r="N120" s="70">
        <v>1677.5</v>
      </c>
      <c r="O120" s="70">
        <f t="shared" si="7"/>
        <v>13931.1</v>
      </c>
      <c r="P120" s="70">
        <v>635111</v>
      </c>
      <c r="Q120" s="70">
        <v>6513</v>
      </c>
      <c r="R120" s="70">
        <v>7240</v>
      </c>
      <c r="S120" s="70">
        <v>3376</v>
      </c>
      <c r="V120" s="76"/>
      <c r="W120" s="74"/>
      <c r="X120" s="74"/>
      <c r="Y120" s="75"/>
      <c r="Z120" s="75"/>
      <c r="AA120" s="75"/>
    </row>
    <row r="121" spans="1:27" x14ac:dyDescent="0.25">
      <c r="A121" s="3">
        <v>41183</v>
      </c>
      <c r="B121">
        <f t="shared" si="6"/>
        <v>2012</v>
      </c>
      <c r="C121" s="3" t="str">
        <f t="shared" si="8"/>
        <v>Q4</v>
      </c>
      <c r="D121" s="141">
        <v>6675.2</v>
      </c>
      <c r="E121" s="141">
        <v>6699.2</v>
      </c>
      <c r="F121" s="141">
        <v>241.3</v>
      </c>
      <c r="G121" s="141">
        <v>242</v>
      </c>
      <c r="H121" s="70">
        <v>634944.30000000005</v>
      </c>
      <c r="I121" s="70">
        <v>6527</v>
      </c>
      <c r="J121" s="70">
        <v>5663.5</v>
      </c>
      <c r="K121" s="70">
        <v>468.8</v>
      </c>
      <c r="L121" s="70">
        <v>7404.1</v>
      </c>
      <c r="M121" s="70">
        <v>38.299999999999997</v>
      </c>
      <c r="N121" s="70">
        <v>1677.5</v>
      </c>
      <c r="O121" s="70">
        <f t="shared" si="7"/>
        <v>13931.1</v>
      </c>
      <c r="P121" s="70">
        <v>635104</v>
      </c>
      <c r="Q121" s="70">
        <v>6507</v>
      </c>
      <c r="R121" s="70">
        <v>7390</v>
      </c>
      <c r="S121" s="70">
        <v>3274</v>
      </c>
      <c r="V121" s="76"/>
      <c r="W121" s="74"/>
      <c r="X121" s="74"/>
      <c r="Y121" s="75"/>
      <c r="Z121" s="75"/>
      <c r="AA121" s="75"/>
    </row>
    <row r="122" spans="1:27" x14ac:dyDescent="0.25">
      <c r="A122" s="3">
        <v>41214</v>
      </c>
      <c r="B122">
        <f t="shared" si="6"/>
        <v>2012</v>
      </c>
      <c r="C122" s="3" t="str">
        <f t="shared" si="8"/>
        <v>Q4</v>
      </c>
      <c r="D122" s="141">
        <v>6686.6</v>
      </c>
      <c r="E122" s="141">
        <v>6685.6</v>
      </c>
      <c r="F122" s="141">
        <v>241.4</v>
      </c>
      <c r="G122" s="141">
        <v>239.4</v>
      </c>
      <c r="H122" s="70">
        <v>634944.30000000005</v>
      </c>
      <c r="I122" s="70">
        <v>6527</v>
      </c>
      <c r="J122" s="70">
        <v>5663.5</v>
      </c>
      <c r="K122" s="70">
        <v>468.8</v>
      </c>
      <c r="L122" s="70">
        <v>7404.1</v>
      </c>
      <c r="M122" s="70">
        <v>38.299999999999997</v>
      </c>
      <c r="N122" s="70">
        <v>1677.5</v>
      </c>
      <c r="O122" s="70">
        <f t="shared" si="7"/>
        <v>13931.1</v>
      </c>
      <c r="P122" s="70">
        <v>635104</v>
      </c>
      <c r="Q122" s="70">
        <v>6507</v>
      </c>
      <c r="R122" s="70">
        <v>7390</v>
      </c>
      <c r="S122" s="70">
        <v>3274</v>
      </c>
      <c r="V122" s="76"/>
      <c r="W122" s="74"/>
      <c r="X122" s="74"/>
      <c r="Y122" s="75"/>
      <c r="Z122" s="75"/>
      <c r="AA122" s="75"/>
    </row>
    <row r="123" spans="1:27" x14ac:dyDescent="0.25">
      <c r="A123" s="3">
        <v>41244</v>
      </c>
      <c r="B123">
        <f t="shared" si="6"/>
        <v>2012</v>
      </c>
      <c r="C123" s="3" t="str">
        <f t="shared" si="8"/>
        <v>Q4</v>
      </c>
      <c r="D123" s="141">
        <v>6697</v>
      </c>
      <c r="E123" s="141">
        <v>6700.5</v>
      </c>
      <c r="F123" s="141">
        <v>239.5</v>
      </c>
      <c r="G123" s="141">
        <v>237.8</v>
      </c>
      <c r="H123" s="70">
        <v>634944.30000000005</v>
      </c>
      <c r="I123" s="70">
        <v>6527</v>
      </c>
      <c r="J123" s="70">
        <v>5663.5</v>
      </c>
      <c r="K123" s="70">
        <v>468.8</v>
      </c>
      <c r="L123" s="70">
        <v>7404.1</v>
      </c>
      <c r="M123" s="70">
        <v>38.299999999999997</v>
      </c>
      <c r="N123" s="70">
        <v>1677.5</v>
      </c>
      <c r="O123" s="70">
        <f t="shared" si="7"/>
        <v>13931.1</v>
      </c>
      <c r="P123" s="70">
        <v>635104</v>
      </c>
      <c r="Q123" s="70">
        <v>6507</v>
      </c>
      <c r="R123" s="70">
        <v>7390</v>
      </c>
      <c r="S123" s="70">
        <v>3274</v>
      </c>
      <c r="V123" s="76"/>
      <c r="W123" s="74"/>
      <c r="X123" s="74"/>
      <c r="Y123" s="75"/>
      <c r="Z123" s="75"/>
      <c r="AA123" s="75"/>
    </row>
    <row r="124" spans="1:27" x14ac:dyDescent="0.25">
      <c r="A124" s="3">
        <v>41275</v>
      </c>
      <c r="B124">
        <f t="shared" si="6"/>
        <v>2013</v>
      </c>
      <c r="C124" s="3" t="str">
        <f t="shared" si="8"/>
        <v>Q1</v>
      </c>
      <c r="D124" s="141">
        <v>6711.6</v>
      </c>
      <c r="E124" s="141">
        <v>6680.9</v>
      </c>
      <c r="F124" s="141">
        <v>240.9</v>
      </c>
      <c r="G124" s="141">
        <v>238.6</v>
      </c>
      <c r="H124" s="70">
        <v>643937</v>
      </c>
      <c r="I124" s="70">
        <v>7062</v>
      </c>
      <c r="J124" s="70">
        <v>6218.8</v>
      </c>
      <c r="K124" s="70">
        <v>480.3</v>
      </c>
      <c r="L124" s="70">
        <v>8057.8</v>
      </c>
      <c r="M124" s="70">
        <v>27.7</v>
      </c>
      <c r="N124" s="70">
        <v>1420.3</v>
      </c>
      <c r="O124" s="70">
        <f t="shared" si="7"/>
        <v>15119.8</v>
      </c>
      <c r="P124" s="70">
        <v>636934</v>
      </c>
      <c r="Q124" s="70">
        <v>6652</v>
      </c>
      <c r="R124" s="70">
        <v>8048</v>
      </c>
      <c r="S124" s="70">
        <v>3313</v>
      </c>
      <c r="V124" s="76"/>
      <c r="W124" s="74"/>
      <c r="X124" s="74"/>
      <c r="Y124" s="75"/>
      <c r="Z124" s="75"/>
      <c r="AA124" s="75"/>
    </row>
    <row r="125" spans="1:27" x14ac:dyDescent="0.25">
      <c r="A125" s="3">
        <v>41306</v>
      </c>
      <c r="B125">
        <f t="shared" si="6"/>
        <v>2013</v>
      </c>
      <c r="C125" s="3" t="str">
        <f t="shared" si="8"/>
        <v>Q1</v>
      </c>
      <c r="D125" s="141">
        <v>6728.5</v>
      </c>
      <c r="E125" s="141">
        <v>6660.8</v>
      </c>
      <c r="F125" s="141">
        <v>238.9</v>
      </c>
      <c r="G125" s="141">
        <v>235.5</v>
      </c>
      <c r="H125" s="70">
        <v>643937</v>
      </c>
      <c r="I125" s="70">
        <v>7062</v>
      </c>
      <c r="J125" s="70">
        <v>6218.8</v>
      </c>
      <c r="K125" s="70">
        <v>480.3</v>
      </c>
      <c r="L125" s="70">
        <v>8057.8</v>
      </c>
      <c r="M125" s="70">
        <v>27.7</v>
      </c>
      <c r="N125" s="70">
        <v>1420.3</v>
      </c>
      <c r="O125" s="70">
        <f t="shared" si="7"/>
        <v>15119.8</v>
      </c>
      <c r="P125" s="70">
        <v>636934</v>
      </c>
      <c r="Q125" s="70">
        <v>6652</v>
      </c>
      <c r="R125" s="70">
        <v>8048</v>
      </c>
      <c r="S125" s="70">
        <v>3313</v>
      </c>
      <c r="V125" s="76"/>
      <c r="W125" s="74"/>
      <c r="X125" s="74"/>
      <c r="Y125" s="75"/>
      <c r="Z125" s="75"/>
      <c r="AA125" s="75"/>
    </row>
    <row r="126" spans="1:27" x14ac:dyDescent="0.25">
      <c r="A126" s="3">
        <v>41334</v>
      </c>
      <c r="B126">
        <f t="shared" si="6"/>
        <v>2013</v>
      </c>
      <c r="C126" s="3" t="str">
        <f t="shared" si="8"/>
        <v>Q1</v>
      </c>
      <c r="D126" s="141">
        <v>6735.1</v>
      </c>
      <c r="E126" s="141">
        <v>6634.8</v>
      </c>
      <c r="F126" s="141">
        <v>239.6</v>
      </c>
      <c r="G126" s="141">
        <v>234.5</v>
      </c>
      <c r="H126" s="70">
        <v>643937</v>
      </c>
      <c r="I126" s="70">
        <v>7062</v>
      </c>
      <c r="J126" s="70">
        <v>6218.8</v>
      </c>
      <c r="K126" s="70">
        <v>480.3</v>
      </c>
      <c r="L126" s="70">
        <v>8057.8</v>
      </c>
      <c r="M126" s="70">
        <v>27.7</v>
      </c>
      <c r="N126" s="70">
        <v>1420.3</v>
      </c>
      <c r="O126" s="70">
        <f t="shared" si="7"/>
        <v>15119.8</v>
      </c>
      <c r="P126" s="70">
        <v>636934</v>
      </c>
      <c r="Q126" s="70">
        <v>6652</v>
      </c>
      <c r="R126" s="70">
        <v>8048</v>
      </c>
      <c r="S126" s="70">
        <v>3313</v>
      </c>
      <c r="V126" s="76"/>
      <c r="W126" s="74"/>
      <c r="X126" s="74"/>
      <c r="Y126" s="75"/>
      <c r="Z126" s="75"/>
      <c r="AA126" s="75"/>
    </row>
    <row r="127" spans="1:27" x14ac:dyDescent="0.25">
      <c r="A127" s="3">
        <v>41365</v>
      </c>
      <c r="B127">
        <f t="shared" si="6"/>
        <v>2013</v>
      </c>
      <c r="C127" s="3" t="str">
        <f t="shared" si="8"/>
        <v>Q2</v>
      </c>
      <c r="D127" s="141">
        <v>6742.7</v>
      </c>
      <c r="E127" s="141">
        <v>6662.1</v>
      </c>
      <c r="F127" s="141">
        <v>237.9</v>
      </c>
      <c r="G127" s="141">
        <v>233.4</v>
      </c>
      <c r="H127" s="70">
        <v>643937</v>
      </c>
      <c r="I127" s="70">
        <v>7062</v>
      </c>
      <c r="J127" s="70">
        <v>6218.8</v>
      </c>
      <c r="K127" s="70">
        <v>480.3</v>
      </c>
      <c r="L127" s="70">
        <v>8057.8</v>
      </c>
      <c r="M127" s="70">
        <v>27.7</v>
      </c>
      <c r="N127" s="70">
        <v>1420.3</v>
      </c>
      <c r="O127" s="70">
        <f t="shared" si="7"/>
        <v>15119.8</v>
      </c>
      <c r="P127" s="70">
        <v>641917</v>
      </c>
      <c r="Q127" s="70">
        <v>7071</v>
      </c>
      <c r="R127" s="70">
        <v>8039</v>
      </c>
      <c r="S127" s="70">
        <v>3093</v>
      </c>
      <c r="V127" s="76"/>
      <c r="W127" s="74"/>
      <c r="X127" s="74"/>
      <c r="Y127" s="75"/>
      <c r="Z127" s="75"/>
      <c r="AA127" s="75"/>
    </row>
    <row r="128" spans="1:27" x14ac:dyDescent="0.25">
      <c r="A128" s="3">
        <v>41395</v>
      </c>
      <c r="B128">
        <f t="shared" si="6"/>
        <v>2013</v>
      </c>
      <c r="C128" s="3" t="str">
        <f t="shared" si="8"/>
        <v>Q2</v>
      </c>
      <c r="D128" s="141">
        <v>6754.1</v>
      </c>
      <c r="E128" s="141">
        <v>6726.6</v>
      </c>
      <c r="F128" s="141">
        <v>237.4</v>
      </c>
      <c r="G128" s="141">
        <v>235.3</v>
      </c>
      <c r="H128" s="70">
        <v>643937</v>
      </c>
      <c r="I128" s="70">
        <v>7062</v>
      </c>
      <c r="J128" s="70">
        <v>6218.8</v>
      </c>
      <c r="K128" s="70">
        <v>480.3</v>
      </c>
      <c r="L128" s="70">
        <v>8057.8</v>
      </c>
      <c r="M128" s="70">
        <v>27.7</v>
      </c>
      <c r="N128" s="70">
        <v>1420.3</v>
      </c>
      <c r="O128" s="70">
        <f t="shared" si="7"/>
        <v>15119.8</v>
      </c>
      <c r="P128" s="70">
        <v>641917</v>
      </c>
      <c r="Q128" s="70">
        <v>7071</v>
      </c>
      <c r="R128" s="70">
        <v>8039</v>
      </c>
      <c r="S128" s="70">
        <v>3093</v>
      </c>
      <c r="V128" s="76"/>
      <c r="W128" s="74"/>
      <c r="X128" s="74"/>
      <c r="Y128" s="75"/>
      <c r="Z128" s="75"/>
      <c r="AA128" s="75"/>
    </row>
    <row r="129" spans="1:27" x14ac:dyDescent="0.25">
      <c r="A129" s="3">
        <v>41426</v>
      </c>
      <c r="B129">
        <f t="shared" si="6"/>
        <v>2013</v>
      </c>
      <c r="C129" s="3" t="str">
        <f t="shared" si="8"/>
        <v>Q2</v>
      </c>
      <c r="D129" s="141">
        <v>6766.1</v>
      </c>
      <c r="E129" s="141">
        <v>6812.7</v>
      </c>
      <c r="F129" s="141">
        <v>237</v>
      </c>
      <c r="G129" s="141">
        <v>238.7</v>
      </c>
      <c r="H129" s="70">
        <v>643937</v>
      </c>
      <c r="I129" s="70">
        <v>7062</v>
      </c>
      <c r="J129" s="70">
        <v>6218.8</v>
      </c>
      <c r="K129" s="70">
        <v>480.3</v>
      </c>
      <c r="L129" s="70">
        <v>8057.8</v>
      </c>
      <c r="M129" s="70">
        <v>27.7</v>
      </c>
      <c r="N129" s="70">
        <v>1420.3</v>
      </c>
      <c r="O129" s="70">
        <f t="shared" si="7"/>
        <v>15119.8</v>
      </c>
      <c r="P129" s="70">
        <v>641917</v>
      </c>
      <c r="Q129" s="70">
        <v>7071</v>
      </c>
      <c r="R129" s="70">
        <v>8039</v>
      </c>
      <c r="S129" s="70">
        <v>3093</v>
      </c>
      <c r="V129" s="76"/>
      <c r="W129" s="74"/>
      <c r="X129" s="74"/>
      <c r="Y129" s="75"/>
      <c r="Z129" s="75"/>
      <c r="AA129" s="75"/>
    </row>
    <row r="130" spans="1:27" x14ac:dyDescent="0.25">
      <c r="A130" s="3">
        <v>41456</v>
      </c>
      <c r="B130">
        <f t="shared" si="6"/>
        <v>2013</v>
      </c>
      <c r="C130" s="3" t="str">
        <f t="shared" si="8"/>
        <v>Q3</v>
      </c>
      <c r="D130" s="141">
        <v>6774.7</v>
      </c>
      <c r="E130" s="141">
        <v>6863.4</v>
      </c>
      <c r="F130" s="141">
        <v>236.2</v>
      </c>
      <c r="G130" s="141">
        <v>240.3</v>
      </c>
      <c r="H130" s="70">
        <v>643937</v>
      </c>
      <c r="I130" s="70">
        <v>7062</v>
      </c>
      <c r="J130" s="70">
        <v>6218.8</v>
      </c>
      <c r="K130" s="70">
        <v>480.3</v>
      </c>
      <c r="L130" s="70">
        <v>8057.8</v>
      </c>
      <c r="M130" s="70">
        <v>27.7</v>
      </c>
      <c r="N130" s="70">
        <v>1420.3</v>
      </c>
      <c r="O130" s="70">
        <f t="shared" si="7"/>
        <v>15119.8</v>
      </c>
      <c r="P130" s="70">
        <v>646366</v>
      </c>
      <c r="Q130" s="70">
        <v>7302</v>
      </c>
      <c r="R130" s="70">
        <v>7972</v>
      </c>
      <c r="S130" s="70">
        <v>3010</v>
      </c>
      <c r="V130" s="76"/>
      <c r="W130" s="74"/>
      <c r="X130" s="74"/>
      <c r="Y130" s="75"/>
      <c r="Z130" s="75"/>
      <c r="AA130" s="75"/>
    </row>
    <row r="131" spans="1:27" x14ac:dyDescent="0.25">
      <c r="A131" s="3">
        <v>41487</v>
      </c>
      <c r="B131">
        <f t="shared" si="6"/>
        <v>2013</v>
      </c>
      <c r="C131" s="3" t="str">
        <f t="shared" si="8"/>
        <v>Q3</v>
      </c>
      <c r="D131" s="141">
        <v>6778.4</v>
      </c>
      <c r="E131" s="141">
        <v>6876.4</v>
      </c>
      <c r="F131" s="141">
        <v>234.8</v>
      </c>
      <c r="G131" s="141">
        <v>240.7</v>
      </c>
      <c r="H131" s="70">
        <v>643937</v>
      </c>
      <c r="I131" s="70">
        <v>7062</v>
      </c>
      <c r="J131" s="70">
        <v>6218.8</v>
      </c>
      <c r="K131" s="70">
        <v>480.3</v>
      </c>
      <c r="L131" s="70">
        <v>8057.8</v>
      </c>
      <c r="M131" s="70">
        <v>27.7</v>
      </c>
      <c r="N131" s="70">
        <v>1420.3</v>
      </c>
      <c r="O131" s="70">
        <f t="shared" si="7"/>
        <v>15119.8</v>
      </c>
      <c r="P131" s="70">
        <v>646366</v>
      </c>
      <c r="Q131" s="70">
        <v>7302</v>
      </c>
      <c r="R131" s="70">
        <v>7972</v>
      </c>
      <c r="S131" s="70">
        <v>3010</v>
      </c>
      <c r="V131" s="76"/>
      <c r="W131" s="74"/>
      <c r="X131" s="74"/>
      <c r="Y131" s="75"/>
      <c r="Z131" s="75"/>
      <c r="AA131" s="75"/>
    </row>
    <row r="132" spans="1:27" x14ac:dyDescent="0.25">
      <c r="A132" s="3">
        <v>41518</v>
      </c>
      <c r="B132">
        <f t="shared" si="6"/>
        <v>2013</v>
      </c>
      <c r="C132" s="3" t="str">
        <f t="shared" si="8"/>
        <v>Q3</v>
      </c>
      <c r="D132" s="141">
        <v>6782.1</v>
      </c>
      <c r="E132" s="141">
        <v>6841.7</v>
      </c>
      <c r="F132" s="141">
        <v>234.6</v>
      </c>
      <c r="G132" s="141">
        <v>238.1</v>
      </c>
      <c r="H132" s="70">
        <v>643937</v>
      </c>
      <c r="I132" s="70">
        <v>7062</v>
      </c>
      <c r="J132" s="70">
        <v>6218.8</v>
      </c>
      <c r="K132" s="70">
        <v>480.3</v>
      </c>
      <c r="L132" s="70">
        <v>8057.8</v>
      </c>
      <c r="M132" s="70">
        <v>27.7</v>
      </c>
      <c r="N132" s="70">
        <v>1420.3</v>
      </c>
      <c r="O132" s="70">
        <f t="shared" si="7"/>
        <v>15119.8</v>
      </c>
      <c r="P132" s="70">
        <v>646366</v>
      </c>
      <c r="Q132" s="70">
        <v>7302</v>
      </c>
      <c r="R132" s="70">
        <v>7972</v>
      </c>
      <c r="S132" s="70">
        <v>3010</v>
      </c>
      <c r="V132" s="76"/>
      <c r="W132" s="74"/>
      <c r="X132" s="74"/>
      <c r="Y132" s="75"/>
      <c r="Z132" s="75"/>
      <c r="AA132" s="75"/>
    </row>
    <row r="133" spans="1:27" x14ac:dyDescent="0.25">
      <c r="A133" s="3">
        <v>41548</v>
      </c>
      <c r="B133">
        <f t="shared" ref="B133:B196" si="9">YEAR(A133)</f>
        <v>2013</v>
      </c>
      <c r="C133" s="3" t="str">
        <f t="shared" si="8"/>
        <v>Q4</v>
      </c>
      <c r="D133" s="141">
        <v>6784.2</v>
      </c>
      <c r="E133" s="141">
        <v>6821.6</v>
      </c>
      <c r="F133" s="141">
        <v>234.7</v>
      </c>
      <c r="G133" s="141">
        <v>236.4</v>
      </c>
      <c r="H133" s="70">
        <v>643937</v>
      </c>
      <c r="I133" s="70">
        <v>7062</v>
      </c>
      <c r="J133" s="70">
        <v>6218.8</v>
      </c>
      <c r="K133" s="70">
        <v>480.3</v>
      </c>
      <c r="L133" s="70">
        <v>8057.8</v>
      </c>
      <c r="M133" s="70">
        <v>27.7</v>
      </c>
      <c r="N133" s="70">
        <v>1420.3</v>
      </c>
      <c r="O133" s="70">
        <f t="shared" ref="O133:O196" si="10">L133+I133</f>
        <v>15119.8</v>
      </c>
      <c r="P133" s="70">
        <v>650530</v>
      </c>
      <c r="Q133" s="70">
        <v>7224</v>
      </c>
      <c r="R133" s="70">
        <v>8172</v>
      </c>
      <c r="S133" s="70">
        <v>3010</v>
      </c>
      <c r="V133" s="76"/>
      <c r="W133" s="74"/>
      <c r="X133" s="74"/>
      <c r="Y133" s="75"/>
      <c r="Z133" s="75"/>
      <c r="AA133" s="75"/>
    </row>
    <row r="134" spans="1:27" x14ac:dyDescent="0.25">
      <c r="A134" s="3">
        <v>41579</v>
      </c>
      <c r="B134">
        <f t="shared" si="9"/>
        <v>2013</v>
      </c>
      <c r="C134" s="3" t="str">
        <f t="shared" si="8"/>
        <v>Q4</v>
      </c>
      <c r="D134" s="141">
        <v>6785.3</v>
      </c>
      <c r="E134" s="141">
        <v>6794.8</v>
      </c>
      <c r="F134" s="141">
        <v>233.8</v>
      </c>
      <c r="G134" s="141">
        <v>234</v>
      </c>
      <c r="H134" s="70">
        <v>643937</v>
      </c>
      <c r="I134" s="70">
        <v>7062</v>
      </c>
      <c r="J134" s="70">
        <v>6218.8</v>
      </c>
      <c r="K134" s="70">
        <v>480.3</v>
      </c>
      <c r="L134" s="70">
        <v>8057.8</v>
      </c>
      <c r="M134" s="70">
        <v>27.7</v>
      </c>
      <c r="N134" s="70">
        <v>1420.3</v>
      </c>
      <c r="O134" s="70">
        <f t="shared" si="10"/>
        <v>15119.8</v>
      </c>
      <c r="P134" s="70">
        <v>650530</v>
      </c>
      <c r="Q134" s="70">
        <v>7224</v>
      </c>
      <c r="R134" s="70">
        <v>8172</v>
      </c>
      <c r="S134" s="70">
        <v>3010</v>
      </c>
      <c r="V134" s="76"/>
      <c r="W134" s="74"/>
      <c r="X134" s="74"/>
      <c r="Y134" s="75"/>
      <c r="Z134" s="75"/>
      <c r="AA134" s="75"/>
    </row>
    <row r="135" spans="1:27" x14ac:dyDescent="0.25">
      <c r="A135" s="3">
        <v>41609</v>
      </c>
      <c r="B135">
        <f t="shared" si="9"/>
        <v>2013</v>
      </c>
      <c r="C135" s="3" t="str">
        <f t="shared" si="8"/>
        <v>Q4</v>
      </c>
      <c r="D135" s="141">
        <v>6781.3</v>
      </c>
      <c r="E135" s="141">
        <v>6783.1</v>
      </c>
      <c r="F135" s="141">
        <v>233.2</v>
      </c>
      <c r="G135" s="141">
        <v>233.4</v>
      </c>
      <c r="H135" s="70">
        <v>643937</v>
      </c>
      <c r="I135" s="70">
        <v>7062</v>
      </c>
      <c r="J135" s="70">
        <v>6218.8</v>
      </c>
      <c r="K135" s="70">
        <v>480.3</v>
      </c>
      <c r="L135" s="70">
        <v>8057.8</v>
      </c>
      <c r="M135" s="70">
        <v>27.7</v>
      </c>
      <c r="N135" s="70">
        <v>1420.3</v>
      </c>
      <c r="O135" s="70">
        <f t="shared" si="10"/>
        <v>15119.8</v>
      </c>
      <c r="P135" s="70">
        <v>650530</v>
      </c>
      <c r="Q135" s="70">
        <v>7224</v>
      </c>
      <c r="R135" s="70">
        <v>8172</v>
      </c>
      <c r="S135" s="70">
        <v>3010</v>
      </c>
      <c r="V135" s="76"/>
      <c r="W135" s="74"/>
      <c r="X135" s="74"/>
      <c r="Y135" s="75"/>
      <c r="Z135" s="75"/>
      <c r="AA135" s="75"/>
    </row>
    <row r="136" spans="1:27" x14ac:dyDescent="0.25">
      <c r="A136" s="3">
        <v>41640</v>
      </c>
      <c r="B136">
        <f t="shared" si="9"/>
        <v>2014</v>
      </c>
      <c r="C136" s="3" t="str">
        <f t="shared" si="8"/>
        <v>Q1</v>
      </c>
      <c r="D136" s="141">
        <v>6780.9</v>
      </c>
      <c r="E136" s="141">
        <v>6741.6</v>
      </c>
      <c r="F136" s="141">
        <v>231.3</v>
      </c>
      <c r="G136" s="141">
        <v>230.5</v>
      </c>
      <c r="H136" s="70">
        <v>659861.19999999995</v>
      </c>
      <c r="I136" s="70">
        <v>6909.5</v>
      </c>
      <c r="J136" s="70">
        <v>6116</v>
      </c>
      <c r="K136" s="70">
        <v>413.5</v>
      </c>
      <c r="L136" s="70">
        <v>7819.1</v>
      </c>
      <c r="M136" s="70">
        <v>24.9</v>
      </c>
      <c r="N136" s="70">
        <v>1060.5</v>
      </c>
      <c r="O136" s="70">
        <f t="shared" si="10"/>
        <v>14728.6</v>
      </c>
      <c r="P136" s="70">
        <v>650799</v>
      </c>
      <c r="Q136" s="70">
        <v>6998</v>
      </c>
      <c r="R136" s="70">
        <v>8285</v>
      </c>
      <c r="S136" s="70">
        <v>3358</v>
      </c>
      <c r="V136" s="76"/>
      <c r="W136" s="74"/>
      <c r="X136" s="74"/>
      <c r="Y136" s="75"/>
      <c r="Z136" s="75"/>
      <c r="AA136" s="75"/>
    </row>
    <row r="137" spans="1:27" x14ac:dyDescent="0.25">
      <c r="A137" s="3">
        <v>41671</v>
      </c>
      <c r="B137">
        <f t="shared" si="9"/>
        <v>2014</v>
      </c>
      <c r="C137" s="3" t="str">
        <f t="shared" si="8"/>
        <v>Q1</v>
      </c>
      <c r="D137" s="141">
        <v>6781.1</v>
      </c>
      <c r="E137" s="141">
        <v>6707.8</v>
      </c>
      <c r="F137" s="141">
        <v>233</v>
      </c>
      <c r="G137" s="141">
        <v>229.5</v>
      </c>
      <c r="H137" s="70">
        <v>659861.19999999995</v>
      </c>
      <c r="I137" s="70">
        <v>6909.5</v>
      </c>
      <c r="J137" s="70">
        <v>6116</v>
      </c>
      <c r="K137" s="70">
        <v>413.5</v>
      </c>
      <c r="L137" s="70">
        <v>7819.1</v>
      </c>
      <c r="M137" s="70">
        <v>24.9</v>
      </c>
      <c r="N137" s="70">
        <v>1060.5</v>
      </c>
      <c r="O137" s="70">
        <f t="shared" si="10"/>
        <v>14728.6</v>
      </c>
      <c r="P137" s="70">
        <v>650799</v>
      </c>
      <c r="Q137" s="70">
        <v>6998</v>
      </c>
      <c r="R137" s="70">
        <v>8285</v>
      </c>
      <c r="S137" s="70">
        <v>3358</v>
      </c>
      <c r="V137" s="76"/>
      <c r="W137" s="74"/>
      <c r="X137" s="74"/>
      <c r="Y137" s="75"/>
      <c r="Z137" s="75"/>
      <c r="AA137" s="75"/>
    </row>
    <row r="138" spans="1:27" x14ac:dyDescent="0.25">
      <c r="A138" s="3">
        <v>41699</v>
      </c>
      <c r="B138">
        <f t="shared" si="9"/>
        <v>2014</v>
      </c>
      <c r="C138" s="3" t="str">
        <f t="shared" si="8"/>
        <v>Q1</v>
      </c>
      <c r="D138" s="141">
        <v>6786.1</v>
      </c>
      <c r="E138" s="141">
        <v>6686.4</v>
      </c>
      <c r="F138" s="141">
        <v>233.2</v>
      </c>
      <c r="G138" s="141">
        <v>228.3</v>
      </c>
      <c r="H138" s="70">
        <v>659861.19999999995</v>
      </c>
      <c r="I138" s="70">
        <v>6909.5</v>
      </c>
      <c r="J138" s="70">
        <v>6116</v>
      </c>
      <c r="K138" s="70">
        <v>413.5</v>
      </c>
      <c r="L138" s="70">
        <v>7819.1</v>
      </c>
      <c r="M138" s="70">
        <v>24.9</v>
      </c>
      <c r="N138" s="70">
        <v>1060.5</v>
      </c>
      <c r="O138" s="70">
        <f t="shared" si="10"/>
        <v>14728.6</v>
      </c>
      <c r="P138" s="70">
        <v>650799</v>
      </c>
      <c r="Q138" s="70">
        <v>6998</v>
      </c>
      <c r="R138" s="70">
        <v>8285</v>
      </c>
      <c r="S138" s="70">
        <v>3358</v>
      </c>
      <c r="V138" s="76"/>
      <c r="W138" s="74"/>
      <c r="X138" s="74"/>
      <c r="Y138" s="75"/>
      <c r="Z138" s="75"/>
      <c r="AA138" s="75"/>
    </row>
    <row r="139" spans="1:27" x14ac:dyDescent="0.25">
      <c r="A139" s="3">
        <v>41730</v>
      </c>
      <c r="B139">
        <f t="shared" si="9"/>
        <v>2014</v>
      </c>
      <c r="C139" s="3" t="str">
        <f t="shared" si="8"/>
        <v>Q2</v>
      </c>
      <c r="D139" s="141">
        <v>6797.3</v>
      </c>
      <c r="E139" s="141">
        <v>6715.8</v>
      </c>
      <c r="F139" s="141">
        <v>235.9</v>
      </c>
      <c r="G139" s="141">
        <v>231</v>
      </c>
      <c r="H139" s="70">
        <v>659861.19999999995</v>
      </c>
      <c r="I139" s="70">
        <v>6909.5</v>
      </c>
      <c r="J139" s="70">
        <v>6116</v>
      </c>
      <c r="K139" s="70">
        <v>413.5</v>
      </c>
      <c r="L139" s="70">
        <v>7819.1</v>
      </c>
      <c r="M139" s="70">
        <v>24.9</v>
      </c>
      <c r="N139" s="70">
        <v>1060.5</v>
      </c>
      <c r="O139" s="70">
        <f t="shared" si="10"/>
        <v>14728.6</v>
      </c>
      <c r="P139" s="70">
        <v>657234</v>
      </c>
      <c r="Q139" s="70">
        <v>6811</v>
      </c>
      <c r="R139" s="70">
        <v>7887</v>
      </c>
      <c r="S139" s="70">
        <v>3340</v>
      </c>
      <c r="V139" s="76"/>
      <c r="W139" s="74"/>
      <c r="X139" s="74"/>
      <c r="Y139" s="75"/>
      <c r="Z139" s="75"/>
      <c r="AA139" s="75"/>
    </row>
    <row r="140" spans="1:27" x14ac:dyDescent="0.25">
      <c r="A140" s="3">
        <v>41760</v>
      </c>
      <c r="B140">
        <f t="shared" si="9"/>
        <v>2014</v>
      </c>
      <c r="C140" s="3" t="str">
        <f t="shared" si="8"/>
        <v>Q2</v>
      </c>
      <c r="D140" s="141">
        <v>6798</v>
      </c>
      <c r="E140" s="141">
        <v>6770.1</v>
      </c>
      <c r="F140" s="141">
        <v>237</v>
      </c>
      <c r="G140" s="141">
        <v>234.3</v>
      </c>
      <c r="H140" s="70">
        <v>659861.19999999995</v>
      </c>
      <c r="I140" s="70">
        <v>6909.5</v>
      </c>
      <c r="J140" s="70">
        <v>6116</v>
      </c>
      <c r="K140" s="70">
        <v>413.5</v>
      </c>
      <c r="L140" s="70">
        <v>7819.1</v>
      </c>
      <c r="M140" s="70">
        <v>24.9</v>
      </c>
      <c r="N140" s="70">
        <v>1060.5</v>
      </c>
      <c r="O140" s="70">
        <f t="shared" si="10"/>
        <v>14728.6</v>
      </c>
      <c r="P140" s="70">
        <v>657234</v>
      </c>
      <c r="Q140" s="70">
        <v>6811</v>
      </c>
      <c r="R140" s="70">
        <v>7887</v>
      </c>
      <c r="S140" s="70">
        <v>3340</v>
      </c>
      <c r="V140" s="76"/>
      <c r="W140" s="74"/>
      <c r="X140" s="74"/>
      <c r="Y140" s="75"/>
      <c r="Z140" s="75"/>
      <c r="AA140" s="75"/>
    </row>
    <row r="141" spans="1:27" x14ac:dyDescent="0.25">
      <c r="A141" s="3">
        <v>41791</v>
      </c>
      <c r="B141">
        <f t="shared" si="9"/>
        <v>2014</v>
      </c>
      <c r="C141" s="3" t="str">
        <f t="shared" si="8"/>
        <v>Q2</v>
      </c>
      <c r="D141" s="141">
        <v>6790.7</v>
      </c>
      <c r="E141" s="141">
        <v>6837.5</v>
      </c>
      <c r="F141" s="141">
        <v>237.6</v>
      </c>
      <c r="G141" s="141">
        <v>239.3</v>
      </c>
      <c r="H141" s="70">
        <v>659861.19999999995</v>
      </c>
      <c r="I141" s="70">
        <v>6909.5</v>
      </c>
      <c r="J141" s="70">
        <v>6116</v>
      </c>
      <c r="K141" s="70">
        <v>413.5</v>
      </c>
      <c r="L141" s="70">
        <v>7819.1</v>
      </c>
      <c r="M141" s="70">
        <v>24.9</v>
      </c>
      <c r="N141" s="70">
        <v>1060.5</v>
      </c>
      <c r="O141" s="70">
        <f t="shared" si="10"/>
        <v>14728.6</v>
      </c>
      <c r="P141" s="70">
        <v>657234</v>
      </c>
      <c r="Q141" s="70">
        <v>6811</v>
      </c>
      <c r="R141" s="70">
        <v>7887</v>
      </c>
      <c r="S141" s="70">
        <v>3340</v>
      </c>
      <c r="V141" s="76"/>
      <c r="W141" s="74"/>
      <c r="X141" s="74"/>
      <c r="Y141" s="75"/>
      <c r="Z141" s="75"/>
      <c r="AA141" s="75"/>
    </row>
    <row r="142" spans="1:27" x14ac:dyDescent="0.25">
      <c r="A142" s="3">
        <v>41821</v>
      </c>
      <c r="B142">
        <f t="shared" si="9"/>
        <v>2014</v>
      </c>
      <c r="C142" s="3" t="str">
        <f t="shared" si="8"/>
        <v>Q3</v>
      </c>
      <c r="D142" s="141">
        <v>6792</v>
      </c>
      <c r="E142" s="141">
        <v>6884</v>
      </c>
      <c r="F142" s="141">
        <v>239.2</v>
      </c>
      <c r="G142" s="141">
        <v>243.6</v>
      </c>
      <c r="H142" s="70">
        <v>659861.19999999995</v>
      </c>
      <c r="I142" s="70">
        <v>6909.5</v>
      </c>
      <c r="J142" s="70">
        <v>6116</v>
      </c>
      <c r="K142" s="70">
        <v>413.5</v>
      </c>
      <c r="L142" s="70">
        <v>7819.1</v>
      </c>
      <c r="M142" s="70">
        <v>24.9</v>
      </c>
      <c r="N142" s="70">
        <v>1060.5</v>
      </c>
      <c r="O142" s="70">
        <f t="shared" si="10"/>
        <v>14728.6</v>
      </c>
      <c r="P142" s="70">
        <v>663925</v>
      </c>
      <c r="Q142" s="70">
        <v>6761</v>
      </c>
      <c r="R142" s="70">
        <v>8053</v>
      </c>
      <c r="S142" s="70">
        <v>3175</v>
      </c>
      <c r="V142" s="76"/>
      <c r="W142" s="74"/>
      <c r="X142" s="74"/>
      <c r="Y142" s="75"/>
      <c r="Z142" s="75"/>
      <c r="AA142" s="75"/>
    </row>
    <row r="143" spans="1:27" x14ac:dyDescent="0.25">
      <c r="A143" s="3">
        <v>41852</v>
      </c>
      <c r="B143">
        <f t="shared" si="9"/>
        <v>2014</v>
      </c>
      <c r="C143" s="3" t="str">
        <f t="shared" si="8"/>
        <v>Q3</v>
      </c>
      <c r="D143" s="141">
        <v>6796.3</v>
      </c>
      <c r="E143" s="141">
        <v>6897.1</v>
      </c>
      <c r="F143" s="141">
        <v>239.3</v>
      </c>
      <c r="G143" s="141">
        <v>245.9</v>
      </c>
      <c r="H143" s="70">
        <v>659861.19999999995</v>
      </c>
      <c r="I143" s="70">
        <v>6909.5</v>
      </c>
      <c r="J143" s="70">
        <v>6116</v>
      </c>
      <c r="K143" s="70">
        <v>413.5</v>
      </c>
      <c r="L143" s="70">
        <v>7819.1</v>
      </c>
      <c r="M143" s="70">
        <v>24.9</v>
      </c>
      <c r="N143" s="70">
        <v>1060.5</v>
      </c>
      <c r="O143" s="70">
        <f t="shared" si="10"/>
        <v>14728.6</v>
      </c>
      <c r="P143" s="70">
        <v>663925</v>
      </c>
      <c r="Q143" s="70">
        <v>6761</v>
      </c>
      <c r="R143" s="70">
        <v>8053</v>
      </c>
      <c r="S143" s="70">
        <v>3175</v>
      </c>
      <c r="V143" s="76"/>
      <c r="W143" s="74"/>
      <c r="X143" s="74"/>
      <c r="Y143" s="75"/>
      <c r="Z143" s="75"/>
      <c r="AA143" s="75"/>
    </row>
    <row r="144" spans="1:27" x14ac:dyDescent="0.25">
      <c r="A144" s="3">
        <v>41883</v>
      </c>
      <c r="B144">
        <f t="shared" si="9"/>
        <v>2014</v>
      </c>
      <c r="C144" s="3" t="str">
        <f t="shared" si="8"/>
        <v>Q3</v>
      </c>
      <c r="D144" s="141">
        <v>6817.7</v>
      </c>
      <c r="E144" s="141">
        <v>6875.4</v>
      </c>
      <c r="F144" s="141">
        <v>239.5</v>
      </c>
      <c r="G144" s="141">
        <v>243.1</v>
      </c>
      <c r="H144" s="70">
        <v>659861.19999999995</v>
      </c>
      <c r="I144" s="70">
        <v>6909.5</v>
      </c>
      <c r="J144" s="70">
        <v>6116</v>
      </c>
      <c r="K144" s="70">
        <v>413.5</v>
      </c>
      <c r="L144" s="70">
        <v>7819.1</v>
      </c>
      <c r="M144" s="70">
        <v>24.9</v>
      </c>
      <c r="N144" s="70">
        <v>1060.5</v>
      </c>
      <c r="O144" s="70">
        <f t="shared" si="10"/>
        <v>14728.6</v>
      </c>
      <c r="P144" s="70">
        <v>663925</v>
      </c>
      <c r="Q144" s="70">
        <v>6761</v>
      </c>
      <c r="R144" s="70">
        <v>8053</v>
      </c>
      <c r="S144" s="70">
        <v>3175</v>
      </c>
      <c r="V144" s="76"/>
      <c r="W144" s="74"/>
      <c r="X144" s="74"/>
      <c r="Y144" s="75"/>
      <c r="Z144" s="75"/>
      <c r="AA144" s="75"/>
    </row>
    <row r="145" spans="1:27" x14ac:dyDescent="0.25">
      <c r="A145" s="3">
        <v>41913</v>
      </c>
      <c r="B145">
        <f t="shared" si="9"/>
        <v>2014</v>
      </c>
      <c r="C145" s="3" t="str">
        <f t="shared" ref="C145:C208" si="11">C133</f>
        <v>Q4</v>
      </c>
      <c r="D145" s="141">
        <v>6834</v>
      </c>
      <c r="E145" s="141">
        <v>6869.1</v>
      </c>
      <c r="F145" s="141">
        <v>238.9</v>
      </c>
      <c r="G145" s="141">
        <v>240.8</v>
      </c>
      <c r="H145" s="70">
        <v>659861.19999999995</v>
      </c>
      <c r="I145" s="70">
        <v>6909.5</v>
      </c>
      <c r="J145" s="70">
        <v>6116</v>
      </c>
      <c r="K145" s="70">
        <v>413.5</v>
      </c>
      <c r="L145" s="70">
        <v>7819.1</v>
      </c>
      <c r="M145" s="70">
        <v>24.9</v>
      </c>
      <c r="N145" s="70">
        <v>1060.5</v>
      </c>
      <c r="O145" s="70">
        <f t="shared" si="10"/>
        <v>14728.6</v>
      </c>
      <c r="P145" s="70">
        <v>667487</v>
      </c>
      <c r="Q145" s="70">
        <v>7068</v>
      </c>
      <c r="R145" s="70">
        <v>7051</v>
      </c>
      <c r="S145" s="70">
        <v>3331</v>
      </c>
      <c r="V145" s="76"/>
      <c r="W145" s="74"/>
      <c r="X145" s="74"/>
      <c r="Y145" s="75"/>
      <c r="Z145" s="75"/>
      <c r="AA145" s="75"/>
    </row>
    <row r="146" spans="1:27" x14ac:dyDescent="0.25">
      <c r="A146" s="3">
        <v>41944</v>
      </c>
      <c r="B146">
        <f t="shared" si="9"/>
        <v>2014</v>
      </c>
      <c r="C146" s="3" t="str">
        <f t="shared" si="11"/>
        <v>Q4</v>
      </c>
      <c r="D146" s="141">
        <v>6842</v>
      </c>
      <c r="E146" s="141">
        <v>6850</v>
      </c>
      <c r="F146" s="141">
        <v>240.2</v>
      </c>
      <c r="G146" s="141">
        <v>239.7</v>
      </c>
      <c r="H146" s="70">
        <v>659861.19999999995</v>
      </c>
      <c r="I146" s="70">
        <v>6909.5</v>
      </c>
      <c r="J146" s="70">
        <v>6116</v>
      </c>
      <c r="K146" s="70">
        <v>413.5</v>
      </c>
      <c r="L146" s="70">
        <v>7819.1</v>
      </c>
      <c r="M146" s="70">
        <v>24.9</v>
      </c>
      <c r="N146" s="70">
        <v>1060.5</v>
      </c>
      <c r="O146" s="70">
        <f t="shared" si="10"/>
        <v>14728.6</v>
      </c>
      <c r="P146" s="70">
        <v>667487</v>
      </c>
      <c r="Q146" s="70">
        <v>7068</v>
      </c>
      <c r="R146" s="70">
        <v>7051</v>
      </c>
      <c r="S146" s="70">
        <v>3331</v>
      </c>
      <c r="V146" s="76"/>
      <c r="W146" s="74"/>
      <c r="X146" s="74"/>
      <c r="Y146" s="75"/>
      <c r="Z146" s="75"/>
      <c r="AA146" s="75"/>
    </row>
    <row r="147" spans="1:27" x14ac:dyDescent="0.25">
      <c r="A147" s="3">
        <v>41974</v>
      </c>
      <c r="B147">
        <f t="shared" si="9"/>
        <v>2014</v>
      </c>
      <c r="C147" s="3" t="str">
        <f t="shared" si="11"/>
        <v>Q4</v>
      </c>
      <c r="D147" s="141">
        <v>6833.4</v>
      </c>
      <c r="E147" s="141">
        <v>6837.3</v>
      </c>
      <c r="F147" s="141">
        <v>242</v>
      </c>
      <c r="G147" s="141">
        <v>241.5</v>
      </c>
      <c r="H147" s="70">
        <v>659861.19999999995</v>
      </c>
      <c r="I147" s="70">
        <v>6909.5</v>
      </c>
      <c r="J147" s="70">
        <v>6116</v>
      </c>
      <c r="K147" s="70">
        <v>413.5</v>
      </c>
      <c r="L147" s="70">
        <v>7819.1</v>
      </c>
      <c r="M147" s="70">
        <v>24.9</v>
      </c>
      <c r="N147" s="70">
        <v>1060.5</v>
      </c>
      <c r="O147" s="70">
        <f t="shared" si="10"/>
        <v>14728.6</v>
      </c>
      <c r="P147" s="70">
        <v>667487</v>
      </c>
      <c r="Q147" s="70">
        <v>7068</v>
      </c>
      <c r="R147" s="70">
        <v>7051</v>
      </c>
      <c r="S147" s="70">
        <v>3331</v>
      </c>
      <c r="V147" s="76"/>
      <c r="W147" s="74"/>
      <c r="X147" s="74"/>
      <c r="Y147" s="75"/>
      <c r="Z147" s="75"/>
      <c r="AA147" s="75"/>
    </row>
    <row r="148" spans="1:27" x14ac:dyDescent="0.25">
      <c r="A148" s="3">
        <v>42005</v>
      </c>
      <c r="B148">
        <f t="shared" si="9"/>
        <v>2015</v>
      </c>
      <c r="C148" s="3" t="str">
        <f t="shared" si="11"/>
        <v>Q1</v>
      </c>
      <c r="D148" s="141">
        <v>6815.7</v>
      </c>
      <c r="E148" s="141">
        <v>6777.3</v>
      </c>
      <c r="F148" s="141">
        <v>244.4</v>
      </c>
      <c r="G148" s="141">
        <v>242.7</v>
      </c>
      <c r="H148" s="70">
        <v>677384</v>
      </c>
      <c r="I148" s="70">
        <v>7339.5</v>
      </c>
      <c r="J148" s="70">
        <v>6552.4</v>
      </c>
      <c r="K148" s="70">
        <v>411.5</v>
      </c>
      <c r="L148" s="70">
        <v>7477.6</v>
      </c>
      <c r="M148" s="70">
        <v>23.4</v>
      </c>
      <c r="N148" s="70">
        <v>885.4</v>
      </c>
      <c r="O148" s="70">
        <f t="shared" si="10"/>
        <v>14817.1</v>
      </c>
      <c r="P148" s="70">
        <v>668986</v>
      </c>
      <c r="Q148" s="70">
        <v>7183</v>
      </c>
      <c r="R148" s="70">
        <v>7210</v>
      </c>
      <c r="S148" s="70">
        <v>3401</v>
      </c>
      <c r="V148" s="76"/>
      <c r="W148" s="74"/>
      <c r="X148" s="74"/>
      <c r="Y148" s="75"/>
      <c r="Z148" s="75"/>
      <c r="AA148" s="75"/>
    </row>
    <row r="149" spans="1:27" x14ac:dyDescent="0.25">
      <c r="A149" s="3">
        <v>42036</v>
      </c>
      <c r="B149">
        <f t="shared" si="9"/>
        <v>2015</v>
      </c>
      <c r="C149" s="3" t="str">
        <f t="shared" si="11"/>
        <v>Q1</v>
      </c>
      <c r="D149" s="141">
        <v>6814.3</v>
      </c>
      <c r="E149" s="141">
        <v>6740.1</v>
      </c>
      <c r="F149" s="141">
        <v>244.8</v>
      </c>
      <c r="G149" s="141">
        <v>241.9</v>
      </c>
      <c r="H149" s="70">
        <v>677384</v>
      </c>
      <c r="I149" s="70">
        <v>7339.5</v>
      </c>
      <c r="J149" s="70">
        <v>6552.4</v>
      </c>
      <c r="K149" s="70">
        <v>411.5</v>
      </c>
      <c r="L149" s="70">
        <v>7477.6</v>
      </c>
      <c r="M149" s="70">
        <v>23.4</v>
      </c>
      <c r="N149" s="70">
        <v>885.4</v>
      </c>
      <c r="O149" s="70">
        <f t="shared" si="10"/>
        <v>14817.1</v>
      </c>
      <c r="P149" s="70">
        <v>668986</v>
      </c>
      <c r="Q149" s="70">
        <v>7183</v>
      </c>
      <c r="R149" s="70">
        <v>7210</v>
      </c>
      <c r="S149" s="70">
        <v>3401</v>
      </c>
      <c r="V149" s="76"/>
      <c r="W149" s="74"/>
      <c r="X149" s="74"/>
      <c r="Y149" s="75"/>
      <c r="Z149" s="75"/>
      <c r="AA149" s="75"/>
    </row>
    <row r="150" spans="1:27" x14ac:dyDescent="0.25">
      <c r="A150" s="3">
        <v>42064</v>
      </c>
      <c r="B150">
        <f t="shared" si="9"/>
        <v>2015</v>
      </c>
      <c r="C150" s="3" t="str">
        <f t="shared" si="11"/>
        <v>Q1</v>
      </c>
      <c r="D150" s="141">
        <v>6821.3</v>
      </c>
      <c r="E150" s="141">
        <v>6712.3</v>
      </c>
      <c r="F150" s="141">
        <v>243.3</v>
      </c>
      <c r="G150" s="141">
        <v>240</v>
      </c>
      <c r="H150" s="70">
        <v>677384</v>
      </c>
      <c r="I150" s="70">
        <v>7339.5</v>
      </c>
      <c r="J150" s="70">
        <v>6552.4</v>
      </c>
      <c r="K150" s="70">
        <v>411.5</v>
      </c>
      <c r="L150" s="70">
        <v>7477.6</v>
      </c>
      <c r="M150" s="70">
        <v>23.4</v>
      </c>
      <c r="N150" s="70">
        <v>885.4</v>
      </c>
      <c r="O150" s="70">
        <f t="shared" si="10"/>
        <v>14817.1</v>
      </c>
      <c r="P150" s="70">
        <v>668986</v>
      </c>
      <c r="Q150" s="70">
        <v>7183</v>
      </c>
      <c r="R150" s="70">
        <v>7210</v>
      </c>
      <c r="S150" s="70">
        <v>3401</v>
      </c>
      <c r="V150" s="76"/>
      <c r="W150" s="74"/>
      <c r="X150" s="74"/>
      <c r="Y150" s="75"/>
      <c r="Z150" s="75"/>
      <c r="AA150" s="75"/>
    </row>
    <row r="151" spans="1:27" x14ac:dyDescent="0.25">
      <c r="A151" s="3">
        <v>42095</v>
      </c>
      <c r="B151">
        <f t="shared" si="9"/>
        <v>2015</v>
      </c>
      <c r="C151" s="3" t="str">
        <f t="shared" si="11"/>
        <v>Q2</v>
      </c>
      <c r="D151" s="141">
        <v>6825</v>
      </c>
      <c r="E151" s="141">
        <v>6733.1</v>
      </c>
      <c r="F151" s="141">
        <v>240.5</v>
      </c>
      <c r="G151" s="141">
        <v>237.1</v>
      </c>
      <c r="H151" s="70">
        <v>677384</v>
      </c>
      <c r="I151" s="70">
        <v>7339.5</v>
      </c>
      <c r="J151" s="70">
        <v>6552.4</v>
      </c>
      <c r="K151" s="70">
        <v>411.5</v>
      </c>
      <c r="L151" s="70">
        <v>7477.6</v>
      </c>
      <c r="M151" s="70">
        <v>23.4</v>
      </c>
      <c r="N151" s="70">
        <v>885.4</v>
      </c>
      <c r="O151" s="70">
        <f t="shared" si="10"/>
        <v>14817.1</v>
      </c>
      <c r="P151" s="70">
        <v>673769</v>
      </c>
      <c r="Q151" s="70">
        <v>7389</v>
      </c>
      <c r="R151" s="70">
        <v>7270</v>
      </c>
      <c r="S151" s="70">
        <v>3066</v>
      </c>
      <c r="V151" s="76"/>
      <c r="W151" s="74"/>
      <c r="X151" s="74"/>
      <c r="Y151" s="75"/>
      <c r="Z151" s="75"/>
      <c r="AA151" s="75"/>
    </row>
    <row r="152" spans="1:27" x14ac:dyDescent="0.25">
      <c r="A152" s="3">
        <v>42125</v>
      </c>
      <c r="B152">
        <f t="shared" si="9"/>
        <v>2015</v>
      </c>
      <c r="C152" s="3" t="str">
        <f t="shared" si="11"/>
        <v>Q2</v>
      </c>
      <c r="D152" s="141">
        <v>6830.5</v>
      </c>
      <c r="E152" s="141">
        <v>6793.2</v>
      </c>
      <c r="F152" s="141">
        <v>240.6</v>
      </c>
      <c r="G152" s="141">
        <v>238.6</v>
      </c>
      <c r="H152" s="70">
        <v>677384</v>
      </c>
      <c r="I152" s="70">
        <v>7339.5</v>
      </c>
      <c r="J152" s="70">
        <v>6552.4</v>
      </c>
      <c r="K152" s="70">
        <v>411.5</v>
      </c>
      <c r="L152" s="70">
        <v>7477.6</v>
      </c>
      <c r="M152" s="70">
        <v>23.4</v>
      </c>
      <c r="N152" s="70">
        <v>885.4</v>
      </c>
      <c r="O152" s="70">
        <f t="shared" si="10"/>
        <v>14817.1</v>
      </c>
      <c r="P152" s="70">
        <v>673769</v>
      </c>
      <c r="Q152" s="70">
        <v>7389</v>
      </c>
      <c r="R152" s="70">
        <v>7270</v>
      </c>
      <c r="S152" s="70">
        <v>3066</v>
      </c>
      <c r="V152" s="76"/>
      <c r="W152" s="74"/>
      <c r="X152" s="74"/>
      <c r="Y152" s="75"/>
      <c r="Z152" s="75"/>
      <c r="AA152" s="75"/>
    </row>
    <row r="153" spans="1:27" x14ac:dyDescent="0.25">
      <c r="A153" s="3">
        <v>42156</v>
      </c>
      <c r="B153">
        <f t="shared" si="9"/>
        <v>2015</v>
      </c>
      <c r="C153" s="3" t="str">
        <f t="shared" si="11"/>
        <v>Q2</v>
      </c>
      <c r="D153" s="141">
        <v>6841.5</v>
      </c>
      <c r="E153" s="141">
        <v>6885.3</v>
      </c>
      <c r="F153" s="141">
        <v>245.1</v>
      </c>
      <c r="G153" s="141">
        <v>246.9</v>
      </c>
      <c r="H153" s="70">
        <v>677384</v>
      </c>
      <c r="I153" s="70">
        <v>7339.5</v>
      </c>
      <c r="J153" s="70">
        <v>6552.4</v>
      </c>
      <c r="K153" s="70">
        <v>411.5</v>
      </c>
      <c r="L153" s="70">
        <v>7477.6</v>
      </c>
      <c r="M153" s="70">
        <v>23.4</v>
      </c>
      <c r="N153" s="70">
        <v>885.4</v>
      </c>
      <c r="O153" s="70">
        <f t="shared" si="10"/>
        <v>14817.1</v>
      </c>
      <c r="P153" s="70">
        <v>673769</v>
      </c>
      <c r="Q153" s="70">
        <v>7389</v>
      </c>
      <c r="R153" s="70">
        <v>7270</v>
      </c>
      <c r="S153" s="70">
        <v>3066</v>
      </c>
      <c r="V153" s="76"/>
      <c r="W153" s="74"/>
      <c r="X153" s="74"/>
      <c r="Y153" s="75"/>
      <c r="Z153" s="75"/>
      <c r="AA153" s="75"/>
    </row>
    <row r="154" spans="1:27" x14ac:dyDescent="0.25">
      <c r="A154" s="3">
        <v>42186</v>
      </c>
      <c r="B154">
        <f t="shared" si="9"/>
        <v>2015</v>
      </c>
      <c r="C154" s="3" t="str">
        <f t="shared" si="11"/>
        <v>Q3</v>
      </c>
      <c r="D154" s="141">
        <v>6859.4</v>
      </c>
      <c r="E154" s="141">
        <v>6951.4</v>
      </c>
      <c r="F154" s="141">
        <v>247.8</v>
      </c>
      <c r="G154" s="141">
        <v>252.4</v>
      </c>
      <c r="H154" s="70">
        <v>677384</v>
      </c>
      <c r="I154" s="70">
        <v>7339.5</v>
      </c>
      <c r="J154" s="70">
        <v>6552.4</v>
      </c>
      <c r="K154" s="70">
        <v>411.5</v>
      </c>
      <c r="L154" s="70">
        <v>7477.6</v>
      </c>
      <c r="M154" s="70">
        <v>23.4</v>
      </c>
      <c r="N154" s="70">
        <v>885.4</v>
      </c>
      <c r="O154" s="70">
        <f t="shared" si="10"/>
        <v>14817.1</v>
      </c>
      <c r="P154" s="70">
        <v>679927</v>
      </c>
      <c r="Q154" s="70">
        <v>7371</v>
      </c>
      <c r="R154" s="70">
        <v>7520</v>
      </c>
      <c r="S154" s="70">
        <v>3089</v>
      </c>
      <c r="V154" s="76"/>
      <c r="W154" s="74"/>
      <c r="X154" s="74"/>
      <c r="Y154" s="75"/>
      <c r="Z154" s="75"/>
      <c r="AA154" s="75"/>
    </row>
    <row r="155" spans="1:27" x14ac:dyDescent="0.25">
      <c r="A155" s="3">
        <v>42217</v>
      </c>
      <c r="B155">
        <f t="shared" si="9"/>
        <v>2015</v>
      </c>
      <c r="C155" s="3" t="str">
        <f t="shared" si="11"/>
        <v>Q3</v>
      </c>
      <c r="D155" s="141">
        <v>6869.1</v>
      </c>
      <c r="E155" s="141">
        <v>6969.1</v>
      </c>
      <c r="F155" s="141">
        <v>250.9</v>
      </c>
      <c r="G155" s="141">
        <v>257.8</v>
      </c>
      <c r="H155" s="70">
        <v>677384</v>
      </c>
      <c r="I155" s="70">
        <v>7339.5</v>
      </c>
      <c r="J155" s="70">
        <v>6552.4</v>
      </c>
      <c r="K155" s="70">
        <v>411.5</v>
      </c>
      <c r="L155" s="70">
        <v>7477.6</v>
      </c>
      <c r="M155" s="70">
        <v>23.4</v>
      </c>
      <c r="N155" s="70">
        <v>885.4</v>
      </c>
      <c r="O155" s="70">
        <f t="shared" si="10"/>
        <v>14817.1</v>
      </c>
      <c r="P155" s="70">
        <v>679927</v>
      </c>
      <c r="Q155" s="70">
        <v>7371</v>
      </c>
      <c r="R155" s="70">
        <v>7520</v>
      </c>
      <c r="S155" s="70">
        <v>3089</v>
      </c>
      <c r="V155" s="76"/>
      <c r="W155" s="74"/>
      <c r="X155" s="74"/>
      <c r="Y155" s="75"/>
      <c r="Z155" s="75"/>
      <c r="AA155" s="75"/>
    </row>
    <row r="156" spans="1:27" x14ac:dyDescent="0.25">
      <c r="A156" s="3">
        <v>42248</v>
      </c>
      <c r="B156">
        <f t="shared" si="9"/>
        <v>2015</v>
      </c>
      <c r="C156" s="3" t="str">
        <f t="shared" si="11"/>
        <v>Q3</v>
      </c>
      <c r="D156" s="141">
        <v>6860.5</v>
      </c>
      <c r="E156" s="141">
        <v>6917.2</v>
      </c>
      <c r="F156" s="141">
        <v>249</v>
      </c>
      <c r="G156" s="141">
        <v>252.5</v>
      </c>
      <c r="H156" s="70">
        <v>677384</v>
      </c>
      <c r="I156" s="70">
        <v>7339.5</v>
      </c>
      <c r="J156" s="70">
        <v>6552.4</v>
      </c>
      <c r="K156" s="70">
        <v>411.5</v>
      </c>
      <c r="L156" s="70">
        <v>7477.6</v>
      </c>
      <c r="M156" s="70">
        <v>23.4</v>
      </c>
      <c r="N156" s="70">
        <v>885.4</v>
      </c>
      <c r="O156" s="70">
        <f t="shared" si="10"/>
        <v>14817.1</v>
      </c>
      <c r="P156" s="70">
        <v>679927</v>
      </c>
      <c r="Q156" s="70">
        <v>7371</v>
      </c>
      <c r="R156" s="70">
        <v>7520</v>
      </c>
      <c r="S156" s="70">
        <v>3089</v>
      </c>
      <c r="V156" s="76"/>
      <c r="W156" s="74"/>
      <c r="X156" s="74"/>
      <c r="Y156" s="75"/>
      <c r="Z156" s="75"/>
      <c r="AA156" s="75"/>
    </row>
    <row r="157" spans="1:27" x14ac:dyDescent="0.25">
      <c r="A157" s="3">
        <v>42278</v>
      </c>
      <c r="B157">
        <f t="shared" si="9"/>
        <v>2015</v>
      </c>
      <c r="C157" s="3" t="str">
        <f t="shared" si="11"/>
        <v>Q4</v>
      </c>
      <c r="D157" s="141">
        <v>6852.7</v>
      </c>
      <c r="E157" s="141">
        <v>6887.9</v>
      </c>
      <c r="F157" s="141">
        <v>251</v>
      </c>
      <c r="G157" s="141">
        <v>253</v>
      </c>
      <c r="H157" s="70">
        <v>677384</v>
      </c>
      <c r="I157" s="70">
        <v>7339.5</v>
      </c>
      <c r="J157" s="70">
        <v>6552.4</v>
      </c>
      <c r="K157" s="70">
        <v>411.5</v>
      </c>
      <c r="L157" s="70">
        <v>7477.6</v>
      </c>
      <c r="M157" s="70">
        <v>23.4</v>
      </c>
      <c r="N157" s="70">
        <v>885.4</v>
      </c>
      <c r="O157" s="70">
        <f t="shared" si="10"/>
        <v>14817.1</v>
      </c>
      <c r="P157" s="70">
        <v>686855</v>
      </c>
      <c r="Q157" s="70">
        <v>7414</v>
      </c>
      <c r="R157" s="70">
        <v>7911</v>
      </c>
      <c r="S157" s="70">
        <v>2863</v>
      </c>
      <c r="V157" s="76"/>
      <c r="W157" s="74"/>
      <c r="X157" s="74"/>
      <c r="Y157" s="75"/>
      <c r="Z157" s="75"/>
      <c r="AA157" s="75"/>
    </row>
    <row r="158" spans="1:27" x14ac:dyDescent="0.25">
      <c r="A158" s="3">
        <v>42309</v>
      </c>
      <c r="B158">
        <f t="shared" si="9"/>
        <v>2015</v>
      </c>
      <c r="C158" s="3" t="str">
        <f t="shared" si="11"/>
        <v>Q4</v>
      </c>
      <c r="D158" s="141">
        <v>6843.8</v>
      </c>
      <c r="E158" s="141">
        <v>6853.9</v>
      </c>
      <c r="F158" s="141">
        <v>250.6</v>
      </c>
      <c r="G158" s="141">
        <v>249.4</v>
      </c>
      <c r="H158" s="70">
        <v>677384</v>
      </c>
      <c r="I158" s="70">
        <v>7339.5</v>
      </c>
      <c r="J158" s="70">
        <v>6552.4</v>
      </c>
      <c r="K158" s="70">
        <v>411.5</v>
      </c>
      <c r="L158" s="70">
        <v>7477.6</v>
      </c>
      <c r="M158" s="70">
        <v>23.4</v>
      </c>
      <c r="N158" s="70">
        <v>885.4</v>
      </c>
      <c r="O158" s="70">
        <f t="shared" si="10"/>
        <v>14817.1</v>
      </c>
      <c r="P158" s="70">
        <v>686855</v>
      </c>
      <c r="Q158" s="70">
        <v>7414</v>
      </c>
      <c r="R158" s="70">
        <v>7911</v>
      </c>
      <c r="S158" s="70">
        <v>2863</v>
      </c>
      <c r="V158" s="76"/>
      <c r="W158" s="74"/>
      <c r="X158" s="74"/>
      <c r="Y158" s="75"/>
      <c r="Z158" s="75"/>
      <c r="AA158" s="75"/>
    </row>
    <row r="159" spans="1:27" x14ac:dyDescent="0.25">
      <c r="A159" s="3">
        <v>42339</v>
      </c>
      <c r="B159">
        <f t="shared" si="9"/>
        <v>2015</v>
      </c>
      <c r="C159" s="3" t="str">
        <f t="shared" si="11"/>
        <v>Q4</v>
      </c>
      <c r="D159" s="141">
        <v>6858.1</v>
      </c>
      <c r="E159" s="141">
        <v>6866.6</v>
      </c>
      <c r="F159" s="141">
        <v>252.1</v>
      </c>
      <c r="G159" s="141">
        <v>250.6</v>
      </c>
      <c r="H159" s="70">
        <v>677384</v>
      </c>
      <c r="I159" s="70">
        <v>7339.5</v>
      </c>
      <c r="J159" s="70">
        <v>6552.4</v>
      </c>
      <c r="K159" s="70">
        <v>411.5</v>
      </c>
      <c r="L159" s="70">
        <v>7477.6</v>
      </c>
      <c r="M159" s="70">
        <v>23.4</v>
      </c>
      <c r="N159" s="70">
        <v>885.4</v>
      </c>
      <c r="O159" s="70">
        <f t="shared" si="10"/>
        <v>14817.1</v>
      </c>
      <c r="P159" s="70">
        <v>686855</v>
      </c>
      <c r="Q159" s="70">
        <v>7414</v>
      </c>
      <c r="R159" s="70">
        <v>7911</v>
      </c>
      <c r="S159" s="70">
        <v>2863</v>
      </c>
      <c r="V159" s="76"/>
      <c r="W159" s="74"/>
      <c r="X159" s="74"/>
      <c r="Y159" s="75"/>
      <c r="Z159" s="75"/>
      <c r="AA159" s="75"/>
    </row>
    <row r="160" spans="1:27" x14ac:dyDescent="0.25">
      <c r="A160" s="3">
        <v>42370</v>
      </c>
      <c r="B160">
        <f t="shared" si="9"/>
        <v>2016</v>
      </c>
      <c r="C160" s="3" t="str">
        <f t="shared" si="11"/>
        <v>Q1</v>
      </c>
      <c r="D160" s="141">
        <v>6871.7</v>
      </c>
      <c r="E160" s="141">
        <v>6837.4</v>
      </c>
      <c r="F160" s="141">
        <v>251.1</v>
      </c>
      <c r="G160" s="141">
        <v>248.6</v>
      </c>
      <c r="H160" s="70">
        <v>692620.80000000005</v>
      </c>
      <c r="I160" s="70">
        <v>7420.6</v>
      </c>
      <c r="J160" s="70">
        <v>6600.8</v>
      </c>
      <c r="K160" s="70">
        <v>427.5</v>
      </c>
      <c r="L160" s="70">
        <v>7596.5</v>
      </c>
      <c r="M160" s="70">
        <v>377.2</v>
      </c>
      <c r="N160" s="70">
        <v>784.9</v>
      </c>
      <c r="O160" s="70">
        <f t="shared" si="10"/>
        <v>15017.1</v>
      </c>
      <c r="P160" s="70">
        <v>691978</v>
      </c>
      <c r="Q160" s="70">
        <v>7414</v>
      </c>
      <c r="R160" s="70">
        <v>7769</v>
      </c>
      <c r="S160" s="70">
        <v>2819</v>
      </c>
      <c r="V160" s="76"/>
      <c r="W160" s="74"/>
      <c r="X160" s="74"/>
      <c r="Y160" s="75"/>
      <c r="Z160" s="75"/>
      <c r="AA160" s="75"/>
    </row>
    <row r="161" spans="1:27" x14ac:dyDescent="0.25">
      <c r="A161" s="3">
        <v>42401</v>
      </c>
      <c r="B161">
        <f t="shared" si="9"/>
        <v>2016</v>
      </c>
      <c r="C161" s="3" t="str">
        <f t="shared" si="11"/>
        <v>Q1</v>
      </c>
      <c r="D161" s="141">
        <v>6885.9</v>
      </c>
      <c r="E161" s="141">
        <v>6815.5</v>
      </c>
      <c r="F161" s="141">
        <v>248.5</v>
      </c>
      <c r="G161" s="141">
        <v>245.7</v>
      </c>
      <c r="H161" s="70">
        <v>692620.80000000005</v>
      </c>
      <c r="I161" s="70">
        <v>7420.6</v>
      </c>
      <c r="J161" s="70">
        <v>6600.8</v>
      </c>
      <c r="K161" s="70">
        <v>427.5</v>
      </c>
      <c r="L161" s="70">
        <v>7596.5</v>
      </c>
      <c r="M161" s="70">
        <v>377.2</v>
      </c>
      <c r="N161" s="70">
        <v>784.9</v>
      </c>
      <c r="O161" s="70">
        <f t="shared" si="10"/>
        <v>15017.1</v>
      </c>
      <c r="P161" s="70">
        <v>691978</v>
      </c>
      <c r="Q161" s="70">
        <v>7414</v>
      </c>
      <c r="R161" s="70">
        <v>7769</v>
      </c>
      <c r="S161" s="70">
        <v>2819</v>
      </c>
      <c r="V161" s="76"/>
      <c r="W161" s="74"/>
      <c r="X161" s="74"/>
      <c r="Y161" s="75"/>
      <c r="Z161" s="75"/>
      <c r="AA161" s="75"/>
    </row>
    <row r="162" spans="1:27" x14ac:dyDescent="0.25">
      <c r="A162" s="3">
        <v>42430</v>
      </c>
      <c r="B162">
        <f t="shared" si="9"/>
        <v>2016</v>
      </c>
      <c r="C162" s="3" t="str">
        <f t="shared" si="11"/>
        <v>Q1</v>
      </c>
      <c r="D162" s="141">
        <v>6897.7</v>
      </c>
      <c r="E162" s="141">
        <v>6793.5</v>
      </c>
      <c r="F162" s="141">
        <v>245.6</v>
      </c>
      <c r="G162" s="141">
        <v>242.5</v>
      </c>
      <c r="H162" s="70">
        <v>692620.80000000005</v>
      </c>
      <c r="I162" s="70">
        <v>7420.6</v>
      </c>
      <c r="J162" s="70">
        <v>6600.8</v>
      </c>
      <c r="K162" s="70">
        <v>427.5</v>
      </c>
      <c r="L162" s="70">
        <v>7596.5</v>
      </c>
      <c r="M162" s="70">
        <v>377.2</v>
      </c>
      <c r="N162" s="70">
        <v>784.9</v>
      </c>
      <c r="O162" s="70">
        <f t="shared" si="10"/>
        <v>15017.1</v>
      </c>
      <c r="P162" s="70">
        <v>691978</v>
      </c>
      <c r="Q162" s="70">
        <v>7414</v>
      </c>
      <c r="R162" s="70">
        <v>7769</v>
      </c>
      <c r="S162" s="70">
        <v>2819</v>
      </c>
      <c r="V162" s="76"/>
      <c r="W162" s="74"/>
      <c r="X162" s="74"/>
      <c r="Y162" s="75"/>
      <c r="Z162" s="75"/>
      <c r="AA162" s="75"/>
    </row>
    <row r="163" spans="1:27" x14ac:dyDescent="0.25">
      <c r="A163" s="3">
        <v>42461</v>
      </c>
      <c r="B163">
        <f t="shared" si="9"/>
        <v>2016</v>
      </c>
      <c r="C163" s="3" t="str">
        <f t="shared" si="11"/>
        <v>Q2</v>
      </c>
      <c r="D163" s="141">
        <v>6905.4</v>
      </c>
      <c r="E163" s="141">
        <v>6814.3</v>
      </c>
      <c r="F163" s="141">
        <v>243.5</v>
      </c>
      <c r="G163" s="141">
        <v>240</v>
      </c>
      <c r="H163" s="70">
        <v>692620.80000000005</v>
      </c>
      <c r="I163" s="70">
        <v>7420.6</v>
      </c>
      <c r="J163" s="70">
        <v>6600.8</v>
      </c>
      <c r="K163" s="70">
        <v>427.5</v>
      </c>
      <c r="L163" s="70">
        <v>7596.5</v>
      </c>
      <c r="M163" s="70">
        <v>377.2</v>
      </c>
      <c r="N163" s="70">
        <v>784.9</v>
      </c>
      <c r="O163" s="70">
        <f t="shared" si="10"/>
        <v>15017.1</v>
      </c>
      <c r="P163" s="70">
        <v>689507</v>
      </c>
      <c r="Q163" s="70">
        <v>7421</v>
      </c>
      <c r="R163" s="70">
        <v>7619</v>
      </c>
      <c r="S163" s="70">
        <v>2937</v>
      </c>
      <c r="V163" s="76"/>
      <c r="W163" s="74"/>
      <c r="X163" s="74"/>
      <c r="Y163" s="75"/>
      <c r="Z163" s="75"/>
      <c r="AA163" s="75"/>
    </row>
    <row r="164" spans="1:27" x14ac:dyDescent="0.25">
      <c r="A164" s="3">
        <v>42491</v>
      </c>
      <c r="B164">
        <f t="shared" si="9"/>
        <v>2016</v>
      </c>
      <c r="C164" s="3" t="str">
        <f t="shared" si="11"/>
        <v>Q2</v>
      </c>
      <c r="D164" s="141">
        <v>6917.8</v>
      </c>
      <c r="E164" s="141">
        <v>6884.3</v>
      </c>
      <c r="F164" s="141">
        <v>242.8</v>
      </c>
      <c r="G164" s="141">
        <v>242.2</v>
      </c>
      <c r="H164" s="70">
        <v>692620.80000000005</v>
      </c>
      <c r="I164" s="70">
        <v>7420.6</v>
      </c>
      <c r="J164" s="70">
        <v>6600.8</v>
      </c>
      <c r="K164" s="70">
        <v>427.5</v>
      </c>
      <c r="L164" s="70">
        <v>7596.5</v>
      </c>
      <c r="M164" s="70">
        <v>377.2</v>
      </c>
      <c r="N164" s="70">
        <v>784.9</v>
      </c>
      <c r="O164" s="70">
        <f t="shared" si="10"/>
        <v>15017.1</v>
      </c>
      <c r="P164" s="70">
        <v>689507</v>
      </c>
      <c r="Q164" s="70">
        <v>7421</v>
      </c>
      <c r="R164" s="70">
        <v>7619</v>
      </c>
      <c r="S164" s="70">
        <v>2937</v>
      </c>
      <c r="V164" s="76"/>
      <c r="W164" s="74"/>
      <c r="X164" s="74"/>
      <c r="Y164" s="75"/>
      <c r="Z164" s="75"/>
      <c r="AA164" s="75"/>
    </row>
    <row r="165" spans="1:27" x14ac:dyDescent="0.25">
      <c r="A165" s="3">
        <v>42522</v>
      </c>
      <c r="B165">
        <f t="shared" si="9"/>
        <v>2016</v>
      </c>
      <c r="C165" s="3" t="str">
        <f t="shared" si="11"/>
        <v>Q2</v>
      </c>
      <c r="D165" s="141">
        <v>6923.9</v>
      </c>
      <c r="E165" s="141">
        <v>6966.5</v>
      </c>
      <c r="F165" s="141">
        <v>241.2</v>
      </c>
      <c r="G165" s="141">
        <v>244.6</v>
      </c>
      <c r="H165" s="70">
        <v>692620.80000000005</v>
      </c>
      <c r="I165" s="70">
        <v>7420.6</v>
      </c>
      <c r="J165" s="70">
        <v>6600.8</v>
      </c>
      <c r="K165" s="70">
        <v>427.5</v>
      </c>
      <c r="L165" s="70">
        <v>7596.5</v>
      </c>
      <c r="M165" s="70">
        <v>377.2</v>
      </c>
      <c r="N165" s="70">
        <v>784.9</v>
      </c>
      <c r="O165" s="70">
        <f t="shared" si="10"/>
        <v>15017.1</v>
      </c>
      <c r="P165" s="70">
        <v>689507</v>
      </c>
      <c r="Q165" s="70">
        <v>7421</v>
      </c>
      <c r="R165" s="70">
        <v>7619</v>
      </c>
      <c r="S165" s="70">
        <v>2937</v>
      </c>
      <c r="V165" s="76"/>
      <c r="W165" s="74"/>
      <c r="X165" s="74"/>
      <c r="Y165" s="75"/>
      <c r="Z165" s="75"/>
      <c r="AA165" s="75"/>
    </row>
    <row r="166" spans="1:27" x14ac:dyDescent="0.25">
      <c r="A166" s="3">
        <v>42552</v>
      </c>
      <c r="B166">
        <f t="shared" si="9"/>
        <v>2016</v>
      </c>
      <c r="C166" s="3" t="str">
        <f t="shared" si="11"/>
        <v>Q3</v>
      </c>
      <c r="D166" s="141">
        <v>6918.7</v>
      </c>
      <c r="E166" s="141">
        <v>7011.7</v>
      </c>
      <c r="F166" s="141">
        <v>240.9</v>
      </c>
      <c r="G166" s="141">
        <v>246.5</v>
      </c>
      <c r="H166" s="70">
        <v>692620.80000000005</v>
      </c>
      <c r="I166" s="70">
        <v>7420.6</v>
      </c>
      <c r="J166" s="70">
        <v>6600.8</v>
      </c>
      <c r="K166" s="70">
        <v>427.5</v>
      </c>
      <c r="L166" s="70">
        <v>7596.5</v>
      </c>
      <c r="M166" s="70">
        <v>377.2</v>
      </c>
      <c r="N166" s="70">
        <v>784.9</v>
      </c>
      <c r="O166" s="70">
        <f t="shared" si="10"/>
        <v>15017.1</v>
      </c>
      <c r="P166" s="70">
        <v>695069</v>
      </c>
      <c r="Q166" s="70">
        <v>7438</v>
      </c>
      <c r="R166" s="70">
        <v>7449</v>
      </c>
      <c r="S166" s="70">
        <v>3045</v>
      </c>
      <c r="V166" s="76"/>
      <c r="W166" s="74"/>
      <c r="X166" s="74"/>
      <c r="Y166" s="75"/>
      <c r="Z166" s="75"/>
      <c r="AA166" s="75"/>
    </row>
    <row r="167" spans="1:27" x14ac:dyDescent="0.25">
      <c r="A167" s="3">
        <v>42583</v>
      </c>
      <c r="B167">
        <f t="shared" si="9"/>
        <v>2016</v>
      </c>
      <c r="C167" s="3" t="str">
        <f t="shared" si="11"/>
        <v>Q3</v>
      </c>
      <c r="D167" s="141">
        <v>6916.3</v>
      </c>
      <c r="E167" s="141">
        <v>7009.1</v>
      </c>
      <c r="F167" s="141">
        <v>242.4</v>
      </c>
      <c r="G167" s="141">
        <v>247.6</v>
      </c>
      <c r="H167" s="70">
        <v>692620.80000000005</v>
      </c>
      <c r="I167" s="70">
        <v>7420.6</v>
      </c>
      <c r="J167" s="70">
        <v>6600.8</v>
      </c>
      <c r="K167" s="70">
        <v>427.5</v>
      </c>
      <c r="L167" s="70">
        <v>7596.5</v>
      </c>
      <c r="M167" s="70">
        <v>377.2</v>
      </c>
      <c r="N167" s="70">
        <v>784.9</v>
      </c>
      <c r="O167" s="70">
        <f t="shared" si="10"/>
        <v>15017.1</v>
      </c>
      <c r="P167" s="70">
        <v>695069</v>
      </c>
      <c r="Q167" s="70">
        <v>7438</v>
      </c>
      <c r="R167" s="70">
        <v>7449</v>
      </c>
      <c r="S167" s="70">
        <v>3045</v>
      </c>
      <c r="V167" s="76"/>
      <c r="W167" s="74"/>
      <c r="X167" s="74"/>
      <c r="Y167" s="75"/>
      <c r="Z167" s="75"/>
      <c r="AA167" s="75"/>
    </row>
    <row r="168" spans="1:27" x14ac:dyDescent="0.25">
      <c r="A168" s="3">
        <v>42614</v>
      </c>
      <c r="B168">
        <f t="shared" si="9"/>
        <v>2016</v>
      </c>
      <c r="C168" s="3" t="str">
        <f t="shared" si="11"/>
        <v>Q3</v>
      </c>
      <c r="D168" s="141">
        <v>6914.1</v>
      </c>
      <c r="E168" s="141">
        <v>6963.5</v>
      </c>
      <c r="F168" s="141">
        <v>244.5</v>
      </c>
      <c r="G168" s="141">
        <v>246.2</v>
      </c>
      <c r="H168" s="70">
        <v>692620.80000000005</v>
      </c>
      <c r="I168" s="70">
        <v>7420.6</v>
      </c>
      <c r="J168" s="70">
        <v>6600.8</v>
      </c>
      <c r="K168" s="70">
        <v>427.5</v>
      </c>
      <c r="L168" s="70">
        <v>7596.5</v>
      </c>
      <c r="M168" s="70">
        <v>377.2</v>
      </c>
      <c r="N168" s="70">
        <v>784.9</v>
      </c>
      <c r="O168" s="70">
        <f t="shared" si="10"/>
        <v>15017.1</v>
      </c>
      <c r="P168" s="70">
        <v>695069</v>
      </c>
      <c r="Q168" s="70">
        <v>7438</v>
      </c>
      <c r="R168" s="70">
        <v>7449</v>
      </c>
      <c r="S168" s="70">
        <v>3045</v>
      </c>
      <c r="V168" s="76"/>
      <c r="W168" s="74"/>
      <c r="X168" s="74"/>
      <c r="Y168" s="75"/>
      <c r="Z168" s="75"/>
      <c r="AA168" s="75"/>
    </row>
    <row r="169" spans="1:27" x14ac:dyDescent="0.25">
      <c r="A169" s="3">
        <v>42644</v>
      </c>
      <c r="B169">
        <f t="shared" si="9"/>
        <v>2016</v>
      </c>
      <c r="C169" s="3" t="str">
        <f t="shared" si="11"/>
        <v>Q4</v>
      </c>
      <c r="D169" s="141">
        <v>6929.7</v>
      </c>
      <c r="E169" s="141">
        <v>6956.2</v>
      </c>
      <c r="F169" s="141">
        <v>244.5</v>
      </c>
      <c r="G169" s="141">
        <v>245.1</v>
      </c>
      <c r="H169" s="70">
        <v>692620.80000000005</v>
      </c>
      <c r="I169" s="70">
        <v>7420.6</v>
      </c>
      <c r="J169" s="70">
        <v>6600.8</v>
      </c>
      <c r="K169" s="70">
        <v>427.5</v>
      </c>
      <c r="L169" s="70">
        <v>7596.5</v>
      </c>
      <c r="M169" s="70">
        <v>377.2</v>
      </c>
      <c r="N169" s="70">
        <v>784.9</v>
      </c>
      <c r="O169" s="70">
        <f t="shared" si="10"/>
        <v>15017.1</v>
      </c>
      <c r="P169" s="70">
        <v>693929</v>
      </c>
      <c r="Q169" s="70">
        <v>7409</v>
      </c>
      <c r="R169" s="70">
        <v>7549</v>
      </c>
      <c r="S169" s="70">
        <v>3070</v>
      </c>
      <c r="V169" s="76"/>
      <c r="W169" s="74"/>
      <c r="X169" s="74"/>
      <c r="Y169" s="75"/>
      <c r="Z169" s="75"/>
      <c r="AA169" s="75"/>
    </row>
    <row r="170" spans="1:27" x14ac:dyDescent="0.25">
      <c r="A170" s="3">
        <v>42675</v>
      </c>
      <c r="B170">
        <f t="shared" si="9"/>
        <v>2016</v>
      </c>
      <c r="C170" s="3" t="str">
        <f t="shared" si="11"/>
        <v>Q4</v>
      </c>
      <c r="D170" s="141">
        <v>6939.8</v>
      </c>
      <c r="E170" s="141">
        <v>6946.2</v>
      </c>
      <c r="F170" s="141">
        <v>241.9</v>
      </c>
      <c r="G170" s="141">
        <v>239.8</v>
      </c>
      <c r="H170" s="70">
        <v>692620.80000000005</v>
      </c>
      <c r="I170" s="70">
        <v>7420.6</v>
      </c>
      <c r="J170" s="70">
        <v>6600.8</v>
      </c>
      <c r="K170" s="70">
        <v>427.5</v>
      </c>
      <c r="L170" s="70">
        <v>7596.5</v>
      </c>
      <c r="M170" s="70">
        <v>377.2</v>
      </c>
      <c r="N170" s="70">
        <v>784.9</v>
      </c>
      <c r="O170" s="70">
        <f t="shared" si="10"/>
        <v>15017.1</v>
      </c>
      <c r="P170" s="70">
        <v>693929</v>
      </c>
      <c r="Q170" s="70">
        <v>7409</v>
      </c>
      <c r="R170" s="70">
        <v>7549</v>
      </c>
      <c r="S170" s="70">
        <v>3070</v>
      </c>
      <c r="V170" s="76"/>
      <c r="W170" s="74"/>
      <c r="X170" s="74"/>
      <c r="Y170" s="75"/>
      <c r="Z170" s="75"/>
      <c r="AA170" s="75"/>
    </row>
    <row r="171" spans="1:27" x14ac:dyDescent="0.25">
      <c r="A171" s="3">
        <v>42705</v>
      </c>
      <c r="B171">
        <f t="shared" si="9"/>
        <v>2016</v>
      </c>
      <c r="C171" s="3" t="str">
        <f t="shared" si="11"/>
        <v>Q4</v>
      </c>
      <c r="D171" s="141">
        <v>6952.3</v>
      </c>
      <c r="E171" s="141">
        <v>6962</v>
      </c>
      <c r="F171" s="141">
        <v>240.4</v>
      </c>
      <c r="G171" s="141">
        <v>237.9</v>
      </c>
      <c r="H171" s="70">
        <v>692620.80000000005</v>
      </c>
      <c r="I171" s="70">
        <v>7420.6</v>
      </c>
      <c r="J171" s="70">
        <v>6600.8</v>
      </c>
      <c r="K171" s="70">
        <v>427.5</v>
      </c>
      <c r="L171" s="70">
        <v>7596.5</v>
      </c>
      <c r="M171" s="70">
        <v>377.2</v>
      </c>
      <c r="N171" s="70">
        <v>784.9</v>
      </c>
      <c r="O171" s="70">
        <f t="shared" si="10"/>
        <v>15017.1</v>
      </c>
      <c r="P171" s="70">
        <v>693929</v>
      </c>
      <c r="Q171" s="70">
        <v>7409</v>
      </c>
      <c r="R171" s="70">
        <v>7549</v>
      </c>
      <c r="S171" s="70">
        <v>3070</v>
      </c>
      <c r="V171" s="76"/>
      <c r="W171" s="74"/>
      <c r="X171" s="74"/>
      <c r="Y171" s="75"/>
      <c r="Z171" s="75"/>
      <c r="AA171" s="75"/>
    </row>
    <row r="172" spans="1:27" x14ac:dyDescent="0.25">
      <c r="A172" s="3">
        <v>42736</v>
      </c>
      <c r="B172">
        <f t="shared" si="9"/>
        <v>2017</v>
      </c>
      <c r="C172" s="3" t="str">
        <f t="shared" si="11"/>
        <v>Q1</v>
      </c>
      <c r="D172" s="141">
        <v>6971</v>
      </c>
      <c r="E172" s="141">
        <v>6942.1</v>
      </c>
      <c r="F172" s="141">
        <v>239.8</v>
      </c>
      <c r="G172" s="141">
        <v>236.6</v>
      </c>
      <c r="H172" s="70">
        <v>711695.1</v>
      </c>
      <c r="I172" s="70">
        <v>7780.9</v>
      </c>
      <c r="J172" s="70">
        <v>6969</v>
      </c>
      <c r="K172" s="70">
        <v>457.1</v>
      </c>
      <c r="L172" s="70">
        <v>7434.8</v>
      </c>
      <c r="M172" s="70">
        <v>287.5</v>
      </c>
      <c r="N172" s="70">
        <v>971.8</v>
      </c>
      <c r="O172" s="70">
        <f t="shared" si="10"/>
        <v>15215.7</v>
      </c>
      <c r="P172" s="70">
        <v>704469</v>
      </c>
      <c r="Q172" s="70">
        <v>7584</v>
      </c>
      <c r="R172" s="70">
        <v>7619</v>
      </c>
      <c r="S172" s="70">
        <v>3039</v>
      </c>
      <c r="V172" s="76"/>
      <c r="W172" s="74"/>
      <c r="X172" s="74"/>
      <c r="Y172" s="75"/>
      <c r="Z172" s="75"/>
      <c r="AA172" s="75"/>
    </row>
    <row r="173" spans="1:27" x14ac:dyDescent="0.25">
      <c r="A173" s="3">
        <v>42767</v>
      </c>
      <c r="B173">
        <f t="shared" si="9"/>
        <v>2017</v>
      </c>
      <c r="C173" s="3" t="str">
        <f t="shared" si="11"/>
        <v>Q1</v>
      </c>
      <c r="D173" s="141">
        <v>6987.8</v>
      </c>
      <c r="E173" s="141">
        <v>6920.9</v>
      </c>
      <c r="F173" s="141">
        <v>242.6</v>
      </c>
      <c r="G173" s="141">
        <v>239.7</v>
      </c>
      <c r="H173" s="70">
        <v>711695.1</v>
      </c>
      <c r="I173" s="70">
        <v>7780.9</v>
      </c>
      <c r="J173" s="70">
        <v>6969</v>
      </c>
      <c r="K173" s="70">
        <v>457.1</v>
      </c>
      <c r="L173" s="70">
        <v>7434.8</v>
      </c>
      <c r="M173" s="70">
        <v>287.5</v>
      </c>
      <c r="N173" s="70">
        <v>971.8</v>
      </c>
      <c r="O173" s="70">
        <f t="shared" si="10"/>
        <v>15215.7</v>
      </c>
      <c r="P173" s="70">
        <v>704469</v>
      </c>
      <c r="Q173" s="70">
        <v>7584</v>
      </c>
      <c r="R173" s="70">
        <v>7619</v>
      </c>
      <c r="S173" s="70">
        <v>3039</v>
      </c>
      <c r="V173" s="76"/>
      <c r="W173" s="74"/>
      <c r="X173" s="74"/>
      <c r="Y173" s="75"/>
      <c r="Z173" s="75"/>
      <c r="AA173" s="75"/>
    </row>
    <row r="174" spans="1:27" x14ac:dyDescent="0.25">
      <c r="A174" s="3">
        <v>42795</v>
      </c>
      <c r="B174">
        <f t="shared" si="9"/>
        <v>2017</v>
      </c>
      <c r="C174" s="3" t="str">
        <f t="shared" si="11"/>
        <v>Q1</v>
      </c>
      <c r="D174" s="141">
        <v>7000.6</v>
      </c>
      <c r="E174" s="141">
        <v>6896.8</v>
      </c>
      <c r="F174" s="141">
        <v>246.7</v>
      </c>
      <c r="G174" s="141">
        <v>243.6</v>
      </c>
      <c r="H174" s="70">
        <v>711695.1</v>
      </c>
      <c r="I174" s="70">
        <v>7780.9</v>
      </c>
      <c r="J174" s="70">
        <v>6969</v>
      </c>
      <c r="K174" s="70">
        <v>457.1</v>
      </c>
      <c r="L174" s="70">
        <v>7434.8</v>
      </c>
      <c r="M174" s="70">
        <v>287.5</v>
      </c>
      <c r="N174" s="70">
        <v>971.8</v>
      </c>
      <c r="O174" s="70">
        <f t="shared" si="10"/>
        <v>15215.7</v>
      </c>
      <c r="P174" s="70">
        <v>704469</v>
      </c>
      <c r="Q174" s="70">
        <v>7584</v>
      </c>
      <c r="R174" s="70">
        <v>7619</v>
      </c>
      <c r="S174" s="70">
        <v>3039</v>
      </c>
      <c r="V174" s="76"/>
      <c r="W174" s="74"/>
      <c r="X174" s="74"/>
      <c r="Y174" s="75"/>
      <c r="Z174" s="75"/>
      <c r="AA174" s="75"/>
    </row>
    <row r="175" spans="1:27" x14ac:dyDescent="0.25">
      <c r="A175" s="3">
        <v>42826</v>
      </c>
      <c r="B175">
        <f t="shared" si="9"/>
        <v>2017</v>
      </c>
      <c r="C175" s="3" t="str">
        <f t="shared" si="11"/>
        <v>Q2</v>
      </c>
      <c r="D175" s="141">
        <v>6999.5</v>
      </c>
      <c r="E175" s="141">
        <v>6905.1</v>
      </c>
      <c r="F175" s="141">
        <v>248.2</v>
      </c>
      <c r="G175" s="141">
        <v>244.8</v>
      </c>
      <c r="H175" s="70">
        <v>711695.1</v>
      </c>
      <c r="I175" s="70">
        <v>7780.9</v>
      </c>
      <c r="J175" s="70">
        <v>6969</v>
      </c>
      <c r="K175" s="70">
        <v>457.1</v>
      </c>
      <c r="L175" s="70">
        <v>7434.8</v>
      </c>
      <c r="M175" s="70">
        <v>287.5</v>
      </c>
      <c r="N175" s="70">
        <v>971.8</v>
      </c>
      <c r="O175" s="70">
        <f t="shared" si="10"/>
        <v>15215.7</v>
      </c>
      <c r="P175" s="70">
        <v>711863</v>
      </c>
      <c r="Q175" s="70">
        <v>7723</v>
      </c>
      <c r="R175" s="70">
        <v>7392</v>
      </c>
      <c r="S175" s="70">
        <v>3025</v>
      </c>
      <c r="V175" s="76"/>
      <c r="W175" s="74"/>
      <c r="X175" s="74"/>
      <c r="Y175" s="75"/>
      <c r="Z175" s="75"/>
      <c r="AA175" s="75"/>
    </row>
    <row r="176" spans="1:27" x14ac:dyDescent="0.25">
      <c r="A176" s="3">
        <v>42856</v>
      </c>
      <c r="B176">
        <f t="shared" si="9"/>
        <v>2017</v>
      </c>
      <c r="C176" s="3" t="str">
        <f t="shared" si="11"/>
        <v>Q2</v>
      </c>
      <c r="D176" s="141">
        <v>7006.2</v>
      </c>
      <c r="E176" s="141">
        <v>6969.8</v>
      </c>
      <c r="F176" s="141">
        <v>248.3</v>
      </c>
      <c r="G176" s="141">
        <v>247.5</v>
      </c>
      <c r="H176" s="70">
        <v>711695.1</v>
      </c>
      <c r="I176" s="70">
        <v>7780.9</v>
      </c>
      <c r="J176" s="70">
        <v>6969</v>
      </c>
      <c r="K176" s="70">
        <v>457.1</v>
      </c>
      <c r="L176" s="70">
        <v>7434.8</v>
      </c>
      <c r="M176" s="70">
        <v>287.5</v>
      </c>
      <c r="N176" s="70">
        <v>971.8</v>
      </c>
      <c r="O176" s="70">
        <f t="shared" si="10"/>
        <v>15215.7</v>
      </c>
      <c r="P176" s="70">
        <v>711863</v>
      </c>
      <c r="Q176" s="70">
        <v>7723</v>
      </c>
      <c r="R176" s="70">
        <v>7392</v>
      </c>
      <c r="S176" s="70">
        <v>3025</v>
      </c>
      <c r="V176" s="76"/>
      <c r="W176" s="74"/>
      <c r="X176" s="74"/>
      <c r="Y176" s="75"/>
      <c r="Z176" s="75"/>
      <c r="AA176" s="75"/>
    </row>
    <row r="177" spans="1:27" x14ac:dyDescent="0.25">
      <c r="A177" s="3">
        <v>42887</v>
      </c>
      <c r="B177">
        <f t="shared" si="9"/>
        <v>2017</v>
      </c>
      <c r="C177" s="3" t="str">
        <f t="shared" si="11"/>
        <v>Q2</v>
      </c>
      <c r="D177" s="141">
        <v>7010.4</v>
      </c>
      <c r="E177" s="141">
        <v>7051.6</v>
      </c>
      <c r="F177" s="141">
        <v>246.5</v>
      </c>
      <c r="G177" s="141">
        <v>249.9</v>
      </c>
      <c r="H177" s="70">
        <v>711695.1</v>
      </c>
      <c r="I177" s="70">
        <v>7780.9</v>
      </c>
      <c r="J177" s="70">
        <v>6969</v>
      </c>
      <c r="K177" s="70">
        <v>457.1</v>
      </c>
      <c r="L177" s="70">
        <v>7434.8</v>
      </c>
      <c r="M177" s="70">
        <v>287.5</v>
      </c>
      <c r="N177" s="70">
        <v>971.8</v>
      </c>
      <c r="O177" s="70">
        <f t="shared" si="10"/>
        <v>15215.7</v>
      </c>
      <c r="P177" s="70">
        <v>711863</v>
      </c>
      <c r="Q177" s="70">
        <v>7723</v>
      </c>
      <c r="R177" s="70">
        <v>7392</v>
      </c>
      <c r="S177" s="70">
        <v>3025</v>
      </c>
      <c r="V177" s="76"/>
      <c r="W177" s="74"/>
      <c r="X177" s="74"/>
      <c r="Y177" s="75"/>
      <c r="Z177" s="75"/>
      <c r="AA177" s="75"/>
    </row>
    <row r="178" spans="1:27" x14ac:dyDescent="0.25">
      <c r="A178" s="3">
        <v>42917</v>
      </c>
      <c r="B178">
        <f t="shared" si="9"/>
        <v>2017</v>
      </c>
      <c r="C178" s="3" t="str">
        <f t="shared" si="11"/>
        <v>Q3</v>
      </c>
      <c r="D178" s="141">
        <v>7022.8</v>
      </c>
      <c r="E178" s="141">
        <v>7118.5</v>
      </c>
      <c r="F178" s="141">
        <v>245.3</v>
      </c>
      <c r="G178" s="141">
        <v>250.3</v>
      </c>
      <c r="H178" s="70">
        <v>711695.1</v>
      </c>
      <c r="I178" s="70">
        <v>7780.9</v>
      </c>
      <c r="J178" s="70">
        <v>6969</v>
      </c>
      <c r="K178" s="70">
        <v>457.1</v>
      </c>
      <c r="L178" s="70">
        <v>7434.8</v>
      </c>
      <c r="M178" s="70">
        <v>287.5</v>
      </c>
      <c r="N178" s="70">
        <v>971.8</v>
      </c>
      <c r="O178" s="70">
        <f t="shared" si="10"/>
        <v>15215.7</v>
      </c>
      <c r="P178" s="70">
        <v>712249</v>
      </c>
      <c r="Q178" s="70">
        <v>7853</v>
      </c>
      <c r="R178" s="70">
        <v>7523</v>
      </c>
      <c r="S178" s="70">
        <v>3012</v>
      </c>
      <c r="V178" s="76"/>
      <c r="W178" s="74"/>
      <c r="X178" s="74"/>
      <c r="Y178" s="75"/>
      <c r="Z178" s="75"/>
      <c r="AA178" s="75"/>
    </row>
    <row r="179" spans="1:27" x14ac:dyDescent="0.25">
      <c r="A179" s="3">
        <v>42948</v>
      </c>
      <c r="B179">
        <f t="shared" si="9"/>
        <v>2017</v>
      </c>
      <c r="C179" s="3" t="str">
        <f t="shared" si="11"/>
        <v>Q3</v>
      </c>
      <c r="D179" s="141">
        <v>7041.5</v>
      </c>
      <c r="E179" s="141">
        <v>7139</v>
      </c>
      <c r="F179" s="141">
        <v>241.4</v>
      </c>
      <c r="G179" s="141">
        <v>246.2</v>
      </c>
      <c r="H179" s="70">
        <v>711695.1</v>
      </c>
      <c r="I179" s="70">
        <v>7780.9</v>
      </c>
      <c r="J179" s="70">
        <v>6969</v>
      </c>
      <c r="K179" s="70">
        <v>457.1</v>
      </c>
      <c r="L179" s="70">
        <v>7434.8</v>
      </c>
      <c r="M179" s="70">
        <v>287.5</v>
      </c>
      <c r="N179" s="70">
        <v>971.8</v>
      </c>
      <c r="O179" s="70">
        <f t="shared" si="10"/>
        <v>15215.7</v>
      </c>
      <c r="P179" s="70">
        <v>712249</v>
      </c>
      <c r="Q179" s="70">
        <v>7853</v>
      </c>
      <c r="R179" s="70">
        <v>7523</v>
      </c>
      <c r="S179" s="70">
        <v>3012</v>
      </c>
      <c r="V179" s="76"/>
      <c r="W179" s="74"/>
      <c r="X179" s="74"/>
      <c r="Y179" s="75"/>
      <c r="Z179" s="75"/>
      <c r="AA179" s="75"/>
    </row>
    <row r="180" spans="1:27" x14ac:dyDescent="0.25">
      <c r="A180" s="3">
        <v>42979</v>
      </c>
      <c r="B180">
        <f t="shared" si="9"/>
        <v>2017</v>
      </c>
      <c r="C180" s="3" t="str">
        <f t="shared" si="11"/>
        <v>Q3</v>
      </c>
      <c r="D180" s="141">
        <v>7068.5</v>
      </c>
      <c r="E180" s="141">
        <v>7121.5</v>
      </c>
      <c r="F180" s="141">
        <v>240.1</v>
      </c>
      <c r="G180" s="141">
        <v>241.5</v>
      </c>
      <c r="H180" s="70">
        <v>711695.1</v>
      </c>
      <c r="I180" s="70">
        <v>7780.9</v>
      </c>
      <c r="J180" s="70">
        <v>6969</v>
      </c>
      <c r="K180" s="70">
        <v>457.1</v>
      </c>
      <c r="L180" s="70">
        <v>7434.8</v>
      </c>
      <c r="M180" s="70">
        <v>287.5</v>
      </c>
      <c r="N180" s="70">
        <v>971.8</v>
      </c>
      <c r="O180" s="70">
        <f t="shared" si="10"/>
        <v>15215.7</v>
      </c>
      <c r="P180" s="70">
        <v>712249</v>
      </c>
      <c r="Q180" s="70">
        <v>7853</v>
      </c>
      <c r="R180" s="70">
        <v>7523</v>
      </c>
      <c r="S180" s="70">
        <v>3012</v>
      </c>
      <c r="V180" s="76"/>
      <c r="W180" s="74"/>
      <c r="X180" s="74"/>
      <c r="Y180" s="75"/>
      <c r="Z180" s="75"/>
      <c r="AA180" s="75"/>
    </row>
    <row r="181" spans="1:27" x14ac:dyDescent="0.25">
      <c r="A181" s="142">
        <v>43009</v>
      </c>
      <c r="B181">
        <f t="shared" si="9"/>
        <v>2017</v>
      </c>
      <c r="C181" s="3" t="str">
        <f t="shared" si="11"/>
        <v>Q4</v>
      </c>
      <c r="D181" s="141">
        <v>7092.3</v>
      </c>
      <c r="E181" s="141">
        <v>7117.9</v>
      </c>
      <c r="F181" s="141">
        <v>240</v>
      </c>
      <c r="G181" s="141">
        <v>240.4</v>
      </c>
      <c r="H181" s="70">
        <v>711695.1</v>
      </c>
      <c r="I181" s="70">
        <v>7780.9</v>
      </c>
      <c r="J181" s="70">
        <v>6969</v>
      </c>
      <c r="K181" s="70">
        <v>457.1</v>
      </c>
      <c r="L181" s="70">
        <v>7434.8</v>
      </c>
      <c r="M181" s="70">
        <v>287.5</v>
      </c>
      <c r="N181" s="70">
        <v>971.8</v>
      </c>
      <c r="O181" s="70">
        <f t="shared" si="10"/>
        <v>15215.7</v>
      </c>
      <c r="P181" s="70">
        <v>718200</v>
      </c>
      <c r="Q181" s="70">
        <v>7964</v>
      </c>
      <c r="R181" s="70">
        <v>7205</v>
      </c>
      <c r="S181" s="70">
        <v>2949</v>
      </c>
      <c r="V181" s="76"/>
      <c r="W181" s="74"/>
      <c r="X181" s="74"/>
      <c r="Y181" s="75"/>
      <c r="Z181" s="75"/>
      <c r="AA181" s="75"/>
    </row>
    <row r="182" spans="1:27" x14ac:dyDescent="0.25">
      <c r="A182" s="142">
        <v>43040</v>
      </c>
      <c r="B182">
        <f t="shared" si="9"/>
        <v>2017</v>
      </c>
      <c r="C182" s="3" t="str">
        <f t="shared" si="11"/>
        <v>Q4</v>
      </c>
      <c r="D182" s="141">
        <v>7114.4</v>
      </c>
      <c r="E182" s="141">
        <v>7117.8</v>
      </c>
      <c r="F182" s="141">
        <v>244.3</v>
      </c>
      <c r="G182" s="141">
        <v>241.8</v>
      </c>
      <c r="H182" s="70">
        <v>711695.1</v>
      </c>
      <c r="I182" s="70">
        <v>7780.9</v>
      </c>
      <c r="J182" s="70">
        <v>6969</v>
      </c>
      <c r="K182" s="70">
        <v>457.1</v>
      </c>
      <c r="L182" s="70">
        <v>7434.8</v>
      </c>
      <c r="M182" s="70">
        <v>287.5</v>
      </c>
      <c r="N182" s="70">
        <v>971.8</v>
      </c>
      <c r="O182" s="70">
        <f t="shared" si="10"/>
        <v>15215.7</v>
      </c>
      <c r="P182" s="70">
        <v>718200</v>
      </c>
      <c r="Q182" s="70">
        <v>7964</v>
      </c>
      <c r="R182" s="70">
        <v>7205</v>
      </c>
      <c r="S182" s="70">
        <v>2949</v>
      </c>
      <c r="V182" s="76"/>
      <c r="W182" s="74"/>
      <c r="X182" s="74"/>
      <c r="Y182" s="75"/>
      <c r="Z182" s="75"/>
      <c r="AA182" s="75"/>
    </row>
    <row r="183" spans="1:27" x14ac:dyDescent="0.25">
      <c r="A183" s="142">
        <v>43070</v>
      </c>
      <c r="B183">
        <f t="shared" si="9"/>
        <v>2017</v>
      </c>
      <c r="C183" s="3" t="str">
        <f t="shared" si="11"/>
        <v>Q4</v>
      </c>
      <c r="D183" s="141">
        <v>7131.7</v>
      </c>
      <c r="E183" s="141">
        <v>7140.2</v>
      </c>
      <c r="F183" s="141">
        <v>245.3</v>
      </c>
      <c r="G183" s="141">
        <v>242</v>
      </c>
      <c r="H183" s="70">
        <v>711695.1</v>
      </c>
      <c r="I183" s="70">
        <v>7780.9</v>
      </c>
      <c r="J183" s="70">
        <v>6969</v>
      </c>
      <c r="K183" s="70">
        <v>457.1</v>
      </c>
      <c r="L183" s="70">
        <v>7434.8</v>
      </c>
      <c r="M183" s="70">
        <v>287.5</v>
      </c>
      <c r="N183" s="70">
        <v>971.8</v>
      </c>
      <c r="O183" s="70">
        <f t="shared" si="10"/>
        <v>15215.7</v>
      </c>
      <c r="P183" s="70">
        <v>718200</v>
      </c>
      <c r="Q183" s="70">
        <v>7964</v>
      </c>
      <c r="R183" s="70">
        <v>7205</v>
      </c>
      <c r="S183" s="70">
        <v>2949</v>
      </c>
      <c r="V183" s="76"/>
      <c r="W183" s="74"/>
      <c r="X183" s="74"/>
      <c r="Y183" s="75"/>
      <c r="Z183" s="75"/>
      <c r="AA183" s="75"/>
    </row>
    <row r="184" spans="1:27" x14ac:dyDescent="0.25">
      <c r="A184" s="142">
        <v>43101</v>
      </c>
      <c r="B184">
        <f t="shared" si="9"/>
        <v>2018</v>
      </c>
      <c r="C184" s="3" t="str">
        <f t="shared" si="11"/>
        <v>Q1</v>
      </c>
      <c r="D184" s="141">
        <v>7129.8</v>
      </c>
      <c r="E184" s="141">
        <v>7100.3</v>
      </c>
      <c r="F184" s="141">
        <v>244.7</v>
      </c>
      <c r="G184" s="141">
        <v>241.1</v>
      </c>
      <c r="H184" s="70">
        <v>735936.1</v>
      </c>
      <c r="I184" s="70">
        <v>7987.4</v>
      </c>
      <c r="J184" s="70">
        <v>7214.6</v>
      </c>
      <c r="K184" s="70">
        <v>447.7</v>
      </c>
      <c r="L184" s="70">
        <v>7389.6</v>
      </c>
      <c r="M184" s="70">
        <v>277</v>
      </c>
      <c r="N184" s="70">
        <v>1087</v>
      </c>
      <c r="O184" s="70">
        <f t="shared" si="10"/>
        <v>15377</v>
      </c>
      <c r="P184" s="70">
        <v>726015</v>
      </c>
      <c r="Q184" s="70">
        <v>7981</v>
      </c>
      <c r="R184" s="70">
        <v>7309</v>
      </c>
      <c r="S184" s="70">
        <v>3134</v>
      </c>
      <c r="V184" s="76"/>
      <c r="W184" s="74"/>
      <c r="X184" s="74"/>
      <c r="Y184" s="75"/>
      <c r="Z184" s="75"/>
      <c r="AA184" s="75"/>
    </row>
    <row r="185" spans="1:27" x14ac:dyDescent="0.25">
      <c r="A185" s="142">
        <v>43132</v>
      </c>
      <c r="B185">
        <f t="shared" si="9"/>
        <v>2018</v>
      </c>
      <c r="C185" s="3" t="str">
        <f t="shared" si="11"/>
        <v>Q1</v>
      </c>
      <c r="D185" s="141">
        <v>7121.1</v>
      </c>
      <c r="E185" s="141">
        <v>7053.7</v>
      </c>
      <c r="F185" s="141">
        <v>246.5</v>
      </c>
      <c r="G185" s="141">
        <v>243.6</v>
      </c>
      <c r="H185" s="70">
        <v>735936.1</v>
      </c>
      <c r="I185" s="70">
        <v>7987.4</v>
      </c>
      <c r="J185" s="70">
        <v>7214.6</v>
      </c>
      <c r="K185" s="70">
        <v>447.7</v>
      </c>
      <c r="L185" s="70">
        <v>7389.6</v>
      </c>
      <c r="M185" s="70">
        <v>277</v>
      </c>
      <c r="N185" s="70">
        <v>1087</v>
      </c>
      <c r="O185" s="70">
        <f t="shared" si="10"/>
        <v>15377</v>
      </c>
      <c r="P185" s="70">
        <v>726015</v>
      </c>
      <c r="Q185" s="70">
        <v>7981</v>
      </c>
      <c r="R185" s="70">
        <v>7309</v>
      </c>
      <c r="S185" s="70">
        <v>3134</v>
      </c>
      <c r="V185" s="76"/>
      <c r="W185" s="74"/>
      <c r="X185" s="74"/>
      <c r="Y185" s="75"/>
      <c r="Z185" s="75"/>
      <c r="AA185" s="75"/>
    </row>
    <row r="186" spans="1:27" x14ac:dyDescent="0.25">
      <c r="A186" s="142">
        <v>43160</v>
      </c>
      <c r="B186">
        <f t="shared" si="9"/>
        <v>2018</v>
      </c>
      <c r="C186" s="3" t="str">
        <f t="shared" si="11"/>
        <v>Q1</v>
      </c>
      <c r="D186" s="141">
        <v>7120.5</v>
      </c>
      <c r="E186" s="141">
        <v>7013.3</v>
      </c>
      <c r="F186" s="141">
        <v>249.2</v>
      </c>
      <c r="G186" s="141">
        <v>246.2</v>
      </c>
      <c r="H186" s="70">
        <v>735936.1</v>
      </c>
      <c r="I186" s="70">
        <v>7987.4</v>
      </c>
      <c r="J186" s="70">
        <v>7214.6</v>
      </c>
      <c r="K186" s="70">
        <v>447.7</v>
      </c>
      <c r="L186" s="70">
        <v>7389.6</v>
      </c>
      <c r="M186" s="70">
        <v>277</v>
      </c>
      <c r="N186" s="70">
        <v>1087</v>
      </c>
      <c r="O186" s="70">
        <f t="shared" si="10"/>
        <v>15377</v>
      </c>
      <c r="P186" s="70">
        <v>726015</v>
      </c>
      <c r="Q186" s="70">
        <v>7981</v>
      </c>
      <c r="R186" s="70">
        <v>7309</v>
      </c>
      <c r="S186" s="70">
        <v>3134</v>
      </c>
      <c r="V186" s="76"/>
      <c r="W186" s="74"/>
      <c r="X186" s="74"/>
      <c r="Y186" s="75"/>
      <c r="Z186" s="75"/>
      <c r="AA186" s="75"/>
    </row>
    <row r="187" spans="1:27" x14ac:dyDescent="0.25">
      <c r="A187" s="142">
        <v>43191</v>
      </c>
      <c r="B187">
        <f t="shared" si="9"/>
        <v>2018</v>
      </c>
      <c r="C187" s="3" t="str">
        <f t="shared" si="11"/>
        <v>Q2</v>
      </c>
      <c r="D187" s="141">
        <v>7136.3</v>
      </c>
      <c r="E187" s="141">
        <v>7043.4</v>
      </c>
      <c r="F187" s="141">
        <v>254.1</v>
      </c>
      <c r="G187" s="141">
        <v>250.2</v>
      </c>
      <c r="H187" s="70">
        <v>735936.1</v>
      </c>
      <c r="I187" s="70">
        <v>7987.4</v>
      </c>
      <c r="J187" s="70">
        <v>7214.6</v>
      </c>
      <c r="K187" s="70">
        <v>447.7</v>
      </c>
      <c r="L187" s="70">
        <v>7389.6</v>
      </c>
      <c r="M187" s="70">
        <v>277</v>
      </c>
      <c r="N187" s="70">
        <v>1087</v>
      </c>
      <c r="O187" s="70">
        <f t="shared" si="10"/>
        <v>15377</v>
      </c>
      <c r="P187" s="70">
        <v>731439</v>
      </c>
      <c r="Q187" s="70">
        <v>8038</v>
      </c>
      <c r="R187" s="70">
        <v>7479</v>
      </c>
      <c r="S187" s="70">
        <v>3201</v>
      </c>
      <c r="V187" s="76"/>
      <c r="W187" s="74"/>
      <c r="X187" s="74"/>
      <c r="Y187" s="75"/>
      <c r="Z187" s="75"/>
      <c r="AA187" s="75"/>
    </row>
    <row r="188" spans="1:27" x14ac:dyDescent="0.25">
      <c r="A188" s="142">
        <v>43221</v>
      </c>
      <c r="B188">
        <f t="shared" si="9"/>
        <v>2018</v>
      </c>
      <c r="C188" s="3" t="str">
        <f t="shared" si="11"/>
        <v>Q2</v>
      </c>
      <c r="D188" s="141">
        <v>7145.7</v>
      </c>
      <c r="E188" s="141">
        <v>7111</v>
      </c>
      <c r="F188" s="141">
        <v>255.6</v>
      </c>
      <c r="G188" s="141">
        <v>254.1</v>
      </c>
      <c r="H188" s="70">
        <v>735936.1</v>
      </c>
      <c r="I188" s="70">
        <v>7987.4</v>
      </c>
      <c r="J188" s="70">
        <v>7214.6</v>
      </c>
      <c r="K188" s="70">
        <v>447.7</v>
      </c>
      <c r="L188" s="70">
        <v>7389.6</v>
      </c>
      <c r="M188" s="70">
        <v>277</v>
      </c>
      <c r="N188" s="70">
        <v>1087</v>
      </c>
      <c r="O188" s="70">
        <f t="shared" si="10"/>
        <v>15377</v>
      </c>
      <c r="P188" s="70">
        <v>731439</v>
      </c>
      <c r="Q188" s="70">
        <v>8038</v>
      </c>
      <c r="R188" s="70">
        <v>7479</v>
      </c>
      <c r="S188" s="70">
        <v>3201</v>
      </c>
      <c r="V188" s="76"/>
      <c r="W188" s="74"/>
      <c r="X188" s="74"/>
      <c r="Y188" s="75"/>
      <c r="Z188" s="75"/>
      <c r="AA188" s="75"/>
    </row>
    <row r="189" spans="1:27" x14ac:dyDescent="0.25">
      <c r="A189" s="142">
        <v>43252</v>
      </c>
      <c r="B189">
        <f t="shared" si="9"/>
        <v>2018</v>
      </c>
      <c r="C189" s="3" t="str">
        <f t="shared" si="11"/>
        <v>Q2</v>
      </c>
      <c r="D189" s="141">
        <v>7158.5</v>
      </c>
      <c r="E189" s="141">
        <v>7203.7</v>
      </c>
      <c r="F189" s="141">
        <v>256.3</v>
      </c>
      <c r="G189" s="141">
        <v>259</v>
      </c>
      <c r="H189" s="70">
        <v>735936.1</v>
      </c>
      <c r="I189" s="70">
        <v>7987.4</v>
      </c>
      <c r="J189" s="70">
        <v>7214.6</v>
      </c>
      <c r="K189" s="70">
        <v>447.7</v>
      </c>
      <c r="L189" s="70">
        <v>7389.6</v>
      </c>
      <c r="M189" s="70">
        <v>277</v>
      </c>
      <c r="N189" s="70">
        <v>1087</v>
      </c>
      <c r="O189" s="70">
        <f t="shared" si="10"/>
        <v>15377</v>
      </c>
      <c r="P189" s="70">
        <v>731439</v>
      </c>
      <c r="Q189" s="70">
        <v>8038</v>
      </c>
      <c r="R189" s="70">
        <v>7479</v>
      </c>
      <c r="S189" s="70">
        <v>3201</v>
      </c>
      <c r="V189" s="76"/>
      <c r="W189" s="74"/>
      <c r="X189" s="74"/>
      <c r="Y189" s="75"/>
      <c r="Z189" s="75"/>
      <c r="AA189" s="75"/>
    </row>
    <row r="190" spans="1:27" x14ac:dyDescent="0.25">
      <c r="A190" s="142">
        <v>43282</v>
      </c>
      <c r="B190">
        <f t="shared" si="9"/>
        <v>2018</v>
      </c>
      <c r="C190" s="3" t="str">
        <f t="shared" si="11"/>
        <v>Q3</v>
      </c>
      <c r="D190" s="141">
        <v>7189.2</v>
      </c>
      <c r="E190" s="141">
        <v>7285.2</v>
      </c>
      <c r="F190" s="141">
        <v>257.60000000000002</v>
      </c>
      <c r="G190" s="141">
        <v>263.5</v>
      </c>
      <c r="H190" s="70">
        <v>735936.1</v>
      </c>
      <c r="I190" s="70">
        <v>7987.4</v>
      </c>
      <c r="J190" s="70">
        <v>7214.6</v>
      </c>
      <c r="K190" s="70">
        <v>447.7</v>
      </c>
      <c r="L190" s="70">
        <v>7389.6</v>
      </c>
      <c r="M190" s="70">
        <v>277</v>
      </c>
      <c r="N190" s="70">
        <v>1087</v>
      </c>
      <c r="O190" s="70">
        <f t="shared" si="10"/>
        <v>15377</v>
      </c>
      <c r="P190" s="70">
        <v>740407</v>
      </c>
      <c r="Q190" s="70">
        <v>8003</v>
      </c>
      <c r="R190" s="70">
        <v>7329</v>
      </c>
      <c r="S190" s="70">
        <v>3290</v>
      </c>
      <c r="V190" s="76"/>
      <c r="W190" s="74"/>
      <c r="X190" s="74"/>
      <c r="Y190" s="75"/>
      <c r="Z190" s="75"/>
      <c r="AA190" s="75"/>
    </row>
    <row r="191" spans="1:27" x14ac:dyDescent="0.25">
      <c r="A191" s="142">
        <v>43313</v>
      </c>
      <c r="B191">
        <f t="shared" si="9"/>
        <v>2018</v>
      </c>
      <c r="C191" s="3" t="str">
        <f t="shared" si="11"/>
        <v>Q3</v>
      </c>
      <c r="D191" s="141">
        <v>7191.8</v>
      </c>
      <c r="E191" s="141">
        <v>7290.7</v>
      </c>
      <c r="F191" s="141">
        <v>258.5</v>
      </c>
      <c r="G191" s="141">
        <v>264.39999999999998</v>
      </c>
      <c r="H191" s="70">
        <v>735936.1</v>
      </c>
      <c r="I191" s="70">
        <v>7987.4</v>
      </c>
      <c r="J191" s="70">
        <v>7214.6</v>
      </c>
      <c r="K191" s="70">
        <v>447.7</v>
      </c>
      <c r="L191" s="70">
        <v>7389.6</v>
      </c>
      <c r="M191" s="70">
        <v>277</v>
      </c>
      <c r="N191" s="70">
        <v>1087</v>
      </c>
      <c r="O191" s="70">
        <f t="shared" si="10"/>
        <v>15377</v>
      </c>
      <c r="P191" s="70">
        <v>740407</v>
      </c>
      <c r="Q191" s="70">
        <v>8003</v>
      </c>
      <c r="R191" s="70">
        <v>7329</v>
      </c>
      <c r="S191" s="70">
        <v>3290</v>
      </c>
      <c r="V191" s="76"/>
      <c r="W191" s="74"/>
      <c r="X191" s="74"/>
      <c r="Y191" s="75"/>
      <c r="Z191" s="75"/>
      <c r="AA191" s="75"/>
    </row>
    <row r="192" spans="1:27" x14ac:dyDescent="0.25">
      <c r="A192" s="142">
        <v>43344</v>
      </c>
      <c r="B192">
        <f t="shared" si="9"/>
        <v>2018</v>
      </c>
      <c r="C192" s="3" t="str">
        <f t="shared" si="11"/>
        <v>Q3</v>
      </c>
      <c r="D192" s="141">
        <v>7195.6</v>
      </c>
      <c r="E192" s="141">
        <v>7249.1</v>
      </c>
      <c r="F192" s="141">
        <v>259.10000000000002</v>
      </c>
      <c r="G192" s="141">
        <v>261.7</v>
      </c>
      <c r="H192" s="70">
        <v>735936.1</v>
      </c>
      <c r="I192" s="70">
        <v>7987.4</v>
      </c>
      <c r="J192" s="70">
        <v>7214.6</v>
      </c>
      <c r="K192" s="70">
        <v>447.7</v>
      </c>
      <c r="L192" s="70">
        <v>7389.6</v>
      </c>
      <c r="M192" s="70">
        <v>277</v>
      </c>
      <c r="N192" s="70">
        <v>1087</v>
      </c>
      <c r="O192" s="70">
        <f t="shared" si="10"/>
        <v>15377</v>
      </c>
      <c r="P192" s="70">
        <v>740407</v>
      </c>
      <c r="Q192" s="70">
        <v>8003</v>
      </c>
      <c r="R192" s="70">
        <v>7329</v>
      </c>
      <c r="S192" s="70">
        <v>3290</v>
      </c>
      <c r="V192" s="76"/>
      <c r="W192" s="74"/>
      <c r="X192" s="74"/>
      <c r="Y192" s="75"/>
      <c r="Z192" s="75"/>
      <c r="AA192" s="75"/>
    </row>
    <row r="193" spans="1:27" x14ac:dyDescent="0.25">
      <c r="A193" s="142">
        <v>43374</v>
      </c>
      <c r="B193">
        <f t="shared" si="9"/>
        <v>2018</v>
      </c>
      <c r="C193" s="3" t="str">
        <f t="shared" si="11"/>
        <v>Q4</v>
      </c>
      <c r="D193" s="141">
        <v>7181.8</v>
      </c>
      <c r="E193" s="141">
        <v>7206.5</v>
      </c>
      <c r="F193" s="141">
        <v>257.8</v>
      </c>
      <c r="G193" s="141">
        <v>258.10000000000002</v>
      </c>
      <c r="H193" s="70">
        <v>735936.1</v>
      </c>
      <c r="I193" s="70">
        <v>7987.4</v>
      </c>
      <c r="J193" s="70">
        <v>7214.6</v>
      </c>
      <c r="K193" s="70">
        <v>447.7</v>
      </c>
      <c r="L193" s="70">
        <v>7389.6</v>
      </c>
      <c r="M193" s="70">
        <v>277</v>
      </c>
      <c r="N193" s="70">
        <v>1087</v>
      </c>
      <c r="O193" s="70">
        <f t="shared" si="10"/>
        <v>15377</v>
      </c>
      <c r="P193" s="70">
        <v>745883</v>
      </c>
      <c r="Q193" s="70">
        <v>7928</v>
      </c>
      <c r="R193" s="70">
        <v>7441</v>
      </c>
      <c r="S193" s="70">
        <v>3329</v>
      </c>
      <c r="V193" s="76"/>
      <c r="W193" s="74"/>
      <c r="X193" s="74"/>
      <c r="Y193" s="75"/>
      <c r="Z193" s="75"/>
      <c r="AA193" s="75"/>
    </row>
    <row r="194" spans="1:27" x14ac:dyDescent="0.25">
      <c r="A194" s="142">
        <v>43405</v>
      </c>
      <c r="B194">
        <f t="shared" si="9"/>
        <v>2018</v>
      </c>
      <c r="C194" s="3" t="str">
        <f t="shared" si="11"/>
        <v>Q4</v>
      </c>
      <c r="D194" s="141">
        <v>7204.8</v>
      </c>
      <c r="E194" s="141">
        <v>7207.4</v>
      </c>
      <c r="F194" s="141">
        <v>254</v>
      </c>
      <c r="G194" s="141">
        <v>251.1</v>
      </c>
      <c r="H194" s="70">
        <v>735936.1</v>
      </c>
      <c r="I194" s="70">
        <v>7987.4</v>
      </c>
      <c r="J194" s="70">
        <v>7214.6</v>
      </c>
      <c r="K194" s="70">
        <v>447.7</v>
      </c>
      <c r="L194" s="70">
        <v>7389.6</v>
      </c>
      <c r="M194" s="70">
        <v>277</v>
      </c>
      <c r="N194" s="70">
        <v>1087</v>
      </c>
      <c r="O194" s="70">
        <f t="shared" si="10"/>
        <v>15377</v>
      </c>
      <c r="P194" s="70">
        <v>745883</v>
      </c>
      <c r="Q194" s="70">
        <v>7928</v>
      </c>
      <c r="R194" s="70">
        <v>7441</v>
      </c>
      <c r="S194" s="70">
        <v>3329</v>
      </c>
      <c r="V194" s="76"/>
      <c r="W194" s="74"/>
      <c r="X194" s="74"/>
      <c r="Y194" s="75"/>
      <c r="Z194" s="75"/>
      <c r="AA194" s="75"/>
    </row>
    <row r="195" spans="1:27" x14ac:dyDescent="0.25">
      <c r="A195" s="142">
        <v>43435</v>
      </c>
      <c r="B195">
        <f t="shared" si="9"/>
        <v>2018</v>
      </c>
      <c r="C195" s="3" t="str">
        <f t="shared" si="11"/>
        <v>Q4</v>
      </c>
      <c r="D195" s="141">
        <v>7216.7</v>
      </c>
      <c r="E195" s="141">
        <v>7227.2</v>
      </c>
      <c r="F195" s="141">
        <v>252.9</v>
      </c>
      <c r="G195" s="141">
        <v>249.2</v>
      </c>
      <c r="H195" s="70">
        <v>735936.1</v>
      </c>
      <c r="I195" s="70">
        <v>7987.4</v>
      </c>
      <c r="J195" s="70">
        <v>7214.6</v>
      </c>
      <c r="K195" s="70">
        <v>447.7</v>
      </c>
      <c r="L195" s="70">
        <v>7389.6</v>
      </c>
      <c r="M195" s="70">
        <v>277</v>
      </c>
      <c r="N195" s="70">
        <v>1087</v>
      </c>
      <c r="O195" s="70">
        <f t="shared" si="10"/>
        <v>15377</v>
      </c>
      <c r="P195" s="70">
        <v>745883</v>
      </c>
      <c r="Q195" s="70">
        <v>7928</v>
      </c>
      <c r="R195" s="70">
        <v>7441</v>
      </c>
      <c r="S195" s="70">
        <v>3329</v>
      </c>
      <c r="V195" s="76"/>
      <c r="W195" s="74"/>
      <c r="X195" s="74"/>
      <c r="Y195" s="75"/>
      <c r="Z195" s="75"/>
      <c r="AA195" s="75"/>
    </row>
    <row r="196" spans="1:27" x14ac:dyDescent="0.25">
      <c r="A196" s="142">
        <v>43466</v>
      </c>
      <c r="B196">
        <f t="shared" si="9"/>
        <v>2019</v>
      </c>
      <c r="C196" s="3" t="str">
        <f t="shared" si="11"/>
        <v>Q1</v>
      </c>
      <c r="D196" s="141">
        <v>7241.7</v>
      </c>
      <c r="E196" s="141">
        <v>7214.9</v>
      </c>
      <c r="F196" s="141">
        <v>253.2</v>
      </c>
      <c r="G196" s="141">
        <v>249.5</v>
      </c>
      <c r="H196" s="70">
        <v>750792.8</v>
      </c>
      <c r="I196" s="70">
        <v>8585.4</v>
      </c>
      <c r="J196" s="70">
        <v>7852.3</v>
      </c>
      <c r="K196" s="70">
        <v>445.8</v>
      </c>
      <c r="L196" s="70">
        <v>7036.8</v>
      </c>
      <c r="M196" s="70">
        <v>272.8</v>
      </c>
      <c r="N196" s="70">
        <v>906.6</v>
      </c>
      <c r="O196" s="70">
        <f t="shared" si="10"/>
        <v>15622.2</v>
      </c>
      <c r="P196" s="70">
        <v>746013</v>
      </c>
      <c r="Q196" s="70">
        <v>8137</v>
      </c>
      <c r="R196" s="70">
        <v>7042</v>
      </c>
      <c r="S196" s="70">
        <v>3278</v>
      </c>
      <c r="V196" s="76"/>
      <c r="W196" s="74"/>
      <c r="X196" s="74"/>
      <c r="Y196" s="75"/>
      <c r="Z196" s="75"/>
      <c r="AA196" s="75"/>
    </row>
    <row r="197" spans="1:27" x14ac:dyDescent="0.25">
      <c r="A197" s="142">
        <v>43497</v>
      </c>
      <c r="B197">
        <f t="shared" ref="B197:B257" si="12">YEAR(A197)</f>
        <v>2019</v>
      </c>
      <c r="C197" s="3" t="str">
        <f t="shared" si="11"/>
        <v>Q1</v>
      </c>
      <c r="D197" s="141">
        <v>7272.4</v>
      </c>
      <c r="E197" s="141">
        <v>7205</v>
      </c>
      <c r="F197" s="141">
        <v>252.5</v>
      </c>
      <c r="G197" s="141">
        <v>250.1</v>
      </c>
      <c r="H197" s="70">
        <v>750792.8</v>
      </c>
      <c r="I197" s="70">
        <v>8585.4</v>
      </c>
      <c r="J197" s="70">
        <v>7852.3</v>
      </c>
      <c r="K197" s="70">
        <v>445.8</v>
      </c>
      <c r="L197" s="70">
        <v>7036.8</v>
      </c>
      <c r="M197" s="70">
        <v>272.8</v>
      </c>
      <c r="N197" s="70">
        <v>906.6</v>
      </c>
      <c r="O197" s="70">
        <f t="shared" ref="O197:O232" si="13">L197+I197</f>
        <v>15622.2</v>
      </c>
      <c r="P197" s="70">
        <v>746013</v>
      </c>
      <c r="Q197" s="70">
        <v>8137</v>
      </c>
      <c r="R197" s="70">
        <v>7042</v>
      </c>
      <c r="S197" s="70">
        <v>3278</v>
      </c>
      <c r="V197" s="76"/>
      <c r="W197" s="74"/>
      <c r="X197" s="74"/>
      <c r="Y197" s="75"/>
      <c r="Z197" s="75"/>
      <c r="AA197" s="75"/>
    </row>
    <row r="198" spans="1:27" x14ac:dyDescent="0.25">
      <c r="A198" s="142">
        <v>43525</v>
      </c>
      <c r="B198">
        <f t="shared" si="12"/>
        <v>2019</v>
      </c>
      <c r="C198" s="3" t="str">
        <f t="shared" si="11"/>
        <v>Q1</v>
      </c>
      <c r="D198" s="141">
        <v>7293.4</v>
      </c>
      <c r="E198" s="141">
        <v>7185</v>
      </c>
      <c r="F198" s="141">
        <v>250.2</v>
      </c>
      <c r="G198" s="141">
        <v>248.2</v>
      </c>
      <c r="H198" s="70">
        <v>750792.8</v>
      </c>
      <c r="I198" s="70">
        <v>8585.4</v>
      </c>
      <c r="J198" s="70">
        <v>7852.3</v>
      </c>
      <c r="K198" s="70">
        <v>445.8</v>
      </c>
      <c r="L198" s="70">
        <v>7036.8</v>
      </c>
      <c r="M198" s="70">
        <v>272.8</v>
      </c>
      <c r="N198" s="70">
        <v>906.6</v>
      </c>
      <c r="O198" s="70">
        <f t="shared" si="13"/>
        <v>15622.2</v>
      </c>
      <c r="P198" s="70">
        <v>746013</v>
      </c>
      <c r="Q198" s="70">
        <v>8137</v>
      </c>
      <c r="R198" s="70">
        <v>7042</v>
      </c>
      <c r="S198" s="70">
        <v>3278</v>
      </c>
      <c r="V198" s="76"/>
      <c r="W198" s="74"/>
      <c r="X198" s="74"/>
      <c r="Y198" s="75"/>
      <c r="Z198" s="75"/>
      <c r="AA198" s="75"/>
    </row>
    <row r="199" spans="1:27" x14ac:dyDescent="0.25">
      <c r="A199" s="142">
        <v>43556</v>
      </c>
      <c r="B199">
        <f t="shared" si="12"/>
        <v>2019</v>
      </c>
      <c r="C199" s="3" t="str">
        <f t="shared" si="11"/>
        <v>Q2</v>
      </c>
      <c r="D199" s="141">
        <v>7315.9</v>
      </c>
      <c r="E199" s="141">
        <v>7222.7</v>
      </c>
      <c r="F199" s="141">
        <v>248.6</v>
      </c>
      <c r="G199" s="141">
        <v>246.1</v>
      </c>
      <c r="H199" s="70">
        <v>750792.8</v>
      </c>
      <c r="I199" s="70">
        <v>8585.4</v>
      </c>
      <c r="J199" s="70">
        <v>7852.3</v>
      </c>
      <c r="K199" s="70">
        <v>445.8</v>
      </c>
      <c r="L199" s="70">
        <v>7036.8</v>
      </c>
      <c r="M199" s="70">
        <v>272.8</v>
      </c>
      <c r="N199" s="70">
        <v>906.6</v>
      </c>
      <c r="O199" s="70">
        <f t="shared" si="13"/>
        <v>15622.2</v>
      </c>
      <c r="P199" s="70">
        <v>750636</v>
      </c>
      <c r="Q199" s="70">
        <v>8482</v>
      </c>
      <c r="R199" s="70">
        <v>7250</v>
      </c>
      <c r="S199" s="70">
        <v>3384</v>
      </c>
      <c r="V199" s="76"/>
      <c r="W199" s="74"/>
      <c r="X199" s="74"/>
      <c r="Y199" s="75"/>
      <c r="Z199" s="75"/>
      <c r="AA199" s="75"/>
    </row>
    <row r="200" spans="1:27" x14ac:dyDescent="0.25">
      <c r="A200" s="142">
        <v>43586</v>
      </c>
      <c r="B200">
        <f t="shared" si="12"/>
        <v>2019</v>
      </c>
      <c r="C200" s="3" t="str">
        <f t="shared" si="11"/>
        <v>Q2</v>
      </c>
      <c r="D200" s="141">
        <v>7336.7</v>
      </c>
      <c r="E200" s="141">
        <v>7297.7</v>
      </c>
      <c r="F200" s="141">
        <v>245.5</v>
      </c>
      <c r="G200" s="141">
        <v>244.3</v>
      </c>
      <c r="H200" s="70">
        <v>750792.8</v>
      </c>
      <c r="I200" s="70">
        <v>8585.4</v>
      </c>
      <c r="J200" s="70">
        <v>7852.3</v>
      </c>
      <c r="K200" s="70">
        <v>445.8</v>
      </c>
      <c r="L200" s="70">
        <v>7036.8</v>
      </c>
      <c r="M200" s="70">
        <v>272.8</v>
      </c>
      <c r="N200" s="70">
        <v>906.6</v>
      </c>
      <c r="O200" s="70">
        <f t="shared" si="13"/>
        <v>15622.2</v>
      </c>
      <c r="P200" s="70">
        <v>750636</v>
      </c>
      <c r="Q200" s="70">
        <v>8482</v>
      </c>
      <c r="R200" s="70">
        <v>7250</v>
      </c>
      <c r="S200" s="70">
        <v>3384</v>
      </c>
      <c r="V200" s="76"/>
      <c r="W200" s="74"/>
      <c r="X200" s="74"/>
      <c r="Y200" s="75"/>
      <c r="Z200" s="75"/>
      <c r="AA200" s="75"/>
    </row>
    <row r="201" spans="1:27" x14ac:dyDescent="0.25">
      <c r="A201" s="142">
        <v>43617</v>
      </c>
      <c r="B201">
        <f t="shared" si="12"/>
        <v>2019</v>
      </c>
      <c r="C201" s="3" t="str">
        <f t="shared" si="11"/>
        <v>Q2</v>
      </c>
      <c r="D201" s="141">
        <v>7361.4</v>
      </c>
      <c r="E201" s="141">
        <v>7398.9</v>
      </c>
      <c r="F201" s="141">
        <v>245.4</v>
      </c>
      <c r="G201" s="141">
        <v>247.4</v>
      </c>
      <c r="H201" s="70">
        <v>750792.8</v>
      </c>
      <c r="I201" s="70">
        <v>8585.4</v>
      </c>
      <c r="J201" s="70">
        <v>7852.3</v>
      </c>
      <c r="K201" s="70">
        <v>445.8</v>
      </c>
      <c r="L201" s="70">
        <v>7036.8</v>
      </c>
      <c r="M201" s="70">
        <v>272.8</v>
      </c>
      <c r="N201" s="70">
        <v>906.6</v>
      </c>
      <c r="O201" s="70">
        <f t="shared" si="13"/>
        <v>15622.2</v>
      </c>
      <c r="P201" s="70">
        <v>750636</v>
      </c>
      <c r="Q201" s="70">
        <v>8482</v>
      </c>
      <c r="R201" s="70">
        <v>7250</v>
      </c>
      <c r="S201" s="70">
        <v>3384</v>
      </c>
      <c r="V201" s="76"/>
      <c r="W201" s="74"/>
      <c r="X201" s="74"/>
      <c r="Y201" s="75"/>
      <c r="Z201" s="75"/>
      <c r="AA201" s="75"/>
    </row>
    <row r="202" spans="1:27" x14ac:dyDescent="0.25">
      <c r="A202" s="142">
        <v>43647</v>
      </c>
      <c r="B202">
        <f t="shared" si="12"/>
        <v>2019</v>
      </c>
      <c r="C202" s="3" t="str">
        <f t="shared" si="11"/>
        <v>Q3</v>
      </c>
      <c r="D202" s="141">
        <v>7363.9</v>
      </c>
      <c r="E202" s="141">
        <v>7452.4</v>
      </c>
      <c r="F202" s="141">
        <v>244.1</v>
      </c>
      <c r="G202" s="141">
        <v>247.6</v>
      </c>
      <c r="H202" s="70">
        <v>750792.8</v>
      </c>
      <c r="I202" s="70">
        <v>8585.4</v>
      </c>
      <c r="J202" s="70">
        <v>7852.3</v>
      </c>
      <c r="K202" s="70">
        <v>445.8</v>
      </c>
      <c r="L202" s="70">
        <v>7036.8</v>
      </c>
      <c r="M202" s="70">
        <v>272.8</v>
      </c>
      <c r="N202" s="70">
        <v>906.6</v>
      </c>
      <c r="O202" s="70">
        <f t="shared" si="13"/>
        <v>15622.2</v>
      </c>
      <c r="P202" s="70">
        <v>753215</v>
      </c>
      <c r="Q202" s="70">
        <v>8755</v>
      </c>
      <c r="R202" s="70">
        <v>6921</v>
      </c>
      <c r="S202" s="70">
        <v>3312</v>
      </c>
      <c r="V202" s="76"/>
      <c r="W202" s="74"/>
      <c r="X202" s="74"/>
      <c r="Y202" s="75"/>
      <c r="Z202" s="75"/>
      <c r="AA202" s="75"/>
    </row>
    <row r="203" spans="1:27" x14ac:dyDescent="0.25">
      <c r="A203" s="142">
        <v>43678</v>
      </c>
      <c r="B203">
        <f t="shared" si="12"/>
        <v>2019</v>
      </c>
      <c r="C203" s="3" t="str">
        <f t="shared" si="11"/>
        <v>Q3</v>
      </c>
      <c r="D203" s="141">
        <v>7372.9</v>
      </c>
      <c r="E203" s="141">
        <v>7472.4</v>
      </c>
      <c r="F203" s="141">
        <v>249.4</v>
      </c>
      <c r="G203" s="141">
        <v>253.3</v>
      </c>
      <c r="H203" s="70">
        <v>750792.8</v>
      </c>
      <c r="I203" s="70">
        <v>8585.4</v>
      </c>
      <c r="J203" s="70">
        <v>7852.3</v>
      </c>
      <c r="K203" s="70">
        <v>445.8</v>
      </c>
      <c r="L203" s="70">
        <v>7036.8</v>
      </c>
      <c r="M203" s="70">
        <v>272.8</v>
      </c>
      <c r="N203" s="70">
        <v>906.6</v>
      </c>
      <c r="O203" s="70">
        <f t="shared" si="13"/>
        <v>15622.2</v>
      </c>
      <c r="P203" s="70">
        <v>753215</v>
      </c>
      <c r="Q203" s="70">
        <v>8755</v>
      </c>
      <c r="R203" s="70">
        <v>6921</v>
      </c>
      <c r="S203" s="70">
        <v>3312</v>
      </c>
      <c r="V203" s="76"/>
      <c r="W203" s="74"/>
      <c r="X203" s="74"/>
      <c r="Y203" s="75"/>
      <c r="Z203" s="75"/>
      <c r="AA203" s="75"/>
    </row>
    <row r="204" spans="1:27" x14ac:dyDescent="0.25">
      <c r="A204" s="142">
        <v>43709</v>
      </c>
      <c r="B204">
        <f t="shared" si="12"/>
        <v>2019</v>
      </c>
      <c r="C204" s="3" t="str">
        <f t="shared" si="11"/>
        <v>Q3</v>
      </c>
      <c r="D204" s="141">
        <v>7397.8</v>
      </c>
      <c r="E204" s="141">
        <v>7464.3</v>
      </c>
      <c r="F204" s="141">
        <v>253.2</v>
      </c>
      <c r="G204" s="141">
        <v>254.3</v>
      </c>
      <c r="H204" s="70">
        <v>750792.8</v>
      </c>
      <c r="I204" s="70">
        <v>8585.4</v>
      </c>
      <c r="J204" s="70">
        <v>7852.3</v>
      </c>
      <c r="K204" s="70">
        <v>445.8</v>
      </c>
      <c r="L204" s="70">
        <v>7036.8</v>
      </c>
      <c r="M204" s="70">
        <v>272.8</v>
      </c>
      <c r="N204" s="70">
        <v>906.6</v>
      </c>
      <c r="O204" s="70">
        <f t="shared" si="13"/>
        <v>15622.2</v>
      </c>
      <c r="P204" s="70">
        <v>753215</v>
      </c>
      <c r="Q204" s="70">
        <v>8755</v>
      </c>
      <c r="R204" s="70">
        <v>6921</v>
      </c>
      <c r="S204" s="70">
        <v>3312</v>
      </c>
      <c r="V204" s="76"/>
      <c r="W204" s="74"/>
      <c r="X204" s="74"/>
      <c r="Y204" s="75"/>
      <c r="Z204" s="75"/>
      <c r="AA204" s="75"/>
    </row>
    <row r="205" spans="1:27" x14ac:dyDescent="0.25">
      <c r="A205" s="142">
        <v>43739</v>
      </c>
      <c r="B205">
        <f t="shared" si="12"/>
        <v>2019</v>
      </c>
      <c r="C205" s="3" t="str">
        <f t="shared" si="11"/>
        <v>Q4</v>
      </c>
      <c r="D205" s="141">
        <v>7423.9</v>
      </c>
      <c r="E205" s="141">
        <v>7466.9</v>
      </c>
      <c r="F205" s="141">
        <v>258.60000000000002</v>
      </c>
      <c r="G205" s="141">
        <v>258.60000000000002</v>
      </c>
      <c r="H205" s="70">
        <v>750792.8</v>
      </c>
      <c r="I205" s="70">
        <v>8585.4</v>
      </c>
      <c r="J205" s="70">
        <v>7852.3</v>
      </c>
      <c r="K205" s="70">
        <v>445.8</v>
      </c>
      <c r="L205" s="70">
        <v>7036.8</v>
      </c>
      <c r="M205" s="70">
        <v>272.8</v>
      </c>
      <c r="N205" s="70">
        <v>906.6</v>
      </c>
      <c r="O205" s="70">
        <f t="shared" si="13"/>
        <v>15622.2</v>
      </c>
      <c r="P205" s="70">
        <v>753307</v>
      </c>
      <c r="Q205" s="70">
        <v>8968</v>
      </c>
      <c r="R205" s="70">
        <v>6934</v>
      </c>
      <c r="S205" s="70">
        <v>3121</v>
      </c>
      <c r="V205" s="76"/>
      <c r="W205" s="74"/>
      <c r="X205" s="74"/>
      <c r="Y205" s="75"/>
      <c r="Z205" s="75"/>
      <c r="AA205" s="75"/>
    </row>
    <row r="206" spans="1:27" x14ac:dyDescent="0.25">
      <c r="A206" s="142">
        <v>43770</v>
      </c>
      <c r="B206">
        <f t="shared" si="12"/>
        <v>2019</v>
      </c>
      <c r="C206" s="3" t="str">
        <f t="shared" si="11"/>
        <v>Q4</v>
      </c>
      <c r="D206" s="141">
        <v>7435.1</v>
      </c>
      <c r="E206" s="141">
        <v>7455</v>
      </c>
      <c r="F206" s="141">
        <v>264.10000000000002</v>
      </c>
      <c r="G206" s="141">
        <v>263.60000000000002</v>
      </c>
      <c r="H206" s="70">
        <v>750792.8</v>
      </c>
      <c r="I206" s="70">
        <v>8585.4</v>
      </c>
      <c r="J206" s="70">
        <v>7852.3</v>
      </c>
      <c r="K206" s="70">
        <v>445.8</v>
      </c>
      <c r="L206" s="70">
        <v>7036.8</v>
      </c>
      <c r="M206" s="70">
        <v>272.8</v>
      </c>
      <c r="N206" s="70">
        <v>906.6</v>
      </c>
      <c r="O206" s="70">
        <f t="shared" si="13"/>
        <v>15622.2</v>
      </c>
      <c r="P206" s="70">
        <v>753307</v>
      </c>
      <c r="Q206" s="70">
        <v>8968</v>
      </c>
      <c r="R206" s="70">
        <v>6934</v>
      </c>
      <c r="S206" s="70">
        <v>3121</v>
      </c>
      <c r="V206" s="76"/>
      <c r="W206" s="74"/>
      <c r="X206" s="74"/>
      <c r="Y206" s="75"/>
      <c r="Z206" s="75"/>
      <c r="AA206" s="75"/>
    </row>
    <row r="207" spans="1:27" x14ac:dyDescent="0.25">
      <c r="A207" s="142">
        <v>43800</v>
      </c>
      <c r="B207">
        <f t="shared" si="12"/>
        <v>2019</v>
      </c>
      <c r="C207" s="3" t="str">
        <f t="shared" si="11"/>
        <v>Q4</v>
      </c>
      <c r="D207" s="141">
        <v>7444.9</v>
      </c>
      <c r="E207" s="141">
        <v>7459.6</v>
      </c>
      <c r="F207" s="141">
        <v>265.89999999999998</v>
      </c>
      <c r="G207" s="141">
        <v>265.2</v>
      </c>
      <c r="H207" s="70">
        <v>750792.8</v>
      </c>
      <c r="I207" s="70">
        <v>8585.4</v>
      </c>
      <c r="J207" s="70">
        <v>7852.3</v>
      </c>
      <c r="K207" s="70">
        <v>445.8</v>
      </c>
      <c r="L207" s="70">
        <v>7036.8</v>
      </c>
      <c r="M207" s="70">
        <v>272.8</v>
      </c>
      <c r="N207" s="70">
        <v>906.6</v>
      </c>
      <c r="O207" s="70">
        <f t="shared" si="13"/>
        <v>15622.2</v>
      </c>
      <c r="P207" s="70">
        <v>753307</v>
      </c>
      <c r="Q207" s="70">
        <v>8968</v>
      </c>
      <c r="R207" s="70">
        <v>6934</v>
      </c>
      <c r="S207" s="70">
        <v>3121</v>
      </c>
      <c r="V207" s="76"/>
      <c r="W207" s="74"/>
      <c r="X207" s="74"/>
      <c r="Y207" s="75"/>
      <c r="Z207" s="75"/>
      <c r="AA207" s="75"/>
    </row>
    <row r="208" spans="1:27" x14ac:dyDescent="0.25">
      <c r="A208" s="142">
        <v>43831</v>
      </c>
      <c r="B208">
        <f t="shared" si="12"/>
        <v>2020</v>
      </c>
      <c r="C208" s="3" t="str">
        <f t="shared" si="11"/>
        <v>Q1</v>
      </c>
      <c r="D208" s="141">
        <v>7466.4</v>
      </c>
      <c r="E208" s="141">
        <v>7437.3</v>
      </c>
      <c r="F208" s="141">
        <v>269.10000000000002</v>
      </c>
      <c r="G208" s="141">
        <v>268.5</v>
      </c>
      <c r="H208" s="70">
        <v>713444</v>
      </c>
      <c r="I208" s="70">
        <v>9115.9</v>
      </c>
      <c r="J208" s="70">
        <v>8428.7999999999993</v>
      </c>
      <c r="K208" s="70">
        <v>438.5</v>
      </c>
      <c r="L208" s="70">
        <v>6300</v>
      </c>
      <c r="M208" s="70">
        <v>256.3</v>
      </c>
      <c r="N208" s="70">
        <v>809.7</v>
      </c>
      <c r="O208" s="70">
        <f t="shared" si="13"/>
        <v>15415.9</v>
      </c>
      <c r="P208" s="70">
        <v>742292</v>
      </c>
      <c r="Q208" s="70">
        <v>8715</v>
      </c>
      <c r="R208" s="70">
        <v>7046</v>
      </c>
      <c r="S208" s="70">
        <v>3149</v>
      </c>
      <c r="V208" s="76"/>
      <c r="W208" s="74"/>
      <c r="X208" s="74"/>
      <c r="Y208" s="75"/>
      <c r="Z208" s="75"/>
      <c r="AA208" s="75"/>
    </row>
    <row r="209" spans="1:27" x14ac:dyDescent="0.25">
      <c r="A209" s="142">
        <v>43862</v>
      </c>
      <c r="B209">
        <f t="shared" si="12"/>
        <v>2020</v>
      </c>
      <c r="C209" s="3" t="str">
        <f t="shared" ref="C209:C255" si="14">C197</f>
        <v>Q1</v>
      </c>
      <c r="D209" s="141">
        <v>7486</v>
      </c>
      <c r="E209" s="141">
        <v>7414.9</v>
      </c>
      <c r="F209" s="141">
        <v>269.39999999999998</v>
      </c>
      <c r="G209" s="141">
        <v>267.7</v>
      </c>
      <c r="H209" s="70">
        <v>713444</v>
      </c>
      <c r="I209" s="70">
        <v>9115.9</v>
      </c>
      <c r="J209" s="70">
        <v>8428.7999999999993</v>
      </c>
      <c r="K209" s="70">
        <v>438.5</v>
      </c>
      <c r="L209" s="70">
        <v>6300</v>
      </c>
      <c r="M209" s="70">
        <v>256.3</v>
      </c>
      <c r="N209" s="70">
        <v>809.7</v>
      </c>
      <c r="O209" s="70">
        <f t="shared" si="13"/>
        <v>15415.9</v>
      </c>
      <c r="P209" s="70">
        <v>742292</v>
      </c>
      <c r="Q209" s="70">
        <v>8715</v>
      </c>
      <c r="R209" s="70">
        <v>7046</v>
      </c>
      <c r="S209" s="70">
        <v>3149</v>
      </c>
      <c r="V209" s="76"/>
      <c r="W209" s="74"/>
      <c r="X209" s="74"/>
      <c r="Y209" s="75"/>
      <c r="Z209" s="75"/>
      <c r="AA209" s="75"/>
    </row>
    <row r="210" spans="1:27" x14ac:dyDescent="0.25">
      <c r="A210" s="142">
        <v>43891</v>
      </c>
      <c r="B210">
        <f t="shared" si="12"/>
        <v>2020</v>
      </c>
      <c r="C210" s="3" t="str">
        <f t="shared" si="14"/>
        <v>Q1</v>
      </c>
      <c r="D210" s="141">
        <v>7360.7</v>
      </c>
      <c r="E210" s="141">
        <v>7246.6</v>
      </c>
      <c r="F210" s="141">
        <v>266.10000000000002</v>
      </c>
      <c r="G210" s="141">
        <v>265.2</v>
      </c>
      <c r="H210" s="70">
        <v>713444</v>
      </c>
      <c r="I210" s="70">
        <v>9115.9</v>
      </c>
      <c r="J210" s="70">
        <v>8428.7999999999993</v>
      </c>
      <c r="K210" s="70">
        <v>438.5</v>
      </c>
      <c r="L210" s="70">
        <v>6300</v>
      </c>
      <c r="M210" s="70">
        <v>256.3</v>
      </c>
      <c r="N210" s="70">
        <v>809.7</v>
      </c>
      <c r="O210" s="70">
        <f t="shared" si="13"/>
        <v>15415.9</v>
      </c>
      <c r="P210" s="70">
        <v>742292</v>
      </c>
      <c r="Q210" s="70">
        <v>8715</v>
      </c>
      <c r="R210" s="70">
        <v>7046</v>
      </c>
      <c r="S210" s="70">
        <v>3149</v>
      </c>
      <c r="V210" s="76"/>
      <c r="W210" s="74"/>
      <c r="X210" s="74"/>
      <c r="Y210" s="75"/>
      <c r="Z210" s="75"/>
      <c r="AA210" s="75"/>
    </row>
    <row r="211" spans="1:27" x14ac:dyDescent="0.25">
      <c r="A211" s="142">
        <v>43922</v>
      </c>
      <c r="B211">
        <f t="shared" si="12"/>
        <v>2020</v>
      </c>
      <c r="C211" s="3" t="str">
        <f t="shared" si="14"/>
        <v>Q2</v>
      </c>
      <c r="D211" s="141">
        <v>6998.7</v>
      </c>
      <c r="E211" s="141">
        <v>6905.7</v>
      </c>
      <c r="F211" s="141">
        <v>249.8</v>
      </c>
      <c r="G211" s="141">
        <v>248.6</v>
      </c>
      <c r="H211" s="70">
        <v>713444</v>
      </c>
      <c r="I211" s="70">
        <v>9115.9</v>
      </c>
      <c r="J211" s="70">
        <v>8428.7999999999993</v>
      </c>
      <c r="K211" s="70">
        <v>438.5</v>
      </c>
      <c r="L211" s="70">
        <v>6300</v>
      </c>
      <c r="M211" s="70">
        <v>256.3</v>
      </c>
      <c r="N211" s="70">
        <v>809.7</v>
      </c>
      <c r="O211" s="70">
        <f t="shared" si="13"/>
        <v>15415.9</v>
      </c>
      <c r="P211" s="70">
        <v>654855</v>
      </c>
      <c r="Q211" s="70">
        <v>9005</v>
      </c>
      <c r="R211" s="70">
        <v>5835</v>
      </c>
      <c r="S211" s="70">
        <v>3005</v>
      </c>
      <c r="V211" s="76"/>
      <c r="W211" s="74"/>
      <c r="X211" s="74"/>
      <c r="Y211" s="75"/>
      <c r="Z211" s="75"/>
      <c r="AA211" s="75"/>
    </row>
    <row r="212" spans="1:27" x14ac:dyDescent="0.25">
      <c r="A212" s="142">
        <v>43952</v>
      </c>
      <c r="B212">
        <f t="shared" si="12"/>
        <v>2020</v>
      </c>
      <c r="C212" s="3" t="str">
        <f t="shared" si="14"/>
        <v>Q2</v>
      </c>
      <c r="D212" s="141">
        <v>6624.5</v>
      </c>
      <c r="E212" s="141">
        <v>6577.9</v>
      </c>
      <c r="F212" s="141">
        <v>238.2</v>
      </c>
      <c r="G212" s="141">
        <v>237.6</v>
      </c>
      <c r="H212" s="70">
        <v>713444</v>
      </c>
      <c r="I212" s="70">
        <v>9115.9</v>
      </c>
      <c r="J212" s="70">
        <v>8428.7999999999993</v>
      </c>
      <c r="K212" s="70">
        <v>438.5</v>
      </c>
      <c r="L212" s="70">
        <v>6300</v>
      </c>
      <c r="M212" s="70">
        <v>256.3</v>
      </c>
      <c r="N212" s="70">
        <v>809.7</v>
      </c>
      <c r="O212" s="70">
        <f t="shared" si="13"/>
        <v>15415.9</v>
      </c>
      <c r="P212" s="70">
        <v>654855</v>
      </c>
      <c r="Q212" s="70">
        <v>9005</v>
      </c>
      <c r="R212" s="70">
        <v>5835</v>
      </c>
      <c r="S212" s="70">
        <v>3005</v>
      </c>
      <c r="V212" s="76"/>
      <c r="W212" s="74"/>
      <c r="X212" s="74"/>
      <c r="Y212" s="75"/>
      <c r="Z212" s="75"/>
      <c r="AA212" s="75"/>
    </row>
    <row r="213" spans="1:27" x14ac:dyDescent="0.25">
      <c r="A213" s="142">
        <v>43983</v>
      </c>
      <c r="B213">
        <f t="shared" si="12"/>
        <v>2020</v>
      </c>
      <c r="C213" s="3" t="str">
        <f t="shared" si="14"/>
        <v>Q2</v>
      </c>
      <c r="D213" s="141">
        <v>6504.8</v>
      </c>
      <c r="E213" s="141">
        <v>6533.5</v>
      </c>
      <c r="F213" s="141">
        <v>236.1</v>
      </c>
      <c r="G213" s="141">
        <v>237.7</v>
      </c>
      <c r="H213" s="70">
        <v>713444</v>
      </c>
      <c r="I213" s="70">
        <v>9115.9</v>
      </c>
      <c r="J213" s="70">
        <v>8428.7999999999993</v>
      </c>
      <c r="K213" s="70">
        <v>438.5</v>
      </c>
      <c r="L213" s="70">
        <v>6300</v>
      </c>
      <c r="M213" s="70">
        <v>256.3</v>
      </c>
      <c r="N213" s="70">
        <v>809.7</v>
      </c>
      <c r="O213" s="70">
        <f t="shared" si="13"/>
        <v>15415.9</v>
      </c>
      <c r="P213" s="70">
        <v>654855</v>
      </c>
      <c r="Q213" s="70">
        <v>9005</v>
      </c>
      <c r="R213" s="70">
        <v>5835</v>
      </c>
      <c r="S213" s="70">
        <v>3005</v>
      </c>
      <c r="V213" s="76"/>
      <c r="W213" s="74"/>
      <c r="X213" s="74"/>
      <c r="Y213" s="75"/>
      <c r="Z213" s="75"/>
      <c r="AA213" s="75"/>
    </row>
    <row r="214" spans="1:27" x14ac:dyDescent="0.25">
      <c r="A214" s="142">
        <v>44013</v>
      </c>
      <c r="B214">
        <f t="shared" si="12"/>
        <v>2020</v>
      </c>
      <c r="C214" s="3" t="str">
        <f t="shared" si="14"/>
        <v>Q3</v>
      </c>
      <c r="D214" s="141">
        <v>6664.4</v>
      </c>
      <c r="E214" s="141">
        <v>6731.6</v>
      </c>
      <c r="F214" s="141">
        <v>248</v>
      </c>
      <c r="G214" s="141">
        <v>250.1</v>
      </c>
      <c r="H214" s="70">
        <v>713444</v>
      </c>
      <c r="I214" s="70">
        <v>9115.9</v>
      </c>
      <c r="J214" s="70">
        <v>8428.7999999999993</v>
      </c>
      <c r="K214" s="70">
        <v>438.5</v>
      </c>
      <c r="L214" s="70">
        <v>6300</v>
      </c>
      <c r="M214" s="70">
        <v>256.3</v>
      </c>
      <c r="N214" s="70">
        <v>809.7</v>
      </c>
      <c r="O214" s="70">
        <f t="shared" si="13"/>
        <v>15415.9</v>
      </c>
      <c r="P214" s="70">
        <v>719930</v>
      </c>
      <c r="Q214" s="70">
        <v>9105</v>
      </c>
      <c r="R214" s="70">
        <v>5992</v>
      </c>
      <c r="S214" s="70">
        <v>3094</v>
      </c>
      <c r="V214" s="76"/>
      <c r="W214" s="74"/>
      <c r="X214" s="74"/>
      <c r="Y214" s="75"/>
      <c r="Z214" s="75"/>
      <c r="AA214" s="75"/>
    </row>
    <row r="215" spans="1:27" x14ac:dyDescent="0.25">
      <c r="A215" s="142">
        <v>44044</v>
      </c>
      <c r="B215">
        <f t="shared" si="12"/>
        <v>2020</v>
      </c>
      <c r="C215" s="3" t="str">
        <f t="shared" si="14"/>
        <v>Q3</v>
      </c>
      <c r="D215" s="141">
        <v>6873.3</v>
      </c>
      <c r="E215" s="141">
        <v>6953.8</v>
      </c>
      <c r="F215" s="141">
        <v>256.10000000000002</v>
      </c>
      <c r="G215" s="141">
        <v>259.60000000000002</v>
      </c>
      <c r="H215" s="70">
        <v>713444</v>
      </c>
      <c r="I215" s="70">
        <v>9115.9</v>
      </c>
      <c r="J215" s="70">
        <v>8428.7999999999993</v>
      </c>
      <c r="K215" s="70">
        <v>438.5</v>
      </c>
      <c r="L215" s="70">
        <v>6300</v>
      </c>
      <c r="M215" s="70">
        <v>256.3</v>
      </c>
      <c r="N215" s="70">
        <v>809.7</v>
      </c>
      <c r="O215" s="70">
        <f t="shared" si="13"/>
        <v>15415.9</v>
      </c>
      <c r="P215" s="70">
        <v>719930</v>
      </c>
      <c r="Q215" s="70">
        <v>9105</v>
      </c>
      <c r="R215" s="70">
        <v>5992</v>
      </c>
      <c r="S215" s="70">
        <v>3094</v>
      </c>
      <c r="V215" s="76"/>
      <c r="W215" s="74"/>
      <c r="X215" s="74"/>
      <c r="Y215" s="75"/>
      <c r="Z215" s="75"/>
      <c r="AA215" s="75"/>
    </row>
    <row r="216" spans="1:27" x14ac:dyDescent="0.25">
      <c r="A216" s="142">
        <v>44075</v>
      </c>
      <c r="B216">
        <f t="shared" si="12"/>
        <v>2020</v>
      </c>
      <c r="C216" s="3" t="str">
        <f t="shared" si="14"/>
        <v>Q3</v>
      </c>
      <c r="D216" s="141">
        <v>7018.3</v>
      </c>
      <c r="E216" s="141">
        <v>7070.2</v>
      </c>
      <c r="F216" s="141">
        <v>261.3</v>
      </c>
      <c r="G216" s="141">
        <v>261.7</v>
      </c>
      <c r="H216" s="70">
        <v>713444</v>
      </c>
      <c r="I216" s="70">
        <v>9115.9</v>
      </c>
      <c r="J216" s="70">
        <v>8428.7999999999993</v>
      </c>
      <c r="K216" s="70">
        <v>438.5</v>
      </c>
      <c r="L216" s="70">
        <v>6300</v>
      </c>
      <c r="M216" s="70">
        <v>256.3</v>
      </c>
      <c r="N216" s="70">
        <v>809.7</v>
      </c>
      <c r="O216" s="70">
        <f t="shared" si="13"/>
        <v>15415.9</v>
      </c>
      <c r="P216" s="70">
        <v>719930</v>
      </c>
      <c r="Q216" s="70">
        <v>9105</v>
      </c>
      <c r="R216" s="70">
        <v>5992</v>
      </c>
      <c r="S216" s="70">
        <v>3094</v>
      </c>
      <c r="V216" s="76"/>
      <c r="W216" s="74"/>
      <c r="X216" s="74"/>
      <c r="Y216" s="75"/>
      <c r="Z216" s="75"/>
      <c r="AA216" s="75"/>
    </row>
    <row r="217" spans="1:27" x14ac:dyDescent="0.25">
      <c r="A217" s="142">
        <v>44105</v>
      </c>
      <c r="B217">
        <f t="shared" si="12"/>
        <v>2020</v>
      </c>
      <c r="C217" s="3" t="str">
        <f t="shared" si="14"/>
        <v>Q4</v>
      </c>
      <c r="D217" s="141">
        <v>7123.3</v>
      </c>
      <c r="E217" s="141">
        <v>7157.8</v>
      </c>
      <c r="F217" s="141">
        <v>261.5</v>
      </c>
      <c r="G217" s="141">
        <v>261.3</v>
      </c>
      <c r="H217" s="70">
        <v>713444</v>
      </c>
      <c r="I217" s="70">
        <v>9115.9</v>
      </c>
      <c r="J217" s="70">
        <v>8428.7999999999993</v>
      </c>
      <c r="K217" s="70">
        <v>438.5</v>
      </c>
      <c r="L217" s="70">
        <v>6300</v>
      </c>
      <c r="M217" s="70">
        <v>256.3</v>
      </c>
      <c r="N217" s="70">
        <v>809.7</v>
      </c>
      <c r="O217" s="70">
        <f t="shared" si="13"/>
        <v>15415.9</v>
      </c>
      <c r="P217" s="70">
        <v>736698</v>
      </c>
      <c r="Q217" s="70">
        <v>9639</v>
      </c>
      <c r="R217" s="70">
        <v>6328</v>
      </c>
      <c r="S217" s="70">
        <v>3174</v>
      </c>
      <c r="V217" s="76"/>
      <c r="W217" s="74"/>
      <c r="X217" s="74"/>
      <c r="Y217" s="75"/>
      <c r="Z217" s="75"/>
      <c r="AA217" s="75"/>
    </row>
    <row r="218" spans="1:27" x14ac:dyDescent="0.25">
      <c r="A218" s="142">
        <v>44136</v>
      </c>
      <c r="B218">
        <f t="shared" si="12"/>
        <v>2020</v>
      </c>
      <c r="C218" s="3" t="str">
        <f t="shared" si="14"/>
        <v>Q4</v>
      </c>
      <c r="D218" s="141">
        <v>7198.7</v>
      </c>
      <c r="E218" s="141">
        <v>7216.9</v>
      </c>
      <c r="F218" s="141">
        <v>262.10000000000002</v>
      </c>
      <c r="G218" s="141">
        <v>260.7</v>
      </c>
      <c r="H218" s="70">
        <v>713444</v>
      </c>
      <c r="I218" s="70">
        <v>9115.9</v>
      </c>
      <c r="J218" s="70">
        <v>8428.7999999999993</v>
      </c>
      <c r="K218" s="70">
        <v>438.5</v>
      </c>
      <c r="L218" s="70">
        <v>6300</v>
      </c>
      <c r="M218" s="70">
        <v>256.3</v>
      </c>
      <c r="N218" s="70">
        <v>809.7</v>
      </c>
      <c r="O218" s="70">
        <f t="shared" si="13"/>
        <v>15415.9</v>
      </c>
      <c r="P218" s="70">
        <v>736698</v>
      </c>
      <c r="Q218" s="70">
        <v>9639</v>
      </c>
      <c r="R218" s="70">
        <v>6328</v>
      </c>
      <c r="S218" s="70">
        <v>3174</v>
      </c>
      <c r="V218" s="76"/>
      <c r="W218" s="74"/>
      <c r="X218" s="74"/>
      <c r="Y218" s="75"/>
      <c r="Z218" s="75"/>
      <c r="AA218" s="75"/>
    </row>
    <row r="219" spans="1:27" x14ac:dyDescent="0.25">
      <c r="A219" s="142">
        <v>44166</v>
      </c>
      <c r="B219">
        <f t="shared" si="12"/>
        <v>2020</v>
      </c>
      <c r="C219" s="3" t="str">
        <f t="shared" si="14"/>
        <v>Q4</v>
      </c>
      <c r="D219" s="141">
        <v>7219.1</v>
      </c>
      <c r="E219" s="141">
        <v>7236.4</v>
      </c>
      <c r="F219" s="141">
        <v>265.10000000000002</v>
      </c>
      <c r="G219" s="141">
        <v>264.2</v>
      </c>
      <c r="H219" s="70">
        <v>713444</v>
      </c>
      <c r="I219" s="70">
        <v>9115.9</v>
      </c>
      <c r="J219" s="70">
        <v>8428.7999999999993</v>
      </c>
      <c r="K219" s="70">
        <v>438.5</v>
      </c>
      <c r="L219" s="70">
        <v>6300</v>
      </c>
      <c r="M219" s="70">
        <v>256.3</v>
      </c>
      <c r="N219" s="70">
        <v>809.7</v>
      </c>
      <c r="O219" s="70">
        <f t="shared" si="13"/>
        <v>15415.9</v>
      </c>
      <c r="P219" s="70">
        <v>736698</v>
      </c>
      <c r="Q219" s="70">
        <v>9639</v>
      </c>
      <c r="R219" s="70">
        <v>6328</v>
      </c>
      <c r="S219" s="70">
        <v>3174</v>
      </c>
      <c r="V219" s="76"/>
      <c r="W219" s="74"/>
      <c r="X219" s="74"/>
      <c r="Y219" s="75"/>
      <c r="Z219" s="75"/>
      <c r="AA219" s="75"/>
    </row>
    <row r="220" spans="1:27" x14ac:dyDescent="0.25">
      <c r="A220" s="142">
        <v>44197</v>
      </c>
      <c r="B220">
        <f t="shared" si="12"/>
        <v>2021</v>
      </c>
      <c r="C220" s="3" t="str">
        <f t="shared" si="14"/>
        <v>Q1</v>
      </c>
      <c r="D220" s="141">
        <v>7181.1</v>
      </c>
      <c r="E220" s="141">
        <v>7159</v>
      </c>
      <c r="F220" s="141">
        <v>267.5</v>
      </c>
      <c r="G220" s="141">
        <v>267</v>
      </c>
      <c r="H220" s="70">
        <v>746495</v>
      </c>
      <c r="I220" s="70">
        <v>9840.7000000000007</v>
      </c>
      <c r="J220" s="70">
        <v>9187.4</v>
      </c>
      <c r="K220" s="70">
        <v>439.8</v>
      </c>
      <c r="L220" s="70">
        <v>6030.3</v>
      </c>
      <c r="M220" s="70">
        <v>251.2</v>
      </c>
      <c r="N220" s="70">
        <v>981.1</v>
      </c>
      <c r="O220" s="70">
        <f t="shared" si="13"/>
        <v>15871</v>
      </c>
      <c r="P220" s="70">
        <v>744290</v>
      </c>
      <c r="Q220" s="70">
        <v>9147</v>
      </c>
      <c r="R220" s="70">
        <v>6862</v>
      </c>
      <c r="S220" s="70">
        <v>3092</v>
      </c>
      <c r="V220" s="76"/>
      <c r="W220" s="74"/>
      <c r="X220" s="74"/>
      <c r="Y220" s="75"/>
      <c r="Z220" s="75"/>
      <c r="AA220" s="75"/>
    </row>
    <row r="221" spans="1:27" x14ac:dyDescent="0.25">
      <c r="A221" s="142">
        <v>44228</v>
      </c>
      <c r="B221">
        <f t="shared" si="12"/>
        <v>2021</v>
      </c>
      <c r="C221" s="3" t="str">
        <f t="shared" si="14"/>
        <v>Q1</v>
      </c>
      <c r="D221" s="141">
        <v>7171.8</v>
      </c>
      <c r="E221" s="141">
        <v>7107.3</v>
      </c>
      <c r="F221" s="141">
        <v>271.39999999999998</v>
      </c>
      <c r="G221" s="141">
        <v>270.8</v>
      </c>
      <c r="H221" s="70">
        <v>746495</v>
      </c>
      <c r="I221" s="70">
        <v>9840.7000000000007</v>
      </c>
      <c r="J221" s="70">
        <v>9187.4</v>
      </c>
      <c r="K221" s="70">
        <v>439.8</v>
      </c>
      <c r="L221" s="70">
        <v>6030.3</v>
      </c>
      <c r="M221" s="70">
        <v>251.2</v>
      </c>
      <c r="N221" s="70">
        <v>981.1</v>
      </c>
      <c r="O221" s="70">
        <f t="shared" si="13"/>
        <v>15871</v>
      </c>
      <c r="P221" s="70">
        <v>744290</v>
      </c>
      <c r="Q221" s="70">
        <v>9147</v>
      </c>
      <c r="R221" s="70">
        <v>6862</v>
      </c>
      <c r="S221" s="70">
        <v>3092</v>
      </c>
      <c r="V221" s="76"/>
      <c r="W221" s="74"/>
      <c r="X221" s="74"/>
      <c r="Y221" s="75"/>
      <c r="Z221" s="75"/>
      <c r="AA221" s="75"/>
    </row>
    <row r="222" spans="1:27" x14ac:dyDescent="0.25">
      <c r="A222" s="142">
        <v>44256</v>
      </c>
      <c r="B222">
        <f t="shared" si="12"/>
        <v>2021</v>
      </c>
      <c r="C222" s="3" t="str">
        <f t="shared" si="14"/>
        <v>Q1</v>
      </c>
      <c r="D222" s="141">
        <v>7217</v>
      </c>
      <c r="E222" s="141">
        <v>7105.6</v>
      </c>
      <c r="F222" s="141">
        <v>273.5</v>
      </c>
      <c r="G222" s="141">
        <v>273</v>
      </c>
      <c r="H222" s="70">
        <v>746495</v>
      </c>
      <c r="I222" s="70">
        <v>9840.7000000000007</v>
      </c>
      <c r="J222" s="70">
        <v>9187.4</v>
      </c>
      <c r="K222" s="70">
        <v>439.8</v>
      </c>
      <c r="L222" s="70">
        <v>6030.3</v>
      </c>
      <c r="M222" s="70">
        <v>251.2</v>
      </c>
      <c r="N222" s="70">
        <v>981.1</v>
      </c>
      <c r="O222" s="70">
        <f t="shared" si="13"/>
        <v>15871</v>
      </c>
      <c r="P222" s="70">
        <v>744290</v>
      </c>
      <c r="Q222" s="70">
        <v>9147</v>
      </c>
      <c r="R222" s="70">
        <v>6862</v>
      </c>
      <c r="S222" s="70">
        <v>3092</v>
      </c>
      <c r="V222" s="76"/>
      <c r="W222" s="74"/>
      <c r="X222" s="74"/>
      <c r="Y222" s="75"/>
      <c r="Z222" s="75"/>
      <c r="AA222" s="75"/>
    </row>
    <row r="223" spans="1:27" x14ac:dyDescent="0.25">
      <c r="A223" s="142">
        <v>44287</v>
      </c>
      <c r="B223">
        <f t="shared" si="12"/>
        <v>2021</v>
      </c>
      <c r="C223" s="3" t="str">
        <f t="shared" si="14"/>
        <v>Q2</v>
      </c>
      <c r="D223" s="141">
        <v>7260.1</v>
      </c>
      <c r="E223" s="141">
        <v>7163.1</v>
      </c>
      <c r="F223" s="141">
        <v>277.3</v>
      </c>
      <c r="G223" s="141">
        <v>276.5</v>
      </c>
      <c r="H223" s="70">
        <v>746495</v>
      </c>
      <c r="I223" s="70">
        <v>9840.7000000000007</v>
      </c>
      <c r="J223" s="70">
        <v>9187.4</v>
      </c>
      <c r="K223" s="70">
        <v>439.8</v>
      </c>
      <c r="L223" s="70">
        <v>6030.3</v>
      </c>
      <c r="M223" s="70">
        <v>251.2</v>
      </c>
      <c r="N223" s="70">
        <v>981.1</v>
      </c>
      <c r="O223" s="70">
        <f t="shared" si="13"/>
        <v>15871</v>
      </c>
      <c r="P223" s="70">
        <v>734102</v>
      </c>
      <c r="Q223" s="70">
        <v>8800</v>
      </c>
      <c r="R223" s="70">
        <v>6975</v>
      </c>
      <c r="S223" s="70">
        <v>3021</v>
      </c>
      <c r="V223" s="76"/>
      <c r="W223" s="74"/>
      <c r="X223" s="74"/>
      <c r="Y223" s="75"/>
      <c r="Z223" s="75"/>
      <c r="AA223" s="75"/>
    </row>
    <row r="224" spans="1:27" x14ac:dyDescent="0.25">
      <c r="A224" s="142">
        <v>44317</v>
      </c>
      <c r="B224">
        <f t="shared" si="12"/>
        <v>2021</v>
      </c>
      <c r="C224" s="3" t="str">
        <f t="shared" si="14"/>
        <v>Q2</v>
      </c>
      <c r="D224" s="141">
        <v>7263</v>
      </c>
      <c r="E224" s="141">
        <v>7211.3</v>
      </c>
      <c r="F224" s="141">
        <v>279.2</v>
      </c>
      <c r="G224" s="141">
        <v>277.8</v>
      </c>
      <c r="H224" s="70">
        <v>746495</v>
      </c>
      <c r="I224" s="70">
        <v>9840.7000000000007</v>
      </c>
      <c r="J224" s="70">
        <v>9187.4</v>
      </c>
      <c r="K224" s="70">
        <v>439.8</v>
      </c>
      <c r="L224" s="70">
        <v>6030.3</v>
      </c>
      <c r="M224" s="70">
        <v>251.2</v>
      </c>
      <c r="N224" s="70">
        <v>981.1</v>
      </c>
      <c r="O224" s="70">
        <f t="shared" si="13"/>
        <v>15871</v>
      </c>
      <c r="P224" s="70">
        <v>734102</v>
      </c>
      <c r="Q224" s="70">
        <v>8800</v>
      </c>
      <c r="R224" s="70">
        <v>6975</v>
      </c>
      <c r="S224" s="70">
        <v>3021</v>
      </c>
      <c r="V224" s="76"/>
      <c r="W224" s="74"/>
      <c r="X224" s="74"/>
      <c r="Y224" s="75"/>
      <c r="Z224" s="75"/>
      <c r="AA224" s="75"/>
    </row>
    <row r="225" spans="1:19" x14ac:dyDescent="0.25">
      <c r="A225" s="142">
        <v>44348</v>
      </c>
      <c r="B225">
        <f t="shared" si="12"/>
        <v>2021</v>
      </c>
      <c r="C225" s="3" t="str">
        <f t="shared" si="14"/>
        <v>Q2</v>
      </c>
      <c r="D225" s="141">
        <v>7244</v>
      </c>
      <c r="E225" s="141">
        <v>7273.4</v>
      </c>
      <c r="F225" s="141">
        <v>280.60000000000002</v>
      </c>
      <c r="G225" s="141">
        <v>281.7</v>
      </c>
      <c r="H225" s="70">
        <v>746495</v>
      </c>
      <c r="I225" s="70">
        <v>9840.7000000000007</v>
      </c>
      <c r="J225" s="70">
        <v>9187.4</v>
      </c>
      <c r="K225" s="70">
        <v>439.8</v>
      </c>
      <c r="L225" s="70">
        <v>6030.3</v>
      </c>
      <c r="M225" s="70">
        <v>251.2</v>
      </c>
      <c r="N225" s="70">
        <v>981.1</v>
      </c>
      <c r="O225" s="70">
        <f t="shared" si="13"/>
        <v>15871</v>
      </c>
      <c r="P225" s="70">
        <v>734102</v>
      </c>
      <c r="Q225" s="70">
        <v>8800</v>
      </c>
      <c r="R225" s="70">
        <v>6975</v>
      </c>
      <c r="S225" s="70">
        <v>3021</v>
      </c>
    </row>
    <row r="226" spans="1:19" x14ac:dyDescent="0.25">
      <c r="A226" s="142">
        <v>44378</v>
      </c>
      <c r="B226">
        <f t="shared" si="12"/>
        <v>2021</v>
      </c>
      <c r="C226" s="3" t="str">
        <f t="shared" si="14"/>
        <v>Q3</v>
      </c>
      <c r="D226" s="141">
        <v>7295</v>
      </c>
      <c r="E226" s="141">
        <v>7372.5</v>
      </c>
      <c r="F226" s="141">
        <v>282.5</v>
      </c>
      <c r="G226" s="141">
        <v>283.8</v>
      </c>
      <c r="H226" s="70">
        <v>746495</v>
      </c>
      <c r="I226" s="70">
        <v>9840.7000000000007</v>
      </c>
      <c r="J226" s="70">
        <v>9187.4</v>
      </c>
      <c r="K226" s="70">
        <v>439.8</v>
      </c>
      <c r="L226" s="70">
        <v>6030.3</v>
      </c>
      <c r="M226" s="70">
        <v>251.2</v>
      </c>
      <c r="N226" s="70">
        <v>981.1</v>
      </c>
      <c r="O226" s="70">
        <f t="shared" si="13"/>
        <v>15871</v>
      </c>
      <c r="P226" s="70">
        <v>746820</v>
      </c>
      <c r="Q226" s="70">
        <v>7703</v>
      </c>
      <c r="R226" s="70">
        <v>7186</v>
      </c>
      <c r="S226" s="70">
        <v>3179</v>
      </c>
    </row>
    <row r="227" spans="1:19" x14ac:dyDescent="0.25">
      <c r="A227" s="142">
        <v>44409</v>
      </c>
      <c r="B227">
        <f t="shared" si="12"/>
        <v>2021</v>
      </c>
      <c r="C227" s="3" t="str">
        <f t="shared" si="14"/>
        <v>Q3</v>
      </c>
      <c r="D227" s="141">
        <v>7365</v>
      </c>
      <c r="E227" s="141">
        <v>7458.5</v>
      </c>
      <c r="F227" s="141">
        <v>284.8</v>
      </c>
      <c r="G227" s="141">
        <v>287.10000000000002</v>
      </c>
      <c r="H227" s="70">
        <v>746495</v>
      </c>
      <c r="I227" s="70">
        <v>9840.7000000000007</v>
      </c>
      <c r="J227" s="70">
        <v>9187.4</v>
      </c>
      <c r="K227" s="70">
        <v>439.8</v>
      </c>
      <c r="L227" s="70">
        <v>6030.3</v>
      </c>
      <c r="M227" s="70">
        <v>251.2</v>
      </c>
      <c r="N227" s="70">
        <v>981.1</v>
      </c>
      <c r="O227" s="70">
        <f t="shared" si="13"/>
        <v>15871</v>
      </c>
      <c r="P227" s="70">
        <v>746820</v>
      </c>
      <c r="Q227" s="70">
        <v>7703</v>
      </c>
      <c r="R227" s="70">
        <v>7186</v>
      </c>
      <c r="S227" s="70">
        <v>3179</v>
      </c>
    </row>
    <row r="228" spans="1:19" x14ac:dyDescent="0.25">
      <c r="A228" s="142">
        <v>44440</v>
      </c>
      <c r="B228">
        <f t="shared" si="12"/>
        <v>2021</v>
      </c>
      <c r="C228" s="3" t="str">
        <f t="shared" si="14"/>
        <v>Q3</v>
      </c>
      <c r="D228" s="141">
        <v>7427.9</v>
      </c>
      <c r="E228" s="141">
        <v>7485</v>
      </c>
      <c r="F228" s="141">
        <v>285.89999999999998</v>
      </c>
      <c r="G228" s="141">
        <v>284.89999999999998</v>
      </c>
      <c r="H228" s="70">
        <v>746495</v>
      </c>
      <c r="I228" s="70">
        <v>9840.7000000000007</v>
      </c>
      <c r="J228" s="70">
        <v>9187.4</v>
      </c>
      <c r="K228" s="70">
        <v>439.8</v>
      </c>
      <c r="L228" s="70">
        <v>6030.3</v>
      </c>
      <c r="M228" s="70">
        <v>251.2</v>
      </c>
      <c r="N228" s="70">
        <v>981.1</v>
      </c>
      <c r="O228" s="70">
        <f t="shared" si="13"/>
        <v>15871</v>
      </c>
      <c r="P228" s="70">
        <v>746820</v>
      </c>
      <c r="Q228" s="70">
        <v>7703</v>
      </c>
      <c r="R228" s="70">
        <v>7186</v>
      </c>
      <c r="S228" s="70">
        <v>3179</v>
      </c>
    </row>
    <row r="229" spans="1:19" x14ac:dyDescent="0.25">
      <c r="A229" s="142">
        <v>44470</v>
      </c>
      <c r="B229">
        <f t="shared" si="12"/>
        <v>2021</v>
      </c>
      <c r="C229" s="3" t="str">
        <f t="shared" si="14"/>
        <v>Q4</v>
      </c>
      <c r="D229" s="141">
        <v>7481.8</v>
      </c>
      <c r="E229" s="141">
        <v>7514.2</v>
      </c>
      <c r="F229" s="141">
        <v>288.3</v>
      </c>
      <c r="G229" s="141">
        <v>286.89999999999998</v>
      </c>
      <c r="H229" s="70">
        <v>746495</v>
      </c>
      <c r="I229" s="70">
        <v>9840.7000000000007</v>
      </c>
      <c r="J229" s="70">
        <v>9187.4</v>
      </c>
      <c r="K229" s="70">
        <v>439.8</v>
      </c>
      <c r="L229" s="70">
        <v>6030.3</v>
      </c>
      <c r="M229" s="70">
        <v>251.2</v>
      </c>
      <c r="N229" s="70">
        <v>981.1</v>
      </c>
      <c r="O229" s="70">
        <f t="shared" si="13"/>
        <v>15871</v>
      </c>
      <c r="P229" s="70">
        <v>759875</v>
      </c>
      <c r="Q229" s="70">
        <v>8303</v>
      </c>
      <c r="R229" s="70">
        <v>7225</v>
      </c>
      <c r="S229" s="70">
        <v>3222</v>
      </c>
    </row>
    <row r="230" spans="1:19" x14ac:dyDescent="0.25">
      <c r="A230" s="142">
        <v>44501</v>
      </c>
      <c r="B230">
        <f t="shared" si="12"/>
        <v>2021</v>
      </c>
      <c r="C230" s="3" t="str">
        <f t="shared" si="14"/>
        <v>Q4</v>
      </c>
      <c r="D230" s="141">
        <v>7538.6</v>
      </c>
      <c r="E230" s="141">
        <v>7552.6</v>
      </c>
      <c r="F230" s="141">
        <v>290.3</v>
      </c>
      <c r="G230" s="141">
        <v>288.3</v>
      </c>
      <c r="H230" s="70">
        <v>746495</v>
      </c>
      <c r="I230" s="70">
        <v>9840.7000000000007</v>
      </c>
      <c r="J230" s="70">
        <v>9187.4</v>
      </c>
      <c r="K230" s="70">
        <v>439.8</v>
      </c>
      <c r="L230" s="70">
        <v>6030.3</v>
      </c>
      <c r="M230" s="70">
        <v>251.2</v>
      </c>
      <c r="N230" s="70">
        <v>981.1</v>
      </c>
      <c r="O230" s="70">
        <f t="shared" si="13"/>
        <v>15871</v>
      </c>
      <c r="P230" s="70">
        <v>759875</v>
      </c>
      <c r="Q230" s="70">
        <v>8303</v>
      </c>
      <c r="R230" s="70">
        <v>7225</v>
      </c>
      <c r="S230" s="70">
        <v>3222</v>
      </c>
    </row>
    <row r="231" spans="1:19" x14ac:dyDescent="0.25">
      <c r="A231" s="142">
        <v>44531</v>
      </c>
      <c r="B231">
        <f t="shared" si="12"/>
        <v>2021</v>
      </c>
      <c r="C231" s="3" t="str">
        <f t="shared" si="14"/>
        <v>Q4</v>
      </c>
      <c r="D231" s="141">
        <v>7585.1</v>
      </c>
      <c r="E231" s="141">
        <v>7601.7</v>
      </c>
      <c r="F231" s="141">
        <v>292.3</v>
      </c>
      <c r="G231" s="141">
        <v>291.10000000000002</v>
      </c>
      <c r="H231" s="70">
        <v>746495</v>
      </c>
      <c r="I231" s="70">
        <v>9840.7000000000007</v>
      </c>
      <c r="J231" s="70">
        <v>9187.4</v>
      </c>
      <c r="K231" s="70">
        <v>439.8</v>
      </c>
      <c r="L231" s="70">
        <v>6030.3</v>
      </c>
      <c r="M231" s="70">
        <v>251.2</v>
      </c>
      <c r="N231" s="70">
        <v>981.1</v>
      </c>
      <c r="O231" s="70">
        <f t="shared" si="13"/>
        <v>15871</v>
      </c>
      <c r="P231" s="70">
        <v>759875</v>
      </c>
      <c r="Q231" s="70">
        <v>8303</v>
      </c>
      <c r="R231" s="70">
        <v>7225</v>
      </c>
      <c r="S231" s="70">
        <v>3222</v>
      </c>
    </row>
    <row r="232" spans="1:19" x14ac:dyDescent="0.25">
      <c r="A232" s="143">
        <v>44562</v>
      </c>
      <c r="B232" s="90">
        <f t="shared" si="12"/>
        <v>2022</v>
      </c>
      <c r="C232" s="143" t="str">
        <f t="shared" si="14"/>
        <v>Q1</v>
      </c>
      <c r="D232" s="144">
        <f>D220*(1+$AB$12)</f>
        <v>7497.068400000001</v>
      </c>
      <c r="E232" s="144">
        <f t="shared" ref="E232:G232" si="15">E220*(1+$AB$12)</f>
        <v>7473.9960000000001</v>
      </c>
      <c r="F232" s="144">
        <f t="shared" si="15"/>
        <v>279.27000000000004</v>
      </c>
      <c r="G232" s="144">
        <f t="shared" si="15"/>
        <v>278.74799999999999</v>
      </c>
      <c r="H232" s="145">
        <f t="shared" ref="H232:S232" si="16">H220*(1+$AB$7)</f>
        <v>769263.09750000003</v>
      </c>
      <c r="I232" s="145">
        <f t="shared" si="16"/>
        <v>10140.841350000001</v>
      </c>
      <c r="J232" s="145">
        <f t="shared" si="16"/>
        <v>9467.6156999999985</v>
      </c>
      <c r="K232" s="145">
        <f t="shared" si="16"/>
        <v>453.21390000000002</v>
      </c>
      <c r="L232" s="145">
        <f t="shared" si="16"/>
        <v>6214.22415</v>
      </c>
      <c r="M232" s="145">
        <f t="shared" si="16"/>
        <v>258.86159999999995</v>
      </c>
      <c r="N232" s="145">
        <f t="shared" si="16"/>
        <v>1011.02355</v>
      </c>
      <c r="O232" s="145">
        <f t="shared" si="13"/>
        <v>16355.065500000001</v>
      </c>
      <c r="P232" s="145">
        <f t="shared" si="16"/>
        <v>766990.84499999997</v>
      </c>
      <c r="Q232" s="145">
        <f t="shared" si="16"/>
        <v>9425.9835000000003</v>
      </c>
      <c r="R232" s="145">
        <f t="shared" si="16"/>
        <v>7071.2910000000002</v>
      </c>
      <c r="S232" s="145">
        <f t="shared" si="16"/>
        <v>3186.306</v>
      </c>
    </row>
    <row r="233" spans="1:19" x14ac:dyDescent="0.25">
      <c r="A233" s="143">
        <v>44593</v>
      </c>
      <c r="B233" s="90">
        <f t="shared" si="12"/>
        <v>2022</v>
      </c>
      <c r="C233" s="143" t="str">
        <f t="shared" si="14"/>
        <v>Q1</v>
      </c>
      <c r="D233" s="144">
        <f t="shared" ref="D233:G233" si="17">D221*(1+$AB$12)</f>
        <v>7487.3592000000008</v>
      </c>
      <c r="E233" s="144">
        <f t="shared" si="17"/>
        <v>7420.0212000000001</v>
      </c>
      <c r="F233" s="144">
        <f t="shared" si="17"/>
        <v>283.34159999999997</v>
      </c>
      <c r="G233" s="144">
        <f t="shared" si="17"/>
        <v>282.71520000000004</v>
      </c>
      <c r="H233" s="145">
        <f t="shared" ref="H233:N233" si="18">H221*(1+$AB$7)</f>
        <v>769263.09750000003</v>
      </c>
      <c r="I233" s="145">
        <f t="shared" si="18"/>
        <v>10140.841350000001</v>
      </c>
      <c r="J233" s="145">
        <f t="shared" si="18"/>
        <v>9467.6156999999985</v>
      </c>
      <c r="K233" s="145">
        <f t="shared" si="18"/>
        <v>453.21390000000002</v>
      </c>
      <c r="L233" s="145">
        <f t="shared" si="18"/>
        <v>6214.22415</v>
      </c>
      <c r="M233" s="145">
        <f t="shared" si="18"/>
        <v>258.86159999999995</v>
      </c>
      <c r="N233" s="145">
        <f t="shared" si="18"/>
        <v>1011.02355</v>
      </c>
      <c r="O233" s="145">
        <f t="shared" ref="O233:O255" si="19">L233+I233</f>
        <v>16355.065500000001</v>
      </c>
      <c r="P233" s="145">
        <f t="shared" ref="P233:S233" si="20">P221*(1+$AB$7)</f>
        <v>766990.84499999997</v>
      </c>
      <c r="Q233" s="145">
        <f t="shared" si="20"/>
        <v>9425.9835000000003</v>
      </c>
      <c r="R233" s="145">
        <f t="shared" si="20"/>
        <v>7071.2910000000002</v>
      </c>
      <c r="S233" s="145">
        <f t="shared" si="20"/>
        <v>3186.306</v>
      </c>
    </row>
    <row r="234" spans="1:19" x14ac:dyDescent="0.25">
      <c r="A234" s="143">
        <v>44621</v>
      </c>
      <c r="B234" s="90">
        <f t="shared" si="12"/>
        <v>2022</v>
      </c>
      <c r="C234" s="143" t="str">
        <f t="shared" si="14"/>
        <v>Q1</v>
      </c>
      <c r="D234" s="144">
        <f t="shared" ref="D234:G234" si="21">D222*(1+$AB$12)</f>
        <v>7534.5480000000007</v>
      </c>
      <c r="E234" s="144">
        <f t="shared" si="21"/>
        <v>7418.2464000000009</v>
      </c>
      <c r="F234" s="144">
        <f t="shared" si="21"/>
        <v>285.53399999999999</v>
      </c>
      <c r="G234" s="144">
        <f t="shared" si="21"/>
        <v>285.012</v>
      </c>
      <c r="H234" s="145">
        <f t="shared" ref="H234:N234" si="22">H222*(1+$AB$7)</f>
        <v>769263.09750000003</v>
      </c>
      <c r="I234" s="145">
        <f t="shared" si="22"/>
        <v>10140.841350000001</v>
      </c>
      <c r="J234" s="145">
        <f t="shared" si="22"/>
        <v>9467.6156999999985</v>
      </c>
      <c r="K234" s="145">
        <f t="shared" si="22"/>
        <v>453.21390000000002</v>
      </c>
      <c r="L234" s="145">
        <f t="shared" si="22"/>
        <v>6214.22415</v>
      </c>
      <c r="M234" s="145">
        <f t="shared" si="22"/>
        <v>258.86159999999995</v>
      </c>
      <c r="N234" s="145">
        <f t="shared" si="22"/>
        <v>1011.02355</v>
      </c>
      <c r="O234" s="145">
        <f t="shared" si="19"/>
        <v>16355.065500000001</v>
      </c>
      <c r="P234" s="145">
        <f t="shared" ref="P234:S234" si="23">P222*(1+$AB$7)</f>
        <v>766990.84499999997</v>
      </c>
      <c r="Q234" s="145">
        <f t="shared" si="23"/>
        <v>9425.9835000000003</v>
      </c>
      <c r="R234" s="145">
        <f t="shared" si="23"/>
        <v>7071.2910000000002</v>
      </c>
      <c r="S234" s="145">
        <f t="shared" si="23"/>
        <v>3186.306</v>
      </c>
    </row>
    <row r="235" spans="1:19" x14ac:dyDescent="0.25">
      <c r="A235" s="143">
        <v>44652</v>
      </c>
      <c r="B235" s="90">
        <f t="shared" si="12"/>
        <v>2022</v>
      </c>
      <c r="C235" s="143" t="str">
        <f t="shared" si="14"/>
        <v>Q2</v>
      </c>
      <c r="D235" s="144">
        <f t="shared" ref="D235:G235" si="24">D223*(1+$AB$12)</f>
        <v>7579.5444000000007</v>
      </c>
      <c r="E235" s="144">
        <f t="shared" si="24"/>
        <v>7478.2764000000006</v>
      </c>
      <c r="F235" s="144">
        <f t="shared" si="24"/>
        <v>289.50120000000004</v>
      </c>
      <c r="G235" s="144">
        <f t="shared" si="24"/>
        <v>288.666</v>
      </c>
      <c r="H235" s="145">
        <f t="shared" ref="H235:N235" si="25">H223*(1+$AB$7)</f>
        <v>769263.09750000003</v>
      </c>
      <c r="I235" s="145">
        <f t="shared" si="25"/>
        <v>10140.841350000001</v>
      </c>
      <c r="J235" s="145">
        <f t="shared" si="25"/>
        <v>9467.6156999999985</v>
      </c>
      <c r="K235" s="145">
        <f t="shared" si="25"/>
        <v>453.21390000000002</v>
      </c>
      <c r="L235" s="145">
        <f t="shared" si="25"/>
        <v>6214.22415</v>
      </c>
      <c r="M235" s="145">
        <f t="shared" si="25"/>
        <v>258.86159999999995</v>
      </c>
      <c r="N235" s="145">
        <f t="shared" si="25"/>
        <v>1011.02355</v>
      </c>
      <c r="O235" s="145">
        <f t="shared" si="19"/>
        <v>16355.065500000001</v>
      </c>
      <c r="P235" s="145">
        <f t="shared" ref="P235:S235" si="26">P223*(1+$AB$7)</f>
        <v>756492.11100000003</v>
      </c>
      <c r="Q235" s="145">
        <f t="shared" si="26"/>
        <v>9068.4</v>
      </c>
      <c r="R235" s="145">
        <f t="shared" si="26"/>
        <v>7187.7375000000002</v>
      </c>
      <c r="S235" s="145">
        <f t="shared" si="26"/>
        <v>3113.1405</v>
      </c>
    </row>
    <row r="236" spans="1:19" x14ac:dyDescent="0.25">
      <c r="A236" s="143">
        <v>44682</v>
      </c>
      <c r="B236" s="90">
        <f t="shared" si="12"/>
        <v>2022</v>
      </c>
      <c r="C236" s="143" t="str">
        <f t="shared" si="14"/>
        <v>Q2</v>
      </c>
      <c r="D236" s="144">
        <f t="shared" ref="D236:G236" si="27">D224*(1+$AB$12)</f>
        <v>7582.5720000000001</v>
      </c>
      <c r="E236" s="144">
        <f t="shared" si="27"/>
        <v>7528.5972000000002</v>
      </c>
      <c r="F236" s="144">
        <f t="shared" si="27"/>
        <v>291.48480000000001</v>
      </c>
      <c r="G236" s="144">
        <f t="shared" si="27"/>
        <v>290.02320000000003</v>
      </c>
      <c r="H236" s="145">
        <f t="shared" ref="H236:N236" si="28">H224*(1+$AB$7)</f>
        <v>769263.09750000003</v>
      </c>
      <c r="I236" s="145">
        <f t="shared" si="28"/>
        <v>10140.841350000001</v>
      </c>
      <c r="J236" s="145">
        <f t="shared" si="28"/>
        <v>9467.6156999999985</v>
      </c>
      <c r="K236" s="145">
        <f t="shared" si="28"/>
        <v>453.21390000000002</v>
      </c>
      <c r="L236" s="145">
        <f t="shared" si="28"/>
        <v>6214.22415</v>
      </c>
      <c r="M236" s="145">
        <f t="shared" si="28"/>
        <v>258.86159999999995</v>
      </c>
      <c r="N236" s="145">
        <f t="shared" si="28"/>
        <v>1011.02355</v>
      </c>
      <c r="O236" s="145">
        <f t="shared" si="19"/>
        <v>16355.065500000001</v>
      </c>
      <c r="P236" s="145">
        <f t="shared" ref="P236:S236" si="29">P224*(1+$AB$7)</f>
        <v>756492.11100000003</v>
      </c>
      <c r="Q236" s="145">
        <f t="shared" si="29"/>
        <v>9068.4</v>
      </c>
      <c r="R236" s="145">
        <f t="shared" si="29"/>
        <v>7187.7375000000002</v>
      </c>
      <c r="S236" s="145">
        <f t="shared" si="29"/>
        <v>3113.1405</v>
      </c>
    </row>
    <row r="237" spans="1:19" x14ac:dyDescent="0.25">
      <c r="A237" s="143">
        <v>44713</v>
      </c>
      <c r="B237" s="90">
        <f t="shared" si="12"/>
        <v>2022</v>
      </c>
      <c r="C237" s="143" t="str">
        <f t="shared" si="14"/>
        <v>Q2</v>
      </c>
      <c r="D237" s="144">
        <f t="shared" ref="D237:G237" si="30">D225*(1+$AB$12)</f>
        <v>7562.7359999999999</v>
      </c>
      <c r="E237" s="144">
        <f t="shared" si="30"/>
        <v>7593.4295999999995</v>
      </c>
      <c r="F237" s="144">
        <f t="shared" si="30"/>
        <v>292.94640000000004</v>
      </c>
      <c r="G237" s="144">
        <f t="shared" si="30"/>
        <v>294.09480000000002</v>
      </c>
      <c r="H237" s="145">
        <f t="shared" ref="H237:N237" si="31">H225*(1+$AB$7)</f>
        <v>769263.09750000003</v>
      </c>
      <c r="I237" s="145">
        <f t="shared" si="31"/>
        <v>10140.841350000001</v>
      </c>
      <c r="J237" s="145">
        <f t="shared" si="31"/>
        <v>9467.6156999999985</v>
      </c>
      <c r="K237" s="145">
        <f t="shared" si="31"/>
        <v>453.21390000000002</v>
      </c>
      <c r="L237" s="145">
        <f t="shared" si="31"/>
        <v>6214.22415</v>
      </c>
      <c r="M237" s="145">
        <f t="shared" si="31"/>
        <v>258.86159999999995</v>
      </c>
      <c r="N237" s="145">
        <f t="shared" si="31"/>
        <v>1011.02355</v>
      </c>
      <c r="O237" s="145">
        <f t="shared" si="19"/>
        <v>16355.065500000001</v>
      </c>
      <c r="P237" s="145">
        <f t="shared" ref="P237:S237" si="32">P225*(1+$AB$7)</f>
        <v>756492.11100000003</v>
      </c>
      <c r="Q237" s="145">
        <f t="shared" si="32"/>
        <v>9068.4</v>
      </c>
      <c r="R237" s="145">
        <f t="shared" si="32"/>
        <v>7187.7375000000002</v>
      </c>
      <c r="S237" s="145">
        <f t="shared" si="32"/>
        <v>3113.1405</v>
      </c>
    </row>
    <row r="238" spans="1:19" x14ac:dyDescent="0.25">
      <c r="A238" s="143">
        <v>44743</v>
      </c>
      <c r="B238" s="90">
        <f t="shared" si="12"/>
        <v>2022</v>
      </c>
      <c r="C238" s="143" t="str">
        <f t="shared" si="14"/>
        <v>Q3</v>
      </c>
      <c r="D238" s="144">
        <f t="shared" ref="D238:G238" si="33">D226*(1+$AB$12)</f>
        <v>7615.9800000000005</v>
      </c>
      <c r="E238" s="144">
        <f t="shared" si="33"/>
        <v>7696.89</v>
      </c>
      <c r="F238" s="144">
        <f t="shared" si="33"/>
        <v>294.93</v>
      </c>
      <c r="G238" s="144">
        <f t="shared" si="33"/>
        <v>296.28720000000004</v>
      </c>
      <c r="H238" s="145">
        <f t="shared" ref="H238:N238" si="34">H226*(1+$AB$7)</f>
        <v>769263.09750000003</v>
      </c>
      <c r="I238" s="145">
        <f t="shared" si="34"/>
        <v>10140.841350000001</v>
      </c>
      <c r="J238" s="145">
        <f t="shared" si="34"/>
        <v>9467.6156999999985</v>
      </c>
      <c r="K238" s="145">
        <f t="shared" si="34"/>
        <v>453.21390000000002</v>
      </c>
      <c r="L238" s="145">
        <f t="shared" si="34"/>
        <v>6214.22415</v>
      </c>
      <c r="M238" s="145">
        <f t="shared" si="34"/>
        <v>258.86159999999995</v>
      </c>
      <c r="N238" s="145">
        <f t="shared" si="34"/>
        <v>1011.02355</v>
      </c>
      <c r="O238" s="145">
        <f t="shared" si="19"/>
        <v>16355.065500000001</v>
      </c>
      <c r="P238" s="145">
        <f t="shared" ref="P238:S238" si="35">P226*(1+$AB$7)</f>
        <v>769598.01</v>
      </c>
      <c r="Q238" s="145">
        <f t="shared" si="35"/>
        <v>7937.9414999999999</v>
      </c>
      <c r="R238" s="145">
        <f t="shared" si="35"/>
        <v>7405.1729999999998</v>
      </c>
      <c r="S238" s="145">
        <f t="shared" si="35"/>
        <v>3275.9594999999999</v>
      </c>
    </row>
    <row r="239" spans="1:19" x14ac:dyDescent="0.25">
      <c r="A239" s="143">
        <v>44774</v>
      </c>
      <c r="B239" s="90">
        <f t="shared" si="12"/>
        <v>2022</v>
      </c>
      <c r="C239" s="143" t="str">
        <f t="shared" si="14"/>
        <v>Q3</v>
      </c>
      <c r="D239" s="144">
        <f t="shared" ref="D239:G239" si="36">D227*(1+$AB$12)</f>
        <v>7689.06</v>
      </c>
      <c r="E239" s="144">
        <f t="shared" si="36"/>
        <v>7786.674</v>
      </c>
      <c r="F239" s="144">
        <f t="shared" si="36"/>
        <v>297.33120000000002</v>
      </c>
      <c r="G239" s="144">
        <f t="shared" si="36"/>
        <v>299.73240000000004</v>
      </c>
      <c r="H239" s="145">
        <f t="shared" ref="H239:N239" si="37">H227*(1+$AB$7)</f>
        <v>769263.09750000003</v>
      </c>
      <c r="I239" s="145">
        <f t="shared" si="37"/>
        <v>10140.841350000001</v>
      </c>
      <c r="J239" s="145">
        <f t="shared" si="37"/>
        <v>9467.6156999999985</v>
      </c>
      <c r="K239" s="145">
        <f t="shared" si="37"/>
        <v>453.21390000000002</v>
      </c>
      <c r="L239" s="145">
        <f t="shared" si="37"/>
        <v>6214.22415</v>
      </c>
      <c r="M239" s="145">
        <f t="shared" si="37"/>
        <v>258.86159999999995</v>
      </c>
      <c r="N239" s="145">
        <f t="shared" si="37"/>
        <v>1011.02355</v>
      </c>
      <c r="O239" s="145">
        <f t="shared" si="19"/>
        <v>16355.065500000001</v>
      </c>
      <c r="P239" s="145">
        <f t="shared" ref="P239:S239" si="38">P227*(1+$AB$7)</f>
        <v>769598.01</v>
      </c>
      <c r="Q239" s="145">
        <f t="shared" si="38"/>
        <v>7937.9414999999999</v>
      </c>
      <c r="R239" s="145">
        <f t="shared" si="38"/>
        <v>7405.1729999999998</v>
      </c>
      <c r="S239" s="145">
        <f t="shared" si="38"/>
        <v>3275.9594999999999</v>
      </c>
    </row>
    <row r="240" spans="1:19" x14ac:dyDescent="0.25">
      <c r="A240" s="143">
        <v>44805</v>
      </c>
      <c r="B240" s="90">
        <f t="shared" si="12"/>
        <v>2022</v>
      </c>
      <c r="C240" s="143" t="str">
        <f t="shared" si="14"/>
        <v>Q3</v>
      </c>
      <c r="D240" s="144">
        <f t="shared" ref="D240:G240" si="39">D228*(1+$AB$12)</f>
        <v>7754.7276000000002</v>
      </c>
      <c r="E240" s="144">
        <f t="shared" si="39"/>
        <v>7814.34</v>
      </c>
      <c r="F240" s="144">
        <f t="shared" si="39"/>
        <v>298.4796</v>
      </c>
      <c r="G240" s="144">
        <f t="shared" si="39"/>
        <v>297.43559999999997</v>
      </c>
      <c r="H240" s="145">
        <f t="shared" ref="H240:N240" si="40">H228*(1+$AB$7)</f>
        <v>769263.09750000003</v>
      </c>
      <c r="I240" s="145">
        <f t="shared" si="40"/>
        <v>10140.841350000001</v>
      </c>
      <c r="J240" s="145">
        <f t="shared" si="40"/>
        <v>9467.6156999999985</v>
      </c>
      <c r="K240" s="145">
        <f t="shared" si="40"/>
        <v>453.21390000000002</v>
      </c>
      <c r="L240" s="145">
        <f t="shared" si="40"/>
        <v>6214.22415</v>
      </c>
      <c r="M240" s="145">
        <f t="shared" si="40"/>
        <v>258.86159999999995</v>
      </c>
      <c r="N240" s="145">
        <f t="shared" si="40"/>
        <v>1011.02355</v>
      </c>
      <c r="O240" s="145">
        <f t="shared" si="19"/>
        <v>16355.065500000001</v>
      </c>
      <c r="P240" s="145">
        <f t="shared" ref="P240:S240" si="41">P228*(1+$AB$7)</f>
        <v>769598.01</v>
      </c>
      <c r="Q240" s="145">
        <f t="shared" si="41"/>
        <v>7937.9414999999999</v>
      </c>
      <c r="R240" s="145">
        <f t="shared" si="41"/>
        <v>7405.1729999999998</v>
      </c>
      <c r="S240" s="145">
        <f t="shared" si="41"/>
        <v>3275.9594999999999</v>
      </c>
    </row>
    <row r="241" spans="1:19" x14ac:dyDescent="0.25">
      <c r="A241" s="143">
        <v>44835</v>
      </c>
      <c r="B241" s="90">
        <f t="shared" si="12"/>
        <v>2022</v>
      </c>
      <c r="C241" s="143" t="str">
        <f t="shared" si="14"/>
        <v>Q4</v>
      </c>
      <c r="D241" s="144">
        <f t="shared" ref="D241:G241" si="42">D229*(1+$AB$12)</f>
        <v>7810.9992000000002</v>
      </c>
      <c r="E241" s="144">
        <f t="shared" si="42"/>
        <v>7844.8248000000003</v>
      </c>
      <c r="F241" s="144">
        <f t="shared" si="42"/>
        <v>300.98520000000002</v>
      </c>
      <c r="G241" s="144">
        <f t="shared" si="42"/>
        <v>299.52359999999999</v>
      </c>
      <c r="H241" s="145">
        <f t="shared" ref="H241:N241" si="43">H229*(1+$AB$7)</f>
        <v>769263.09750000003</v>
      </c>
      <c r="I241" s="145">
        <f t="shared" si="43"/>
        <v>10140.841350000001</v>
      </c>
      <c r="J241" s="145">
        <f t="shared" si="43"/>
        <v>9467.6156999999985</v>
      </c>
      <c r="K241" s="145">
        <f t="shared" si="43"/>
        <v>453.21390000000002</v>
      </c>
      <c r="L241" s="145">
        <f t="shared" si="43"/>
        <v>6214.22415</v>
      </c>
      <c r="M241" s="145">
        <f t="shared" si="43"/>
        <v>258.86159999999995</v>
      </c>
      <c r="N241" s="145">
        <f t="shared" si="43"/>
        <v>1011.02355</v>
      </c>
      <c r="O241" s="145">
        <f t="shared" si="19"/>
        <v>16355.065500000001</v>
      </c>
      <c r="P241" s="145">
        <f t="shared" ref="P241:S241" si="44">P229*(1+$AB$7)</f>
        <v>783051.1875</v>
      </c>
      <c r="Q241" s="145">
        <f t="shared" si="44"/>
        <v>8556.2415000000001</v>
      </c>
      <c r="R241" s="145">
        <f t="shared" si="44"/>
        <v>7445.3625000000002</v>
      </c>
      <c r="S241" s="145">
        <f t="shared" si="44"/>
        <v>3320.2709999999997</v>
      </c>
    </row>
    <row r="242" spans="1:19" x14ac:dyDescent="0.25">
      <c r="A242" s="143">
        <v>44866</v>
      </c>
      <c r="B242" s="90">
        <f t="shared" si="12"/>
        <v>2022</v>
      </c>
      <c r="C242" s="143" t="str">
        <f t="shared" si="14"/>
        <v>Q4</v>
      </c>
      <c r="D242" s="144">
        <f t="shared" ref="D242:G242" si="45">D230*(1+$AB$12)</f>
        <v>7870.2984000000006</v>
      </c>
      <c r="E242" s="144">
        <f t="shared" si="45"/>
        <v>7884.9144000000006</v>
      </c>
      <c r="F242" s="144">
        <f t="shared" si="45"/>
        <v>303.07320000000004</v>
      </c>
      <c r="G242" s="144">
        <f t="shared" si="45"/>
        <v>300.98520000000002</v>
      </c>
      <c r="H242" s="145">
        <f t="shared" ref="H242:N242" si="46">H230*(1+$AB$7)</f>
        <v>769263.09750000003</v>
      </c>
      <c r="I242" s="145">
        <f t="shared" si="46"/>
        <v>10140.841350000001</v>
      </c>
      <c r="J242" s="145">
        <f t="shared" si="46"/>
        <v>9467.6156999999985</v>
      </c>
      <c r="K242" s="145">
        <f t="shared" si="46"/>
        <v>453.21390000000002</v>
      </c>
      <c r="L242" s="145">
        <f t="shared" si="46"/>
        <v>6214.22415</v>
      </c>
      <c r="M242" s="145">
        <f t="shared" si="46"/>
        <v>258.86159999999995</v>
      </c>
      <c r="N242" s="145">
        <f t="shared" si="46"/>
        <v>1011.02355</v>
      </c>
      <c r="O242" s="145">
        <f t="shared" si="19"/>
        <v>16355.065500000001</v>
      </c>
      <c r="P242" s="145">
        <f t="shared" ref="P242:S242" si="47">P230*(1+$AB$7)</f>
        <v>783051.1875</v>
      </c>
      <c r="Q242" s="145">
        <f t="shared" si="47"/>
        <v>8556.2415000000001</v>
      </c>
      <c r="R242" s="145">
        <f t="shared" si="47"/>
        <v>7445.3625000000002</v>
      </c>
      <c r="S242" s="145">
        <f t="shared" si="47"/>
        <v>3320.2709999999997</v>
      </c>
    </row>
    <row r="243" spans="1:19" x14ac:dyDescent="0.25">
      <c r="A243" s="143">
        <v>44896</v>
      </c>
      <c r="B243" s="90">
        <f t="shared" si="12"/>
        <v>2022</v>
      </c>
      <c r="C243" s="143" t="str">
        <f t="shared" si="14"/>
        <v>Q4</v>
      </c>
      <c r="D243" s="144">
        <f t="shared" ref="D243:G243" si="48">D231*(1+$AB$12)</f>
        <v>7918.8444000000009</v>
      </c>
      <c r="E243" s="144">
        <f t="shared" si="48"/>
        <v>7936.1747999999998</v>
      </c>
      <c r="F243" s="144">
        <f t="shared" si="48"/>
        <v>305.16120000000001</v>
      </c>
      <c r="G243" s="144">
        <f t="shared" si="48"/>
        <v>303.90840000000003</v>
      </c>
      <c r="H243" s="145">
        <f t="shared" ref="H243:N243" si="49">H231*(1+$AB$7)</f>
        <v>769263.09750000003</v>
      </c>
      <c r="I243" s="145">
        <f t="shared" si="49"/>
        <v>10140.841350000001</v>
      </c>
      <c r="J243" s="145">
        <f t="shared" si="49"/>
        <v>9467.6156999999985</v>
      </c>
      <c r="K243" s="145">
        <f t="shared" si="49"/>
        <v>453.21390000000002</v>
      </c>
      <c r="L243" s="145">
        <f t="shared" si="49"/>
        <v>6214.22415</v>
      </c>
      <c r="M243" s="145">
        <f t="shared" si="49"/>
        <v>258.86159999999995</v>
      </c>
      <c r="N243" s="145">
        <f t="shared" si="49"/>
        <v>1011.02355</v>
      </c>
      <c r="O243" s="145">
        <f t="shared" si="19"/>
        <v>16355.065500000001</v>
      </c>
      <c r="P243" s="145">
        <f t="shared" ref="P243:S243" si="50">P231*(1+$AB$7)</f>
        <v>783051.1875</v>
      </c>
      <c r="Q243" s="145">
        <f t="shared" si="50"/>
        <v>8556.2415000000001</v>
      </c>
      <c r="R243" s="145">
        <f t="shared" si="50"/>
        <v>7445.3625000000002</v>
      </c>
      <c r="S243" s="145">
        <f t="shared" si="50"/>
        <v>3320.2709999999997</v>
      </c>
    </row>
    <row r="244" spans="1:19" x14ac:dyDescent="0.25">
      <c r="A244" s="143">
        <v>44927</v>
      </c>
      <c r="B244" s="90">
        <f t="shared" si="12"/>
        <v>2023</v>
      </c>
      <c r="C244" s="143" t="str">
        <f t="shared" si="14"/>
        <v>Q1</v>
      </c>
      <c r="D244" s="144">
        <f>D232*(1+$AB$13)</f>
        <v>7564.5420156</v>
      </c>
      <c r="E244" s="144">
        <f t="shared" ref="E244:G244" si="51">E232*(1+$AB$13)</f>
        <v>7541.2619639999994</v>
      </c>
      <c r="F244" s="144">
        <f t="shared" si="51"/>
        <v>281.78343000000001</v>
      </c>
      <c r="G244" s="144">
        <f t="shared" si="51"/>
        <v>281.25673199999994</v>
      </c>
      <c r="H244" s="145">
        <f>H232*(1+$AB$8)</f>
        <v>775801.83382874995</v>
      </c>
      <c r="I244" s="145">
        <f t="shared" ref="I244:S244" si="52">I232*(1+$AB$8)</f>
        <v>10227.038501475001</v>
      </c>
      <c r="J244" s="145">
        <f t="shared" si="52"/>
        <v>9548.0904334499974</v>
      </c>
      <c r="K244" s="145">
        <f t="shared" si="52"/>
        <v>457.06621815</v>
      </c>
      <c r="L244" s="145">
        <f t="shared" si="52"/>
        <v>6267.0450552749999</v>
      </c>
      <c r="M244" s="145">
        <f t="shared" si="52"/>
        <v>261.06192359999994</v>
      </c>
      <c r="N244" s="145">
        <f t="shared" si="52"/>
        <v>1019.617250175</v>
      </c>
      <c r="O244" s="145">
        <f t="shared" si="19"/>
        <v>16494.08355675</v>
      </c>
      <c r="P244" s="145">
        <f t="shared" si="52"/>
        <v>773510.26718249999</v>
      </c>
      <c r="Q244" s="145">
        <f t="shared" si="52"/>
        <v>9506.1043597499993</v>
      </c>
      <c r="R244" s="145">
        <f t="shared" si="52"/>
        <v>7131.3969735000001</v>
      </c>
      <c r="S244" s="145">
        <f t="shared" si="52"/>
        <v>3213.3896009999999</v>
      </c>
    </row>
    <row r="245" spans="1:19" x14ac:dyDescent="0.25">
      <c r="A245" s="143">
        <v>44958</v>
      </c>
      <c r="B245" s="90">
        <f t="shared" si="12"/>
        <v>2023</v>
      </c>
      <c r="C245" s="143" t="str">
        <f t="shared" si="14"/>
        <v>Q1</v>
      </c>
      <c r="D245" s="144">
        <f t="shared" ref="D245:G245" si="53">D233*(1+$AB$13)</f>
        <v>7554.7454328000003</v>
      </c>
      <c r="E245" s="144">
        <f t="shared" si="53"/>
        <v>7486.8013907999994</v>
      </c>
      <c r="F245" s="144">
        <f t="shared" si="53"/>
        <v>285.89167439999994</v>
      </c>
      <c r="G245" s="144">
        <f t="shared" si="53"/>
        <v>285.25963680000001</v>
      </c>
      <c r="H245" s="145">
        <f t="shared" ref="H245:N245" si="54">H233*(1+$AB$8)</f>
        <v>775801.83382874995</v>
      </c>
      <c r="I245" s="145">
        <f t="shared" si="54"/>
        <v>10227.038501475001</v>
      </c>
      <c r="J245" s="145">
        <f t="shared" si="54"/>
        <v>9548.0904334499974</v>
      </c>
      <c r="K245" s="145">
        <f t="shared" si="54"/>
        <v>457.06621815</v>
      </c>
      <c r="L245" s="145">
        <f t="shared" si="54"/>
        <v>6267.0450552749999</v>
      </c>
      <c r="M245" s="145">
        <f t="shared" si="54"/>
        <v>261.06192359999994</v>
      </c>
      <c r="N245" s="145">
        <f t="shared" si="54"/>
        <v>1019.617250175</v>
      </c>
      <c r="O245" s="145">
        <f t="shared" si="19"/>
        <v>16494.08355675</v>
      </c>
      <c r="P245" s="145">
        <f t="shared" ref="P245:S245" si="55">P233*(1+$AB$8)</f>
        <v>773510.26718249999</v>
      </c>
      <c r="Q245" s="145">
        <f t="shared" si="55"/>
        <v>9506.1043597499993</v>
      </c>
      <c r="R245" s="145">
        <f t="shared" si="55"/>
        <v>7131.3969735000001</v>
      </c>
      <c r="S245" s="145">
        <f t="shared" si="55"/>
        <v>3213.3896009999999</v>
      </c>
    </row>
    <row r="246" spans="1:19" x14ac:dyDescent="0.25">
      <c r="A246" s="143">
        <v>44986</v>
      </c>
      <c r="B246" s="90">
        <f t="shared" si="12"/>
        <v>2023</v>
      </c>
      <c r="C246" s="143" t="str">
        <f t="shared" si="14"/>
        <v>Q1</v>
      </c>
      <c r="D246" s="144">
        <f t="shared" ref="D246:G246" si="56">D234*(1+$AB$13)</f>
        <v>7602.3589320000001</v>
      </c>
      <c r="E246" s="144">
        <f t="shared" si="56"/>
        <v>7485.0106175999999</v>
      </c>
      <c r="F246" s="144">
        <f t="shared" si="56"/>
        <v>288.10380599999996</v>
      </c>
      <c r="G246" s="144">
        <f t="shared" si="56"/>
        <v>287.57710799999995</v>
      </c>
      <c r="H246" s="145">
        <f t="shared" ref="H246:N246" si="57">H234*(1+$AB$8)</f>
        <v>775801.83382874995</v>
      </c>
      <c r="I246" s="145">
        <f t="shared" si="57"/>
        <v>10227.038501475001</v>
      </c>
      <c r="J246" s="145">
        <f t="shared" si="57"/>
        <v>9548.0904334499974</v>
      </c>
      <c r="K246" s="145">
        <f t="shared" si="57"/>
        <v>457.06621815</v>
      </c>
      <c r="L246" s="145">
        <f t="shared" si="57"/>
        <v>6267.0450552749999</v>
      </c>
      <c r="M246" s="145">
        <f t="shared" si="57"/>
        <v>261.06192359999994</v>
      </c>
      <c r="N246" s="145">
        <f t="shared" si="57"/>
        <v>1019.617250175</v>
      </c>
      <c r="O246" s="145">
        <f t="shared" si="19"/>
        <v>16494.08355675</v>
      </c>
      <c r="P246" s="145">
        <f t="shared" ref="P246:S246" si="58">P234*(1+$AB$8)</f>
        <v>773510.26718249999</v>
      </c>
      <c r="Q246" s="145">
        <f t="shared" si="58"/>
        <v>9506.1043597499993</v>
      </c>
      <c r="R246" s="145">
        <f t="shared" si="58"/>
        <v>7131.3969735000001</v>
      </c>
      <c r="S246" s="145">
        <f t="shared" si="58"/>
        <v>3213.3896009999999</v>
      </c>
    </row>
    <row r="247" spans="1:19" x14ac:dyDescent="0.25">
      <c r="A247" s="143">
        <v>45017</v>
      </c>
      <c r="B247" s="90">
        <f t="shared" si="12"/>
        <v>2023</v>
      </c>
      <c r="C247" s="143" t="str">
        <f t="shared" si="14"/>
        <v>Q2</v>
      </c>
      <c r="D247" s="144">
        <f t="shared" ref="D247:G247" si="59">D235*(1+$AB$13)</f>
        <v>7647.7602995999996</v>
      </c>
      <c r="E247" s="144">
        <f t="shared" si="59"/>
        <v>7545.5808876000001</v>
      </c>
      <c r="F247" s="144">
        <f t="shared" si="59"/>
        <v>292.10671080000003</v>
      </c>
      <c r="G247" s="144">
        <f t="shared" si="59"/>
        <v>291.26399399999997</v>
      </c>
      <c r="H247" s="145">
        <f t="shared" ref="H247:N247" si="60">H235*(1+$AB$8)</f>
        <v>775801.83382874995</v>
      </c>
      <c r="I247" s="145">
        <f t="shared" si="60"/>
        <v>10227.038501475001</v>
      </c>
      <c r="J247" s="145">
        <f t="shared" si="60"/>
        <v>9548.0904334499974</v>
      </c>
      <c r="K247" s="145">
        <f t="shared" si="60"/>
        <v>457.06621815</v>
      </c>
      <c r="L247" s="145">
        <f t="shared" si="60"/>
        <v>6267.0450552749999</v>
      </c>
      <c r="M247" s="145">
        <f t="shared" si="60"/>
        <v>261.06192359999994</v>
      </c>
      <c r="N247" s="145">
        <f t="shared" si="60"/>
        <v>1019.617250175</v>
      </c>
      <c r="O247" s="145">
        <f t="shared" si="19"/>
        <v>16494.08355675</v>
      </c>
      <c r="P247" s="145">
        <f t="shared" ref="P247:S247" si="61">P235*(1+$AB$8)</f>
        <v>762922.29394350003</v>
      </c>
      <c r="Q247" s="145">
        <f t="shared" si="61"/>
        <v>9145.4813999999988</v>
      </c>
      <c r="R247" s="145">
        <f t="shared" si="61"/>
        <v>7248.8332687499997</v>
      </c>
      <c r="S247" s="145">
        <f t="shared" si="61"/>
        <v>3139.6021942499997</v>
      </c>
    </row>
    <row r="248" spans="1:19" x14ac:dyDescent="0.25">
      <c r="A248" s="143">
        <v>45047</v>
      </c>
      <c r="B248" s="90">
        <f t="shared" si="12"/>
        <v>2023</v>
      </c>
      <c r="C248" s="143" t="str">
        <f t="shared" si="14"/>
        <v>Q2</v>
      </c>
      <c r="D248" s="144">
        <f t="shared" ref="D248:G248" si="62">D236*(1+$AB$13)</f>
        <v>7650.8151479999997</v>
      </c>
      <c r="E248" s="144">
        <f t="shared" si="62"/>
        <v>7596.3545747999997</v>
      </c>
      <c r="F248" s="144">
        <f t="shared" si="62"/>
        <v>294.10816319999998</v>
      </c>
      <c r="G248" s="144">
        <f t="shared" si="62"/>
        <v>292.63340879999998</v>
      </c>
      <c r="H248" s="145">
        <f t="shared" ref="H248:N248" si="63">H236*(1+$AB$8)</f>
        <v>775801.83382874995</v>
      </c>
      <c r="I248" s="145">
        <f t="shared" si="63"/>
        <v>10227.038501475001</v>
      </c>
      <c r="J248" s="145">
        <f t="shared" si="63"/>
        <v>9548.0904334499974</v>
      </c>
      <c r="K248" s="145">
        <f t="shared" si="63"/>
        <v>457.06621815</v>
      </c>
      <c r="L248" s="145">
        <f t="shared" si="63"/>
        <v>6267.0450552749999</v>
      </c>
      <c r="M248" s="145">
        <f t="shared" si="63"/>
        <v>261.06192359999994</v>
      </c>
      <c r="N248" s="145">
        <f t="shared" si="63"/>
        <v>1019.617250175</v>
      </c>
      <c r="O248" s="145">
        <f t="shared" si="19"/>
        <v>16494.08355675</v>
      </c>
      <c r="P248" s="145">
        <f t="shared" ref="P248:S248" si="64">P236*(1+$AB$8)</f>
        <v>762922.29394350003</v>
      </c>
      <c r="Q248" s="145">
        <f t="shared" si="64"/>
        <v>9145.4813999999988</v>
      </c>
      <c r="R248" s="145">
        <f t="shared" si="64"/>
        <v>7248.8332687499997</v>
      </c>
      <c r="S248" s="145">
        <f t="shared" si="64"/>
        <v>3139.6021942499997</v>
      </c>
    </row>
    <row r="249" spans="1:19" x14ac:dyDescent="0.25">
      <c r="A249" s="143">
        <v>45078</v>
      </c>
      <c r="B249" s="90">
        <f t="shared" si="12"/>
        <v>2023</v>
      </c>
      <c r="C249" s="143" t="str">
        <f t="shared" si="14"/>
        <v>Q2</v>
      </c>
      <c r="D249" s="144">
        <f t="shared" ref="D249:G249" si="65">D237*(1+$AB$13)</f>
        <v>7630.8006239999995</v>
      </c>
      <c r="E249" s="144">
        <f t="shared" si="65"/>
        <v>7661.7704663999984</v>
      </c>
      <c r="F249" s="144">
        <f t="shared" si="65"/>
        <v>295.58291760000003</v>
      </c>
      <c r="G249" s="144">
        <f t="shared" si="65"/>
        <v>296.74165319999997</v>
      </c>
      <c r="H249" s="145">
        <f t="shared" ref="H249:N249" si="66">H237*(1+$AB$8)</f>
        <v>775801.83382874995</v>
      </c>
      <c r="I249" s="145">
        <f t="shared" si="66"/>
        <v>10227.038501475001</v>
      </c>
      <c r="J249" s="145">
        <f t="shared" si="66"/>
        <v>9548.0904334499974</v>
      </c>
      <c r="K249" s="145">
        <f t="shared" si="66"/>
        <v>457.06621815</v>
      </c>
      <c r="L249" s="145">
        <f t="shared" si="66"/>
        <v>6267.0450552749999</v>
      </c>
      <c r="M249" s="145">
        <f t="shared" si="66"/>
        <v>261.06192359999994</v>
      </c>
      <c r="N249" s="145">
        <f t="shared" si="66"/>
        <v>1019.617250175</v>
      </c>
      <c r="O249" s="145">
        <f t="shared" si="19"/>
        <v>16494.08355675</v>
      </c>
      <c r="P249" s="145">
        <f t="shared" ref="P249:S249" si="67">P237*(1+$AB$8)</f>
        <v>762922.29394350003</v>
      </c>
      <c r="Q249" s="145">
        <f t="shared" si="67"/>
        <v>9145.4813999999988</v>
      </c>
      <c r="R249" s="145">
        <f t="shared" si="67"/>
        <v>7248.8332687499997</v>
      </c>
      <c r="S249" s="145">
        <f t="shared" si="67"/>
        <v>3139.6021942499997</v>
      </c>
    </row>
    <row r="250" spans="1:19" x14ac:dyDescent="0.25">
      <c r="A250" s="143">
        <v>45108</v>
      </c>
      <c r="B250" s="90">
        <f t="shared" si="12"/>
        <v>2023</v>
      </c>
      <c r="C250" s="143" t="str">
        <f t="shared" si="14"/>
        <v>Q3</v>
      </c>
      <c r="D250" s="144">
        <f t="shared" ref="D250:G250" si="68">D238*(1+$AB$13)</f>
        <v>7684.5238199999994</v>
      </c>
      <c r="E250" s="144">
        <f t="shared" si="68"/>
        <v>7766.1620099999991</v>
      </c>
      <c r="F250" s="144">
        <f t="shared" si="68"/>
        <v>297.58436999999998</v>
      </c>
      <c r="G250" s="144">
        <f t="shared" si="68"/>
        <v>298.95378479999999</v>
      </c>
      <c r="H250" s="145">
        <f t="shared" ref="H250:N250" si="69">H238*(1+$AB$8)</f>
        <v>775801.83382874995</v>
      </c>
      <c r="I250" s="145">
        <f t="shared" si="69"/>
        <v>10227.038501475001</v>
      </c>
      <c r="J250" s="145">
        <f t="shared" si="69"/>
        <v>9548.0904334499974</v>
      </c>
      <c r="K250" s="145">
        <f t="shared" si="69"/>
        <v>457.06621815</v>
      </c>
      <c r="L250" s="145">
        <f t="shared" si="69"/>
        <v>6267.0450552749999</v>
      </c>
      <c r="M250" s="145">
        <f t="shared" si="69"/>
        <v>261.06192359999994</v>
      </c>
      <c r="N250" s="145">
        <f t="shared" si="69"/>
        <v>1019.617250175</v>
      </c>
      <c r="O250" s="145">
        <f t="shared" si="19"/>
        <v>16494.08355675</v>
      </c>
      <c r="P250" s="145">
        <f t="shared" ref="P250:S250" si="70">P238*(1+$AB$8)</f>
        <v>776139.59308499994</v>
      </c>
      <c r="Q250" s="145">
        <f t="shared" si="70"/>
        <v>8005.4140027499998</v>
      </c>
      <c r="R250" s="145">
        <f t="shared" si="70"/>
        <v>7468.1169704999993</v>
      </c>
      <c r="S250" s="145">
        <f t="shared" si="70"/>
        <v>3303.8051557499998</v>
      </c>
    </row>
    <row r="251" spans="1:19" x14ac:dyDescent="0.25">
      <c r="A251" s="143">
        <v>45139</v>
      </c>
      <c r="B251" s="90">
        <f t="shared" si="12"/>
        <v>2023</v>
      </c>
      <c r="C251" s="143" t="str">
        <f t="shared" si="14"/>
        <v>Q3</v>
      </c>
      <c r="D251" s="144">
        <f t="shared" ref="D251:G251" si="71">D239*(1+$AB$13)</f>
        <v>7758.2615399999995</v>
      </c>
      <c r="E251" s="144">
        <f t="shared" si="71"/>
        <v>7856.7540659999995</v>
      </c>
      <c r="F251" s="144">
        <f t="shared" si="71"/>
        <v>300.00718080000001</v>
      </c>
      <c r="G251" s="144">
        <f t="shared" si="71"/>
        <v>302.42999159999999</v>
      </c>
      <c r="H251" s="145">
        <f t="shared" ref="H251:N251" si="72">H239*(1+$AB$8)</f>
        <v>775801.83382874995</v>
      </c>
      <c r="I251" s="145">
        <f t="shared" si="72"/>
        <v>10227.038501475001</v>
      </c>
      <c r="J251" s="145">
        <f t="shared" si="72"/>
        <v>9548.0904334499974</v>
      </c>
      <c r="K251" s="145">
        <f t="shared" si="72"/>
        <v>457.06621815</v>
      </c>
      <c r="L251" s="145">
        <f t="shared" si="72"/>
        <v>6267.0450552749999</v>
      </c>
      <c r="M251" s="145">
        <f t="shared" si="72"/>
        <v>261.06192359999994</v>
      </c>
      <c r="N251" s="145">
        <f t="shared" si="72"/>
        <v>1019.617250175</v>
      </c>
      <c r="O251" s="145">
        <f t="shared" si="19"/>
        <v>16494.08355675</v>
      </c>
      <c r="P251" s="145">
        <f t="shared" ref="P251:S251" si="73">P239*(1+$AB$8)</f>
        <v>776139.59308499994</v>
      </c>
      <c r="Q251" s="145">
        <f t="shared" si="73"/>
        <v>8005.4140027499998</v>
      </c>
      <c r="R251" s="145">
        <f t="shared" si="73"/>
        <v>7468.1169704999993</v>
      </c>
      <c r="S251" s="145">
        <f t="shared" si="73"/>
        <v>3303.8051557499998</v>
      </c>
    </row>
    <row r="252" spans="1:19" x14ac:dyDescent="0.25">
      <c r="A252" s="143">
        <v>45170</v>
      </c>
      <c r="B252" s="90">
        <f t="shared" si="12"/>
        <v>2023</v>
      </c>
      <c r="C252" s="143" t="str">
        <f t="shared" si="14"/>
        <v>Q3</v>
      </c>
      <c r="D252" s="144">
        <f t="shared" ref="D252:G252" si="74">D240*(1+$AB$13)</f>
        <v>7824.520148399999</v>
      </c>
      <c r="E252" s="144">
        <f t="shared" si="74"/>
        <v>7884.6690599999993</v>
      </c>
      <c r="F252" s="144">
        <f t="shared" si="74"/>
        <v>301.16591639999996</v>
      </c>
      <c r="G252" s="144">
        <f t="shared" si="74"/>
        <v>300.11252039999994</v>
      </c>
      <c r="H252" s="145">
        <f t="shared" ref="H252:N252" si="75">H240*(1+$AB$8)</f>
        <v>775801.83382874995</v>
      </c>
      <c r="I252" s="145">
        <f t="shared" si="75"/>
        <v>10227.038501475001</v>
      </c>
      <c r="J252" s="145">
        <f t="shared" si="75"/>
        <v>9548.0904334499974</v>
      </c>
      <c r="K252" s="145">
        <f t="shared" si="75"/>
        <v>457.06621815</v>
      </c>
      <c r="L252" s="145">
        <f t="shared" si="75"/>
        <v>6267.0450552749999</v>
      </c>
      <c r="M252" s="145">
        <f t="shared" si="75"/>
        <v>261.06192359999994</v>
      </c>
      <c r="N252" s="145">
        <f t="shared" si="75"/>
        <v>1019.617250175</v>
      </c>
      <c r="O252" s="145">
        <f t="shared" si="19"/>
        <v>16494.08355675</v>
      </c>
      <c r="P252" s="145">
        <f t="shared" ref="P252:S252" si="76">P240*(1+$AB$8)</f>
        <v>776139.59308499994</v>
      </c>
      <c r="Q252" s="145">
        <f t="shared" si="76"/>
        <v>8005.4140027499998</v>
      </c>
      <c r="R252" s="145">
        <f t="shared" si="76"/>
        <v>7468.1169704999993</v>
      </c>
      <c r="S252" s="145">
        <f t="shared" si="76"/>
        <v>3303.8051557499998</v>
      </c>
    </row>
    <row r="253" spans="1:19" x14ac:dyDescent="0.25">
      <c r="A253" s="143">
        <v>45200</v>
      </c>
      <c r="B253" s="90">
        <f t="shared" si="12"/>
        <v>2023</v>
      </c>
      <c r="C253" s="143" t="str">
        <f t="shared" si="14"/>
        <v>Q4</v>
      </c>
      <c r="D253" s="144">
        <f t="shared" ref="D253:G253" si="77">D241*(1+$AB$13)</f>
        <v>7881.298192799999</v>
      </c>
      <c r="E253" s="144">
        <f t="shared" si="77"/>
        <v>7915.4282231999996</v>
      </c>
      <c r="F253" s="144">
        <f t="shared" si="77"/>
        <v>303.69406679999997</v>
      </c>
      <c r="G253" s="144">
        <f t="shared" si="77"/>
        <v>302.21931239999998</v>
      </c>
      <c r="H253" s="145">
        <f t="shared" ref="H253:N253" si="78">H241*(1+$AB$8)</f>
        <v>775801.83382874995</v>
      </c>
      <c r="I253" s="145">
        <f t="shared" si="78"/>
        <v>10227.038501475001</v>
      </c>
      <c r="J253" s="145">
        <f t="shared" si="78"/>
        <v>9548.0904334499974</v>
      </c>
      <c r="K253" s="145">
        <f t="shared" si="78"/>
        <v>457.06621815</v>
      </c>
      <c r="L253" s="145">
        <f t="shared" si="78"/>
        <v>6267.0450552749999</v>
      </c>
      <c r="M253" s="145">
        <f t="shared" si="78"/>
        <v>261.06192359999994</v>
      </c>
      <c r="N253" s="145">
        <f t="shared" si="78"/>
        <v>1019.617250175</v>
      </c>
      <c r="O253" s="145">
        <f t="shared" si="19"/>
        <v>16494.08355675</v>
      </c>
      <c r="P253" s="145">
        <f t="shared" ref="P253:S253" si="79">P241*(1+$AB$8)</f>
        <v>789707.12259375001</v>
      </c>
      <c r="Q253" s="145">
        <f t="shared" si="79"/>
        <v>8628.9695527499989</v>
      </c>
      <c r="R253" s="145">
        <f t="shared" si="79"/>
        <v>7508.6480812499994</v>
      </c>
      <c r="S253" s="145">
        <f t="shared" si="79"/>
        <v>3348.4933034999995</v>
      </c>
    </row>
    <row r="254" spans="1:19" x14ac:dyDescent="0.25">
      <c r="A254" s="143">
        <v>45231</v>
      </c>
      <c r="B254" s="90">
        <f t="shared" si="12"/>
        <v>2023</v>
      </c>
      <c r="C254" s="143" t="str">
        <f t="shared" si="14"/>
        <v>Q4</v>
      </c>
      <c r="D254" s="144">
        <f t="shared" ref="D254:G254" si="80">D242*(1+$AB$13)</f>
        <v>7941.1310856</v>
      </c>
      <c r="E254" s="144">
        <f t="shared" si="80"/>
        <v>7955.8786295999998</v>
      </c>
      <c r="F254" s="144">
        <f t="shared" si="80"/>
        <v>305.80085880000001</v>
      </c>
      <c r="G254" s="144">
        <f t="shared" si="80"/>
        <v>303.69406679999997</v>
      </c>
      <c r="H254" s="145">
        <f t="shared" ref="H254:N254" si="81">H242*(1+$AB$8)</f>
        <v>775801.83382874995</v>
      </c>
      <c r="I254" s="145">
        <f t="shared" si="81"/>
        <v>10227.038501475001</v>
      </c>
      <c r="J254" s="145">
        <f t="shared" si="81"/>
        <v>9548.0904334499974</v>
      </c>
      <c r="K254" s="145">
        <f t="shared" si="81"/>
        <v>457.06621815</v>
      </c>
      <c r="L254" s="145">
        <f t="shared" si="81"/>
        <v>6267.0450552749999</v>
      </c>
      <c r="M254" s="145">
        <f t="shared" si="81"/>
        <v>261.06192359999994</v>
      </c>
      <c r="N254" s="145">
        <f t="shared" si="81"/>
        <v>1019.617250175</v>
      </c>
      <c r="O254" s="145">
        <f t="shared" si="19"/>
        <v>16494.08355675</v>
      </c>
      <c r="P254" s="145">
        <f t="shared" ref="P254:S254" si="82">P242*(1+$AB$8)</f>
        <v>789707.12259375001</v>
      </c>
      <c r="Q254" s="145">
        <f t="shared" si="82"/>
        <v>8628.9695527499989</v>
      </c>
      <c r="R254" s="145">
        <f t="shared" si="82"/>
        <v>7508.6480812499994</v>
      </c>
      <c r="S254" s="145">
        <f t="shared" si="82"/>
        <v>3348.4933034999995</v>
      </c>
    </row>
    <row r="255" spans="1:19" x14ac:dyDescent="0.25">
      <c r="A255" s="143">
        <v>45261</v>
      </c>
      <c r="B255" s="90">
        <f t="shared" si="12"/>
        <v>2023</v>
      </c>
      <c r="C255" s="143" t="str">
        <f t="shared" si="14"/>
        <v>Q4</v>
      </c>
      <c r="D255" s="144">
        <f t="shared" ref="D255:G255" si="83">D243*(1+$AB$13)</f>
        <v>7990.1139996000002</v>
      </c>
      <c r="E255" s="144">
        <f t="shared" si="83"/>
        <v>8007.600373199999</v>
      </c>
      <c r="F255" s="144">
        <f t="shared" si="83"/>
        <v>307.9076508</v>
      </c>
      <c r="G255" s="144">
        <f t="shared" si="83"/>
        <v>306.64357560000002</v>
      </c>
      <c r="H255" s="145">
        <f t="shared" ref="H255:N255" si="84">H243*(1+$AB$8)</f>
        <v>775801.83382874995</v>
      </c>
      <c r="I255" s="145">
        <f t="shared" si="84"/>
        <v>10227.038501475001</v>
      </c>
      <c r="J255" s="145">
        <f t="shared" si="84"/>
        <v>9548.0904334499974</v>
      </c>
      <c r="K255" s="145">
        <f t="shared" si="84"/>
        <v>457.06621815</v>
      </c>
      <c r="L255" s="145">
        <f t="shared" si="84"/>
        <v>6267.0450552749999</v>
      </c>
      <c r="M255" s="145">
        <f t="shared" si="84"/>
        <v>261.06192359999994</v>
      </c>
      <c r="N255" s="145">
        <f t="shared" si="84"/>
        <v>1019.617250175</v>
      </c>
      <c r="O255" s="145">
        <f t="shared" si="19"/>
        <v>16494.08355675</v>
      </c>
      <c r="P255" s="145">
        <f t="shared" ref="P255:S255" si="85">P243*(1+$AB$8)</f>
        <v>789707.12259375001</v>
      </c>
      <c r="Q255" s="145">
        <f t="shared" si="85"/>
        <v>8628.9695527499989</v>
      </c>
      <c r="R255" s="145">
        <f t="shared" si="85"/>
        <v>7508.6480812499994</v>
      </c>
      <c r="S255" s="145">
        <f t="shared" si="85"/>
        <v>3348.4933034999995</v>
      </c>
    </row>
    <row r="256" spans="1:19" x14ac:dyDescent="0.25">
      <c r="A256" s="31"/>
      <c r="C256" s="3"/>
      <c r="D256" s="72"/>
      <c r="E256" s="72"/>
      <c r="F256" s="72"/>
      <c r="G256" s="72"/>
      <c r="H256" s="91"/>
      <c r="I256" s="91"/>
      <c r="J256" s="91"/>
      <c r="K256" s="91"/>
      <c r="L256" s="91"/>
      <c r="M256" s="91"/>
      <c r="N256" s="91"/>
      <c r="O256" s="70"/>
      <c r="P256" s="70"/>
      <c r="Q256" s="70"/>
      <c r="R256" s="70"/>
      <c r="S256" s="70"/>
    </row>
    <row r="257" spans="2:19" ht="120" x14ac:dyDescent="0.25">
      <c r="B257">
        <f t="shared" si="12"/>
        <v>1900</v>
      </c>
      <c r="C257" s="3" t="str">
        <f>C233</f>
        <v>Q1</v>
      </c>
      <c r="H257" s="48" t="s">
        <v>192</v>
      </c>
      <c r="I257" s="48" t="s">
        <v>193</v>
      </c>
      <c r="J257" s="48" t="s">
        <v>194</v>
      </c>
      <c r="K257" s="48" t="s">
        <v>195</v>
      </c>
      <c r="L257" s="48" t="s">
        <v>196</v>
      </c>
      <c r="M257" s="48" t="s">
        <v>197</v>
      </c>
      <c r="N257" s="48" t="s">
        <v>198</v>
      </c>
      <c r="P257" s="70">
        <v>0</v>
      </c>
      <c r="Q257" s="70">
        <v>0</v>
      </c>
      <c r="R257" s="70">
        <v>0</v>
      </c>
      <c r="S257" s="70">
        <v>0</v>
      </c>
    </row>
  </sheetData>
  <mergeCells count="7">
    <mergeCell ref="P1:S1"/>
    <mergeCell ref="P3:S3"/>
    <mergeCell ref="F1:G1"/>
    <mergeCell ref="D1:E1"/>
    <mergeCell ref="D3:G3"/>
    <mergeCell ref="H3:N3"/>
    <mergeCell ref="H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F147"/>
  <sheetViews>
    <sheetView topLeftCell="R1" workbookViewId="0">
      <selection activeCell="I12" sqref="I12"/>
    </sheetView>
  </sheetViews>
  <sheetFormatPr defaultRowHeight="15" x14ac:dyDescent="0.25"/>
  <cols>
    <col min="1" max="1" width="11.7109375" customWidth="1"/>
    <col min="4" max="4" width="17.7109375" customWidth="1"/>
    <col min="7" max="7" width="11.85546875" bestFit="1" customWidth="1"/>
    <col min="9" max="9" width="11.42578125" bestFit="1" customWidth="1"/>
    <col min="10" max="11" width="11.42578125" customWidth="1"/>
    <col min="14" max="24" width="12.5703125" customWidth="1"/>
    <col min="25" max="25" width="13.42578125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2" x14ac:dyDescent="0.25">
      <c r="A1" t="s">
        <v>0</v>
      </c>
      <c r="B1" t="s">
        <v>48</v>
      </c>
      <c r="C1" t="s">
        <v>49</v>
      </c>
      <c r="D1" t="s">
        <v>71</v>
      </c>
      <c r="E1" t="s">
        <v>174</v>
      </c>
      <c r="F1" t="s">
        <v>173</v>
      </c>
      <c r="G1" t="s">
        <v>182</v>
      </c>
      <c r="H1" t="s">
        <v>39</v>
      </c>
      <c r="I1" t="s">
        <v>64</v>
      </c>
      <c r="J1" t="str">
        <f>'Monthly Data'!CD1</f>
        <v>Shoulder</v>
      </c>
      <c r="K1" t="str">
        <f>'Monthly Data'!CP1</f>
        <v>COVIDHDD14</v>
      </c>
      <c r="L1" t="str">
        <f>'Monthly Data'!CO1</f>
        <v>COVIDCDD16</v>
      </c>
      <c r="N1" t="s">
        <v>81</v>
      </c>
      <c r="O1" t="str">
        <f t="shared" ref="O1:V1" si="0">E1</f>
        <v>HDD14</v>
      </c>
      <c r="P1" t="str">
        <f t="shared" si="0"/>
        <v>CDD16</v>
      </c>
      <c r="Q1" t="str">
        <f t="shared" si="0"/>
        <v>Adj.Ont_FTE</v>
      </c>
      <c r="R1" t="str">
        <f t="shared" si="0"/>
        <v>Dec</v>
      </c>
      <c r="S1" t="str">
        <f t="shared" si="0"/>
        <v>Month Days</v>
      </c>
      <c r="T1" t="str">
        <f t="shared" si="0"/>
        <v>Shoulder</v>
      </c>
      <c r="U1" t="str">
        <f t="shared" si="0"/>
        <v>COVIDHDD14</v>
      </c>
      <c r="V1" t="str">
        <f t="shared" si="0"/>
        <v>COVIDCDD16</v>
      </c>
      <c r="W1" t="s">
        <v>82</v>
      </c>
      <c r="Y1" t="s">
        <v>83</v>
      </c>
    </row>
    <row r="2" spans="1:32" x14ac:dyDescent="0.25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22940442.075525835</v>
      </c>
      <c r="E2">
        <v>488.59999999999997</v>
      </c>
      <c r="F2">
        <v>0</v>
      </c>
      <c r="G2">
        <v>6611.1</v>
      </c>
      <c r="H2">
        <v>0</v>
      </c>
      <c r="I2">
        <v>31</v>
      </c>
      <c r="J2">
        <f>'Monthly Data'!CD2</f>
        <v>0</v>
      </c>
      <c r="K2">
        <f>'Monthly Data'!CP2</f>
        <v>0</v>
      </c>
      <c r="L2">
        <f>'Monthly Data'!CO2</f>
        <v>0</v>
      </c>
      <c r="N2" s="6">
        <f>$AC$7</f>
        <v>-12119271.4176256</v>
      </c>
      <c r="O2" s="6">
        <f>E2*$AC$8</f>
        <v>5485861.4503476527</v>
      </c>
      <c r="P2" s="6">
        <f>F2*$AC$9</f>
        <v>0</v>
      </c>
      <c r="Q2" s="6">
        <f>G2*$AC$10</f>
        <v>8700425.0413710028</v>
      </c>
      <c r="R2" s="6">
        <f>H2*$AC$11</f>
        <v>0</v>
      </c>
      <c r="S2" s="6">
        <f>I2*$AC$12</f>
        <v>19921730.990378197</v>
      </c>
      <c r="T2" s="6">
        <f>J2*$AC$13</f>
        <v>0</v>
      </c>
      <c r="U2" s="6">
        <f>K2*$AC$14</f>
        <v>0</v>
      </c>
      <c r="V2" s="6">
        <f>L2*$AC$15</f>
        <v>0</v>
      </c>
      <c r="W2" s="6">
        <f>SUM(N2:V2)</f>
        <v>21988746.064471252</v>
      </c>
      <c r="X2" s="6">
        <f>W2-D2</f>
        <v>-951696.01105458289</v>
      </c>
      <c r="Y2" s="15">
        <f t="shared" ref="Y2:Y21" si="3">ABS(W2-D2)/D2</f>
        <v>4.1485513135333441E-2</v>
      </c>
      <c r="AB2" t="s">
        <v>338</v>
      </c>
    </row>
    <row r="3" spans="1:32" x14ac:dyDescent="0.25">
      <c r="A3" s="256">
        <v>40940</v>
      </c>
      <c r="B3">
        <f t="shared" si="1"/>
        <v>2</v>
      </c>
      <c r="C3">
        <f t="shared" si="2"/>
        <v>2012</v>
      </c>
      <c r="D3" s="6">
        <v>19750182.603521436</v>
      </c>
      <c r="E3">
        <v>405.99999999999994</v>
      </c>
      <c r="F3">
        <v>0</v>
      </c>
      <c r="G3">
        <v>6571.2</v>
      </c>
      <c r="H3">
        <v>0</v>
      </c>
      <c r="I3">
        <v>29</v>
      </c>
      <c r="J3">
        <f>'Monthly Data'!CD3</f>
        <v>0</v>
      </c>
      <c r="K3">
        <f>'Monthly Data'!CP3</f>
        <v>0</v>
      </c>
      <c r="L3">
        <f>'Monthly Data'!CO3</f>
        <v>0</v>
      </c>
      <c r="N3" s="6">
        <f t="shared" ref="N3:N66" si="4">$AC$7</f>
        <v>-12119271.4176256</v>
      </c>
      <c r="O3" s="6">
        <f t="shared" ref="O3:O66" si="5">E3*$AC$8</f>
        <v>4558452.2080252701</v>
      </c>
      <c r="P3" s="6">
        <f t="shared" ref="P3:P66" si="6">F3*$AC$9</f>
        <v>0</v>
      </c>
      <c r="Q3" s="6">
        <f t="shared" ref="Q3:Q66" si="7">G3*$AC$10</f>
        <v>8647915.3290461693</v>
      </c>
      <c r="R3" s="6">
        <f t="shared" ref="R3:R66" si="8">H3*$AC$11</f>
        <v>0</v>
      </c>
      <c r="S3" s="6">
        <f t="shared" ref="S3:S66" si="9">I3*$AC$12</f>
        <v>18636458.023257025</v>
      </c>
      <c r="T3" s="6">
        <f t="shared" ref="T3:T66" si="10">J3*$AC$13</f>
        <v>0</v>
      </c>
      <c r="U3" s="6">
        <f t="shared" ref="U3:U66" si="11">K3*$AC$14</f>
        <v>0</v>
      </c>
      <c r="V3" s="6">
        <f t="shared" ref="V3:V66" si="12">L3*$AC$15</f>
        <v>0</v>
      </c>
      <c r="W3" s="6">
        <f t="shared" ref="W3:W66" si="13">SUM(N3:V3)</f>
        <v>19723554.142702863</v>
      </c>
      <c r="X3" s="6">
        <f t="shared" ref="X3:X21" si="14">W3-D3</f>
        <v>-26628.460818573833</v>
      </c>
      <c r="Y3" s="15">
        <f t="shared" si="3"/>
        <v>1.3482640314336136E-3</v>
      </c>
      <c r="AB3" t="s">
        <v>84</v>
      </c>
    </row>
    <row r="4" spans="1:32" x14ac:dyDescent="0.25">
      <c r="A4" s="256">
        <v>40969</v>
      </c>
      <c r="B4">
        <f t="shared" si="1"/>
        <v>3</v>
      </c>
      <c r="C4">
        <f t="shared" si="2"/>
        <v>2012</v>
      </c>
      <c r="D4" s="6">
        <v>18667532.484367538</v>
      </c>
      <c r="E4">
        <v>216.19999999999996</v>
      </c>
      <c r="F4">
        <v>13.300000000000004</v>
      </c>
      <c r="G4">
        <v>6541.5</v>
      </c>
      <c r="H4">
        <v>0</v>
      </c>
      <c r="I4">
        <v>31</v>
      </c>
      <c r="J4">
        <f>'Monthly Data'!CD4</f>
        <v>1</v>
      </c>
      <c r="K4">
        <f>'Monthly Data'!CP4</f>
        <v>0</v>
      </c>
      <c r="L4">
        <f>'Monthly Data'!CO4</f>
        <v>0</v>
      </c>
      <c r="N4" s="6">
        <f t="shared" si="4"/>
        <v>-12119271.4176256</v>
      </c>
      <c r="O4" s="6">
        <f t="shared" si="5"/>
        <v>2427431.9393474469</v>
      </c>
      <c r="P4" s="6">
        <f t="shared" si="6"/>
        <v>830839.13657961949</v>
      </c>
      <c r="Q4" s="6">
        <f t="shared" si="7"/>
        <v>8608829.1522028726</v>
      </c>
      <c r="R4" s="6">
        <f t="shared" si="8"/>
        <v>0</v>
      </c>
      <c r="S4" s="6">
        <f t="shared" si="9"/>
        <v>19921730.990378197</v>
      </c>
      <c r="T4" s="6">
        <f t="shared" si="10"/>
        <v>-756046.97485114005</v>
      </c>
      <c r="U4" s="6">
        <f t="shared" si="11"/>
        <v>0</v>
      </c>
      <c r="V4" s="6">
        <f t="shared" si="12"/>
        <v>0</v>
      </c>
      <c r="W4" s="6">
        <f t="shared" si="13"/>
        <v>18913512.826031398</v>
      </c>
      <c r="X4" s="6">
        <f t="shared" si="14"/>
        <v>245980.34166385978</v>
      </c>
      <c r="Y4" s="15">
        <f t="shared" si="3"/>
        <v>1.3176907117737563E-2</v>
      </c>
      <c r="AB4" t="s">
        <v>348</v>
      </c>
    </row>
    <row r="5" spans="1:32" x14ac:dyDescent="0.25">
      <c r="A5" s="256">
        <v>41000</v>
      </c>
      <c r="B5">
        <f t="shared" si="1"/>
        <v>4</v>
      </c>
      <c r="C5">
        <f t="shared" si="2"/>
        <v>2012</v>
      </c>
      <c r="D5" s="6">
        <v>17185932.248962335</v>
      </c>
      <c r="E5">
        <v>223.79999999999995</v>
      </c>
      <c r="F5">
        <v>2</v>
      </c>
      <c r="G5">
        <v>6574.2</v>
      </c>
      <c r="H5">
        <v>0</v>
      </c>
      <c r="I5">
        <v>30</v>
      </c>
      <c r="J5">
        <f>'Monthly Data'!CD5</f>
        <v>1</v>
      </c>
      <c r="K5">
        <f>'Monthly Data'!CP5</f>
        <v>0</v>
      </c>
      <c r="L5">
        <f>'Monthly Data'!CO5</f>
        <v>0</v>
      </c>
      <c r="N5" s="6">
        <f t="shared" si="4"/>
        <v>-12119271.4176256</v>
      </c>
      <c r="O5" s="6">
        <f t="shared" si="5"/>
        <v>2512762.5718129445</v>
      </c>
      <c r="P5" s="6">
        <f t="shared" si="6"/>
        <v>124938.21602701041</v>
      </c>
      <c r="Q5" s="6">
        <f t="shared" si="7"/>
        <v>8651863.4277172089</v>
      </c>
      <c r="R5" s="6">
        <f t="shared" si="8"/>
        <v>0</v>
      </c>
      <c r="S5" s="6">
        <f t="shared" si="9"/>
        <v>19279094.506817613</v>
      </c>
      <c r="T5" s="6">
        <f t="shared" si="10"/>
        <v>-756046.97485114005</v>
      </c>
      <c r="U5" s="6">
        <f t="shared" si="11"/>
        <v>0</v>
      </c>
      <c r="V5" s="6">
        <f t="shared" si="12"/>
        <v>0</v>
      </c>
      <c r="W5" s="6">
        <f t="shared" si="13"/>
        <v>17693340.329898037</v>
      </c>
      <c r="X5" s="6">
        <f t="shared" si="14"/>
        <v>507408.08093570173</v>
      </c>
      <c r="Y5" s="15">
        <f t="shared" si="3"/>
        <v>2.9524617785359791E-2</v>
      </c>
    </row>
    <row r="6" spans="1:32" x14ac:dyDescent="0.25">
      <c r="A6" s="256">
        <v>41030</v>
      </c>
      <c r="B6">
        <f t="shared" si="1"/>
        <v>5</v>
      </c>
      <c r="C6">
        <f t="shared" si="2"/>
        <v>2012</v>
      </c>
      <c r="D6" s="6">
        <v>18842238.561853837</v>
      </c>
      <c r="E6">
        <v>33.5</v>
      </c>
      <c r="F6">
        <v>47.099999999999994</v>
      </c>
      <c r="G6">
        <v>6626.1</v>
      </c>
      <c r="H6">
        <v>0</v>
      </c>
      <c r="I6">
        <v>31</v>
      </c>
      <c r="J6">
        <f>'Monthly Data'!CD6</f>
        <v>1</v>
      </c>
      <c r="K6">
        <f>'Monthly Data'!CP6</f>
        <v>0</v>
      </c>
      <c r="L6">
        <f>'Monthly Data'!CO6</f>
        <v>0</v>
      </c>
      <c r="N6" s="6">
        <f t="shared" si="4"/>
        <v>-12119271.4176256</v>
      </c>
      <c r="O6" s="6">
        <f t="shared" si="5"/>
        <v>376128.44573607529</v>
      </c>
      <c r="P6" s="6">
        <f t="shared" si="6"/>
        <v>2942294.9874360948</v>
      </c>
      <c r="Q6" s="6">
        <f t="shared" si="7"/>
        <v>8720165.5347262025</v>
      </c>
      <c r="R6" s="6">
        <f t="shared" si="8"/>
        <v>0</v>
      </c>
      <c r="S6" s="6">
        <f t="shared" si="9"/>
        <v>19921730.990378197</v>
      </c>
      <c r="T6" s="6">
        <f t="shared" si="10"/>
        <v>-756046.97485114005</v>
      </c>
      <c r="U6" s="6">
        <f t="shared" si="11"/>
        <v>0</v>
      </c>
      <c r="V6" s="6">
        <f t="shared" si="12"/>
        <v>0</v>
      </c>
      <c r="W6" s="6">
        <f t="shared" si="13"/>
        <v>19085001.565799832</v>
      </c>
      <c r="X6" s="6">
        <f t="shared" si="14"/>
        <v>242763.00394599512</v>
      </c>
      <c r="Y6" s="15">
        <f t="shared" si="3"/>
        <v>1.2883978893965893E-2</v>
      </c>
      <c r="AC6" s="6" t="s">
        <v>85</v>
      </c>
      <c r="AD6" t="s">
        <v>86</v>
      </c>
      <c r="AE6" t="s">
        <v>87</v>
      </c>
      <c r="AF6" s="22" t="s">
        <v>88</v>
      </c>
    </row>
    <row r="7" spans="1:32" x14ac:dyDescent="0.25">
      <c r="A7" s="256">
        <v>41061</v>
      </c>
      <c r="B7">
        <f t="shared" si="1"/>
        <v>6</v>
      </c>
      <c r="C7">
        <f t="shared" si="2"/>
        <v>2012</v>
      </c>
      <c r="D7" s="6">
        <v>24330964.085286837</v>
      </c>
      <c r="E7">
        <v>2.7999999999999989</v>
      </c>
      <c r="F7">
        <v>139.40000000000003</v>
      </c>
      <c r="G7">
        <v>6702</v>
      </c>
      <c r="H7">
        <v>0</v>
      </c>
      <c r="I7">
        <v>30</v>
      </c>
      <c r="J7">
        <f>'Monthly Data'!CD7</f>
        <v>0</v>
      </c>
      <c r="K7">
        <f>'Monthly Data'!CP7</f>
        <v>0</v>
      </c>
      <c r="L7">
        <f>'Monthly Data'!CO7</f>
        <v>0</v>
      </c>
      <c r="N7" s="6">
        <f t="shared" si="4"/>
        <v>-12119271.4176256</v>
      </c>
      <c r="O7" s="6">
        <f t="shared" si="5"/>
        <v>31437.601434657026</v>
      </c>
      <c r="P7" s="6">
        <f t="shared" si="6"/>
        <v>8708193.6570826266</v>
      </c>
      <c r="Q7" s="6">
        <f t="shared" si="7"/>
        <v>8820052.4311035164</v>
      </c>
      <c r="R7" s="6">
        <f t="shared" si="8"/>
        <v>0</v>
      </c>
      <c r="S7" s="6">
        <f t="shared" si="9"/>
        <v>19279094.506817613</v>
      </c>
      <c r="T7" s="6">
        <f t="shared" si="10"/>
        <v>0</v>
      </c>
      <c r="U7" s="6">
        <f t="shared" si="11"/>
        <v>0</v>
      </c>
      <c r="V7" s="6">
        <f t="shared" si="12"/>
        <v>0</v>
      </c>
      <c r="W7" s="6">
        <f t="shared" si="13"/>
        <v>24719506.778812811</v>
      </c>
      <c r="X7" s="6">
        <f t="shared" si="14"/>
        <v>388542.69352597371</v>
      </c>
      <c r="Y7" s="15">
        <f t="shared" si="3"/>
        <v>1.5969062802609173E-2</v>
      </c>
      <c r="AB7" t="s">
        <v>81</v>
      </c>
      <c r="AC7" s="6">
        <v>-12119271.4176256</v>
      </c>
      <c r="AD7" s="70">
        <v>3032547.1364151398</v>
      </c>
      <c r="AE7" s="86">
        <v>-3.99640001373634</v>
      </c>
      <c r="AF7" s="251">
        <v>1.16072755361663E-4</v>
      </c>
    </row>
    <row r="8" spans="1:32" x14ac:dyDescent="0.25">
      <c r="A8" s="256">
        <v>41091</v>
      </c>
      <c r="B8">
        <f t="shared" si="1"/>
        <v>7</v>
      </c>
      <c r="C8">
        <f t="shared" si="2"/>
        <v>2012</v>
      </c>
      <c r="D8" s="6">
        <v>30485698.764678538</v>
      </c>
      <c r="E8">
        <v>0</v>
      </c>
      <c r="F8">
        <v>215.9</v>
      </c>
      <c r="G8">
        <v>6741.1</v>
      </c>
      <c r="H8">
        <v>0</v>
      </c>
      <c r="I8">
        <v>31</v>
      </c>
      <c r="J8">
        <f>'Monthly Data'!CD8</f>
        <v>0</v>
      </c>
      <c r="K8">
        <f>'Monthly Data'!CP8</f>
        <v>0</v>
      </c>
      <c r="L8">
        <f>'Monthly Data'!CO8</f>
        <v>0</v>
      </c>
      <c r="N8" s="6">
        <f t="shared" si="4"/>
        <v>-12119271.4176256</v>
      </c>
      <c r="O8" s="6">
        <f t="shared" si="5"/>
        <v>0</v>
      </c>
      <c r="P8" s="6">
        <f t="shared" si="6"/>
        <v>13487080.420115774</v>
      </c>
      <c r="Q8" s="6">
        <f t="shared" si="7"/>
        <v>8871509.3171160724</v>
      </c>
      <c r="R8" s="6">
        <f t="shared" si="8"/>
        <v>0</v>
      </c>
      <c r="S8" s="6">
        <f t="shared" si="9"/>
        <v>19921730.990378197</v>
      </c>
      <c r="T8" s="6">
        <f t="shared" si="10"/>
        <v>0</v>
      </c>
      <c r="U8" s="6">
        <f t="shared" si="11"/>
        <v>0</v>
      </c>
      <c r="V8" s="6">
        <f t="shared" si="12"/>
        <v>0</v>
      </c>
      <c r="W8" s="6">
        <f t="shared" si="13"/>
        <v>30161049.309984446</v>
      </c>
      <c r="X8" s="6">
        <f t="shared" si="14"/>
        <v>-324649.45469409227</v>
      </c>
      <c r="Y8" s="15">
        <f t="shared" si="3"/>
        <v>1.0649237768833395E-2</v>
      </c>
      <c r="AB8" t="s">
        <v>174</v>
      </c>
      <c r="AC8" s="6">
        <v>11227.7147980918</v>
      </c>
      <c r="AD8" s="70">
        <v>560.87587382991603</v>
      </c>
      <c r="AE8" s="86">
        <v>20.018181066380802</v>
      </c>
      <c r="AF8" s="251">
        <v>1.24196073972768E-38</v>
      </c>
    </row>
    <row r="9" spans="1:32" x14ac:dyDescent="0.25">
      <c r="A9" s="256">
        <v>41122</v>
      </c>
      <c r="B9">
        <f t="shared" si="1"/>
        <v>8</v>
      </c>
      <c r="C9">
        <f t="shared" si="2"/>
        <v>2012</v>
      </c>
      <c r="D9" s="6">
        <v>25829575.968242534</v>
      </c>
      <c r="E9">
        <v>0</v>
      </c>
      <c r="F9">
        <v>147.50000000000003</v>
      </c>
      <c r="G9">
        <v>6758.8</v>
      </c>
      <c r="H9">
        <v>0</v>
      </c>
      <c r="I9">
        <v>31</v>
      </c>
      <c r="J9">
        <f>'Monthly Data'!CD9</f>
        <v>0</v>
      </c>
      <c r="K9">
        <f>'Monthly Data'!CP9</f>
        <v>0</v>
      </c>
      <c r="L9">
        <f>'Monthly Data'!CO9</f>
        <v>0</v>
      </c>
      <c r="N9" s="6">
        <f t="shared" si="4"/>
        <v>-12119271.4176256</v>
      </c>
      <c r="O9" s="6">
        <f t="shared" si="5"/>
        <v>0</v>
      </c>
      <c r="P9" s="6">
        <f t="shared" si="6"/>
        <v>9214193.4319920186</v>
      </c>
      <c r="Q9" s="6">
        <f t="shared" si="7"/>
        <v>8894803.099275209</v>
      </c>
      <c r="R9" s="6">
        <f t="shared" si="8"/>
        <v>0</v>
      </c>
      <c r="S9" s="6">
        <f t="shared" si="9"/>
        <v>19921730.990378197</v>
      </c>
      <c r="T9" s="6">
        <f t="shared" si="10"/>
        <v>0</v>
      </c>
      <c r="U9" s="6">
        <f t="shared" si="11"/>
        <v>0</v>
      </c>
      <c r="V9" s="6">
        <f t="shared" si="12"/>
        <v>0</v>
      </c>
      <c r="W9" s="6">
        <f t="shared" si="13"/>
        <v>25911456.104019824</v>
      </c>
      <c r="X9" s="6">
        <f t="shared" si="14"/>
        <v>81880.13577729091</v>
      </c>
      <c r="Y9" s="15">
        <f t="shared" si="3"/>
        <v>3.1700147101896888E-3</v>
      </c>
      <c r="AB9" t="s">
        <v>173</v>
      </c>
      <c r="AC9" s="6">
        <v>62469.108013505203</v>
      </c>
      <c r="AD9" s="70">
        <v>1937.56734404079</v>
      </c>
      <c r="AE9" s="86">
        <v>32.240999625451003</v>
      </c>
      <c r="AF9" s="251">
        <v>3.4396644302800698E-58</v>
      </c>
    </row>
    <row r="10" spans="1:32" x14ac:dyDescent="0.25">
      <c r="A10" s="256">
        <v>41153</v>
      </c>
      <c r="B10">
        <f t="shared" si="1"/>
        <v>9</v>
      </c>
      <c r="C10">
        <f t="shared" si="2"/>
        <v>2012</v>
      </c>
      <c r="D10" s="6">
        <v>19738217.869771238</v>
      </c>
      <c r="E10">
        <v>26.4</v>
      </c>
      <c r="F10">
        <v>52.199999999999996</v>
      </c>
      <c r="G10">
        <v>6722.8</v>
      </c>
      <c r="H10">
        <v>0</v>
      </c>
      <c r="I10">
        <v>30</v>
      </c>
      <c r="J10">
        <f>'Monthly Data'!CD10</f>
        <v>1</v>
      </c>
      <c r="K10">
        <f>'Monthly Data'!CP10</f>
        <v>0</v>
      </c>
      <c r="L10">
        <f>'Monthly Data'!CO10</f>
        <v>0</v>
      </c>
      <c r="N10" s="6">
        <f t="shared" si="4"/>
        <v>-12119271.4176256</v>
      </c>
      <c r="O10" s="6">
        <f t="shared" si="5"/>
        <v>296411.67066962348</v>
      </c>
      <c r="P10" s="6">
        <f t="shared" si="6"/>
        <v>3260887.4383049714</v>
      </c>
      <c r="Q10" s="6">
        <f t="shared" si="7"/>
        <v>8847425.9152227286</v>
      </c>
      <c r="R10" s="6">
        <f t="shared" si="8"/>
        <v>0</v>
      </c>
      <c r="S10" s="6">
        <f t="shared" si="9"/>
        <v>19279094.506817613</v>
      </c>
      <c r="T10" s="6">
        <f t="shared" si="10"/>
        <v>-756046.97485114005</v>
      </c>
      <c r="U10" s="6">
        <f t="shared" si="11"/>
        <v>0</v>
      </c>
      <c r="V10" s="6">
        <f t="shared" si="12"/>
        <v>0</v>
      </c>
      <c r="W10" s="6">
        <f t="shared" si="13"/>
        <v>18808501.138538197</v>
      </c>
      <c r="X10" s="6">
        <f t="shared" si="14"/>
        <v>-929716.73123304173</v>
      </c>
      <c r="Y10" s="15">
        <f t="shared" si="3"/>
        <v>4.7102364426572063E-2</v>
      </c>
      <c r="AB10" t="s">
        <v>187</v>
      </c>
      <c r="AC10" s="6">
        <v>1316.03289034669</v>
      </c>
      <c r="AD10" s="70">
        <v>336.57878871226899</v>
      </c>
      <c r="AE10" s="86">
        <v>3.9100291951901101</v>
      </c>
      <c r="AF10" s="251">
        <v>1.5925716075390999E-4</v>
      </c>
    </row>
    <row r="11" spans="1:32" x14ac:dyDescent="0.25">
      <c r="A11" s="256">
        <v>41183</v>
      </c>
      <c r="B11">
        <f t="shared" si="1"/>
        <v>10</v>
      </c>
      <c r="C11">
        <f t="shared" si="2"/>
        <v>2012</v>
      </c>
      <c r="D11" s="6">
        <v>18150877.194894433</v>
      </c>
      <c r="E11">
        <v>118.29999999999998</v>
      </c>
      <c r="F11">
        <v>9.8000000000000007</v>
      </c>
      <c r="G11">
        <v>6699.2</v>
      </c>
      <c r="H11">
        <v>0</v>
      </c>
      <c r="I11">
        <v>31</v>
      </c>
      <c r="J11">
        <f>'Monthly Data'!CD11</f>
        <v>1</v>
      </c>
      <c r="K11">
        <f>'Monthly Data'!CP11</f>
        <v>0</v>
      </c>
      <c r="L11">
        <f>'Monthly Data'!CO11</f>
        <v>0</v>
      </c>
      <c r="N11" s="6">
        <f t="shared" si="4"/>
        <v>-12119271.4176256</v>
      </c>
      <c r="O11" s="6">
        <f t="shared" si="5"/>
        <v>1328238.6606142598</v>
      </c>
      <c r="P11" s="6">
        <f t="shared" si="6"/>
        <v>612197.258532351</v>
      </c>
      <c r="Q11" s="6">
        <f t="shared" si="7"/>
        <v>8816367.5390105452</v>
      </c>
      <c r="R11" s="6">
        <f t="shared" si="8"/>
        <v>0</v>
      </c>
      <c r="S11" s="6">
        <f t="shared" si="9"/>
        <v>19921730.990378197</v>
      </c>
      <c r="T11" s="6">
        <f t="shared" si="10"/>
        <v>-756046.97485114005</v>
      </c>
      <c r="U11" s="6">
        <f t="shared" si="11"/>
        <v>0</v>
      </c>
      <c r="V11" s="6">
        <f t="shared" si="12"/>
        <v>0</v>
      </c>
      <c r="W11" s="6">
        <f t="shared" si="13"/>
        <v>17803216.056058615</v>
      </c>
      <c r="X11" s="6">
        <f t="shared" si="14"/>
        <v>-347661.13883581758</v>
      </c>
      <c r="Y11" s="15">
        <f t="shared" si="3"/>
        <v>1.9153957965932875E-2</v>
      </c>
      <c r="AB11" t="s">
        <v>39</v>
      </c>
      <c r="AC11" s="6">
        <v>678520.979466822</v>
      </c>
      <c r="AD11" s="70">
        <v>208515.94013347101</v>
      </c>
      <c r="AE11" s="86">
        <v>3.2540484868087298</v>
      </c>
      <c r="AF11" s="251">
        <v>1.50813708836307E-3</v>
      </c>
    </row>
    <row r="12" spans="1:32" x14ac:dyDescent="0.25">
      <c r="A12" s="256">
        <v>41214</v>
      </c>
      <c r="B12">
        <f t="shared" si="1"/>
        <v>11</v>
      </c>
      <c r="C12">
        <f t="shared" si="2"/>
        <v>2012</v>
      </c>
      <c r="D12" s="6">
        <v>19648132.137011733</v>
      </c>
      <c r="E12">
        <v>310.49999999999994</v>
      </c>
      <c r="F12">
        <v>0</v>
      </c>
      <c r="G12">
        <v>6685.6</v>
      </c>
      <c r="H12">
        <v>0</v>
      </c>
      <c r="I12">
        <v>30</v>
      </c>
      <c r="J12">
        <f>'Monthly Data'!CD12</f>
        <v>0</v>
      </c>
      <c r="K12">
        <f>'Monthly Data'!CP12</f>
        <v>0</v>
      </c>
      <c r="L12">
        <f>'Monthly Data'!CO12</f>
        <v>0</v>
      </c>
      <c r="N12" s="6">
        <f t="shared" si="4"/>
        <v>-12119271.4176256</v>
      </c>
      <c r="O12" s="6">
        <f t="shared" si="5"/>
        <v>3486205.4448075034</v>
      </c>
      <c r="P12" s="6">
        <f t="shared" si="6"/>
        <v>0</v>
      </c>
      <c r="Q12" s="6">
        <f t="shared" si="7"/>
        <v>8798469.491701832</v>
      </c>
      <c r="R12" s="6">
        <f t="shared" si="8"/>
        <v>0</v>
      </c>
      <c r="S12" s="6">
        <f t="shared" si="9"/>
        <v>19279094.506817613</v>
      </c>
      <c r="T12" s="6">
        <f t="shared" si="10"/>
        <v>0</v>
      </c>
      <c r="U12" s="6">
        <f t="shared" si="11"/>
        <v>0</v>
      </c>
      <c r="V12" s="6">
        <f t="shared" si="12"/>
        <v>0</v>
      </c>
      <c r="W12" s="6">
        <f t="shared" si="13"/>
        <v>19444498.025701348</v>
      </c>
      <c r="X12" s="6">
        <f t="shared" si="14"/>
        <v>-203634.11131038517</v>
      </c>
      <c r="Y12" s="15">
        <f t="shared" si="3"/>
        <v>1.036404427099683E-2</v>
      </c>
      <c r="AB12" t="s">
        <v>89</v>
      </c>
      <c r="AC12" s="6">
        <v>642636.48356058705</v>
      </c>
      <c r="AD12" s="70">
        <v>69071.979274970203</v>
      </c>
      <c r="AE12" s="86">
        <v>9.3038666374725008</v>
      </c>
      <c r="AF12" s="251">
        <v>1.4341155190929401E-15</v>
      </c>
    </row>
    <row r="13" spans="1:32" x14ac:dyDescent="0.25">
      <c r="A13" s="256">
        <v>41244</v>
      </c>
      <c r="B13">
        <f t="shared" si="1"/>
        <v>12</v>
      </c>
      <c r="C13">
        <f t="shared" si="2"/>
        <v>2012</v>
      </c>
      <c r="D13" s="6">
        <v>22299512.088978134</v>
      </c>
      <c r="E13">
        <v>392.7</v>
      </c>
      <c r="F13">
        <v>0</v>
      </c>
      <c r="G13">
        <v>6700.5</v>
      </c>
      <c r="H13">
        <v>1</v>
      </c>
      <c r="I13">
        <v>31</v>
      </c>
      <c r="J13">
        <f>'Monthly Data'!CD13</f>
        <v>0</v>
      </c>
      <c r="K13">
        <f>'Monthly Data'!CP13</f>
        <v>0</v>
      </c>
      <c r="L13">
        <f>'Monthly Data'!CO13</f>
        <v>0</v>
      </c>
      <c r="N13" s="6">
        <f t="shared" si="4"/>
        <v>-12119271.4176256</v>
      </c>
      <c r="O13" s="6">
        <f t="shared" si="5"/>
        <v>4409123.6012106501</v>
      </c>
      <c r="P13" s="6">
        <f t="shared" si="6"/>
        <v>0</v>
      </c>
      <c r="Q13" s="6">
        <f t="shared" si="7"/>
        <v>8818078.3817679957</v>
      </c>
      <c r="R13" s="6">
        <f t="shared" si="8"/>
        <v>678520.979466822</v>
      </c>
      <c r="S13" s="6">
        <f t="shared" si="9"/>
        <v>19921730.990378197</v>
      </c>
      <c r="T13" s="6">
        <f t="shared" si="10"/>
        <v>0</v>
      </c>
      <c r="U13" s="6">
        <f t="shared" si="11"/>
        <v>0</v>
      </c>
      <c r="V13" s="6">
        <f t="shared" si="12"/>
        <v>0</v>
      </c>
      <c r="W13" s="6">
        <f t="shared" si="13"/>
        <v>21708182.535198063</v>
      </c>
      <c r="X13" s="6">
        <f t="shared" si="14"/>
        <v>-591329.55378007144</v>
      </c>
      <c r="Y13" s="15">
        <f t="shared" si="3"/>
        <v>2.6517600538549221E-2</v>
      </c>
      <c r="AB13" t="s">
        <v>63</v>
      </c>
      <c r="AC13" s="6">
        <v>-756046.97485114005</v>
      </c>
      <c r="AD13" s="70">
        <v>171058.186102737</v>
      </c>
      <c r="AE13" s="86">
        <v>-4.4198234067386899</v>
      </c>
      <c r="AF13" s="251">
        <v>2.3106277532497199E-5</v>
      </c>
    </row>
    <row r="14" spans="1:32" x14ac:dyDescent="0.25">
      <c r="A14" s="256">
        <v>41275</v>
      </c>
      <c r="B14">
        <f t="shared" si="1"/>
        <v>1</v>
      </c>
      <c r="C14">
        <f t="shared" si="2"/>
        <v>2013</v>
      </c>
      <c r="D14" s="6">
        <v>23220643.847864494</v>
      </c>
      <c r="E14">
        <v>520.09999999999991</v>
      </c>
      <c r="F14">
        <v>0</v>
      </c>
      <c r="G14">
        <v>6680.9</v>
      </c>
      <c r="H14">
        <v>0</v>
      </c>
      <c r="I14">
        <v>31</v>
      </c>
      <c r="J14">
        <f>'Monthly Data'!CD14</f>
        <v>0</v>
      </c>
      <c r="K14">
        <f>'Monthly Data'!CP14</f>
        <v>0</v>
      </c>
      <c r="L14">
        <f>'Monthly Data'!CO14</f>
        <v>0</v>
      </c>
      <c r="N14" s="6">
        <f t="shared" si="4"/>
        <v>-12119271.4176256</v>
      </c>
      <c r="O14" s="6">
        <f t="shared" si="5"/>
        <v>5839534.4664875437</v>
      </c>
      <c r="P14" s="6">
        <f t="shared" si="6"/>
        <v>0</v>
      </c>
      <c r="Q14" s="6">
        <f t="shared" si="7"/>
        <v>8792284.1371172015</v>
      </c>
      <c r="R14" s="6">
        <f t="shared" si="8"/>
        <v>0</v>
      </c>
      <c r="S14" s="6">
        <f t="shared" si="9"/>
        <v>19921730.990378197</v>
      </c>
      <c r="T14" s="6">
        <f t="shared" si="10"/>
        <v>0</v>
      </c>
      <c r="U14" s="6">
        <f t="shared" si="11"/>
        <v>0</v>
      </c>
      <c r="V14" s="6">
        <f t="shared" si="12"/>
        <v>0</v>
      </c>
      <c r="W14" s="6">
        <f t="shared" si="13"/>
        <v>22434278.176357344</v>
      </c>
      <c r="X14" s="6">
        <f t="shared" si="14"/>
        <v>-786365.67150714993</v>
      </c>
      <c r="Y14" s="15">
        <f t="shared" si="3"/>
        <v>3.3864938313476985E-2</v>
      </c>
      <c r="AB14" t="s">
        <v>330</v>
      </c>
      <c r="AC14" s="6">
        <v>3561.6604034826801</v>
      </c>
      <c r="AD14" s="70">
        <v>813.82170872495794</v>
      </c>
      <c r="AE14" s="86">
        <v>4.3764627624186296</v>
      </c>
      <c r="AF14" s="251">
        <v>2.73875627876327E-5</v>
      </c>
    </row>
    <row r="15" spans="1:32" x14ac:dyDescent="0.25">
      <c r="A15" s="256">
        <v>41306</v>
      </c>
      <c r="B15">
        <f t="shared" si="1"/>
        <v>2</v>
      </c>
      <c r="C15">
        <f t="shared" si="2"/>
        <v>2013</v>
      </c>
      <c r="D15" s="6">
        <v>21070740.115142494</v>
      </c>
      <c r="E15">
        <v>507.19999999999993</v>
      </c>
      <c r="F15">
        <v>0</v>
      </c>
      <c r="G15">
        <v>6660.8</v>
      </c>
      <c r="H15">
        <v>0</v>
      </c>
      <c r="I15">
        <v>28</v>
      </c>
      <c r="J15">
        <f>'Monthly Data'!CD15</f>
        <v>0</v>
      </c>
      <c r="K15">
        <f>'Monthly Data'!CP15</f>
        <v>0</v>
      </c>
      <c r="L15">
        <f>'Monthly Data'!CO15</f>
        <v>0</v>
      </c>
      <c r="N15" s="6">
        <f t="shared" si="4"/>
        <v>-12119271.4176256</v>
      </c>
      <c r="O15" s="6">
        <f t="shared" si="5"/>
        <v>5694696.9455921603</v>
      </c>
      <c r="P15" s="6">
        <f t="shared" si="6"/>
        <v>0</v>
      </c>
      <c r="Q15" s="6">
        <f t="shared" si="7"/>
        <v>8765831.8760212325</v>
      </c>
      <c r="R15" s="6">
        <f t="shared" si="8"/>
        <v>0</v>
      </c>
      <c r="S15" s="6">
        <f t="shared" si="9"/>
        <v>17993821.539696436</v>
      </c>
      <c r="T15" s="6">
        <f t="shared" si="10"/>
        <v>0</v>
      </c>
      <c r="U15" s="6">
        <f t="shared" si="11"/>
        <v>0</v>
      </c>
      <c r="V15" s="6">
        <f t="shared" si="12"/>
        <v>0</v>
      </c>
      <c r="W15" s="6">
        <f t="shared" si="13"/>
        <v>20335078.943684228</v>
      </c>
      <c r="X15" s="6">
        <f t="shared" si="14"/>
        <v>-735661.17145826668</v>
      </c>
      <c r="Y15" s="15">
        <f t="shared" si="3"/>
        <v>3.4913874284348632E-2</v>
      </c>
      <c r="AB15" t="s">
        <v>329</v>
      </c>
      <c r="AC15" s="6">
        <v>23770.086378942498</v>
      </c>
      <c r="AD15" s="70">
        <v>2250.49297653126</v>
      </c>
      <c r="AE15" s="86">
        <v>10.562168656744699</v>
      </c>
      <c r="AF15" s="251">
        <v>1.8059273342771401E-18</v>
      </c>
    </row>
    <row r="16" spans="1:32" x14ac:dyDescent="0.25">
      <c r="A16" s="256">
        <v>41334</v>
      </c>
      <c r="B16">
        <f t="shared" si="1"/>
        <v>3</v>
      </c>
      <c r="C16">
        <f t="shared" si="2"/>
        <v>2013</v>
      </c>
      <c r="D16" s="6">
        <v>21090139.995281495</v>
      </c>
      <c r="E16">
        <v>435.40000000000015</v>
      </c>
      <c r="F16">
        <v>0</v>
      </c>
      <c r="G16">
        <v>6634.8</v>
      </c>
      <c r="H16">
        <v>0</v>
      </c>
      <c r="I16">
        <v>31</v>
      </c>
      <c r="J16">
        <f>'Monthly Data'!CD16</f>
        <v>1</v>
      </c>
      <c r="K16">
        <f>'Monthly Data'!CP16</f>
        <v>0</v>
      </c>
      <c r="L16">
        <f>'Monthly Data'!CO16</f>
        <v>0</v>
      </c>
      <c r="N16" s="6">
        <f t="shared" si="4"/>
        <v>-12119271.4176256</v>
      </c>
      <c r="O16" s="6">
        <f t="shared" si="5"/>
        <v>4888547.0230891714</v>
      </c>
      <c r="P16" s="6">
        <f t="shared" si="6"/>
        <v>0</v>
      </c>
      <c r="Q16" s="6">
        <f t="shared" si="7"/>
        <v>8731615.0208722185</v>
      </c>
      <c r="R16" s="6">
        <f t="shared" si="8"/>
        <v>0</v>
      </c>
      <c r="S16" s="6">
        <f t="shared" si="9"/>
        <v>19921730.990378197</v>
      </c>
      <c r="T16" s="6">
        <f t="shared" si="10"/>
        <v>-756046.97485114005</v>
      </c>
      <c r="U16" s="6">
        <f t="shared" si="11"/>
        <v>0</v>
      </c>
      <c r="V16" s="6">
        <f t="shared" si="12"/>
        <v>0</v>
      </c>
      <c r="W16" s="6">
        <f t="shared" si="13"/>
        <v>20666574.641862847</v>
      </c>
      <c r="X16" s="6">
        <f t="shared" si="14"/>
        <v>-423565.35341864824</v>
      </c>
      <c r="Y16" s="15">
        <f t="shared" si="3"/>
        <v>2.0083572395129319E-2</v>
      </c>
      <c r="AE16" s="22"/>
    </row>
    <row r="17" spans="1:31" x14ac:dyDescent="0.25">
      <c r="A17" s="256">
        <v>41365</v>
      </c>
      <c r="B17">
        <f t="shared" si="1"/>
        <v>4</v>
      </c>
      <c r="C17">
        <f t="shared" si="2"/>
        <v>2013</v>
      </c>
      <c r="D17" s="6">
        <v>18442014.413735695</v>
      </c>
      <c r="E17">
        <v>243.3</v>
      </c>
      <c r="F17">
        <v>0.19999999999999929</v>
      </c>
      <c r="G17">
        <v>6662.1</v>
      </c>
      <c r="H17">
        <v>0</v>
      </c>
      <c r="I17">
        <v>30</v>
      </c>
      <c r="J17">
        <f>'Monthly Data'!CD17</f>
        <v>1</v>
      </c>
      <c r="K17">
        <f>'Monthly Data'!CP17</f>
        <v>0</v>
      </c>
      <c r="L17">
        <f>'Monthly Data'!CO17</f>
        <v>0</v>
      </c>
      <c r="N17" s="6">
        <f t="shared" si="4"/>
        <v>-12119271.4176256</v>
      </c>
      <c r="O17" s="6">
        <f t="shared" si="5"/>
        <v>2731703.0103757349</v>
      </c>
      <c r="P17" s="6">
        <f t="shared" si="6"/>
        <v>12493.821602700997</v>
      </c>
      <c r="Q17" s="6">
        <f t="shared" si="7"/>
        <v>8767542.7187786847</v>
      </c>
      <c r="R17" s="6">
        <f t="shared" si="8"/>
        <v>0</v>
      </c>
      <c r="S17" s="6">
        <f t="shared" si="9"/>
        <v>19279094.506817613</v>
      </c>
      <c r="T17" s="6">
        <f t="shared" si="10"/>
        <v>-756046.97485114005</v>
      </c>
      <c r="U17" s="6">
        <f t="shared" si="11"/>
        <v>0</v>
      </c>
      <c r="V17" s="6">
        <f t="shared" si="12"/>
        <v>0</v>
      </c>
      <c r="W17" s="6">
        <f t="shared" si="13"/>
        <v>17915515.665097993</v>
      </c>
      <c r="X17" s="6">
        <f t="shared" si="14"/>
        <v>-526498.74863770232</v>
      </c>
      <c r="Y17" s="15">
        <f t="shared" si="3"/>
        <v>2.8548874153658817E-2</v>
      </c>
      <c r="AB17" t="s">
        <v>185</v>
      </c>
      <c r="AE17" s="22"/>
    </row>
    <row r="18" spans="1:31" x14ac:dyDescent="0.25">
      <c r="A18" s="256">
        <v>41395</v>
      </c>
      <c r="B18">
        <f t="shared" si="1"/>
        <v>5</v>
      </c>
      <c r="C18">
        <f t="shared" si="2"/>
        <v>2013</v>
      </c>
      <c r="D18" s="6">
        <v>18758766.803188898</v>
      </c>
      <c r="E18">
        <v>66.600000000000009</v>
      </c>
      <c r="F18">
        <v>58.900000000000006</v>
      </c>
      <c r="G18">
        <v>6726.6</v>
      </c>
      <c r="H18">
        <v>0</v>
      </c>
      <c r="I18">
        <v>31</v>
      </c>
      <c r="J18">
        <f>'Monthly Data'!CD18</f>
        <v>1</v>
      </c>
      <c r="K18">
        <f>'Monthly Data'!CP18</f>
        <v>0</v>
      </c>
      <c r="L18">
        <f>'Monthly Data'!CO18</f>
        <v>0</v>
      </c>
      <c r="N18" s="6">
        <f t="shared" si="4"/>
        <v>-12119271.4176256</v>
      </c>
      <c r="O18" s="6">
        <f t="shared" si="5"/>
        <v>747765.80555291392</v>
      </c>
      <c r="P18" s="6">
        <f t="shared" si="6"/>
        <v>3679430.4619954568</v>
      </c>
      <c r="Q18" s="6">
        <f t="shared" si="7"/>
        <v>8852426.8402060457</v>
      </c>
      <c r="R18" s="6">
        <f t="shared" si="8"/>
        <v>0</v>
      </c>
      <c r="S18" s="6">
        <f t="shared" si="9"/>
        <v>19921730.990378197</v>
      </c>
      <c r="T18" s="6">
        <f t="shared" si="10"/>
        <v>-756046.97485114005</v>
      </c>
      <c r="U18" s="6">
        <f t="shared" si="11"/>
        <v>0</v>
      </c>
      <c r="V18" s="6">
        <f t="shared" si="12"/>
        <v>0</v>
      </c>
      <c r="W18" s="6">
        <f t="shared" si="13"/>
        <v>20326035.705655873</v>
      </c>
      <c r="X18" s="6">
        <f t="shared" si="14"/>
        <v>1567268.9024669752</v>
      </c>
      <c r="Y18" s="15">
        <f t="shared" si="3"/>
        <v>8.3548610572873439E-2</v>
      </c>
      <c r="AB18" t="s">
        <v>90</v>
      </c>
      <c r="AC18" s="6">
        <v>22136740.221478801</v>
      </c>
      <c r="AD18" t="s">
        <v>91</v>
      </c>
      <c r="AE18" s="6">
        <v>3755519.4506308702</v>
      </c>
    </row>
    <row r="19" spans="1:31" x14ac:dyDescent="0.25">
      <c r="A19" s="256">
        <v>41426</v>
      </c>
      <c r="B19">
        <f t="shared" si="1"/>
        <v>6</v>
      </c>
      <c r="C19">
        <f t="shared" si="2"/>
        <v>2013</v>
      </c>
      <c r="D19" s="6">
        <v>21531298.069024794</v>
      </c>
      <c r="E19">
        <v>8</v>
      </c>
      <c r="F19">
        <v>89.3</v>
      </c>
      <c r="G19">
        <v>6812.7</v>
      </c>
      <c r="H19">
        <v>0</v>
      </c>
      <c r="I19">
        <v>30</v>
      </c>
      <c r="J19">
        <f>'Monthly Data'!CD19</f>
        <v>0</v>
      </c>
      <c r="K19">
        <f>'Monthly Data'!CP19</f>
        <v>0</v>
      </c>
      <c r="L19">
        <f>'Monthly Data'!CO19</f>
        <v>0</v>
      </c>
      <c r="N19" s="6">
        <f t="shared" si="4"/>
        <v>-12119271.4176256</v>
      </c>
      <c r="O19" s="6">
        <f t="shared" si="5"/>
        <v>89821.718384734399</v>
      </c>
      <c r="P19" s="6">
        <f t="shared" si="6"/>
        <v>5578491.3456060141</v>
      </c>
      <c r="Q19" s="6">
        <f t="shared" si="7"/>
        <v>8965737.2720648944</v>
      </c>
      <c r="R19" s="6">
        <f t="shared" si="8"/>
        <v>0</v>
      </c>
      <c r="S19" s="6">
        <f t="shared" si="9"/>
        <v>19279094.506817613</v>
      </c>
      <c r="T19" s="6">
        <f t="shared" si="10"/>
        <v>0</v>
      </c>
      <c r="U19" s="6">
        <f t="shared" si="11"/>
        <v>0</v>
      </c>
      <c r="V19" s="6">
        <f t="shared" si="12"/>
        <v>0</v>
      </c>
      <c r="W19" s="6">
        <f t="shared" si="13"/>
        <v>21793873.425247654</v>
      </c>
      <c r="X19" s="6">
        <f t="shared" si="14"/>
        <v>262575.35622286052</v>
      </c>
      <c r="Y19" s="15">
        <f t="shared" si="3"/>
        <v>1.2195054630756557E-2</v>
      </c>
      <c r="AB19" t="s">
        <v>92</v>
      </c>
      <c r="AC19" s="252">
        <v>44359746588848</v>
      </c>
      <c r="AD19" t="s">
        <v>93</v>
      </c>
      <c r="AE19" s="6">
        <v>632168.77228813502</v>
      </c>
    </row>
    <row r="20" spans="1:31" x14ac:dyDescent="0.25">
      <c r="A20" s="256">
        <v>41456</v>
      </c>
      <c r="B20">
        <f t="shared" si="1"/>
        <v>7</v>
      </c>
      <c r="C20">
        <f t="shared" si="2"/>
        <v>2013</v>
      </c>
      <c r="D20" s="6">
        <v>27101461.942128897</v>
      </c>
      <c r="E20">
        <v>0</v>
      </c>
      <c r="F20">
        <v>173.5</v>
      </c>
      <c r="G20">
        <v>6863.4</v>
      </c>
      <c r="H20">
        <v>0</v>
      </c>
      <c r="I20">
        <v>31</v>
      </c>
      <c r="J20">
        <f>'Monthly Data'!CD20</f>
        <v>0</v>
      </c>
      <c r="K20">
        <f>'Monthly Data'!CP20</f>
        <v>0</v>
      </c>
      <c r="L20">
        <f>'Monthly Data'!CO20</f>
        <v>0</v>
      </c>
      <c r="N20" s="6">
        <f t="shared" si="4"/>
        <v>-12119271.4176256</v>
      </c>
      <c r="O20" s="6">
        <f t="shared" si="5"/>
        <v>0</v>
      </c>
      <c r="P20" s="6">
        <f t="shared" si="6"/>
        <v>10838390.240343153</v>
      </c>
      <c r="Q20" s="6">
        <f t="shared" si="7"/>
        <v>9032460.1396054719</v>
      </c>
      <c r="R20" s="6">
        <f t="shared" si="8"/>
        <v>0</v>
      </c>
      <c r="S20" s="6">
        <f t="shared" si="9"/>
        <v>19921730.990378197</v>
      </c>
      <c r="T20" s="6">
        <f t="shared" si="10"/>
        <v>0</v>
      </c>
      <c r="U20" s="6">
        <f t="shared" si="11"/>
        <v>0</v>
      </c>
      <c r="V20" s="6">
        <f t="shared" si="12"/>
        <v>0</v>
      </c>
      <c r="W20" s="6">
        <f t="shared" si="13"/>
        <v>27673309.952701222</v>
      </c>
      <c r="X20" s="6">
        <f t="shared" si="14"/>
        <v>571848.01057232544</v>
      </c>
      <c r="Y20" s="15">
        <f t="shared" si="3"/>
        <v>2.1100264324980734E-2</v>
      </c>
      <c r="AB20" t="s">
        <v>94</v>
      </c>
      <c r="AC20" s="253">
        <v>0.97391845257874099</v>
      </c>
      <c r="AD20" t="s">
        <v>95</v>
      </c>
      <c r="AE20" s="123">
        <v>0.972038701413245</v>
      </c>
    </row>
    <row r="21" spans="1:31" x14ac:dyDescent="0.25">
      <c r="A21" s="256">
        <v>41487</v>
      </c>
      <c r="B21">
        <f t="shared" si="1"/>
        <v>8</v>
      </c>
      <c r="C21">
        <f t="shared" si="2"/>
        <v>2013</v>
      </c>
      <c r="D21" s="6">
        <v>24091301.034046695</v>
      </c>
      <c r="E21">
        <v>0</v>
      </c>
      <c r="F21">
        <v>126.10000000000002</v>
      </c>
      <c r="G21">
        <v>6876.4</v>
      </c>
      <c r="H21">
        <v>0</v>
      </c>
      <c r="I21">
        <v>31</v>
      </c>
      <c r="J21">
        <f>'Monthly Data'!CD21</f>
        <v>0</v>
      </c>
      <c r="K21">
        <f>'Monthly Data'!CP21</f>
        <v>0</v>
      </c>
      <c r="L21">
        <f>'Monthly Data'!CO21</f>
        <v>0</v>
      </c>
      <c r="N21" s="6">
        <f t="shared" si="4"/>
        <v>-12119271.4176256</v>
      </c>
      <c r="O21" s="6">
        <f t="shared" si="5"/>
        <v>0</v>
      </c>
      <c r="P21" s="6">
        <f t="shared" si="6"/>
        <v>7877354.5205030078</v>
      </c>
      <c r="Q21" s="6">
        <f t="shared" si="7"/>
        <v>9049568.5671799779</v>
      </c>
      <c r="R21" s="6">
        <f t="shared" si="8"/>
        <v>0</v>
      </c>
      <c r="S21" s="6">
        <f t="shared" si="9"/>
        <v>19921730.990378197</v>
      </c>
      <c r="T21" s="6">
        <f t="shared" si="10"/>
        <v>0</v>
      </c>
      <c r="U21" s="6">
        <f t="shared" si="11"/>
        <v>0</v>
      </c>
      <c r="V21" s="6">
        <f t="shared" si="12"/>
        <v>0</v>
      </c>
      <c r="W21" s="6">
        <f t="shared" si="13"/>
        <v>24729382.660435583</v>
      </c>
      <c r="X21" s="6">
        <f t="shared" si="14"/>
        <v>638081.62638888881</v>
      </c>
      <c r="Y21" s="15">
        <f t="shared" si="3"/>
        <v>2.6485976223829873E-2</v>
      </c>
      <c r="AB21" t="s">
        <v>339</v>
      </c>
      <c r="AC21" s="255">
        <v>398.86301034222203</v>
      </c>
      <c r="AD21" t="s">
        <v>96</v>
      </c>
      <c r="AE21" s="123">
        <v>4.7969960816177397E-78</v>
      </c>
    </row>
    <row r="22" spans="1:31" x14ac:dyDescent="0.25">
      <c r="A22" s="256">
        <v>41518</v>
      </c>
      <c r="B22">
        <f t="shared" ref="B22:B85" si="15">MONTH(A22)</f>
        <v>9</v>
      </c>
      <c r="C22">
        <f t="shared" ref="C22:C85" si="16">YEAR(A22)</f>
        <v>2013</v>
      </c>
      <c r="D22" s="6">
        <v>19743349.217510894</v>
      </c>
      <c r="E22">
        <v>24</v>
      </c>
      <c r="F22">
        <v>58.499999999999993</v>
      </c>
      <c r="G22">
        <v>6841.7</v>
      </c>
      <c r="H22">
        <v>0</v>
      </c>
      <c r="I22">
        <v>30</v>
      </c>
      <c r="J22">
        <f>'Monthly Data'!CD22</f>
        <v>1</v>
      </c>
      <c r="K22">
        <f>'Monthly Data'!CP22</f>
        <v>0</v>
      </c>
      <c r="L22">
        <f>'Monthly Data'!CO22</f>
        <v>0</v>
      </c>
      <c r="N22" s="6">
        <f t="shared" si="4"/>
        <v>-12119271.4176256</v>
      </c>
      <c r="O22" s="6">
        <f t="shared" si="5"/>
        <v>269465.15515420318</v>
      </c>
      <c r="P22" s="6">
        <f t="shared" si="6"/>
        <v>3654442.8187900539</v>
      </c>
      <c r="Q22" s="6">
        <f t="shared" si="7"/>
        <v>9003902.2258849479</v>
      </c>
      <c r="R22" s="6">
        <f t="shared" si="8"/>
        <v>0</v>
      </c>
      <c r="S22" s="6">
        <f t="shared" si="9"/>
        <v>19279094.506817613</v>
      </c>
      <c r="T22" s="6">
        <f t="shared" si="10"/>
        <v>-756046.97485114005</v>
      </c>
      <c r="U22" s="6">
        <f t="shared" si="11"/>
        <v>0</v>
      </c>
      <c r="V22" s="6">
        <f t="shared" si="12"/>
        <v>0</v>
      </c>
      <c r="W22" s="6">
        <f t="shared" si="13"/>
        <v>19331586.314170077</v>
      </c>
      <c r="X22" s="6">
        <f t="shared" ref="X22:X85" si="17">W22-D22</f>
        <v>-411762.9033408165</v>
      </c>
      <c r="Y22" s="15">
        <f t="shared" ref="Y22:Y85" si="18">ABS(W22-D22)/D22</f>
        <v>2.0855777751001496E-2</v>
      </c>
      <c r="AB22" t="s">
        <v>97</v>
      </c>
      <c r="AC22" s="254">
        <v>-1.35833933476509E-2</v>
      </c>
      <c r="AD22" t="s">
        <v>98</v>
      </c>
      <c r="AE22" s="123">
        <v>2.0088248825746602</v>
      </c>
    </row>
    <row r="23" spans="1:31" x14ac:dyDescent="0.25">
      <c r="A23" s="256">
        <v>41548</v>
      </c>
      <c r="B23">
        <f t="shared" si="15"/>
        <v>10</v>
      </c>
      <c r="C23">
        <f t="shared" si="16"/>
        <v>2013</v>
      </c>
      <c r="D23" s="6">
        <v>18636040.720456898</v>
      </c>
      <c r="E23">
        <v>111.4</v>
      </c>
      <c r="F23">
        <v>14.300000000000004</v>
      </c>
      <c r="G23">
        <v>6821.6</v>
      </c>
      <c r="H23">
        <v>0</v>
      </c>
      <c r="I23">
        <v>31</v>
      </c>
      <c r="J23">
        <f>'Monthly Data'!CD23</f>
        <v>1</v>
      </c>
      <c r="K23">
        <f>'Monthly Data'!CP23</f>
        <v>0</v>
      </c>
      <c r="L23">
        <f>'Monthly Data'!CO23</f>
        <v>0</v>
      </c>
      <c r="N23" s="6">
        <f t="shared" si="4"/>
        <v>-12119271.4176256</v>
      </c>
      <c r="O23" s="6">
        <f t="shared" si="5"/>
        <v>1250767.4285074265</v>
      </c>
      <c r="P23" s="6">
        <f t="shared" si="6"/>
        <v>893308.24459312472</v>
      </c>
      <c r="Q23" s="6">
        <f t="shared" si="7"/>
        <v>8977449.9647889808</v>
      </c>
      <c r="R23" s="6">
        <f t="shared" si="8"/>
        <v>0</v>
      </c>
      <c r="S23" s="6">
        <f t="shared" si="9"/>
        <v>19921730.990378197</v>
      </c>
      <c r="T23" s="6">
        <f t="shared" si="10"/>
        <v>-756046.97485114005</v>
      </c>
      <c r="U23" s="6">
        <f t="shared" si="11"/>
        <v>0</v>
      </c>
      <c r="V23" s="6">
        <f t="shared" si="12"/>
        <v>0</v>
      </c>
      <c r="W23" s="6">
        <f t="shared" si="13"/>
        <v>18167938.23579099</v>
      </c>
      <c r="X23" s="6">
        <f t="shared" si="17"/>
        <v>-468102.48466590792</v>
      </c>
      <c r="Y23" s="15">
        <f t="shared" si="18"/>
        <v>2.51181295258745E-2</v>
      </c>
    </row>
    <row r="24" spans="1:31" x14ac:dyDescent="0.25">
      <c r="A24" s="256">
        <v>41579</v>
      </c>
      <c r="B24">
        <f t="shared" si="15"/>
        <v>11</v>
      </c>
      <c r="C24">
        <f t="shared" si="16"/>
        <v>2013</v>
      </c>
      <c r="D24" s="6">
        <v>20299657.892608896</v>
      </c>
      <c r="E24">
        <v>345.70000000000005</v>
      </c>
      <c r="F24">
        <v>0</v>
      </c>
      <c r="G24">
        <v>6794.8</v>
      </c>
      <c r="H24">
        <v>0</v>
      </c>
      <c r="I24">
        <v>30</v>
      </c>
      <c r="J24">
        <f>'Monthly Data'!CD24</f>
        <v>0</v>
      </c>
      <c r="K24">
        <f>'Monthly Data'!CP24</f>
        <v>0</v>
      </c>
      <c r="L24">
        <f>'Monthly Data'!CO24</f>
        <v>0</v>
      </c>
      <c r="N24" s="6">
        <f t="shared" si="4"/>
        <v>-12119271.4176256</v>
      </c>
      <c r="O24" s="6">
        <f t="shared" si="5"/>
        <v>3881421.0057003358</v>
      </c>
      <c r="P24" s="6">
        <f t="shared" si="6"/>
        <v>0</v>
      </c>
      <c r="Q24" s="6">
        <f t="shared" si="7"/>
        <v>8942180.2833276894</v>
      </c>
      <c r="R24" s="6">
        <f t="shared" si="8"/>
        <v>0</v>
      </c>
      <c r="S24" s="6">
        <f t="shared" si="9"/>
        <v>19279094.506817613</v>
      </c>
      <c r="T24" s="6">
        <f t="shared" si="10"/>
        <v>0</v>
      </c>
      <c r="U24" s="6">
        <f t="shared" si="11"/>
        <v>0</v>
      </c>
      <c r="V24" s="6">
        <f t="shared" si="12"/>
        <v>0</v>
      </c>
      <c r="W24" s="6">
        <f t="shared" si="13"/>
        <v>19983424.378220037</v>
      </c>
      <c r="X24" s="6">
        <f t="shared" si="17"/>
        <v>-316233.51438885927</v>
      </c>
      <c r="Y24" s="15">
        <f t="shared" si="18"/>
        <v>1.557826816894288E-2</v>
      </c>
    </row>
    <row r="25" spans="1:31" x14ac:dyDescent="0.25">
      <c r="A25" s="256">
        <v>41609</v>
      </c>
      <c r="B25">
        <f t="shared" si="15"/>
        <v>12</v>
      </c>
      <c r="C25">
        <f t="shared" si="16"/>
        <v>2013</v>
      </c>
      <c r="D25" s="6">
        <v>23861647.359846197</v>
      </c>
      <c r="E25">
        <v>549.6</v>
      </c>
      <c r="F25">
        <v>0</v>
      </c>
      <c r="G25">
        <v>6783.1</v>
      </c>
      <c r="H25">
        <v>1</v>
      </c>
      <c r="I25">
        <v>31</v>
      </c>
      <c r="J25">
        <f>'Monthly Data'!CD25</f>
        <v>0</v>
      </c>
      <c r="K25">
        <f>'Monthly Data'!CP25</f>
        <v>0</v>
      </c>
      <c r="L25">
        <f>'Monthly Data'!CO25</f>
        <v>0</v>
      </c>
      <c r="N25" s="6">
        <f t="shared" si="4"/>
        <v>-12119271.4176256</v>
      </c>
      <c r="O25" s="6">
        <f t="shared" si="5"/>
        <v>6170752.0530312536</v>
      </c>
      <c r="P25" s="6">
        <f t="shared" si="6"/>
        <v>0</v>
      </c>
      <c r="Q25" s="6">
        <f t="shared" si="7"/>
        <v>8926782.6985106338</v>
      </c>
      <c r="R25" s="6">
        <f t="shared" si="8"/>
        <v>678520.979466822</v>
      </c>
      <c r="S25" s="6">
        <f t="shared" si="9"/>
        <v>19921730.990378197</v>
      </c>
      <c r="T25" s="6">
        <f t="shared" si="10"/>
        <v>0</v>
      </c>
      <c r="U25" s="6">
        <f t="shared" si="11"/>
        <v>0</v>
      </c>
      <c r="V25" s="6">
        <f t="shared" si="12"/>
        <v>0</v>
      </c>
      <c r="W25" s="6">
        <f t="shared" si="13"/>
        <v>23578515.303761307</v>
      </c>
      <c r="X25" s="6">
        <f t="shared" si="17"/>
        <v>-283132.05608488992</v>
      </c>
      <c r="Y25" s="15">
        <f t="shared" si="18"/>
        <v>1.1865570378067765E-2</v>
      </c>
    </row>
    <row r="26" spans="1:31" x14ac:dyDescent="0.25">
      <c r="A26" s="256">
        <v>41640</v>
      </c>
      <c r="B26">
        <f t="shared" si="15"/>
        <v>1</v>
      </c>
      <c r="C26">
        <f t="shared" si="16"/>
        <v>2014</v>
      </c>
      <c r="D26" s="6">
        <v>25393202.293457907</v>
      </c>
      <c r="E26">
        <v>702.30000000000007</v>
      </c>
      <c r="F26">
        <v>0</v>
      </c>
      <c r="G26">
        <v>6741.6</v>
      </c>
      <c r="H26">
        <v>0</v>
      </c>
      <c r="I26">
        <v>31</v>
      </c>
      <c r="J26">
        <f>'Monthly Data'!CD26</f>
        <v>0</v>
      </c>
      <c r="K26">
        <f>'Monthly Data'!CP26</f>
        <v>0</v>
      </c>
      <c r="L26">
        <f>'Monthly Data'!CO26</f>
        <v>0</v>
      </c>
      <c r="N26" s="6">
        <f t="shared" si="4"/>
        <v>-12119271.4176256</v>
      </c>
      <c r="O26" s="6">
        <f t="shared" si="5"/>
        <v>7885224.1026998721</v>
      </c>
      <c r="P26" s="6">
        <f t="shared" si="6"/>
        <v>0</v>
      </c>
      <c r="Q26" s="6">
        <f t="shared" si="7"/>
        <v>8872167.3335612454</v>
      </c>
      <c r="R26" s="6">
        <f t="shared" si="8"/>
        <v>0</v>
      </c>
      <c r="S26" s="6">
        <f t="shared" si="9"/>
        <v>19921730.990378197</v>
      </c>
      <c r="T26" s="6">
        <f t="shared" si="10"/>
        <v>0</v>
      </c>
      <c r="U26" s="6">
        <f t="shared" si="11"/>
        <v>0</v>
      </c>
      <c r="V26" s="6">
        <f t="shared" si="12"/>
        <v>0</v>
      </c>
      <c r="W26" s="6">
        <f t="shared" si="13"/>
        <v>24559851.009013712</v>
      </c>
      <c r="X26" s="6">
        <f t="shared" si="17"/>
        <v>-833351.28444419429</v>
      </c>
      <c r="Y26" s="15">
        <f t="shared" si="18"/>
        <v>3.2817888614973624E-2</v>
      </c>
    </row>
    <row r="27" spans="1:31" x14ac:dyDescent="0.25">
      <c r="A27" s="256">
        <v>41671</v>
      </c>
      <c r="B27">
        <f t="shared" si="15"/>
        <v>2</v>
      </c>
      <c r="C27">
        <f t="shared" si="16"/>
        <v>2014</v>
      </c>
      <c r="D27" s="6">
        <v>21886278.818173807</v>
      </c>
      <c r="E27">
        <v>651.70000000000005</v>
      </c>
      <c r="F27">
        <v>0</v>
      </c>
      <c r="G27">
        <v>6707.8</v>
      </c>
      <c r="H27">
        <v>0</v>
      </c>
      <c r="I27">
        <v>28</v>
      </c>
      <c r="J27">
        <f>'Monthly Data'!CD27</f>
        <v>0</v>
      </c>
      <c r="K27">
        <f>'Monthly Data'!CP27</f>
        <v>0</v>
      </c>
      <c r="L27">
        <f>'Monthly Data'!CO27</f>
        <v>0</v>
      </c>
      <c r="N27" s="6">
        <f t="shared" si="4"/>
        <v>-12119271.4176256</v>
      </c>
      <c r="O27" s="6">
        <f t="shared" si="5"/>
        <v>7317101.7339164261</v>
      </c>
      <c r="P27" s="6">
        <f t="shared" si="6"/>
        <v>0</v>
      </c>
      <c r="Q27" s="6">
        <f t="shared" si="7"/>
        <v>8827685.4218675271</v>
      </c>
      <c r="R27" s="6">
        <f t="shared" si="8"/>
        <v>0</v>
      </c>
      <c r="S27" s="6">
        <f t="shared" si="9"/>
        <v>17993821.539696436</v>
      </c>
      <c r="T27" s="6">
        <f t="shared" si="10"/>
        <v>0</v>
      </c>
      <c r="U27" s="6">
        <f t="shared" si="11"/>
        <v>0</v>
      </c>
      <c r="V27" s="6">
        <f t="shared" si="12"/>
        <v>0</v>
      </c>
      <c r="W27" s="6">
        <f t="shared" si="13"/>
        <v>22019337.277854789</v>
      </c>
      <c r="X27" s="6">
        <f t="shared" si="17"/>
        <v>133058.45968098193</v>
      </c>
      <c r="Y27" s="15">
        <f t="shared" si="18"/>
        <v>6.0795378139153373E-3</v>
      </c>
    </row>
    <row r="28" spans="1:31" x14ac:dyDescent="0.25">
      <c r="A28" s="256">
        <v>41699</v>
      </c>
      <c r="B28">
        <f t="shared" si="15"/>
        <v>3</v>
      </c>
      <c r="C28">
        <f t="shared" si="16"/>
        <v>2014</v>
      </c>
      <c r="D28" s="6">
        <v>22125882.52608351</v>
      </c>
      <c r="E28">
        <v>561.30000000000007</v>
      </c>
      <c r="F28">
        <v>0</v>
      </c>
      <c r="G28">
        <v>6686.4</v>
      </c>
      <c r="H28">
        <v>0</v>
      </c>
      <c r="I28">
        <v>31</v>
      </c>
      <c r="J28">
        <f>'Monthly Data'!CD28</f>
        <v>1</v>
      </c>
      <c r="K28">
        <f>'Monthly Data'!CP28</f>
        <v>0</v>
      </c>
      <c r="L28">
        <f>'Monthly Data'!CO28</f>
        <v>0</v>
      </c>
      <c r="N28" s="6">
        <f t="shared" si="4"/>
        <v>-12119271.4176256</v>
      </c>
      <c r="O28" s="6">
        <f t="shared" si="5"/>
        <v>6302116.3161689276</v>
      </c>
      <c r="P28" s="6">
        <f t="shared" si="6"/>
        <v>0</v>
      </c>
      <c r="Q28" s="6">
        <f t="shared" si="7"/>
        <v>8799522.3180141076</v>
      </c>
      <c r="R28" s="6">
        <f t="shared" si="8"/>
        <v>0</v>
      </c>
      <c r="S28" s="6">
        <f t="shared" si="9"/>
        <v>19921730.990378197</v>
      </c>
      <c r="T28" s="6">
        <f t="shared" si="10"/>
        <v>-756046.97485114005</v>
      </c>
      <c r="U28" s="6">
        <f t="shared" si="11"/>
        <v>0</v>
      </c>
      <c r="V28" s="6">
        <f t="shared" si="12"/>
        <v>0</v>
      </c>
      <c r="W28" s="6">
        <f t="shared" si="13"/>
        <v>22148051.232084494</v>
      </c>
      <c r="X28" s="6">
        <f t="shared" si="17"/>
        <v>22168.706000983715</v>
      </c>
      <c r="Y28" s="15">
        <f t="shared" si="18"/>
        <v>1.0019354470878041E-3</v>
      </c>
    </row>
    <row r="29" spans="1:31" x14ac:dyDescent="0.25">
      <c r="A29" s="256">
        <v>41730</v>
      </c>
      <c r="B29">
        <f t="shared" si="15"/>
        <v>4</v>
      </c>
      <c r="C29">
        <f t="shared" si="16"/>
        <v>2014</v>
      </c>
      <c r="D29" s="6">
        <v>17847693.948654607</v>
      </c>
      <c r="E29">
        <v>226.79999999999998</v>
      </c>
      <c r="F29">
        <v>0</v>
      </c>
      <c r="G29">
        <v>6715.8</v>
      </c>
      <c r="H29">
        <v>0</v>
      </c>
      <c r="I29">
        <v>30</v>
      </c>
      <c r="J29">
        <f>'Monthly Data'!CD29</f>
        <v>1</v>
      </c>
      <c r="K29">
        <f>'Monthly Data'!CP29</f>
        <v>0</v>
      </c>
      <c r="L29">
        <f>'Monthly Data'!CO29</f>
        <v>0</v>
      </c>
      <c r="N29" s="6">
        <f t="shared" si="4"/>
        <v>-12119271.4176256</v>
      </c>
      <c r="O29" s="6">
        <f t="shared" si="5"/>
        <v>2546445.7162072202</v>
      </c>
      <c r="P29" s="6">
        <f t="shared" si="6"/>
        <v>0</v>
      </c>
      <c r="Q29" s="6">
        <f t="shared" si="7"/>
        <v>8838213.6849903017</v>
      </c>
      <c r="R29" s="6">
        <f t="shared" si="8"/>
        <v>0</v>
      </c>
      <c r="S29" s="6">
        <f t="shared" si="9"/>
        <v>19279094.506817613</v>
      </c>
      <c r="T29" s="6">
        <f t="shared" si="10"/>
        <v>-756046.97485114005</v>
      </c>
      <c r="U29" s="6">
        <f t="shared" si="11"/>
        <v>0</v>
      </c>
      <c r="V29" s="6">
        <f t="shared" si="12"/>
        <v>0</v>
      </c>
      <c r="W29" s="6">
        <f t="shared" si="13"/>
        <v>17788435.515538394</v>
      </c>
      <c r="X29" s="6">
        <f t="shared" si="17"/>
        <v>-59258.433116212487</v>
      </c>
      <c r="Y29" s="15">
        <f t="shared" si="18"/>
        <v>3.3202291168086453E-3</v>
      </c>
    </row>
    <row r="30" spans="1:31" x14ac:dyDescent="0.25">
      <c r="A30" s="256">
        <v>41760</v>
      </c>
      <c r="B30">
        <f t="shared" si="15"/>
        <v>5</v>
      </c>
      <c r="C30">
        <f t="shared" si="16"/>
        <v>2014</v>
      </c>
      <c r="D30" s="6">
        <v>17821762.58503991</v>
      </c>
      <c r="E30">
        <v>74.099999999999994</v>
      </c>
      <c r="F30">
        <v>27.500000000000004</v>
      </c>
      <c r="G30">
        <v>6770.1</v>
      </c>
      <c r="H30">
        <v>0</v>
      </c>
      <c r="I30">
        <v>31</v>
      </c>
      <c r="J30">
        <f>'Monthly Data'!CD30</f>
        <v>1</v>
      </c>
      <c r="K30">
        <f>'Monthly Data'!CP30</f>
        <v>0</v>
      </c>
      <c r="L30">
        <f>'Monthly Data'!CO30</f>
        <v>0</v>
      </c>
      <c r="N30" s="6">
        <f t="shared" si="4"/>
        <v>-12119271.4176256</v>
      </c>
      <c r="O30" s="6">
        <f t="shared" si="5"/>
        <v>831973.66653860232</v>
      </c>
      <c r="P30" s="6">
        <f t="shared" si="6"/>
        <v>1717900.4703713933</v>
      </c>
      <c r="Q30" s="6">
        <f t="shared" si="7"/>
        <v>8909674.2709361259</v>
      </c>
      <c r="R30" s="6">
        <f t="shared" si="8"/>
        <v>0</v>
      </c>
      <c r="S30" s="6">
        <f t="shared" si="9"/>
        <v>19921730.990378197</v>
      </c>
      <c r="T30" s="6">
        <f t="shared" si="10"/>
        <v>-756046.97485114005</v>
      </c>
      <c r="U30" s="6">
        <f t="shared" si="11"/>
        <v>0</v>
      </c>
      <c r="V30" s="6">
        <f t="shared" si="12"/>
        <v>0</v>
      </c>
      <c r="W30" s="6">
        <f t="shared" si="13"/>
        <v>18505961.005747579</v>
      </c>
      <c r="X30" s="6">
        <f t="shared" si="17"/>
        <v>684198.42070766911</v>
      </c>
      <c r="Y30" s="15">
        <f t="shared" si="18"/>
        <v>3.8391175813440842E-2</v>
      </c>
    </row>
    <row r="31" spans="1:31" x14ac:dyDescent="0.25">
      <c r="A31" s="256">
        <v>41791</v>
      </c>
      <c r="B31">
        <f t="shared" si="15"/>
        <v>6</v>
      </c>
      <c r="C31">
        <f t="shared" si="16"/>
        <v>2014</v>
      </c>
      <c r="D31" s="6">
        <v>20998414.369688809</v>
      </c>
      <c r="E31">
        <v>3.3000000000000007</v>
      </c>
      <c r="F31">
        <v>96.499999999999986</v>
      </c>
      <c r="G31">
        <v>6837.5</v>
      </c>
      <c r="H31">
        <v>0</v>
      </c>
      <c r="I31">
        <v>30</v>
      </c>
      <c r="J31">
        <f>'Monthly Data'!CD31</f>
        <v>0</v>
      </c>
      <c r="K31">
        <f>'Monthly Data'!CP31</f>
        <v>0</v>
      </c>
      <c r="L31">
        <f>'Monthly Data'!CO31</f>
        <v>0</v>
      </c>
      <c r="N31" s="6">
        <f t="shared" si="4"/>
        <v>-12119271.4176256</v>
      </c>
      <c r="O31" s="6">
        <f t="shared" si="5"/>
        <v>37051.458833702949</v>
      </c>
      <c r="P31" s="6">
        <f t="shared" si="6"/>
        <v>6028268.9233032512</v>
      </c>
      <c r="Q31" s="6">
        <f t="shared" si="7"/>
        <v>8998374.8877454922</v>
      </c>
      <c r="R31" s="6">
        <f t="shared" si="8"/>
        <v>0</v>
      </c>
      <c r="S31" s="6">
        <f t="shared" si="9"/>
        <v>19279094.506817613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22223518.359074458</v>
      </c>
      <c r="X31" s="6">
        <f t="shared" si="17"/>
        <v>1225103.9893856496</v>
      </c>
      <c r="Y31" s="15">
        <f t="shared" si="18"/>
        <v>5.8342690444002573E-2</v>
      </c>
    </row>
    <row r="32" spans="1:31" x14ac:dyDescent="0.25">
      <c r="A32" s="256">
        <v>41821</v>
      </c>
      <c r="B32">
        <f t="shared" si="15"/>
        <v>7</v>
      </c>
      <c r="C32">
        <f t="shared" si="16"/>
        <v>2014</v>
      </c>
      <c r="D32" s="6">
        <v>23086879.999604907</v>
      </c>
      <c r="E32">
        <v>0</v>
      </c>
      <c r="F32">
        <v>109.60000000000002</v>
      </c>
      <c r="G32">
        <v>6884</v>
      </c>
      <c r="H32">
        <v>0</v>
      </c>
      <c r="I32">
        <v>31</v>
      </c>
      <c r="J32">
        <f>'Monthly Data'!CD32</f>
        <v>0</v>
      </c>
      <c r="K32">
        <f>'Monthly Data'!CP32</f>
        <v>0</v>
      </c>
      <c r="L32">
        <f>'Monthly Data'!CO32</f>
        <v>0</v>
      </c>
      <c r="N32" s="6">
        <f t="shared" si="4"/>
        <v>-12119271.4176256</v>
      </c>
      <c r="O32" s="6">
        <f t="shared" si="5"/>
        <v>0</v>
      </c>
      <c r="P32" s="6">
        <f t="shared" si="6"/>
        <v>6846614.2382801715</v>
      </c>
      <c r="Q32" s="6">
        <f t="shared" si="7"/>
        <v>9059570.4171466138</v>
      </c>
      <c r="R32" s="6">
        <f t="shared" si="8"/>
        <v>0</v>
      </c>
      <c r="S32" s="6">
        <f t="shared" si="9"/>
        <v>19921730.990378197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23708644.22817938</v>
      </c>
      <c r="X32" s="6">
        <f t="shared" si="17"/>
        <v>621764.22857447341</v>
      </c>
      <c r="Y32" s="15">
        <f t="shared" si="18"/>
        <v>2.6931496528985892E-2</v>
      </c>
    </row>
    <row r="33" spans="1:25" x14ac:dyDescent="0.25">
      <c r="A33" s="256">
        <v>41852</v>
      </c>
      <c r="B33">
        <f t="shared" si="15"/>
        <v>8</v>
      </c>
      <c r="C33">
        <f t="shared" si="16"/>
        <v>2014</v>
      </c>
      <c r="D33" s="6">
        <v>22898517.649519607</v>
      </c>
      <c r="E33">
        <v>0</v>
      </c>
      <c r="F33">
        <v>113.39999999999999</v>
      </c>
      <c r="G33">
        <v>6897.1</v>
      </c>
      <c r="H33">
        <v>0</v>
      </c>
      <c r="I33">
        <v>31</v>
      </c>
      <c r="J33">
        <f>'Monthly Data'!CD33</f>
        <v>0</v>
      </c>
      <c r="K33">
        <f>'Monthly Data'!CP33</f>
        <v>0</v>
      </c>
      <c r="L33">
        <f>'Monthly Data'!CO33</f>
        <v>0</v>
      </c>
      <c r="N33" s="6">
        <f t="shared" si="4"/>
        <v>-12119271.4176256</v>
      </c>
      <c r="O33" s="6">
        <f t="shared" si="5"/>
        <v>0</v>
      </c>
      <c r="P33" s="6">
        <f t="shared" si="6"/>
        <v>7083996.8487314899</v>
      </c>
      <c r="Q33" s="6">
        <f t="shared" si="7"/>
        <v>9076810.4480101559</v>
      </c>
      <c r="R33" s="6">
        <f t="shared" si="8"/>
        <v>0</v>
      </c>
      <c r="S33" s="6">
        <f t="shared" si="9"/>
        <v>19921730.990378197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23963266.869494244</v>
      </c>
      <c r="X33" s="6">
        <f t="shared" si="17"/>
        <v>1064749.219974637</v>
      </c>
      <c r="Y33" s="15">
        <f t="shared" si="18"/>
        <v>4.6498609048475879E-2</v>
      </c>
    </row>
    <row r="34" spans="1:25" x14ac:dyDescent="0.25">
      <c r="A34" s="256">
        <v>41883</v>
      </c>
      <c r="B34">
        <f t="shared" si="15"/>
        <v>9</v>
      </c>
      <c r="C34">
        <f t="shared" si="16"/>
        <v>2014</v>
      </c>
      <c r="D34" s="6">
        <v>19497729.920137007</v>
      </c>
      <c r="E34">
        <v>22.200000000000003</v>
      </c>
      <c r="F34">
        <v>47.5</v>
      </c>
      <c r="G34">
        <v>6875.4</v>
      </c>
      <c r="H34">
        <v>0</v>
      </c>
      <c r="I34">
        <v>30</v>
      </c>
      <c r="J34">
        <f>'Monthly Data'!CD34</f>
        <v>1</v>
      </c>
      <c r="K34">
        <f>'Monthly Data'!CP34</f>
        <v>0</v>
      </c>
      <c r="L34">
        <f>'Monthly Data'!CO34</f>
        <v>0</v>
      </c>
      <c r="N34" s="6">
        <f t="shared" si="4"/>
        <v>-12119271.4176256</v>
      </c>
      <c r="O34" s="6">
        <f t="shared" si="5"/>
        <v>249255.26851763797</v>
      </c>
      <c r="P34" s="6">
        <f t="shared" si="6"/>
        <v>2967282.6306414972</v>
      </c>
      <c r="Q34" s="6">
        <f t="shared" si="7"/>
        <v>9048252.534289632</v>
      </c>
      <c r="R34" s="6">
        <f t="shared" si="8"/>
        <v>0</v>
      </c>
      <c r="S34" s="6">
        <f t="shared" si="9"/>
        <v>19279094.506817613</v>
      </c>
      <c r="T34" s="6">
        <f t="shared" si="10"/>
        <v>-756046.97485114005</v>
      </c>
      <c r="U34" s="6">
        <f t="shared" si="11"/>
        <v>0</v>
      </c>
      <c r="V34" s="6">
        <f t="shared" si="12"/>
        <v>0</v>
      </c>
      <c r="W34" s="6">
        <f t="shared" si="13"/>
        <v>18668566.547789641</v>
      </c>
      <c r="X34" s="6">
        <f t="shared" si="17"/>
        <v>-829163.37234736606</v>
      </c>
      <c r="Y34" s="15">
        <f t="shared" si="18"/>
        <v>4.2526149236020376E-2</v>
      </c>
    </row>
    <row r="35" spans="1:25" x14ac:dyDescent="0.25">
      <c r="A35" s="256">
        <v>41913</v>
      </c>
      <c r="B35">
        <f t="shared" si="15"/>
        <v>10</v>
      </c>
      <c r="C35">
        <f t="shared" si="16"/>
        <v>2014</v>
      </c>
      <c r="D35" s="6">
        <v>18038933.076452006</v>
      </c>
      <c r="E35">
        <v>117.00000000000003</v>
      </c>
      <c r="F35">
        <v>4.1999999999999993</v>
      </c>
      <c r="G35">
        <v>6869.1</v>
      </c>
      <c r="H35">
        <v>0</v>
      </c>
      <c r="I35">
        <v>31</v>
      </c>
      <c r="J35">
        <f>'Monthly Data'!CD35</f>
        <v>1</v>
      </c>
      <c r="K35">
        <f>'Monthly Data'!CP35</f>
        <v>0</v>
      </c>
      <c r="L35">
        <f>'Monthly Data'!CO35</f>
        <v>0</v>
      </c>
      <c r="N35" s="6">
        <f t="shared" si="4"/>
        <v>-12119271.4176256</v>
      </c>
      <c r="O35" s="6">
        <f t="shared" si="5"/>
        <v>1313642.631376741</v>
      </c>
      <c r="P35" s="6">
        <f t="shared" si="6"/>
        <v>262370.25365672179</v>
      </c>
      <c r="Q35" s="6">
        <f t="shared" si="7"/>
        <v>9039961.5270804483</v>
      </c>
      <c r="R35" s="6">
        <f t="shared" si="8"/>
        <v>0</v>
      </c>
      <c r="S35" s="6">
        <f t="shared" si="9"/>
        <v>19921730.990378197</v>
      </c>
      <c r="T35" s="6">
        <f t="shared" si="10"/>
        <v>-756046.97485114005</v>
      </c>
      <c r="U35" s="6">
        <f t="shared" si="11"/>
        <v>0</v>
      </c>
      <c r="V35" s="6">
        <f t="shared" si="12"/>
        <v>0</v>
      </c>
      <c r="W35" s="6">
        <f t="shared" si="13"/>
        <v>17662387.010015368</v>
      </c>
      <c r="X35" s="6">
        <f t="shared" si="17"/>
        <v>-376546.06643663719</v>
      </c>
      <c r="Y35" s="15">
        <f t="shared" si="18"/>
        <v>2.0874076356998065E-2</v>
      </c>
    </row>
    <row r="36" spans="1:25" x14ac:dyDescent="0.25">
      <c r="A36" s="256">
        <v>41944</v>
      </c>
      <c r="B36">
        <f t="shared" si="15"/>
        <v>11</v>
      </c>
      <c r="C36">
        <f t="shared" si="16"/>
        <v>2014</v>
      </c>
      <c r="D36" s="6">
        <v>20219734.067318108</v>
      </c>
      <c r="E36">
        <v>363.7</v>
      </c>
      <c r="F36">
        <v>0</v>
      </c>
      <c r="G36">
        <v>6850</v>
      </c>
      <c r="H36">
        <v>0</v>
      </c>
      <c r="I36">
        <v>30</v>
      </c>
      <c r="J36">
        <f>'Monthly Data'!CD36</f>
        <v>0</v>
      </c>
      <c r="K36">
        <f>'Monthly Data'!CP36</f>
        <v>0</v>
      </c>
      <c r="L36">
        <f>'Monthly Data'!CO36</f>
        <v>0</v>
      </c>
      <c r="N36" s="6">
        <f t="shared" si="4"/>
        <v>-12119271.4176256</v>
      </c>
      <c r="O36" s="6">
        <f t="shared" si="5"/>
        <v>4083519.8720659874</v>
      </c>
      <c r="P36" s="6">
        <f t="shared" si="6"/>
        <v>0</v>
      </c>
      <c r="Q36" s="6">
        <f t="shared" si="7"/>
        <v>9014825.2988748271</v>
      </c>
      <c r="R36" s="6">
        <f t="shared" si="8"/>
        <v>0</v>
      </c>
      <c r="S36" s="6">
        <f t="shared" si="9"/>
        <v>19279094.506817613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20258168.260132827</v>
      </c>
      <c r="X36" s="6">
        <f t="shared" si="17"/>
        <v>38434.192814718932</v>
      </c>
      <c r="Y36" s="15">
        <f t="shared" si="18"/>
        <v>1.9008258311785375E-3</v>
      </c>
    </row>
    <row r="37" spans="1:25" x14ac:dyDescent="0.25">
      <c r="A37" s="256">
        <v>41974</v>
      </c>
      <c r="B37">
        <f t="shared" si="15"/>
        <v>12</v>
      </c>
      <c r="C37">
        <f t="shared" si="16"/>
        <v>2014</v>
      </c>
      <c r="D37" s="6">
        <v>22345974.245960809</v>
      </c>
      <c r="E37">
        <v>418.49999999999989</v>
      </c>
      <c r="F37">
        <v>0</v>
      </c>
      <c r="G37">
        <v>6837.3</v>
      </c>
      <c r="H37">
        <v>1</v>
      </c>
      <c r="I37">
        <v>31</v>
      </c>
      <c r="J37">
        <f>'Monthly Data'!CD37</f>
        <v>0</v>
      </c>
      <c r="K37">
        <f>'Monthly Data'!CP37</f>
        <v>0</v>
      </c>
      <c r="L37">
        <f>'Monthly Data'!CO37</f>
        <v>0</v>
      </c>
      <c r="N37" s="6">
        <f t="shared" si="4"/>
        <v>-12119271.4176256</v>
      </c>
      <c r="O37" s="6">
        <f t="shared" si="5"/>
        <v>4698798.6430014167</v>
      </c>
      <c r="P37" s="6">
        <f t="shared" si="6"/>
        <v>0</v>
      </c>
      <c r="Q37" s="6">
        <f t="shared" si="7"/>
        <v>8998111.6811674237</v>
      </c>
      <c r="R37" s="6">
        <f t="shared" si="8"/>
        <v>678520.979466822</v>
      </c>
      <c r="S37" s="6">
        <f t="shared" si="9"/>
        <v>19921730.990378197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22177890.876388259</v>
      </c>
      <c r="X37" s="6">
        <f t="shared" si="17"/>
        <v>-168083.36957255006</v>
      </c>
      <c r="Y37" s="15">
        <f t="shared" si="18"/>
        <v>7.5218635680175056E-3</v>
      </c>
    </row>
    <row r="38" spans="1:25" x14ac:dyDescent="0.25">
      <c r="A38" s="256">
        <v>42005</v>
      </c>
      <c r="B38">
        <f t="shared" si="15"/>
        <v>1</v>
      </c>
      <c r="C38">
        <f t="shared" si="16"/>
        <v>2015</v>
      </c>
      <c r="D38" s="6">
        <v>24367178.229805239</v>
      </c>
      <c r="E38">
        <v>656.8</v>
      </c>
      <c r="F38">
        <v>0</v>
      </c>
      <c r="G38">
        <v>6777.3</v>
      </c>
      <c r="H38">
        <v>0</v>
      </c>
      <c r="I38">
        <v>31</v>
      </c>
      <c r="J38">
        <f>'Monthly Data'!CD38</f>
        <v>0</v>
      </c>
      <c r="K38">
        <f>'Monthly Data'!CP38</f>
        <v>0</v>
      </c>
      <c r="L38">
        <f>'Monthly Data'!CO38</f>
        <v>0</v>
      </c>
      <c r="N38" s="6">
        <f t="shared" si="4"/>
        <v>-12119271.4176256</v>
      </c>
      <c r="O38" s="6">
        <f t="shared" si="5"/>
        <v>7374363.0793866934</v>
      </c>
      <c r="P38" s="6">
        <f t="shared" si="6"/>
        <v>0</v>
      </c>
      <c r="Q38" s="6">
        <f t="shared" si="7"/>
        <v>8919149.7077466231</v>
      </c>
      <c r="R38" s="6">
        <f t="shared" si="8"/>
        <v>0</v>
      </c>
      <c r="S38" s="6">
        <f t="shared" si="9"/>
        <v>19921730.990378197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24095972.359885912</v>
      </c>
      <c r="X38" s="6">
        <f t="shared" si="17"/>
        <v>-271205.86991932616</v>
      </c>
      <c r="Y38" s="15">
        <f t="shared" si="18"/>
        <v>1.1129966193114427E-2</v>
      </c>
    </row>
    <row r="39" spans="1:25" x14ac:dyDescent="0.25">
      <c r="A39" s="256">
        <v>42036</v>
      </c>
      <c r="B39">
        <f t="shared" si="15"/>
        <v>2</v>
      </c>
      <c r="C39">
        <f t="shared" si="16"/>
        <v>2015</v>
      </c>
      <c r="D39" s="6">
        <v>22466482.311995439</v>
      </c>
      <c r="E39">
        <v>729.1</v>
      </c>
      <c r="F39">
        <v>0</v>
      </c>
      <c r="G39">
        <v>6740.1</v>
      </c>
      <c r="H39">
        <v>0</v>
      </c>
      <c r="I39">
        <v>28</v>
      </c>
      <c r="J39">
        <f>'Monthly Data'!CD39</f>
        <v>0</v>
      </c>
      <c r="K39">
        <f>'Monthly Data'!CP39</f>
        <v>0</v>
      </c>
      <c r="L39">
        <f>'Monthly Data'!CO39</f>
        <v>0</v>
      </c>
      <c r="N39" s="6">
        <f t="shared" si="4"/>
        <v>-12119271.4176256</v>
      </c>
      <c r="O39" s="6">
        <f t="shared" si="5"/>
        <v>8186126.8592887316</v>
      </c>
      <c r="P39" s="6">
        <f t="shared" si="6"/>
        <v>0</v>
      </c>
      <c r="Q39" s="6">
        <f t="shared" si="7"/>
        <v>8870193.2842257265</v>
      </c>
      <c r="R39" s="6">
        <f t="shared" si="8"/>
        <v>0</v>
      </c>
      <c r="S39" s="6">
        <f t="shared" si="9"/>
        <v>17993821.539696436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22930870.265585296</v>
      </c>
      <c r="X39" s="6">
        <f t="shared" si="17"/>
        <v>464387.95358985662</v>
      </c>
      <c r="Y39" s="15">
        <f t="shared" si="18"/>
        <v>2.0670256568911451E-2</v>
      </c>
    </row>
    <row r="40" spans="1:25" x14ac:dyDescent="0.25">
      <c r="A40" s="256">
        <v>42064</v>
      </c>
      <c r="B40">
        <f t="shared" si="15"/>
        <v>3</v>
      </c>
      <c r="C40">
        <f t="shared" si="16"/>
        <v>2015</v>
      </c>
      <c r="D40" s="6">
        <v>21013033.88442684</v>
      </c>
      <c r="E40">
        <v>474.69999999999993</v>
      </c>
      <c r="F40">
        <v>0</v>
      </c>
      <c r="G40">
        <v>6712.3</v>
      </c>
      <c r="H40">
        <v>0</v>
      </c>
      <c r="I40">
        <v>31</v>
      </c>
      <c r="J40">
        <f>'Monthly Data'!CD40</f>
        <v>1</v>
      </c>
      <c r="K40">
        <f>'Monthly Data'!CP40</f>
        <v>0</v>
      </c>
      <c r="L40">
        <f>'Monthly Data'!CO40</f>
        <v>0</v>
      </c>
      <c r="N40" s="6">
        <f t="shared" si="4"/>
        <v>-12119271.4176256</v>
      </c>
      <c r="O40" s="6">
        <f t="shared" si="5"/>
        <v>5329796.2146541765</v>
      </c>
      <c r="P40" s="6">
        <f t="shared" si="6"/>
        <v>0</v>
      </c>
      <c r="Q40" s="6">
        <f t="shared" si="7"/>
        <v>8833607.5698740873</v>
      </c>
      <c r="R40" s="6">
        <f t="shared" si="8"/>
        <v>0</v>
      </c>
      <c r="S40" s="6">
        <f t="shared" si="9"/>
        <v>19921730.990378197</v>
      </c>
      <c r="T40" s="6">
        <f t="shared" si="10"/>
        <v>-756046.97485114005</v>
      </c>
      <c r="U40" s="6">
        <f t="shared" si="11"/>
        <v>0</v>
      </c>
      <c r="V40" s="6">
        <f t="shared" si="12"/>
        <v>0</v>
      </c>
      <c r="W40" s="6">
        <f t="shared" si="13"/>
        <v>21209816.382429723</v>
      </c>
      <c r="X40" s="6">
        <f t="shared" si="17"/>
        <v>196782.49800288305</v>
      </c>
      <c r="Y40" s="15">
        <f t="shared" si="18"/>
        <v>9.3647827860175066E-3</v>
      </c>
    </row>
    <row r="41" spans="1:25" x14ac:dyDescent="0.25">
      <c r="A41" s="256">
        <v>42095</v>
      </c>
      <c r="B41">
        <f t="shared" si="15"/>
        <v>4</v>
      </c>
      <c r="C41">
        <f t="shared" si="16"/>
        <v>2015</v>
      </c>
      <c r="D41" s="6">
        <v>17556188.672437936</v>
      </c>
      <c r="E41">
        <v>210.70000000000005</v>
      </c>
      <c r="F41">
        <v>0</v>
      </c>
      <c r="G41">
        <v>6733.1</v>
      </c>
      <c r="H41">
        <v>0</v>
      </c>
      <c r="I41">
        <v>30</v>
      </c>
      <c r="J41">
        <f>'Monthly Data'!CD41</f>
        <v>1</v>
      </c>
      <c r="K41">
        <f>'Monthly Data'!CP41</f>
        <v>0</v>
      </c>
      <c r="L41">
        <f>'Monthly Data'!CO41</f>
        <v>0</v>
      </c>
      <c r="N41" s="6">
        <f t="shared" si="4"/>
        <v>-12119271.4176256</v>
      </c>
      <c r="O41" s="6">
        <f t="shared" si="5"/>
        <v>2365679.5079579428</v>
      </c>
      <c r="P41" s="6">
        <f t="shared" si="6"/>
        <v>0</v>
      </c>
      <c r="Q41" s="6">
        <f t="shared" si="7"/>
        <v>8860981.0539932996</v>
      </c>
      <c r="R41" s="6">
        <f t="shared" si="8"/>
        <v>0</v>
      </c>
      <c r="S41" s="6">
        <f t="shared" si="9"/>
        <v>19279094.506817613</v>
      </c>
      <c r="T41" s="6">
        <f t="shared" si="10"/>
        <v>-756046.97485114005</v>
      </c>
      <c r="U41" s="6">
        <f t="shared" si="11"/>
        <v>0</v>
      </c>
      <c r="V41" s="6">
        <f t="shared" si="12"/>
        <v>0</v>
      </c>
      <c r="W41" s="6">
        <f t="shared" si="13"/>
        <v>17630436.676292114</v>
      </c>
      <c r="X41" s="6">
        <f t="shared" si="17"/>
        <v>74248.003854177892</v>
      </c>
      <c r="Y41" s="15">
        <f t="shared" si="18"/>
        <v>4.2291641562694294E-3</v>
      </c>
    </row>
    <row r="42" spans="1:25" x14ac:dyDescent="0.25">
      <c r="A42" s="256">
        <v>42125</v>
      </c>
      <c r="B42">
        <f t="shared" si="15"/>
        <v>5</v>
      </c>
      <c r="C42">
        <f t="shared" si="16"/>
        <v>2015</v>
      </c>
      <c r="D42" s="6">
        <v>18207057.629658837</v>
      </c>
      <c r="E42">
        <v>60</v>
      </c>
      <c r="F42">
        <v>53.500000000000007</v>
      </c>
      <c r="G42">
        <v>6793.2</v>
      </c>
      <c r="H42">
        <v>0</v>
      </c>
      <c r="I42">
        <v>31</v>
      </c>
      <c r="J42">
        <f>'Monthly Data'!CD42</f>
        <v>1</v>
      </c>
      <c r="K42">
        <f>'Monthly Data'!CP42</f>
        <v>0</v>
      </c>
      <c r="L42">
        <f>'Monthly Data'!CO42</f>
        <v>0</v>
      </c>
      <c r="N42" s="6">
        <f t="shared" si="4"/>
        <v>-12119271.4176256</v>
      </c>
      <c r="O42" s="6">
        <f t="shared" si="5"/>
        <v>673662.88788550801</v>
      </c>
      <c r="P42" s="6">
        <f t="shared" si="6"/>
        <v>3342097.2787225288</v>
      </c>
      <c r="Q42" s="6">
        <f t="shared" si="7"/>
        <v>8940074.6307031345</v>
      </c>
      <c r="R42" s="6">
        <f t="shared" si="8"/>
        <v>0</v>
      </c>
      <c r="S42" s="6">
        <f t="shared" si="9"/>
        <v>19921730.990378197</v>
      </c>
      <c r="T42" s="6">
        <f t="shared" si="10"/>
        <v>-756046.97485114005</v>
      </c>
      <c r="U42" s="6">
        <f t="shared" si="11"/>
        <v>0</v>
      </c>
      <c r="V42" s="6">
        <f t="shared" si="12"/>
        <v>0</v>
      </c>
      <c r="W42" s="6">
        <f t="shared" si="13"/>
        <v>20002247.395212628</v>
      </c>
      <c r="X42" s="6">
        <f t="shared" si="17"/>
        <v>1795189.7655537911</v>
      </c>
      <c r="Y42" s="15">
        <f t="shared" si="18"/>
        <v>9.8598565571049346E-2</v>
      </c>
    </row>
    <row r="43" spans="1:25" x14ac:dyDescent="0.25">
      <c r="A43" s="256">
        <v>42156</v>
      </c>
      <c r="B43">
        <f t="shared" si="15"/>
        <v>6</v>
      </c>
      <c r="C43">
        <f t="shared" si="16"/>
        <v>2015</v>
      </c>
      <c r="D43" s="6">
        <v>19833723.178718138</v>
      </c>
      <c r="E43">
        <v>11.9</v>
      </c>
      <c r="F43">
        <v>64.5</v>
      </c>
      <c r="G43">
        <v>6885.3</v>
      </c>
      <c r="H43">
        <v>0</v>
      </c>
      <c r="I43">
        <v>30</v>
      </c>
      <c r="J43">
        <f>'Monthly Data'!CD43</f>
        <v>0</v>
      </c>
      <c r="K43">
        <f>'Monthly Data'!CP43</f>
        <v>0</v>
      </c>
      <c r="L43">
        <f>'Monthly Data'!CO43</f>
        <v>0</v>
      </c>
      <c r="N43" s="6">
        <f t="shared" si="4"/>
        <v>-12119271.4176256</v>
      </c>
      <c r="O43" s="6">
        <f t="shared" si="5"/>
        <v>133609.80609729243</v>
      </c>
      <c r="P43" s="6">
        <f t="shared" si="6"/>
        <v>4029257.4668710856</v>
      </c>
      <c r="Q43" s="6">
        <f t="shared" si="7"/>
        <v>9061281.2599040642</v>
      </c>
      <c r="R43" s="6">
        <f t="shared" si="8"/>
        <v>0</v>
      </c>
      <c r="S43" s="6">
        <f t="shared" si="9"/>
        <v>19279094.506817613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20383971.622064456</v>
      </c>
      <c r="X43" s="6">
        <f t="shared" si="17"/>
        <v>550248.44334631786</v>
      </c>
      <c r="Y43" s="15">
        <f t="shared" si="18"/>
        <v>2.7743073672458134E-2</v>
      </c>
    </row>
    <row r="44" spans="1:25" x14ac:dyDescent="0.25">
      <c r="A44" s="256">
        <v>42186</v>
      </c>
      <c r="B44">
        <f t="shared" si="15"/>
        <v>7</v>
      </c>
      <c r="C44">
        <f t="shared" si="16"/>
        <v>2015</v>
      </c>
      <c r="D44" s="6">
        <v>25552478.788773138</v>
      </c>
      <c r="E44">
        <v>0</v>
      </c>
      <c r="F44">
        <v>138.1</v>
      </c>
      <c r="G44">
        <v>6951.4</v>
      </c>
      <c r="H44">
        <v>0</v>
      </c>
      <c r="I44">
        <v>31</v>
      </c>
      <c r="J44">
        <f>'Monthly Data'!CD44</f>
        <v>0</v>
      </c>
      <c r="K44">
        <f>'Monthly Data'!CP44</f>
        <v>0</v>
      </c>
      <c r="L44">
        <f>'Monthly Data'!CO44</f>
        <v>0</v>
      </c>
      <c r="N44" s="6">
        <f t="shared" si="4"/>
        <v>-12119271.4176256</v>
      </c>
      <c r="O44" s="6">
        <f t="shared" si="5"/>
        <v>0</v>
      </c>
      <c r="P44" s="6">
        <f t="shared" si="6"/>
        <v>8626983.8166650683</v>
      </c>
      <c r="Q44" s="6">
        <f t="shared" si="7"/>
        <v>9148271.0339559801</v>
      </c>
      <c r="R44" s="6">
        <f t="shared" si="8"/>
        <v>0</v>
      </c>
      <c r="S44" s="6">
        <f t="shared" si="9"/>
        <v>19921730.990378197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25577714.423373647</v>
      </c>
      <c r="X44" s="6">
        <f t="shared" si="17"/>
        <v>25235.634600508958</v>
      </c>
      <c r="Y44" s="15">
        <f t="shared" si="18"/>
        <v>9.8760025628498362E-4</v>
      </c>
    </row>
    <row r="45" spans="1:25" x14ac:dyDescent="0.25">
      <c r="A45" s="256">
        <v>42217</v>
      </c>
      <c r="B45">
        <f t="shared" si="15"/>
        <v>8</v>
      </c>
      <c r="C45">
        <f t="shared" si="16"/>
        <v>2015</v>
      </c>
      <c r="D45" s="6">
        <v>24748450.928526238</v>
      </c>
      <c r="E45">
        <v>0</v>
      </c>
      <c r="F45">
        <v>132.59999999999997</v>
      </c>
      <c r="G45">
        <v>6969.1</v>
      </c>
      <c r="H45">
        <v>0</v>
      </c>
      <c r="I45">
        <v>31</v>
      </c>
      <c r="J45">
        <f>'Monthly Data'!CD45</f>
        <v>0</v>
      </c>
      <c r="K45">
        <f>'Monthly Data'!CP45</f>
        <v>0</v>
      </c>
      <c r="L45">
        <f>'Monthly Data'!CO45</f>
        <v>0</v>
      </c>
      <c r="N45" s="6">
        <f t="shared" si="4"/>
        <v>-12119271.4176256</v>
      </c>
      <c r="O45" s="6">
        <f t="shared" si="5"/>
        <v>0</v>
      </c>
      <c r="P45" s="6">
        <f t="shared" si="6"/>
        <v>8283403.7225907883</v>
      </c>
      <c r="Q45" s="6">
        <f t="shared" si="7"/>
        <v>9171564.8161151186</v>
      </c>
      <c r="R45" s="6">
        <f t="shared" si="8"/>
        <v>0</v>
      </c>
      <c r="S45" s="6">
        <f t="shared" si="9"/>
        <v>19921730.990378197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25257428.111458503</v>
      </c>
      <c r="X45" s="6">
        <f t="shared" si="17"/>
        <v>508977.1829322651</v>
      </c>
      <c r="Y45" s="15">
        <f t="shared" si="18"/>
        <v>2.0566021865457199E-2</v>
      </c>
    </row>
    <row r="46" spans="1:25" x14ac:dyDescent="0.25">
      <c r="A46" s="256">
        <v>42248</v>
      </c>
      <c r="B46">
        <f t="shared" si="15"/>
        <v>9</v>
      </c>
      <c r="C46">
        <f t="shared" si="16"/>
        <v>2015</v>
      </c>
      <c r="D46" s="6">
        <v>22156204.349748038</v>
      </c>
      <c r="E46">
        <v>1.5999999999999996</v>
      </c>
      <c r="F46">
        <v>117.69999999999999</v>
      </c>
      <c r="G46">
        <v>6917.2</v>
      </c>
      <c r="H46">
        <v>0</v>
      </c>
      <c r="I46">
        <v>30</v>
      </c>
      <c r="J46">
        <f>'Monthly Data'!CD46</f>
        <v>1</v>
      </c>
      <c r="K46">
        <f>'Monthly Data'!CP46</f>
        <v>0</v>
      </c>
      <c r="L46">
        <f>'Monthly Data'!CO46</f>
        <v>0</v>
      </c>
      <c r="N46" s="6">
        <f t="shared" si="4"/>
        <v>-12119271.4176256</v>
      </c>
      <c r="O46" s="6">
        <f t="shared" si="5"/>
        <v>17964.343676946875</v>
      </c>
      <c r="P46" s="6">
        <f t="shared" si="6"/>
        <v>7352614.0131895617</v>
      </c>
      <c r="Q46" s="6">
        <f t="shared" si="7"/>
        <v>9103262.7091061231</v>
      </c>
      <c r="R46" s="6">
        <f t="shared" si="8"/>
        <v>0</v>
      </c>
      <c r="S46" s="6">
        <f t="shared" si="9"/>
        <v>19279094.506817613</v>
      </c>
      <c r="T46" s="6">
        <f t="shared" si="10"/>
        <v>-756046.97485114005</v>
      </c>
      <c r="U46" s="6">
        <f t="shared" si="11"/>
        <v>0</v>
      </c>
      <c r="V46" s="6">
        <f t="shared" si="12"/>
        <v>0</v>
      </c>
      <c r="W46" s="6">
        <f t="shared" si="13"/>
        <v>22877617.180313505</v>
      </c>
      <c r="X46" s="6">
        <f t="shared" si="17"/>
        <v>721412.83056546748</v>
      </c>
      <c r="Y46" s="15">
        <f t="shared" si="18"/>
        <v>3.2560307676241101E-2</v>
      </c>
    </row>
    <row r="47" spans="1:25" x14ac:dyDescent="0.25">
      <c r="A47" s="256">
        <v>42278</v>
      </c>
      <c r="B47">
        <f t="shared" si="15"/>
        <v>10</v>
      </c>
      <c r="C47">
        <f t="shared" si="16"/>
        <v>2015</v>
      </c>
      <c r="D47" s="6">
        <v>17701333.681162238</v>
      </c>
      <c r="E47">
        <v>102.69999999999999</v>
      </c>
      <c r="F47">
        <v>1.6999999999999993</v>
      </c>
      <c r="G47">
        <v>6887.9</v>
      </c>
      <c r="H47">
        <v>0</v>
      </c>
      <c r="I47">
        <v>31</v>
      </c>
      <c r="J47">
        <f>'Monthly Data'!CD47</f>
        <v>1</v>
      </c>
      <c r="K47">
        <f>'Monthly Data'!CP47</f>
        <v>0</v>
      </c>
      <c r="L47">
        <f>'Monthly Data'!CO47</f>
        <v>0</v>
      </c>
      <c r="N47" s="6">
        <f t="shared" si="4"/>
        <v>-12119271.4176256</v>
      </c>
      <c r="O47" s="6">
        <f t="shared" si="5"/>
        <v>1153086.3097640278</v>
      </c>
      <c r="P47" s="6">
        <f t="shared" si="6"/>
        <v>106197.4836229588</v>
      </c>
      <c r="Q47" s="6">
        <f t="shared" si="7"/>
        <v>9064702.9454189651</v>
      </c>
      <c r="R47" s="6">
        <f t="shared" si="8"/>
        <v>0</v>
      </c>
      <c r="S47" s="6">
        <f t="shared" si="9"/>
        <v>19921730.990378197</v>
      </c>
      <c r="T47" s="6">
        <f t="shared" si="10"/>
        <v>-756046.97485114005</v>
      </c>
      <c r="U47" s="6">
        <f t="shared" si="11"/>
        <v>0</v>
      </c>
      <c r="V47" s="6">
        <f t="shared" si="12"/>
        <v>0</v>
      </c>
      <c r="W47" s="6">
        <f t="shared" si="13"/>
        <v>17370399.336707409</v>
      </c>
      <c r="X47" s="6">
        <f t="shared" si="17"/>
        <v>-330934.34445482865</v>
      </c>
      <c r="Y47" s="15">
        <f t="shared" si="18"/>
        <v>1.8695446931606574E-2</v>
      </c>
    </row>
    <row r="48" spans="1:25" x14ac:dyDescent="0.25">
      <c r="A48" s="256">
        <v>42309</v>
      </c>
      <c r="B48">
        <f t="shared" si="15"/>
        <v>11</v>
      </c>
      <c r="C48">
        <f t="shared" si="16"/>
        <v>2015</v>
      </c>
      <c r="D48" s="6">
        <v>18075477.924958337</v>
      </c>
      <c r="E48">
        <v>208.1</v>
      </c>
      <c r="F48">
        <v>1.3000000000000007</v>
      </c>
      <c r="G48">
        <v>6853.9</v>
      </c>
      <c r="H48">
        <v>0</v>
      </c>
      <c r="I48">
        <v>30</v>
      </c>
      <c r="J48">
        <f>'Monthly Data'!CD48</f>
        <v>0</v>
      </c>
      <c r="K48">
        <f>'Monthly Data'!CP48</f>
        <v>0</v>
      </c>
      <c r="L48">
        <f>'Monthly Data'!CO48</f>
        <v>0</v>
      </c>
      <c r="N48" s="6">
        <f t="shared" si="4"/>
        <v>-12119271.4176256</v>
      </c>
      <c r="O48" s="6">
        <f t="shared" si="5"/>
        <v>2336487.4494829034</v>
      </c>
      <c r="P48" s="6">
        <f t="shared" si="6"/>
        <v>81209.840417556814</v>
      </c>
      <c r="Q48" s="6">
        <f t="shared" si="7"/>
        <v>9019957.8271471784</v>
      </c>
      <c r="R48" s="6">
        <f t="shared" si="8"/>
        <v>0</v>
      </c>
      <c r="S48" s="6">
        <f t="shared" si="9"/>
        <v>19279094.506817613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18597478.206239648</v>
      </c>
      <c r="X48" s="6">
        <f t="shared" si="17"/>
        <v>522000.28128131106</v>
      </c>
      <c r="Y48" s="15">
        <f t="shared" si="18"/>
        <v>2.8878920017962082E-2</v>
      </c>
    </row>
    <row r="49" spans="1:25" x14ac:dyDescent="0.25">
      <c r="A49" s="256">
        <v>42339</v>
      </c>
      <c r="B49">
        <f t="shared" si="15"/>
        <v>12</v>
      </c>
      <c r="C49">
        <f t="shared" si="16"/>
        <v>2015</v>
      </c>
      <c r="D49" s="6">
        <v>20795330.447421238</v>
      </c>
      <c r="E49">
        <v>308.40000000000003</v>
      </c>
      <c r="F49">
        <v>0</v>
      </c>
      <c r="G49">
        <v>6866.6</v>
      </c>
      <c r="H49">
        <v>1</v>
      </c>
      <c r="I49">
        <v>31</v>
      </c>
      <c r="J49">
        <f>'Monthly Data'!CD49</f>
        <v>0</v>
      </c>
      <c r="K49">
        <f>'Monthly Data'!CP49</f>
        <v>0</v>
      </c>
      <c r="L49">
        <f>'Monthly Data'!CO49</f>
        <v>0</v>
      </c>
      <c r="N49" s="6">
        <f t="shared" si="4"/>
        <v>-12119271.4176256</v>
      </c>
      <c r="O49" s="6">
        <f t="shared" si="5"/>
        <v>3462627.2437315113</v>
      </c>
      <c r="P49" s="6">
        <f t="shared" si="6"/>
        <v>0</v>
      </c>
      <c r="Q49" s="6">
        <f t="shared" si="7"/>
        <v>9036671.4448545817</v>
      </c>
      <c r="R49" s="6">
        <f t="shared" si="8"/>
        <v>678520.979466822</v>
      </c>
      <c r="S49" s="6">
        <f t="shared" si="9"/>
        <v>19921730.990378197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20980279.240805514</v>
      </c>
      <c r="X49" s="6">
        <f t="shared" si="17"/>
        <v>184948.79338427633</v>
      </c>
      <c r="Y49" s="15">
        <f t="shared" si="18"/>
        <v>8.8937655427933464E-3</v>
      </c>
    </row>
    <row r="50" spans="1:25" x14ac:dyDescent="0.25">
      <c r="A50" s="256">
        <v>42370</v>
      </c>
      <c r="B50">
        <f t="shared" si="15"/>
        <v>1</v>
      </c>
      <c r="C50">
        <f t="shared" si="16"/>
        <v>2016</v>
      </c>
      <c r="D50" s="6">
        <v>22568585.525682587</v>
      </c>
      <c r="E50">
        <v>527.49999999999989</v>
      </c>
      <c r="F50">
        <v>0</v>
      </c>
      <c r="G50">
        <v>6837.4</v>
      </c>
      <c r="H50">
        <v>0</v>
      </c>
      <c r="I50">
        <v>31</v>
      </c>
      <c r="J50">
        <f>'Monthly Data'!CD50</f>
        <v>0</v>
      </c>
      <c r="K50">
        <f>'Monthly Data'!CP50</f>
        <v>0</v>
      </c>
      <c r="L50">
        <f>'Monthly Data'!CO50</f>
        <v>0</v>
      </c>
      <c r="N50" s="6">
        <f t="shared" si="4"/>
        <v>-12119271.4176256</v>
      </c>
      <c r="O50" s="6">
        <f t="shared" si="5"/>
        <v>5922619.5559934229</v>
      </c>
      <c r="P50" s="6">
        <f t="shared" si="6"/>
        <v>0</v>
      </c>
      <c r="Q50" s="6">
        <f t="shared" si="7"/>
        <v>8998243.2844564579</v>
      </c>
      <c r="R50" s="6">
        <f t="shared" si="8"/>
        <v>0</v>
      </c>
      <c r="S50" s="6">
        <f t="shared" si="9"/>
        <v>19921730.990378197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22723322.413202479</v>
      </c>
      <c r="X50" s="6">
        <f t="shared" si="17"/>
        <v>154736.88751989231</v>
      </c>
      <c r="Y50" s="15">
        <f t="shared" si="18"/>
        <v>6.8562953289121684E-3</v>
      </c>
    </row>
    <row r="51" spans="1:25" x14ac:dyDescent="0.25">
      <c r="A51" s="256">
        <v>42401</v>
      </c>
      <c r="B51">
        <f t="shared" si="15"/>
        <v>2</v>
      </c>
      <c r="C51">
        <f t="shared" si="16"/>
        <v>2016</v>
      </c>
      <c r="D51" s="6">
        <v>20241380.399246987</v>
      </c>
      <c r="E51">
        <v>466.3</v>
      </c>
      <c r="F51">
        <v>0</v>
      </c>
      <c r="G51">
        <v>6815.5</v>
      </c>
      <c r="H51">
        <v>0</v>
      </c>
      <c r="I51">
        <v>29</v>
      </c>
      <c r="J51">
        <f>'Monthly Data'!CD51</f>
        <v>0</v>
      </c>
      <c r="K51">
        <f>'Monthly Data'!CP51</f>
        <v>0</v>
      </c>
      <c r="L51">
        <f>'Monthly Data'!CO51</f>
        <v>0</v>
      </c>
      <c r="N51" s="6">
        <f t="shared" si="4"/>
        <v>-12119271.4176256</v>
      </c>
      <c r="O51" s="6">
        <f t="shared" si="5"/>
        <v>5235483.4103502063</v>
      </c>
      <c r="P51" s="6">
        <f t="shared" si="6"/>
        <v>0</v>
      </c>
      <c r="Q51" s="6">
        <f t="shared" si="7"/>
        <v>8969422.1641578656</v>
      </c>
      <c r="R51" s="6">
        <f t="shared" si="8"/>
        <v>0</v>
      </c>
      <c r="S51" s="6">
        <f t="shared" si="9"/>
        <v>18636458.023257025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20722092.180139497</v>
      </c>
      <c r="X51" s="6">
        <f t="shared" si="17"/>
        <v>480711.78089250997</v>
      </c>
      <c r="Y51" s="15">
        <f t="shared" si="18"/>
        <v>2.3748962344010551E-2</v>
      </c>
    </row>
    <row r="52" spans="1:25" x14ac:dyDescent="0.25">
      <c r="A52" s="256">
        <v>42430</v>
      </c>
      <c r="B52">
        <f t="shared" si="15"/>
        <v>3</v>
      </c>
      <c r="C52">
        <f t="shared" si="16"/>
        <v>2016</v>
      </c>
      <c r="D52" s="6">
        <v>19359371.986764789</v>
      </c>
      <c r="E52">
        <v>316.90000000000003</v>
      </c>
      <c r="F52">
        <v>0</v>
      </c>
      <c r="G52">
        <v>6793.5</v>
      </c>
      <c r="H52">
        <v>0</v>
      </c>
      <c r="I52">
        <v>31</v>
      </c>
      <c r="J52">
        <f>'Monthly Data'!CD52</f>
        <v>1</v>
      </c>
      <c r="K52">
        <f>'Monthly Data'!CP52</f>
        <v>0</v>
      </c>
      <c r="L52">
        <f>'Monthly Data'!CO52</f>
        <v>0</v>
      </c>
      <c r="N52" s="6">
        <f t="shared" si="4"/>
        <v>-12119271.4176256</v>
      </c>
      <c r="O52" s="6">
        <f t="shared" si="5"/>
        <v>3558062.8195152916</v>
      </c>
      <c r="P52" s="6">
        <f t="shared" si="6"/>
        <v>0</v>
      </c>
      <c r="Q52" s="6">
        <f t="shared" si="7"/>
        <v>8940469.440570239</v>
      </c>
      <c r="R52" s="6">
        <f t="shared" si="8"/>
        <v>0</v>
      </c>
      <c r="S52" s="6">
        <f t="shared" si="9"/>
        <v>19921730.990378197</v>
      </c>
      <c r="T52" s="6">
        <f t="shared" si="10"/>
        <v>-756046.97485114005</v>
      </c>
      <c r="U52" s="6">
        <f t="shared" si="11"/>
        <v>0</v>
      </c>
      <c r="V52" s="6">
        <f t="shared" si="12"/>
        <v>0</v>
      </c>
      <c r="W52" s="6">
        <f t="shared" si="13"/>
        <v>19544944.857986987</v>
      </c>
      <c r="X52" s="6">
        <f t="shared" si="17"/>
        <v>185572.87122219801</v>
      </c>
      <c r="Y52" s="15">
        <f t="shared" si="18"/>
        <v>9.5856865268701165E-3</v>
      </c>
    </row>
    <row r="53" spans="1:25" x14ac:dyDescent="0.25">
      <c r="A53" s="256">
        <v>42461</v>
      </c>
      <c r="B53">
        <f t="shared" si="15"/>
        <v>4</v>
      </c>
      <c r="C53">
        <f t="shared" si="16"/>
        <v>2016</v>
      </c>
      <c r="D53" s="6">
        <v>17973519.346077684</v>
      </c>
      <c r="E53">
        <v>272.60000000000002</v>
      </c>
      <c r="F53">
        <v>0</v>
      </c>
      <c r="G53">
        <v>6814.3</v>
      </c>
      <c r="H53">
        <v>0</v>
      </c>
      <c r="I53">
        <v>30</v>
      </c>
      <c r="J53">
        <f>'Monthly Data'!CD53</f>
        <v>1</v>
      </c>
      <c r="K53">
        <f>'Monthly Data'!CP53</f>
        <v>0</v>
      </c>
      <c r="L53">
        <f>'Monthly Data'!CO53</f>
        <v>0</v>
      </c>
      <c r="N53" s="6">
        <f t="shared" si="4"/>
        <v>-12119271.4176256</v>
      </c>
      <c r="O53" s="6">
        <f t="shared" si="5"/>
        <v>3060675.0539598251</v>
      </c>
      <c r="P53" s="6">
        <f t="shared" si="6"/>
        <v>0</v>
      </c>
      <c r="Q53" s="6">
        <f t="shared" si="7"/>
        <v>8967842.9246894494</v>
      </c>
      <c r="R53" s="6">
        <f t="shared" si="8"/>
        <v>0</v>
      </c>
      <c r="S53" s="6">
        <f t="shared" si="9"/>
        <v>19279094.506817613</v>
      </c>
      <c r="T53" s="6">
        <f t="shared" si="10"/>
        <v>-756046.97485114005</v>
      </c>
      <c r="U53" s="6">
        <f t="shared" si="11"/>
        <v>0</v>
      </c>
      <c r="V53" s="6">
        <f t="shared" si="12"/>
        <v>0</v>
      </c>
      <c r="W53" s="6">
        <f t="shared" si="13"/>
        <v>18432294.092990149</v>
      </c>
      <c r="X53" s="6">
        <f t="shared" si="17"/>
        <v>458774.7469124645</v>
      </c>
      <c r="Y53" s="15">
        <f t="shared" si="18"/>
        <v>2.552503703247087E-2</v>
      </c>
    </row>
    <row r="54" spans="1:25" x14ac:dyDescent="0.25">
      <c r="A54" s="256">
        <v>42491</v>
      </c>
      <c r="B54">
        <f t="shared" si="15"/>
        <v>5</v>
      </c>
      <c r="C54">
        <f t="shared" si="16"/>
        <v>2016</v>
      </c>
      <c r="D54" s="6">
        <v>19047091.269166984</v>
      </c>
      <c r="E54">
        <v>84.6</v>
      </c>
      <c r="F54">
        <v>47.8</v>
      </c>
      <c r="G54">
        <v>6884.3</v>
      </c>
      <c r="H54">
        <v>0</v>
      </c>
      <c r="I54">
        <v>31</v>
      </c>
      <c r="J54">
        <f>'Monthly Data'!CD54</f>
        <v>1</v>
      </c>
      <c r="K54">
        <f>'Monthly Data'!CP54</f>
        <v>0</v>
      </c>
      <c r="L54">
        <f>'Monthly Data'!CO54</f>
        <v>0</v>
      </c>
      <c r="N54" s="6">
        <f t="shared" si="4"/>
        <v>-12119271.4176256</v>
      </c>
      <c r="O54" s="6">
        <f t="shared" si="5"/>
        <v>949864.67191856622</v>
      </c>
      <c r="P54" s="6">
        <f t="shared" si="6"/>
        <v>2986023.3630455486</v>
      </c>
      <c r="Q54" s="6">
        <f t="shared" si="7"/>
        <v>9059965.2270137183</v>
      </c>
      <c r="R54" s="6">
        <f t="shared" si="8"/>
        <v>0</v>
      </c>
      <c r="S54" s="6">
        <f t="shared" si="9"/>
        <v>19921730.990378197</v>
      </c>
      <c r="T54" s="6">
        <f t="shared" si="10"/>
        <v>-756046.97485114005</v>
      </c>
      <c r="U54" s="6">
        <f t="shared" si="11"/>
        <v>0</v>
      </c>
      <c r="V54" s="6">
        <f t="shared" si="12"/>
        <v>0</v>
      </c>
      <c r="W54" s="6">
        <f t="shared" si="13"/>
        <v>20042265.859879293</v>
      </c>
      <c r="X54" s="6">
        <f t="shared" si="17"/>
        <v>995174.59071230888</v>
      </c>
      <c r="Y54" s="15">
        <f t="shared" si="18"/>
        <v>5.2248113722396856E-2</v>
      </c>
    </row>
    <row r="55" spans="1:25" x14ac:dyDescent="0.25">
      <c r="A55" s="256">
        <v>42522</v>
      </c>
      <c r="B55">
        <f t="shared" si="15"/>
        <v>6</v>
      </c>
      <c r="C55">
        <f t="shared" si="16"/>
        <v>2016</v>
      </c>
      <c r="D55" s="6">
        <v>22125504.150112487</v>
      </c>
      <c r="E55">
        <v>3.4000000000000004</v>
      </c>
      <c r="F55">
        <v>87</v>
      </c>
      <c r="G55">
        <v>6966.5</v>
      </c>
      <c r="H55">
        <v>0</v>
      </c>
      <c r="I55">
        <v>30</v>
      </c>
      <c r="J55">
        <f>'Monthly Data'!CD55</f>
        <v>0</v>
      </c>
      <c r="K55">
        <f>'Monthly Data'!CP55</f>
        <v>0</v>
      </c>
      <c r="L55">
        <f>'Monthly Data'!CO55</f>
        <v>0</v>
      </c>
      <c r="N55" s="6">
        <f t="shared" si="4"/>
        <v>-12119271.4176256</v>
      </c>
      <c r="O55" s="6">
        <f t="shared" si="5"/>
        <v>38174.230313512126</v>
      </c>
      <c r="P55" s="6">
        <f t="shared" si="6"/>
        <v>5434812.3971749526</v>
      </c>
      <c r="Q55" s="6">
        <f t="shared" si="7"/>
        <v>9168143.1306002159</v>
      </c>
      <c r="R55" s="6">
        <f t="shared" si="8"/>
        <v>0</v>
      </c>
      <c r="S55" s="6">
        <f t="shared" si="9"/>
        <v>19279094.506817613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21800952.847280692</v>
      </c>
      <c r="X55" s="6">
        <f t="shared" si="17"/>
        <v>-324551.30283179507</v>
      </c>
      <c r="Y55" s="15">
        <f t="shared" si="18"/>
        <v>1.4668651192300404E-2</v>
      </c>
    </row>
    <row r="56" spans="1:25" x14ac:dyDescent="0.25">
      <c r="A56" s="256">
        <v>42552</v>
      </c>
      <c r="B56">
        <f t="shared" si="15"/>
        <v>7</v>
      </c>
      <c r="C56">
        <f t="shared" si="16"/>
        <v>2016</v>
      </c>
      <c r="D56" s="6">
        <v>29450116.707977187</v>
      </c>
      <c r="E56">
        <v>0</v>
      </c>
      <c r="F56">
        <v>196.80000000000004</v>
      </c>
      <c r="G56">
        <v>7011.7</v>
      </c>
      <c r="H56">
        <v>0</v>
      </c>
      <c r="I56">
        <v>31</v>
      </c>
      <c r="J56">
        <f>'Monthly Data'!CD56</f>
        <v>0</v>
      </c>
      <c r="K56">
        <f>'Monthly Data'!CP56</f>
        <v>0</v>
      </c>
      <c r="L56">
        <f>'Monthly Data'!CO56</f>
        <v>0</v>
      </c>
      <c r="N56" s="6">
        <f t="shared" si="4"/>
        <v>-12119271.4176256</v>
      </c>
      <c r="O56" s="6">
        <f t="shared" si="5"/>
        <v>0</v>
      </c>
      <c r="P56" s="6">
        <f t="shared" si="6"/>
        <v>12293920.457057826</v>
      </c>
      <c r="Q56" s="6">
        <f t="shared" si="7"/>
        <v>9227627.8172438852</v>
      </c>
      <c r="R56" s="6">
        <f t="shared" si="8"/>
        <v>0</v>
      </c>
      <c r="S56" s="6">
        <f t="shared" si="9"/>
        <v>19921730.990378197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29324007.84705431</v>
      </c>
      <c r="X56" s="6">
        <f t="shared" si="17"/>
        <v>-126108.86092287675</v>
      </c>
      <c r="Y56" s="15">
        <f t="shared" si="18"/>
        <v>4.2821175268455726E-3</v>
      </c>
    </row>
    <row r="57" spans="1:25" x14ac:dyDescent="0.25">
      <c r="A57" s="256">
        <v>42583</v>
      </c>
      <c r="B57">
        <f t="shared" si="15"/>
        <v>8</v>
      </c>
      <c r="C57">
        <f t="shared" si="16"/>
        <v>2016</v>
      </c>
      <c r="D57" s="6">
        <v>30777988.889747586</v>
      </c>
      <c r="E57">
        <v>0</v>
      </c>
      <c r="F57">
        <v>222.59999999999997</v>
      </c>
      <c r="G57">
        <v>7009.1</v>
      </c>
      <c r="H57">
        <v>0</v>
      </c>
      <c r="I57">
        <v>31</v>
      </c>
      <c r="J57">
        <f>'Monthly Data'!CD57</f>
        <v>0</v>
      </c>
      <c r="K57">
        <f>'Monthly Data'!CP57</f>
        <v>0</v>
      </c>
      <c r="L57">
        <f>'Monthly Data'!CO57</f>
        <v>0</v>
      </c>
      <c r="N57" s="6">
        <f t="shared" si="4"/>
        <v>-12119271.4176256</v>
      </c>
      <c r="O57" s="6">
        <f t="shared" si="5"/>
        <v>0</v>
      </c>
      <c r="P57" s="6">
        <f t="shared" si="6"/>
        <v>13905623.443806255</v>
      </c>
      <c r="Q57" s="6">
        <f t="shared" si="7"/>
        <v>9224206.1317289863</v>
      </c>
      <c r="R57" s="6">
        <f t="shared" si="8"/>
        <v>0</v>
      </c>
      <c r="S57" s="6">
        <f t="shared" si="9"/>
        <v>19921730.990378197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30932289.14828784</v>
      </c>
      <c r="X57" s="6">
        <f t="shared" si="17"/>
        <v>154300.25854025409</v>
      </c>
      <c r="Y57" s="15">
        <f t="shared" si="18"/>
        <v>5.0133314133352239E-3</v>
      </c>
    </row>
    <row r="58" spans="1:25" x14ac:dyDescent="0.25">
      <c r="A58" s="256">
        <v>42614</v>
      </c>
      <c r="B58">
        <f t="shared" si="15"/>
        <v>9</v>
      </c>
      <c r="C58">
        <f t="shared" si="16"/>
        <v>2016</v>
      </c>
      <c r="D58" s="6">
        <v>21927063.701074887</v>
      </c>
      <c r="E58">
        <v>0.69999999999999929</v>
      </c>
      <c r="F58">
        <v>88.399999999999977</v>
      </c>
      <c r="G58">
        <v>6963.5</v>
      </c>
      <c r="H58">
        <v>0</v>
      </c>
      <c r="I58">
        <v>30</v>
      </c>
      <c r="J58">
        <f>'Monthly Data'!CD58</f>
        <v>1</v>
      </c>
      <c r="K58">
        <f>'Monthly Data'!CP58</f>
        <v>0</v>
      </c>
      <c r="L58">
        <f>'Monthly Data'!CO58</f>
        <v>0</v>
      </c>
      <c r="N58" s="6">
        <f t="shared" si="4"/>
        <v>-12119271.4176256</v>
      </c>
      <c r="O58" s="6">
        <f t="shared" si="5"/>
        <v>7859.4003586642521</v>
      </c>
      <c r="P58" s="6">
        <f t="shared" si="6"/>
        <v>5522269.1483938582</v>
      </c>
      <c r="Q58" s="6">
        <f t="shared" si="7"/>
        <v>9164195.0319291763</v>
      </c>
      <c r="R58" s="6">
        <f t="shared" si="8"/>
        <v>0</v>
      </c>
      <c r="S58" s="6">
        <f t="shared" si="9"/>
        <v>19279094.506817613</v>
      </c>
      <c r="T58" s="6">
        <f t="shared" si="10"/>
        <v>-756046.97485114005</v>
      </c>
      <c r="U58" s="6">
        <f t="shared" si="11"/>
        <v>0</v>
      </c>
      <c r="V58" s="6">
        <f t="shared" si="12"/>
        <v>0</v>
      </c>
      <c r="W58" s="6">
        <f t="shared" si="13"/>
        <v>21098099.695022572</v>
      </c>
      <c r="X58" s="6">
        <f t="shared" si="17"/>
        <v>-828964.00605231524</v>
      </c>
      <c r="Y58" s="15">
        <f t="shared" si="18"/>
        <v>3.7805518210433188E-2</v>
      </c>
    </row>
    <row r="59" spans="1:25" x14ac:dyDescent="0.25">
      <c r="A59" s="256">
        <v>42644</v>
      </c>
      <c r="B59">
        <f t="shared" si="15"/>
        <v>10</v>
      </c>
      <c r="C59">
        <f t="shared" si="16"/>
        <v>2016</v>
      </c>
      <c r="D59" s="6">
        <v>17955354.765489686</v>
      </c>
      <c r="E59">
        <v>97.40000000000002</v>
      </c>
      <c r="F59">
        <v>23.499999999999996</v>
      </c>
      <c r="G59">
        <v>6956.2</v>
      </c>
      <c r="H59">
        <v>0</v>
      </c>
      <c r="I59">
        <v>31</v>
      </c>
      <c r="J59">
        <f>'Monthly Data'!CD59</f>
        <v>1</v>
      </c>
      <c r="K59">
        <f>'Monthly Data'!CP59</f>
        <v>0</v>
      </c>
      <c r="L59">
        <f>'Monthly Data'!CO59</f>
        <v>0</v>
      </c>
      <c r="N59" s="6">
        <f t="shared" si="4"/>
        <v>-12119271.4176256</v>
      </c>
      <c r="O59" s="6">
        <f t="shared" si="5"/>
        <v>1093579.4213341416</v>
      </c>
      <c r="P59" s="6">
        <f t="shared" si="6"/>
        <v>1468024.0383173721</v>
      </c>
      <c r="Q59" s="6">
        <f t="shared" si="7"/>
        <v>9154587.9918296449</v>
      </c>
      <c r="R59" s="6">
        <f t="shared" si="8"/>
        <v>0</v>
      </c>
      <c r="S59" s="6">
        <f t="shared" si="9"/>
        <v>19921730.990378197</v>
      </c>
      <c r="T59" s="6">
        <f t="shared" si="10"/>
        <v>-756046.97485114005</v>
      </c>
      <c r="U59" s="6">
        <f t="shared" si="11"/>
        <v>0</v>
      </c>
      <c r="V59" s="6">
        <f t="shared" si="12"/>
        <v>0</v>
      </c>
      <c r="W59" s="6">
        <f t="shared" si="13"/>
        <v>18762604.049382616</v>
      </c>
      <c r="X59" s="6">
        <f t="shared" si="17"/>
        <v>807249.28389292955</v>
      </c>
      <c r="Y59" s="15">
        <f t="shared" si="18"/>
        <v>4.4958693071577072E-2</v>
      </c>
    </row>
    <row r="60" spans="1:25" x14ac:dyDescent="0.25">
      <c r="A60" s="256">
        <v>42675</v>
      </c>
      <c r="B60">
        <f t="shared" si="15"/>
        <v>11</v>
      </c>
      <c r="C60">
        <f t="shared" si="16"/>
        <v>2016</v>
      </c>
      <c r="D60" s="6">
        <v>18188501.195161484</v>
      </c>
      <c r="E60">
        <v>213.29999999999998</v>
      </c>
      <c r="F60">
        <v>0</v>
      </c>
      <c r="G60">
        <v>6946.2</v>
      </c>
      <c r="H60">
        <v>0</v>
      </c>
      <c r="I60">
        <v>30</v>
      </c>
      <c r="J60">
        <f>'Monthly Data'!CD60</f>
        <v>0</v>
      </c>
      <c r="K60">
        <f>'Monthly Data'!CP60</f>
        <v>0</v>
      </c>
      <c r="L60">
        <f>'Monthly Data'!CO60</f>
        <v>0</v>
      </c>
      <c r="N60" s="6">
        <f t="shared" si="4"/>
        <v>-12119271.4176256</v>
      </c>
      <c r="O60" s="6">
        <f t="shared" si="5"/>
        <v>2394871.5664329808</v>
      </c>
      <c r="P60" s="6">
        <f t="shared" si="6"/>
        <v>0</v>
      </c>
      <c r="Q60" s="6">
        <f t="shared" si="7"/>
        <v>9141427.6629261784</v>
      </c>
      <c r="R60" s="6">
        <f t="shared" si="8"/>
        <v>0</v>
      </c>
      <c r="S60" s="6">
        <f t="shared" si="9"/>
        <v>19279094.506817613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18696122.318551172</v>
      </c>
      <c r="X60" s="6">
        <f t="shared" si="17"/>
        <v>507621.12338968739</v>
      </c>
      <c r="Y60" s="15">
        <f t="shared" si="18"/>
        <v>2.7908903429861777E-2</v>
      </c>
    </row>
    <row r="61" spans="1:25" x14ac:dyDescent="0.25">
      <c r="A61" s="256">
        <v>42705</v>
      </c>
      <c r="B61">
        <f t="shared" si="15"/>
        <v>12</v>
      </c>
      <c r="C61">
        <f t="shared" si="16"/>
        <v>2016</v>
      </c>
      <c r="D61" s="6">
        <v>22264829.558209386</v>
      </c>
      <c r="E61">
        <v>500.50000000000006</v>
      </c>
      <c r="F61">
        <v>0</v>
      </c>
      <c r="G61">
        <v>6962</v>
      </c>
      <c r="H61">
        <v>1</v>
      </c>
      <c r="I61">
        <v>31</v>
      </c>
      <c r="J61">
        <f>'Monthly Data'!CD61</f>
        <v>0</v>
      </c>
      <c r="K61">
        <f>'Monthly Data'!CP61</f>
        <v>0</v>
      </c>
      <c r="L61">
        <f>'Monthly Data'!CO61</f>
        <v>0</v>
      </c>
      <c r="N61" s="6">
        <f t="shared" si="4"/>
        <v>-12119271.4176256</v>
      </c>
      <c r="O61" s="6">
        <f t="shared" si="5"/>
        <v>5619471.2564449469</v>
      </c>
      <c r="P61" s="6">
        <f t="shared" si="6"/>
        <v>0</v>
      </c>
      <c r="Q61" s="6">
        <f t="shared" si="7"/>
        <v>9162220.9825936556</v>
      </c>
      <c r="R61" s="6">
        <f t="shared" si="8"/>
        <v>678520.979466822</v>
      </c>
      <c r="S61" s="6">
        <f t="shared" si="9"/>
        <v>19921730.990378197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23262672.791258022</v>
      </c>
      <c r="X61" s="6">
        <f t="shared" si="17"/>
        <v>997843.23304863647</v>
      </c>
      <c r="Y61" s="15">
        <f t="shared" si="18"/>
        <v>4.4817016471644905E-2</v>
      </c>
    </row>
    <row r="62" spans="1:25" x14ac:dyDescent="0.25">
      <c r="A62" s="256">
        <v>42736</v>
      </c>
      <c r="B62">
        <f t="shared" si="15"/>
        <v>1</v>
      </c>
      <c r="C62">
        <f t="shared" si="16"/>
        <v>2017</v>
      </c>
      <c r="D62" s="6">
        <v>22162065.014167484</v>
      </c>
      <c r="E62">
        <v>474.3</v>
      </c>
      <c r="F62">
        <v>0</v>
      </c>
      <c r="G62">
        <v>6942.1</v>
      </c>
      <c r="H62">
        <v>0</v>
      </c>
      <c r="I62">
        <v>31</v>
      </c>
      <c r="J62">
        <f>'Monthly Data'!CD62</f>
        <v>0</v>
      </c>
      <c r="K62">
        <f>'Monthly Data'!CP62</f>
        <v>0</v>
      </c>
      <c r="L62">
        <f>'Monthly Data'!CO62</f>
        <v>0</v>
      </c>
      <c r="N62" s="6">
        <f t="shared" si="4"/>
        <v>-12119271.4176256</v>
      </c>
      <c r="O62" s="6">
        <f t="shared" si="5"/>
        <v>5325305.1287349407</v>
      </c>
      <c r="P62" s="6">
        <f t="shared" si="6"/>
        <v>0</v>
      </c>
      <c r="Q62" s="6">
        <f t="shared" si="7"/>
        <v>9136031.9280757569</v>
      </c>
      <c r="R62" s="6">
        <f t="shared" si="8"/>
        <v>0</v>
      </c>
      <c r="S62" s="6">
        <f t="shared" si="9"/>
        <v>19921730.990378197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22263796.629563294</v>
      </c>
      <c r="X62" s="6">
        <f t="shared" si="17"/>
        <v>101731.61539581046</v>
      </c>
      <c r="Y62" s="15">
        <f t="shared" si="18"/>
        <v>4.5903491091997409E-3</v>
      </c>
    </row>
    <row r="63" spans="1:25" x14ac:dyDescent="0.25">
      <c r="A63" s="256">
        <v>42767</v>
      </c>
      <c r="B63">
        <f t="shared" si="15"/>
        <v>2</v>
      </c>
      <c r="C63">
        <f t="shared" si="16"/>
        <v>2017</v>
      </c>
      <c r="D63" s="6">
        <v>18637570.22163086</v>
      </c>
      <c r="E63">
        <v>352.5</v>
      </c>
      <c r="F63">
        <v>0</v>
      </c>
      <c r="G63">
        <v>6920.9</v>
      </c>
      <c r="H63">
        <v>0</v>
      </c>
      <c r="I63">
        <v>28</v>
      </c>
      <c r="J63">
        <f>'Monthly Data'!CD63</f>
        <v>0</v>
      </c>
      <c r="K63">
        <f>'Monthly Data'!CP63</f>
        <v>0</v>
      </c>
      <c r="L63">
        <f>'Monthly Data'!CO63</f>
        <v>0</v>
      </c>
      <c r="N63" s="6">
        <f t="shared" si="4"/>
        <v>-12119271.4176256</v>
      </c>
      <c r="O63" s="6">
        <f t="shared" si="5"/>
        <v>3957769.4663273594</v>
      </c>
      <c r="P63" s="6">
        <f t="shared" si="6"/>
        <v>0</v>
      </c>
      <c r="Q63" s="6">
        <f t="shared" si="7"/>
        <v>9108132.0308004059</v>
      </c>
      <c r="R63" s="6">
        <f t="shared" si="8"/>
        <v>0</v>
      </c>
      <c r="S63" s="6">
        <f t="shared" si="9"/>
        <v>17993821.539696436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18940451.619198602</v>
      </c>
      <c r="X63" s="6">
        <f t="shared" si="17"/>
        <v>302881.39756774157</v>
      </c>
      <c r="Y63" s="15">
        <f t="shared" si="18"/>
        <v>1.6251120396381706E-2</v>
      </c>
    </row>
    <row r="64" spans="1:25" x14ac:dyDescent="0.25">
      <c r="A64" s="256">
        <v>42795</v>
      </c>
      <c r="B64">
        <f t="shared" si="15"/>
        <v>3</v>
      </c>
      <c r="C64">
        <f t="shared" si="16"/>
        <v>2017</v>
      </c>
      <c r="D64" s="6">
        <v>20024303.984491248</v>
      </c>
      <c r="E64">
        <v>410.4</v>
      </c>
      <c r="F64">
        <v>0</v>
      </c>
      <c r="G64">
        <v>6896.8</v>
      </c>
      <c r="H64">
        <v>0</v>
      </c>
      <c r="I64">
        <v>31</v>
      </c>
      <c r="J64">
        <f>'Monthly Data'!CD64</f>
        <v>1</v>
      </c>
      <c r="K64">
        <f>'Monthly Data'!CP64</f>
        <v>0</v>
      </c>
      <c r="L64">
        <f>'Monthly Data'!CO64</f>
        <v>0</v>
      </c>
      <c r="N64" s="6">
        <f t="shared" si="4"/>
        <v>-12119271.4176256</v>
      </c>
      <c r="O64" s="6">
        <f t="shared" si="5"/>
        <v>4607854.1531368745</v>
      </c>
      <c r="P64" s="6">
        <f t="shared" si="6"/>
        <v>0</v>
      </c>
      <c r="Q64" s="6">
        <f t="shared" si="7"/>
        <v>9076415.6381430514</v>
      </c>
      <c r="R64" s="6">
        <f t="shared" si="8"/>
        <v>0</v>
      </c>
      <c r="S64" s="6">
        <f t="shared" si="9"/>
        <v>19921730.990378197</v>
      </c>
      <c r="T64" s="6">
        <f t="shared" si="10"/>
        <v>-756046.97485114005</v>
      </c>
      <c r="U64" s="6">
        <f t="shared" si="11"/>
        <v>0</v>
      </c>
      <c r="V64" s="6">
        <f t="shared" si="12"/>
        <v>0</v>
      </c>
      <c r="W64" s="6">
        <f t="shared" si="13"/>
        <v>20730682.389181383</v>
      </c>
      <c r="X64" s="6">
        <f t="shared" si="17"/>
        <v>706378.40469013527</v>
      </c>
      <c r="Y64" s="15">
        <f t="shared" si="18"/>
        <v>3.5276052802495551E-2</v>
      </c>
    </row>
    <row r="65" spans="1:25" x14ac:dyDescent="0.25">
      <c r="A65" s="256">
        <v>42826</v>
      </c>
      <c r="B65">
        <f t="shared" si="15"/>
        <v>4</v>
      </c>
      <c r="C65">
        <f t="shared" si="16"/>
        <v>2017</v>
      </c>
      <c r="D65" s="6">
        <v>17052034.049426168</v>
      </c>
      <c r="E65">
        <v>145.69999999999996</v>
      </c>
      <c r="F65">
        <v>4.6000000000000014</v>
      </c>
      <c r="G65">
        <v>6905.1</v>
      </c>
      <c r="H65">
        <v>0</v>
      </c>
      <c r="I65">
        <v>30</v>
      </c>
      <c r="J65">
        <f>'Monthly Data'!CD65</f>
        <v>1</v>
      </c>
      <c r="K65">
        <f>'Monthly Data'!CP65</f>
        <v>0</v>
      </c>
      <c r="L65">
        <f>'Monthly Data'!CO65</f>
        <v>0</v>
      </c>
      <c r="N65" s="6">
        <f t="shared" si="4"/>
        <v>-12119271.4176256</v>
      </c>
      <c r="O65" s="6">
        <f t="shared" si="5"/>
        <v>1635878.0460819749</v>
      </c>
      <c r="P65" s="6">
        <f t="shared" si="6"/>
        <v>287357.89686212403</v>
      </c>
      <c r="Q65" s="6">
        <f t="shared" si="7"/>
        <v>9087338.7111329306</v>
      </c>
      <c r="R65" s="6">
        <f t="shared" si="8"/>
        <v>0</v>
      </c>
      <c r="S65" s="6">
        <f t="shared" si="9"/>
        <v>19279094.506817613</v>
      </c>
      <c r="T65" s="6">
        <f t="shared" si="10"/>
        <v>-756046.97485114005</v>
      </c>
      <c r="U65" s="6">
        <f t="shared" si="11"/>
        <v>0</v>
      </c>
      <c r="V65" s="6">
        <f t="shared" si="12"/>
        <v>0</v>
      </c>
      <c r="W65" s="6">
        <f t="shared" si="13"/>
        <v>17414350.768417902</v>
      </c>
      <c r="X65" s="6">
        <f t="shared" si="17"/>
        <v>362316.71899173409</v>
      </c>
      <c r="Y65" s="15">
        <f t="shared" si="18"/>
        <v>2.1247712615488631E-2</v>
      </c>
    </row>
    <row r="66" spans="1:25" x14ac:dyDescent="0.25">
      <c r="A66" s="256">
        <v>42856</v>
      </c>
      <c r="B66">
        <f t="shared" si="15"/>
        <v>5</v>
      </c>
      <c r="C66">
        <f t="shared" si="16"/>
        <v>2017</v>
      </c>
      <c r="D66" s="6">
        <v>19096905.725095563</v>
      </c>
      <c r="E66">
        <v>92.100000000000023</v>
      </c>
      <c r="F66">
        <v>25.3</v>
      </c>
      <c r="G66">
        <v>6969.8</v>
      </c>
      <c r="H66">
        <v>0</v>
      </c>
      <c r="I66">
        <v>31</v>
      </c>
      <c r="J66">
        <f>'Monthly Data'!CD66</f>
        <v>1</v>
      </c>
      <c r="K66">
        <f>'Monthly Data'!CP66</f>
        <v>0</v>
      </c>
      <c r="L66">
        <f>'Monthly Data'!CO66</f>
        <v>0</v>
      </c>
      <c r="N66" s="6">
        <f t="shared" si="4"/>
        <v>-12119271.4176256</v>
      </c>
      <c r="O66" s="6">
        <f t="shared" si="5"/>
        <v>1034072.532904255</v>
      </c>
      <c r="P66" s="6">
        <f t="shared" si="6"/>
        <v>1580468.4327416816</v>
      </c>
      <c r="Q66" s="6">
        <f t="shared" si="7"/>
        <v>9172486.0391383599</v>
      </c>
      <c r="R66" s="6">
        <f t="shared" si="8"/>
        <v>0</v>
      </c>
      <c r="S66" s="6">
        <f t="shared" si="9"/>
        <v>19921730.990378197</v>
      </c>
      <c r="T66" s="6">
        <f t="shared" si="10"/>
        <v>-756046.97485114005</v>
      </c>
      <c r="U66" s="6">
        <f t="shared" si="11"/>
        <v>0</v>
      </c>
      <c r="V66" s="6">
        <f t="shared" si="12"/>
        <v>0</v>
      </c>
      <c r="W66" s="6">
        <f t="shared" si="13"/>
        <v>18833439.602685753</v>
      </c>
      <c r="X66" s="6">
        <f t="shared" si="17"/>
        <v>-263466.12240980938</v>
      </c>
      <c r="Y66" s="15">
        <f t="shared" si="18"/>
        <v>1.3796272872813325E-2</v>
      </c>
    </row>
    <row r="67" spans="1:25" x14ac:dyDescent="0.25">
      <c r="A67" s="256">
        <v>42887</v>
      </c>
      <c r="B67">
        <f t="shared" si="15"/>
        <v>6</v>
      </c>
      <c r="C67">
        <f t="shared" si="16"/>
        <v>2017</v>
      </c>
      <c r="D67" s="6">
        <v>23026861.29899263</v>
      </c>
      <c r="E67">
        <v>0.70000000000000107</v>
      </c>
      <c r="F67">
        <v>122.8</v>
      </c>
      <c r="G67">
        <v>7051.6</v>
      </c>
      <c r="H67">
        <v>0</v>
      </c>
      <c r="I67">
        <v>30</v>
      </c>
      <c r="J67">
        <f>'Monthly Data'!CD67</f>
        <v>0</v>
      </c>
      <c r="K67">
        <f>'Monthly Data'!CP67</f>
        <v>0</v>
      </c>
      <c r="L67">
        <f>'Monthly Data'!CO67</f>
        <v>0</v>
      </c>
      <c r="N67" s="6">
        <f t="shared" ref="N67:N121" si="19">$AC$7</f>
        <v>-12119271.4176256</v>
      </c>
      <c r="O67" s="6">
        <f t="shared" ref="O67:O121" si="20">E67*$AC$8</f>
        <v>7859.4003586642721</v>
      </c>
      <c r="P67" s="6">
        <f t="shared" ref="P67:P121" si="21">F67*$AC$9</f>
        <v>7671206.4640584392</v>
      </c>
      <c r="Q67" s="6">
        <f t="shared" ref="Q67:Q121" si="22">G67*$AC$10</f>
        <v>9280137.5295687206</v>
      </c>
      <c r="R67" s="6">
        <f t="shared" ref="R67:R121" si="23">H67*$AC$11</f>
        <v>0</v>
      </c>
      <c r="S67" s="6">
        <f t="shared" ref="S67:S121" si="24">I67*$AC$12</f>
        <v>19279094.506817613</v>
      </c>
      <c r="T67" s="6">
        <f t="shared" ref="T67:T121" si="25">J67*$AC$13</f>
        <v>0</v>
      </c>
      <c r="U67" s="6">
        <f t="shared" ref="U67:U121" si="26">K67*$AC$14</f>
        <v>0</v>
      </c>
      <c r="V67" s="6">
        <f t="shared" ref="V67:V121" si="27">L67*$AC$15</f>
        <v>0</v>
      </c>
      <c r="W67" s="6">
        <f t="shared" ref="W67:W121" si="28">SUM(N67:V67)</f>
        <v>24119026.483177837</v>
      </c>
      <c r="X67" s="6">
        <f t="shared" si="17"/>
        <v>1092165.1841852069</v>
      </c>
      <c r="Y67" s="15">
        <f t="shared" si="18"/>
        <v>4.7430050062141405E-2</v>
      </c>
    </row>
    <row r="68" spans="1:25" x14ac:dyDescent="0.25">
      <c r="A68" s="256">
        <v>42917</v>
      </c>
      <c r="B68">
        <f t="shared" si="15"/>
        <v>7</v>
      </c>
      <c r="C68">
        <f t="shared" si="16"/>
        <v>2017</v>
      </c>
      <c r="D68" s="6">
        <v>27674827.997007251</v>
      </c>
      <c r="E68">
        <v>0</v>
      </c>
      <c r="F68">
        <v>170.5</v>
      </c>
      <c r="G68">
        <v>7118.5</v>
      </c>
      <c r="H68">
        <v>0</v>
      </c>
      <c r="I68">
        <v>31</v>
      </c>
      <c r="J68">
        <f>'Monthly Data'!CD68</f>
        <v>0</v>
      </c>
      <c r="K68">
        <f>'Monthly Data'!CP68</f>
        <v>0</v>
      </c>
      <c r="L68">
        <f>'Monthly Data'!CO68</f>
        <v>0</v>
      </c>
      <c r="N68" s="6">
        <f t="shared" si="19"/>
        <v>-12119271.4176256</v>
      </c>
      <c r="O68" s="6">
        <f t="shared" si="20"/>
        <v>0</v>
      </c>
      <c r="P68" s="6">
        <f t="shared" si="21"/>
        <v>10650982.916302636</v>
      </c>
      <c r="Q68" s="6">
        <f t="shared" si="22"/>
        <v>9368180.1299329121</v>
      </c>
      <c r="R68" s="6">
        <f t="shared" si="23"/>
        <v>0</v>
      </c>
      <c r="S68" s="6">
        <f t="shared" si="24"/>
        <v>19921730.990378197</v>
      </c>
      <c r="T68" s="6">
        <f t="shared" si="25"/>
        <v>0</v>
      </c>
      <c r="U68" s="6">
        <f t="shared" si="26"/>
        <v>0</v>
      </c>
      <c r="V68" s="6">
        <f t="shared" si="27"/>
        <v>0</v>
      </c>
      <c r="W68" s="6">
        <f t="shared" si="28"/>
        <v>27821622.618988145</v>
      </c>
      <c r="X68" s="6">
        <f t="shared" si="17"/>
        <v>146794.62198089436</v>
      </c>
      <c r="Y68" s="15">
        <f t="shared" si="18"/>
        <v>5.3042650164535328E-3</v>
      </c>
    </row>
    <row r="69" spans="1:25" x14ac:dyDescent="0.25">
      <c r="A69" s="256">
        <v>42948</v>
      </c>
      <c r="B69">
        <f t="shared" si="15"/>
        <v>8</v>
      </c>
      <c r="C69">
        <f t="shared" si="16"/>
        <v>2017</v>
      </c>
      <c r="D69" s="6">
        <v>25730368.855385121</v>
      </c>
      <c r="E69">
        <v>0.80000000000000071</v>
      </c>
      <c r="F69">
        <v>118.19999999999999</v>
      </c>
      <c r="G69">
        <v>7139</v>
      </c>
      <c r="H69">
        <v>0</v>
      </c>
      <c r="I69">
        <v>31</v>
      </c>
      <c r="J69">
        <f>'Monthly Data'!CD69</f>
        <v>0</v>
      </c>
      <c r="K69">
        <f>'Monthly Data'!CP69</f>
        <v>0</v>
      </c>
      <c r="L69">
        <f>'Monthly Data'!CO69</f>
        <v>0</v>
      </c>
      <c r="N69" s="6">
        <f t="shared" si="19"/>
        <v>-12119271.4176256</v>
      </c>
      <c r="O69" s="6">
        <f t="shared" si="20"/>
        <v>8982.1718384734486</v>
      </c>
      <c r="P69" s="6">
        <f t="shared" si="21"/>
        <v>7383848.5671963142</v>
      </c>
      <c r="Q69" s="6">
        <f t="shared" si="22"/>
        <v>9395158.8041850198</v>
      </c>
      <c r="R69" s="6">
        <f t="shared" si="23"/>
        <v>0</v>
      </c>
      <c r="S69" s="6">
        <f t="shared" si="24"/>
        <v>19921730.990378197</v>
      </c>
      <c r="T69" s="6">
        <f t="shared" si="25"/>
        <v>0</v>
      </c>
      <c r="U69" s="6">
        <f t="shared" si="26"/>
        <v>0</v>
      </c>
      <c r="V69" s="6">
        <f t="shared" si="27"/>
        <v>0</v>
      </c>
      <c r="W69" s="6">
        <f t="shared" si="28"/>
        <v>24590449.115972403</v>
      </c>
      <c r="X69" s="6">
        <f t="shared" si="17"/>
        <v>-1139919.7394127175</v>
      </c>
      <c r="Y69" s="15">
        <f t="shared" si="18"/>
        <v>4.4302502844771427E-2</v>
      </c>
    </row>
    <row r="70" spans="1:25" x14ac:dyDescent="0.25">
      <c r="A70" s="256">
        <v>42979</v>
      </c>
      <c r="B70">
        <f t="shared" si="15"/>
        <v>9</v>
      </c>
      <c r="C70">
        <f t="shared" si="16"/>
        <v>2017</v>
      </c>
      <c r="D70" s="6">
        <v>21065018.835421018</v>
      </c>
      <c r="E70">
        <v>13.7</v>
      </c>
      <c r="F70">
        <v>90</v>
      </c>
      <c r="G70">
        <v>7121.5</v>
      </c>
      <c r="H70">
        <v>0</v>
      </c>
      <c r="I70">
        <v>30</v>
      </c>
      <c r="J70">
        <f>'Monthly Data'!CD70</f>
        <v>1</v>
      </c>
      <c r="K70">
        <f>'Monthly Data'!CP70</f>
        <v>0</v>
      </c>
      <c r="L70">
        <f>'Monthly Data'!CO70</f>
        <v>0</v>
      </c>
      <c r="N70" s="6">
        <f t="shared" si="19"/>
        <v>-12119271.4176256</v>
      </c>
      <c r="O70" s="6">
        <f t="shared" si="20"/>
        <v>153819.69273385764</v>
      </c>
      <c r="P70" s="6">
        <f t="shared" si="21"/>
        <v>5622219.7212154679</v>
      </c>
      <c r="Q70" s="6">
        <f t="shared" si="22"/>
        <v>9372128.2286039535</v>
      </c>
      <c r="R70" s="6">
        <f t="shared" si="23"/>
        <v>0</v>
      </c>
      <c r="S70" s="6">
        <f t="shared" si="24"/>
        <v>19279094.506817613</v>
      </c>
      <c r="T70" s="6">
        <f t="shared" si="25"/>
        <v>-756046.97485114005</v>
      </c>
      <c r="U70" s="6">
        <f t="shared" si="26"/>
        <v>0</v>
      </c>
      <c r="V70" s="6">
        <f t="shared" si="27"/>
        <v>0</v>
      </c>
      <c r="W70" s="6">
        <f t="shared" si="28"/>
        <v>21551943.756894153</v>
      </c>
      <c r="X70" s="6">
        <f t="shared" si="17"/>
        <v>486924.92147313431</v>
      </c>
      <c r="Y70" s="15">
        <f t="shared" si="18"/>
        <v>2.311533283105191E-2</v>
      </c>
    </row>
    <row r="71" spans="1:25" x14ac:dyDescent="0.25">
      <c r="A71" s="256">
        <v>43009</v>
      </c>
      <c r="B71">
        <f t="shared" si="15"/>
        <v>10</v>
      </c>
      <c r="C71">
        <f t="shared" si="16"/>
        <v>2017</v>
      </c>
      <c r="D71" s="6">
        <v>18231593.113756634</v>
      </c>
      <c r="E71">
        <v>74.899999999999991</v>
      </c>
      <c r="F71">
        <v>24.999999999999996</v>
      </c>
      <c r="G71">
        <v>7117.9</v>
      </c>
      <c r="H71">
        <v>0</v>
      </c>
      <c r="I71">
        <v>31</v>
      </c>
      <c r="J71">
        <f>'Monthly Data'!CD71</f>
        <v>1</v>
      </c>
      <c r="K71">
        <f>'Monthly Data'!CP71</f>
        <v>0</v>
      </c>
      <c r="L71">
        <f>'Monthly Data'!CO71</f>
        <v>0</v>
      </c>
      <c r="N71" s="6">
        <f t="shared" si="19"/>
        <v>-12119271.4176256</v>
      </c>
      <c r="O71" s="6">
        <f t="shared" si="20"/>
        <v>840955.83837707574</v>
      </c>
      <c r="P71" s="6">
        <f t="shared" si="21"/>
        <v>1561727.7003376298</v>
      </c>
      <c r="Q71" s="6">
        <f t="shared" si="22"/>
        <v>9367390.5101987049</v>
      </c>
      <c r="R71" s="6">
        <f t="shared" si="23"/>
        <v>0</v>
      </c>
      <c r="S71" s="6">
        <f t="shared" si="24"/>
        <v>19921730.990378197</v>
      </c>
      <c r="T71" s="6">
        <f t="shared" si="25"/>
        <v>-756046.97485114005</v>
      </c>
      <c r="U71" s="6">
        <f t="shared" si="26"/>
        <v>0</v>
      </c>
      <c r="V71" s="6">
        <f t="shared" si="27"/>
        <v>0</v>
      </c>
      <c r="W71" s="6">
        <f t="shared" si="28"/>
        <v>18816486.646814868</v>
      </c>
      <c r="X71" s="6">
        <f t="shared" si="17"/>
        <v>584893.53305823356</v>
      </c>
      <c r="Y71" s="15">
        <f t="shared" si="18"/>
        <v>3.2081317820596963E-2</v>
      </c>
    </row>
    <row r="72" spans="1:25" x14ac:dyDescent="0.25">
      <c r="A72" s="256">
        <v>43040</v>
      </c>
      <c r="B72">
        <f t="shared" si="15"/>
        <v>11</v>
      </c>
      <c r="C72">
        <f t="shared" si="16"/>
        <v>2017</v>
      </c>
      <c r="D72" s="6">
        <v>19491896.410775527</v>
      </c>
      <c r="E72">
        <v>311.8</v>
      </c>
      <c r="F72">
        <v>0</v>
      </c>
      <c r="G72">
        <v>7117.8</v>
      </c>
      <c r="H72">
        <v>0</v>
      </c>
      <c r="I72">
        <v>30</v>
      </c>
      <c r="J72">
        <f>'Monthly Data'!CD72</f>
        <v>0</v>
      </c>
      <c r="K72">
        <f>'Monthly Data'!CP72</f>
        <v>0</v>
      </c>
      <c r="L72">
        <f>'Monthly Data'!CO72</f>
        <v>0</v>
      </c>
      <c r="N72" s="6">
        <f t="shared" si="19"/>
        <v>-12119271.4176256</v>
      </c>
      <c r="O72" s="6">
        <f t="shared" si="20"/>
        <v>3500801.4740450233</v>
      </c>
      <c r="P72" s="6">
        <f t="shared" si="21"/>
        <v>0</v>
      </c>
      <c r="Q72" s="6">
        <f t="shared" si="22"/>
        <v>9367258.9069096707</v>
      </c>
      <c r="R72" s="6">
        <f t="shared" si="23"/>
        <v>0</v>
      </c>
      <c r="S72" s="6">
        <f t="shared" si="24"/>
        <v>19279094.506817613</v>
      </c>
      <c r="T72" s="6">
        <f t="shared" si="25"/>
        <v>0</v>
      </c>
      <c r="U72" s="6">
        <f t="shared" si="26"/>
        <v>0</v>
      </c>
      <c r="V72" s="6">
        <f t="shared" si="27"/>
        <v>0</v>
      </c>
      <c r="W72" s="6">
        <f t="shared" si="28"/>
        <v>20027883.470146708</v>
      </c>
      <c r="X72" s="6">
        <f t="shared" si="17"/>
        <v>535987.05937118083</v>
      </c>
      <c r="Y72" s="15">
        <f t="shared" si="18"/>
        <v>2.7497943149075839E-2</v>
      </c>
    </row>
    <row r="73" spans="1:25" x14ac:dyDescent="0.25">
      <c r="A73" s="256">
        <v>43070</v>
      </c>
      <c r="B73">
        <f t="shared" si="15"/>
        <v>12</v>
      </c>
      <c r="C73">
        <f t="shared" si="16"/>
        <v>2017</v>
      </c>
      <c r="D73" s="6">
        <v>23724231.163749639</v>
      </c>
      <c r="E73">
        <v>558.9</v>
      </c>
      <c r="F73">
        <v>0</v>
      </c>
      <c r="G73">
        <v>7140.2</v>
      </c>
      <c r="H73">
        <v>1</v>
      </c>
      <c r="I73">
        <v>31</v>
      </c>
      <c r="J73">
        <f>'Monthly Data'!CD73</f>
        <v>0</v>
      </c>
      <c r="K73">
        <f>'Monthly Data'!CP73</f>
        <v>0</v>
      </c>
      <c r="L73">
        <f>'Monthly Data'!CO73</f>
        <v>0</v>
      </c>
      <c r="N73" s="6">
        <f t="shared" si="19"/>
        <v>-12119271.4176256</v>
      </c>
      <c r="O73" s="6">
        <f t="shared" si="20"/>
        <v>6275169.800653507</v>
      </c>
      <c r="P73" s="6">
        <f t="shared" si="21"/>
        <v>0</v>
      </c>
      <c r="Q73" s="6">
        <f t="shared" si="22"/>
        <v>9396738.043653436</v>
      </c>
      <c r="R73" s="6">
        <f t="shared" si="23"/>
        <v>678520.979466822</v>
      </c>
      <c r="S73" s="6">
        <f t="shared" si="24"/>
        <v>19921730.990378197</v>
      </c>
      <c r="T73" s="6">
        <f t="shared" si="25"/>
        <v>0</v>
      </c>
      <c r="U73" s="6">
        <f t="shared" si="26"/>
        <v>0</v>
      </c>
      <c r="V73" s="6">
        <f t="shared" si="27"/>
        <v>0</v>
      </c>
      <c r="W73" s="6">
        <f t="shared" si="28"/>
        <v>24152888.396526363</v>
      </c>
      <c r="X73" s="6">
        <f t="shared" si="17"/>
        <v>428657.2327767238</v>
      </c>
      <c r="Y73" s="15">
        <f t="shared" si="18"/>
        <v>1.8068329794042274E-2</v>
      </c>
    </row>
    <row r="74" spans="1:25" x14ac:dyDescent="0.25">
      <c r="A74" s="256">
        <v>43101</v>
      </c>
      <c r="B74">
        <f t="shared" si="15"/>
        <v>1</v>
      </c>
      <c r="C74">
        <f t="shared" si="16"/>
        <v>2018</v>
      </c>
      <c r="D74" s="6">
        <v>24073659.566567264</v>
      </c>
      <c r="E74">
        <v>593.49999999999989</v>
      </c>
      <c r="F74">
        <v>0</v>
      </c>
      <c r="G74">
        <v>7100.3</v>
      </c>
      <c r="H74">
        <v>0</v>
      </c>
      <c r="I74">
        <v>31</v>
      </c>
      <c r="J74">
        <f>'Monthly Data'!CD74</f>
        <v>0</v>
      </c>
      <c r="K74">
        <f>'Monthly Data'!CP74</f>
        <v>0</v>
      </c>
      <c r="L74">
        <f>'Monthly Data'!CO74</f>
        <v>0</v>
      </c>
      <c r="N74" s="6">
        <f t="shared" si="19"/>
        <v>-12119271.4176256</v>
      </c>
      <c r="O74" s="6">
        <f t="shared" si="20"/>
        <v>6663648.7326674815</v>
      </c>
      <c r="P74" s="6">
        <f t="shared" si="21"/>
        <v>0</v>
      </c>
      <c r="Q74" s="6">
        <f t="shared" si="22"/>
        <v>9344228.3313286025</v>
      </c>
      <c r="R74" s="6">
        <f t="shared" si="23"/>
        <v>0</v>
      </c>
      <c r="S74" s="6">
        <f t="shared" si="24"/>
        <v>19921730.990378197</v>
      </c>
      <c r="T74" s="6">
        <f t="shared" si="25"/>
        <v>0</v>
      </c>
      <c r="U74" s="6">
        <f t="shared" si="26"/>
        <v>0</v>
      </c>
      <c r="V74" s="6">
        <f t="shared" si="27"/>
        <v>0</v>
      </c>
      <c r="W74" s="6">
        <f t="shared" si="28"/>
        <v>23810336.636748679</v>
      </c>
      <c r="X74" s="6">
        <f t="shared" si="17"/>
        <v>-263322.92981858552</v>
      </c>
      <c r="Y74" s="15">
        <f t="shared" si="18"/>
        <v>1.0938217726742305E-2</v>
      </c>
    </row>
    <row r="75" spans="1:25" x14ac:dyDescent="0.25">
      <c r="A75" s="256">
        <v>43132</v>
      </c>
      <c r="B75">
        <f t="shared" si="15"/>
        <v>2</v>
      </c>
      <c r="C75">
        <f t="shared" si="16"/>
        <v>2018</v>
      </c>
      <c r="D75" s="6">
        <v>20162044.327167265</v>
      </c>
      <c r="E75">
        <v>456.40000000000003</v>
      </c>
      <c r="F75">
        <v>0</v>
      </c>
      <c r="G75">
        <v>7053.7</v>
      </c>
      <c r="H75">
        <v>0</v>
      </c>
      <c r="I75">
        <v>28</v>
      </c>
      <c r="J75">
        <f>'Monthly Data'!CD75</f>
        <v>0</v>
      </c>
      <c r="K75">
        <f>'Monthly Data'!CP75</f>
        <v>0</v>
      </c>
      <c r="L75">
        <f>'Monthly Data'!CO75</f>
        <v>0</v>
      </c>
      <c r="N75" s="6">
        <f t="shared" si="19"/>
        <v>-12119271.4176256</v>
      </c>
      <c r="O75" s="6">
        <f t="shared" si="20"/>
        <v>5124329.0338490978</v>
      </c>
      <c r="P75" s="6">
        <f t="shared" si="21"/>
        <v>0</v>
      </c>
      <c r="Q75" s="6">
        <f t="shared" si="22"/>
        <v>9282901.1986384466</v>
      </c>
      <c r="R75" s="6">
        <f t="shared" si="23"/>
        <v>0</v>
      </c>
      <c r="S75" s="6">
        <f t="shared" si="24"/>
        <v>17993821.539696436</v>
      </c>
      <c r="T75" s="6">
        <f t="shared" si="25"/>
        <v>0</v>
      </c>
      <c r="U75" s="6">
        <f t="shared" si="26"/>
        <v>0</v>
      </c>
      <c r="V75" s="6">
        <f t="shared" si="27"/>
        <v>0</v>
      </c>
      <c r="W75" s="6">
        <f t="shared" si="28"/>
        <v>20281780.354558378</v>
      </c>
      <c r="X75" s="6">
        <f t="shared" si="17"/>
        <v>119736.02739111334</v>
      </c>
      <c r="Y75" s="15">
        <f t="shared" si="18"/>
        <v>5.9386848599363266E-3</v>
      </c>
    </row>
    <row r="76" spans="1:25" x14ac:dyDescent="0.25">
      <c r="A76" s="256">
        <v>43160</v>
      </c>
      <c r="B76">
        <f t="shared" si="15"/>
        <v>3</v>
      </c>
      <c r="C76">
        <f t="shared" si="16"/>
        <v>2018</v>
      </c>
      <c r="D76" s="6">
        <v>20947649.553467266</v>
      </c>
      <c r="E76">
        <v>451.2</v>
      </c>
      <c r="F76">
        <v>0</v>
      </c>
      <c r="G76">
        <v>7013.3</v>
      </c>
      <c r="H76">
        <v>0</v>
      </c>
      <c r="I76">
        <v>31</v>
      </c>
      <c r="J76">
        <f>'Monthly Data'!CD76</f>
        <v>1</v>
      </c>
      <c r="K76">
        <f>'Monthly Data'!CP76</f>
        <v>0</v>
      </c>
      <c r="L76">
        <f>'Monthly Data'!CO76</f>
        <v>0</v>
      </c>
      <c r="N76" s="6">
        <f t="shared" si="19"/>
        <v>-12119271.4176256</v>
      </c>
      <c r="O76" s="6">
        <f t="shared" si="20"/>
        <v>5065944.9168990199</v>
      </c>
      <c r="P76" s="6">
        <f t="shared" si="21"/>
        <v>0</v>
      </c>
      <c r="Q76" s="6">
        <f t="shared" si="22"/>
        <v>9229733.469868442</v>
      </c>
      <c r="R76" s="6">
        <f t="shared" si="23"/>
        <v>0</v>
      </c>
      <c r="S76" s="6">
        <f t="shared" si="24"/>
        <v>19921730.990378197</v>
      </c>
      <c r="T76" s="6">
        <f t="shared" si="25"/>
        <v>-756046.97485114005</v>
      </c>
      <c r="U76" s="6">
        <f t="shared" si="26"/>
        <v>0</v>
      </c>
      <c r="V76" s="6">
        <f t="shared" si="27"/>
        <v>0</v>
      </c>
      <c r="W76" s="6">
        <f t="shared" si="28"/>
        <v>21342090.984668918</v>
      </c>
      <c r="X76" s="6">
        <f t="shared" si="17"/>
        <v>394441.43120165169</v>
      </c>
      <c r="Y76" s="15">
        <f t="shared" si="18"/>
        <v>1.8829865861316339E-2</v>
      </c>
    </row>
    <row r="77" spans="1:25" x14ac:dyDescent="0.25">
      <c r="A77" s="256">
        <v>43191</v>
      </c>
      <c r="B77">
        <f t="shared" si="15"/>
        <v>4</v>
      </c>
      <c r="C77">
        <f t="shared" si="16"/>
        <v>2018</v>
      </c>
      <c r="D77" s="6">
        <v>19139295.462167267</v>
      </c>
      <c r="E77">
        <v>312.00000000000006</v>
      </c>
      <c r="F77">
        <v>0</v>
      </c>
      <c r="G77">
        <v>7043.4</v>
      </c>
      <c r="H77">
        <v>0</v>
      </c>
      <c r="I77">
        <v>30</v>
      </c>
      <c r="J77">
        <f>'Monthly Data'!CD77</f>
        <v>1</v>
      </c>
      <c r="K77">
        <f>'Monthly Data'!CP77</f>
        <v>0</v>
      </c>
      <c r="L77">
        <f>'Monthly Data'!CO77</f>
        <v>0</v>
      </c>
      <c r="N77" s="6">
        <f t="shared" si="19"/>
        <v>-12119271.4176256</v>
      </c>
      <c r="O77" s="6">
        <f t="shared" si="20"/>
        <v>3503047.0170046422</v>
      </c>
      <c r="P77" s="6">
        <f t="shared" si="21"/>
        <v>0</v>
      </c>
      <c r="Q77" s="6">
        <f t="shared" si="22"/>
        <v>9269346.0598678757</v>
      </c>
      <c r="R77" s="6">
        <f t="shared" si="23"/>
        <v>0</v>
      </c>
      <c r="S77" s="6">
        <f t="shared" si="24"/>
        <v>19279094.506817613</v>
      </c>
      <c r="T77" s="6">
        <f t="shared" si="25"/>
        <v>-756046.97485114005</v>
      </c>
      <c r="U77" s="6">
        <f t="shared" si="26"/>
        <v>0</v>
      </c>
      <c r="V77" s="6">
        <f t="shared" si="27"/>
        <v>0</v>
      </c>
      <c r="W77" s="6">
        <f t="shared" si="28"/>
        <v>19176169.191213392</v>
      </c>
      <c r="X77" s="6">
        <f t="shared" si="17"/>
        <v>36873.729046124965</v>
      </c>
      <c r="Y77" s="15">
        <f t="shared" si="18"/>
        <v>1.9265980359106443E-3</v>
      </c>
    </row>
    <row r="78" spans="1:25" x14ac:dyDescent="0.25">
      <c r="A78" s="256">
        <v>43221</v>
      </c>
      <c r="B78">
        <f t="shared" si="15"/>
        <v>5</v>
      </c>
      <c r="C78">
        <f t="shared" si="16"/>
        <v>2018</v>
      </c>
      <c r="D78" s="6">
        <v>20041747.692667268</v>
      </c>
      <c r="E78">
        <v>47.5</v>
      </c>
      <c r="F78">
        <v>63.900000000000006</v>
      </c>
      <c r="G78">
        <v>7111</v>
      </c>
      <c r="H78">
        <v>0</v>
      </c>
      <c r="I78">
        <v>31</v>
      </c>
      <c r="J78">
        <f>'Monthly Data'!CD78</f>
        <v>1</v>
      </c>
      <c r="K78">
        <f>'Monthly Data'!CP78</f>
        <v>0</v>
      </c>
      <c r="L78">
        <f>'Monthly Data'!CO78</f>
        <v>0</v>
      </c>
      <c r="N78" s="6">
        <f t="shared" si="19"/>
        <v>-12119271.4176256</v>
      </c>
      <c r="O78" s="6">
        <f t="shared" si="20"/>
        <v>533316.45290936052</v>
      </c>
      <c r="P78" s="6">
        <f t="shared" si="21"/>
        <v>3991776.0020629829</v>
      </c>
      <c r="Q78" s="6">
        <f t="shared" si="22"/>
        <v>9358309.8832553122</v>
      </c>
      <c r="R78" s="6">
        <f t="shared" si="23"/>
        <v>0</v>
      </c>
      <c r="S78" s="6">
        <f t="shared" si="24"/>
        <v>19921730.990378197</v>
      </c>
      <c r="T78" s="6">
        <f t="shared" si="25"/>
        <v>-756046.97485114005</v>
      </c>
      <c r="U78" s="6">
        <f t="shared" si="26"/>
        <v>0</v>
      </c>
      <c r="V78" s="6">
        <f t="shared" si="27"/>
        <v>0</v>
      </c>
      <c r="W78" s="6">
        <f t="shared" si="28"/>
        <v>20929814.936129112</v>
      </c>
      <c r="X78" s="6">
        <f t="shared" si="17"/>
        <v>888067.24346184358</v>
      </c>
      <c r="Y78" s="15">
        <f t="shared" si="18"/>
        <v>4.4310868347412803E-2</v>
      </c>
    </row>
    <row r="79" spans="1:25" x14ac:dyDescent="0.25">
      <c r="A79" s="256">
        <v>43252</v>
      </c>
      <c r="B79">
        <f t="shared" si="15"/>
        <v>6</v>
      </c>
      <c r="C79">
        <f t="shared" si="16"/>
        <v>2018</v>
      </c>
      <c r="D79" s="6">
        <v>22588013.119067267</v>
      </c>
      <c r="E79">
        <v>5.2999999999999989</v>
      </c>
      <c r="F79">
        <v>92.40000000000002</v>
      </c>
      <c r="G79">
        <v>7203.7</v>
      </c>
      <c r="H79">
        <v>0</v>
      </c>
      <c r="I79">
        <v>30</v>
      </c>
      <c r="J79">
        <f>'Monthly Data'!CD79</f>
        <v>0</v>
      </c>
      <c r="K79">
        <f>'Monthly Data'!CP79</f>
        <v>0</v>
      </c>
      <c r="L79">
        <f>'Monthly Data'!CO79</f>
        <v>0</v>
      </c>
      <c r="N79" s="6">
        <f t="shared" si="19"/>
        <v>-12119271.4176256</v>
      </c>
      <c r="O79" s="6">
        <f t="shared" si="20"/>
        <v>59506.888429886531</v>
      </c>
      <c r="P79" s="6">
        <f t="shared" si="21"/>
        <v>5772145.5804478824</v>
      </c>
      <c r="Q79" s="6">
        <f t="shared" si="22"/>
        <v>9480306.132190451</v>
      </c>
      <c r="R79" s="6">
        <f t="shared" si="23"/>
        <v>0</v>
      </c>
      <c r="S79" s="6">
        <f t="shared" si="24"/>
        <v>19279094.506817613</v>
      </c>
      <c r="T79" s="6">
        <f t="shared" si="25"/>
        <v>0</v>
      </c>
      <c r="U79" s="6">
        <f t="shared" si="26"/>
        <v>0</v>
      </c>
      <c r="V79" s="6">
        <f t="shared" si="27"/>
        <v>0</v>
      </c>
      <c r="W79" s="6">
        <f t="shared" si="28"/>
        <v>22471781.690260231</v>
      </c>
      <c r="X79" s="6">
        <f t="shared" si="17"/>
        <v>-116231.42880703509</v>
      </c>
      <c r="Y79" s="15">
        <f t="shared" si="18"/>
        <v>5.1457128253976627E-3</v>
      </c>
    </row>
    <row r="80" spans="1:25" x14ac:dyDescent="0.25">
      <c r="A80" s="256">
        <v>43282</v>
      </c>
      <c r="B80">
        <f t="shared" si="15"/>
        <v>7</v>
      </c>
      <c r="C80">
        <f t="shared" si="16"/>
        <v>2018</v>
      </c>
      <c r="D80" s="6">
        <v>30017017.307167266</v>
      </c>
      <c r="E80">
        <v>0</v>
      </c>
      <c r="F80">
        <v>176.00000000000003</v>
      </c>
      <c r="G80">
        <v>7285.2</v>
      </c>
      <c r="H80">
        <v>0</v>
      </c>
      <c r="I80">
        <v>31</v>
      </c>
      <c r="J80">
        <f>'Monthly Data'!CD80</f>
        <v>0</v>
      </c>
      <c r="K80">
        <f>'Monthly Data'!CP80</f>
        <v>0</v>
      </c>
      <c r="L80">
        <f>'Monthly Data'!CO80</f>
        <v>0</v>
      </c>
      <c r="N80" s="6">
        <f t="shared" si="19"/>
        <v>-12119271.4176256</v>
      </c>
      <c r="O80" s="6">
        <f t="shared" si="20"/>
        <v>0</v>
      </c>
      <c r="P80" s="6">
        <f t="shared" si="21"/>
        <v>10994563.010376917</v>
      </c>
      <c r="Q80" s="6">
        <f t="shared" si="22"/>
        <v>9587562.8127537053</v>
      </c>
      <c r="R80" s="6">
        <f t="shared" si="23"/>
        <v>0</v>
      </c>
      <c r="S80" s="6">
        <f t="shared" si="24"/>
        <v>19921730.990378197</v>
      </c>
      <c r="T80" s="6">
        <f t="shared" si="25"/>
        <v>0</v>
      </c>
      <c r="U80" s="6">
        <f t="shared" si="26"/>
        <v>0</v>
      </c>
      <c r="V80" s="6">
        <f t="shared" si="27"/>
        <v>0</v>
      </c>
      <c r="W80" s="6">
        <f t="shared" si="28"/>
        <v>28384585.395883217</v>
      </c>
      <c r="X80" s="6">
        <f t="shared" si="17"/>
        <v>-1632431.9112840481</v>
      </c>
      <c r="Y80" s="15">
        <f t="shared" si="18"/>
        <v>5.4383548324578763E-2</v>
      </c>
    </row>
    <row r="81" spans="1:25" x14ac:dyDescent="0.25">
      <c r="A81" s="256">
        <v>43313</v>
      </c>
      <c r="B81">
        <f t="shared" si="15"/>
        <v>8</v>
      </c>
      <c r="C81">
        <f t="shared" si="16"/>
        <v>2018</v>
      </c>
      <c r="D81" s="6">
        <v>30650726.001667269</v>
      </c>
      <c r="E81">
        <v>0</v>
      </c>
      <c r="F81">
        <v>188.29999999999995</v>
      </c>
      <c r="G81">
        <v>7290.7</v>
      </c>
      <c r="H81">
        <v>0</v>
      </c>
      <c r="I81">
        <v>31</v>
      </c>
      <c r="J81">
        <f>'Monthly Data'!CD81</f>
        <v>0</v>
      </c>
      <c r="K81">
        <f>'Monthly Data'!CP81</f>
        <v>0</v>
      </c>
      <c r="L81">
        <f>'Monthly Data'!CO81</f>
        <v>0</v>
      </c>
      <c r="N81" s="6">
        <f t="shared" si="19"/>
        <v>-12119271.4176256</v>
      </c>
      <c r="O81" s="6">
        <f t="shared" si="20"/>
        <v>0</v>
      </c>
      <c r="P81" s="6">
        <f t="shared" si="21"/>
        <v>11762933.038943026</v>
      </c>
      <c r="Q81" s="6">
        <f t="shared" si="22"/>
        <v>9594800.9936506134</v>
      </c>
      <c r="R81" s="6">
        <f t="shared" si="23"/>
        <v>0</v>
      </c>
      <c r="S81" s="6">
        <f t="shared" si="24"/>
        <v>19921730.990378197</v>
      </c>
      <c r="T81" s="6">
        <f t="shared" si="25"/>
        <v>0</v>
      </c>
      <c r="U81" s="6">
        <f t="shared" si="26"/>
        <v>0</v>
      </c>
      <c r="V81" s="6">
        <f t="shared" si="27"/>
        <v>0</v>
      </c>
      <c r="W81" s="6">
        <f t="shared" si="28"/>
        <v>29160193.605346236</v>
      </c>
      <c r="X81" s="6">
        <f t="shared" si="17"/>
        <v>-1490532.3963210322</v>
      </c>
      <c r="Y81" s="15">
        <f t="shared" si="18"/>
        <v>4.8629595143682848E-2</v>
      </c>
    </row>
    <row r="82" spans="1:25" x14ac:dyDescent="0.25">
      <c r="A82" s="256">
        <v>43344</v>
      </c>
      <c r="B82">
        <f t="shared" si="15"/>
        <v>9</v>
      </c>
      <c r="C82">
        <f t="shared" si="16"/>
        <v>2018</v>
      </c>
      <c r="D82" s="6">
        <v>23280752.545567263</v>
      </c>
      <c r="E82">
        <v>15.100000000000001</v>
      </c>
      <c r="F82">
        <v>92.7</v>
      </c>
      <c r="G82">
        <v>7249.1</v>
      </c>
      <c r="H82">
        <v>0</v>
      </c>
      <c r="I82">
        <v>30</v>
      </c>
      <c r="J82">
        <f>'Monthly Data'!CD82</f>
        <v>1</v>
      </c>
      <c r="K82">
        <f>'Monthly Data'!CP82</f>
        <v>0</v>
      </c>
      <c r="L82">
        <f>'Monthly Data'!CO82</f>
        <v>0</v>
      </c>
      <c r="N82" s="6">
        <f t="shared" si="19"/>
        <v>-12119271.4176256</v>
      </c>
      <c r="O82" s="6">
        <f t="shared" si="20"/>
        <v>169538.49345118619</v>
      </c>
      <c r="P82" s="6">
        <f t="shared" si="21"/>
        <v>5790886.3128519328</v>
      </c>
      <c r="Q82" s="6">
        <f t="shared" si="22"/>
        <v>9540054.0254121907</v>
      </c>
      <c r="R82" s="6">
        <f t="shared" si="23"/>
        <v>0</v>
      </c>
      <c r="S82" s="6">
        <f t="shared" si="24"/>
        <v>19279094.506817613</v>
      </c>
      <c r="T82" s="6">
        <f t="shared" si="25"/>
        <v>-756046.97485114005</v>
      </c>
      <c r="U82" s="6">
        <f t="shared" si="26"/>
        <v>0</v>
      </c>
      <c r="V82" s="6">
        <f t="shared" si="27"/>
        <v>0</v>
      </c>
      <c r="W82" s="6">
        <f t="shared" si="28"/>
        <v>21904254.946056183</v>
      </c>
      <c r="X82" s="6">
        <f t="shared" si="17"/>
        <v>-1376497.5995110795</v>
      </c>
      <c r="Y82" s="15">
        <f t="shared" si="18"/>
        <v>5.9125992461664195E-2</v>
      </c>
    </row>
    <row r="83" spans="1:25" x14ac:dyDescent="0.25">
      <c r="A83" s="256">
        <v>43374</v>
      </c>
      <c r="B83">
        <f t="shared" si="15"/>
        <v>10</v>
      </c>
      <c r="C83">
        <f t="shared" si="16"/>
        <v>2018</v>
      </c>
      <c r="D83" s="6">
        <v>19430725.728867266</v>
      </c>
      <c r="E83">
        <v>160.9</v>
      </c>
      <c r="F83">
        <v>24.2</v>
      </c>
      <c r="G83">
        <v>7206.5</v>
      </c>
      <c r="H83">
        <v>0</v>
      </c>
      <c r="I83">
        <v>31</v>
      </c>
      <c r="J83">
        <f>'Monthly Data'!CD83</f>
        <v>1</v>
      </c>
      <c r="K83">
        <f>'Monthly Data'!CP83</f>
        <v>0</v>
      </c>
      <c r="L83">
        <f>'Monthly Data'!CO83</f>
        <v>0</v>
      </c>
      <c r="N83" s="6">
        <f t="shared" si="19"/>
        <v>-12119271.4176256</v>
      </c>
      <c r="O83" s="6">
        <f t="shared" si="20"/>
        <v>1806539.3110129707</v>
      </c>
      <c r="P83" s="6">
        <f t="shared" si="21"/>
        <v>1511752.4139268259</v>
      </c>
      <c r="Q83" s="6">
        <f t="shared" si="22"/>
        <v>9483991.0242834222</v>
      </c>
      <c r="R83" s="6">
        <f t="shared" si="23"/>
        <v>0</v>
      </c>
      <c r="S83" s="6">
        <f t="shared" si="24"/>
        <v>19921730.990378197</v>
      </c>
      <c r="T83" s="6">
        <f t="shared" si="25"/>
        <v>-756046.97485114005</v>
      </c>
      <c r="U83" s="6">
        <f t="shared" si="26"/>
        <v>0</v>
      </c>
      <c r="V83" s="6">
        <f t="shared" si="27"/>
        <v>0</v>
      </c>
      <c r="W83" s="6">
        <f t="shared" si="28"/>
        <v>19848695.347124673</v>
      </c>
      <c r="X83" s="6">
        <f t="shared" si="17"/>
        <v>417969.6182574071</v>
      </c>
      <c r="Y83" s="15">
        <f t="shared" si="18"/>
        <v>2.1510756936703106E-2</v>
      </c>
    </row>
    <row r="84" spans="1:25" x14ac:dyDescent="0.25">
      <c r="A84" s="256">
        <v>43405</v>
      </c>
      <c r="B84">
        <f t="shared" si="15"/>
        <v>11</v>
      </c>
      <c r="C84">
        <f t="shared" si="16"/>
        <v>2018</v>
      </c>
      <c r="D84" s="6">
        <v>20674343.852967266</v>
      </c>
      <c r="E84">
        <v>373.50000000000011</v>
      </c>
      <c r="F84">
        <v>0</v>
      </c>
      <c r="G84">
        <v>7207.4</v>
      </c>
      <c r="H84">
        <v>0</v>
      </c>
      <c r="I84">
        <v>30</v>
      </c>
      <c r="J84">
        <f>'Monthly Data'!CD84</f>
        <v>0</v>
      </c>
      <c r="K84">
        <f>'Monthly Data'!CP84</f>
        <v>0</v>
      </c>
      <c r="L84">
        <f>'Monthly Data'!CO84</f>
        <v>0</v>
      </c>
      <c r="N84" s="6">
        <f t="shared" si="19"/>
        <v>-12119271.4176256</v>
      </c>
      <c r="O84" s="6">
        <f t="shared" si="20"/>
        <v>4193551.4770872886</v>
      </c>
      <c r="P84" s="6">
        <f t="shared" si="21"/>
        <v>0</v>
      </c>
      <c r="Q84" s="6">
        <f t="shared" si="22"/>
        <v>9485175.4538847338</v>
      </c>
      <c r="R84" s="6">
        <f t="shared" si="23"/>
        <v>0</v>
      </c>
      <c r="S84" s="6">
        <f t="shared" si="24"/>
        <v>19279094.506817613</v>
      </c>
      <c r="T84" s="6">
        <f t="shared" si="25"/>
        <v>0</v>
      </c>
      <c r="U84" s="6">
        <f t="shared" si="26"/>
        <v>0</v>
      </c>
      <c r="V84" s="6">
        <f t="shared" si="27"/>
        <v>0</v>
      </c>
      <c r="W84" s="6">
        <f t="shared" si="28"/>
        <v>20838550.020164035</v>
      </c>
      <c r="X84" s="6">
        <f t="shared" si="17"/>
        <v>164206.16719676927</v>
      </c>
      <c r="Y84" s="15">
        <f t="shared" si="18"/>
        <v>7.942509245496646E-3</v>
      </c>
    </row>
    <row r="85" spans="1:25" x14ac:dyDescent="0.25">
      <c r="A85" s="256">
        <v>43435</v>
      </c>
      <c r="B85">
        <f t="shared" si="15"/>
        <v>12</v>
      </c>
      <c r="C85">
        <f t="shared" si="16"/>
        <v>2018</v>
      </c>
      <c r="D85" s="6">
        <v>23150505.742267266</v>
      </c>
      <c r="E85">
        <v>420.19999999999987</v>
      </c>
      <c r="F85">
        <v>0</v>
      </c>
      <c r="G85">
        <v>7227.2</v>
      </c>
      <c r="H85">
        <v>1</v>
      </c>
      <c r="I85">
        <v>31</v>
      </c>
      <c r="J85">
        <f>'Monthly Data'!CD85</f>
        <v>0</v>
      </c>
      <c r="K85">
        <f>'Monthly Data'!CP85</f>
        <v>0</v>
      </c>
      <c r="L85">
        <f>'Monthly Data'!CO85</f>
        <v>0</v>
      </c>
      <c r="N85" s="6">
        <f t="shared" si="19"/>
        <v>-12119271.4176256</v>
      </c>
      <c r="O85" s="6">
        <f t="shared" si="20"/>
        <v>4717885.7581581725</v>
      </c>
      <c r="P85" s="6">
        <f t="shared" si="21"/>
        <v>0</v>
      </c>
      <c r="Q85" s="6">
        <f t="shared" si="22"/>
        <v>9511232.9051135983</v>
      </c>
      <c r="R85" s="6">
        <f t="shared" si="23"/>
        <v>678520.979466822</v>
      </c>
      <c r="S85" s="6">
        <f t="shared" si="24"/>
        <v>19921730.990378197</v>
      </c>
      <c r="T85" s="6">
        <f t="shared" si="25"/>
        <v>0</v>
      </c>
      <c r="U85" s="6">
        <f t="shared" si="26"/>
        <v>0</v>
      </c>
      <c r="V85" s="6">
        <f t="shared" si="27"/>
        <v>0</v>
      </c>
      <c r="W85" s="6">
        <f t="shared" si="28"/>
        <v>22710099.215491191</v>
      </c>
      <c r="X85" s="6">
        <f t="shared" si="17"/>
        <v>-440406.52677607536</v>
      </c>
      <c r="Y85" s="15">
        <f t="shared" si="18"/>
        <v>1.902362443737023E-2</v>
      </c>
    </row>
    <row r="86" spans="1:25" x14ac:dyDescent="0.25">
      <c r="A86" s="256">
        <v>43466</v>
      </c>
      <c r="B86">
        <f t="shared" ref="B86:B97" si="29">MONTH(A86)</f>
        <v>1</v>
      </c>
      <c r="C86">
        <f t="shared" ref="C86:C97" si="30">YEAR(A86)</f>
        <v>2019</v>
      </c>
      <c r="D86" s="6">
        <v>24270749.622478835</v>
      </c>
      <c r="E86">
        <v>594.79999999999995</v>
      </c>
      <c r="F86">
        <v>0</v>
      </c>
      <c r="G86">
        <v>7214.9</v>
      </c>
      <c r="H86">
        <v>0</v>
      </c>
      <c r="I86">
        <v>31</v>
      </c>
      <c r="J86">
        <f>'Monthly Data'!CD86</f>
        <v>0</v>
      </c>
      <c r="K86">
        <f>'Monthly Data'!CP86</f>
        <v>0</v>
      </c>
      <c r="L86">
        <f>'Monthly Data'!CO86</f>
        <v>0</v>
      </c>
      <c r="N86" s="6">
        <f t="shared" si="19"/>
        <v>-12119271.4176256</v>
      </c>
      <c r="O86" s="6">
        <f t="shared" si="20"/>
        <v>6678244.7619050024</v>
      </c>
      <c r="P86" s="6">
        <f t="shared" si="21"/>
        <v>0</v>
      </c>
      <c r="Q86" s="6">
        <f t="shared" si="22"/>
        <v>9495045.7005623337</v>
      </c>
      <c r="R86" s="6">
        <f t="shared" si="23"/>
        <v>0</v>
      </c>
      <c r="S86" s="6">
        <f t="shared" si="24"/>
        <v>19921730.990378197</v>
      </c>
      <c r="T86" s="6">
        <f t="shared" si="25"/>
        <v>0</v>
      </c>
      <c r="U86" s="6">
        <f t="shared" si="26"/>
        <v>0</v>
      </c>
      <c r="V86" s="6">
        <f t="shared" si="27"/>
        <v>0</v>
      </c>
      <c r="W86" s="6">
        <f t="shared" si="28"/>
        <v>23975750.035219934</v>
      </c>
      <c r="X86" s="6">
        <f t="shared" ref="X86:X97" si="31">W86-D86</f>
        <v>-294999.58725890145</v>
      </c>
      <c r="Y86" s="15">
        <f t="shared" ref="Y86:Y97" si="32">ABS(W86-D86)/D86</f>
        <v>1.2154531353480807E-2</v>
      </c>
    </row>
    <row r="87" spans="1:25" x14ac:dyDescent="0.25">
      <c r="A87" s="256">
        <v>43497</v>
      </c>
      <c r="B87">
        <f t="shared" si="29"/>
        <v>2</v>
      </c>
      <c r="C87">
        <f t="shared" si="30"/>
        <v>2019</v>
      </c>
      <c r="D87" s="6">
        <v>21700393.622478835</v>
      </c>
      <c r="E87">
        <v>492.5</v>
      </c>
      <c r="F87">
        <v>0</v>
      </c>
      <c r="G87">
        <v>7205</v>
      </c>
      <c r="H87">
        <v>0</v>
      </c>
      <c r="I87">
        <v>28</v>
      </c>
      <c r="J87">
        <f>'Monthly Data'!CD87</f>
        <v>0</v>
      </c>
      <c r="K87">
        <f>'Monthly Data'!CP87</f>
        <v>0</v>
      </c>
      <c r="L87">
        <f>'Monthly Data'!CO87</f>
        <v>0</v>
      </c>
      <c r="N87" s="6">
        <f t="shared" si="19"/>
        <v>-12119271.4176256</v>
      </c>
      <c r="O87" s="6">
        <f t="shared" si="20"/>
        <v>5529649.5380602116</v>
      </c>
      <c r="P87" s="6">
        <f t="shared" si="21"/>
        <v>0</v>
      </c>
      <c r="Q87" s="6">
        <f t="shared" si="22"/>
        <v>9482016.9749479014</v>
      </c>
      <c r="R87" s="6">
        <f t="shared" si="23"/>
        <v>0</v>
      </c>
      <c r="S87" s="6">
        <f t="shared" si="24"/>
        <v>17993821.539696436</v>
      </c>
      <c r="T87" s="6">
        <f t="shared" si="25"/>
        <v>0</v>
      </c>
      <c r="U87" s="6">
        <f t="shared" si="26"/>
        <v>0</v>
      </c>
      <c r="V87" s="6">
        <f t="shared" si="27"/>
        <v>0</v>
      </c>
      <c r="W87" s="6">
        <f t="shared" si="28"/>
        <v>20886216.635078948</v>
      </c>
      <c r="X87" s="6">
        <f t="shared" si="31"/>
        <v>-814176.98739988729</v>
      </c>
      <c r="Y87" s="15">
        <f t="shared" si="32"/>
        <v>3.7518996270948006E-2</v>
      </c>
    </row>
    <row r="88" spans="1:25" x14ac:dyDescent="0.25">
      <c r="A88" s="256">
        <v>43525</v>
      </c>
      <c r="B88">
        <f t="shared" si="29"/>
        <v>3</v>
      </c>
      <c r="C88">
        <f t="shared" si="30"/>
        <v>2019</v>
      </c>
      <c r="D88" s="6">
        <v>20849772.622478835</v>
      </c>
      <c r="E88">
        <v>450.60000000000014</v>
      </c>
      <c r="F88">
        <v>0</v>
      </c>
      <c r="G88">
        <v>7185</v>
      </c>
      <c r="H88">
        <v>0</v>
      </c>
      <c r="I88">
        <v>31</v>
      </c>
      <c r="J88">
        <f>'Monthly Data'!CD88</f>
        <v>1</v>
      </c>
      <c r="K88">
        <f>'Monthly Data'!CP88</f>
        <v>0</v>
      </c>
      <c r="L88">
        <f>'Monthly Data'!CO88</f>
        <v>0</v>
      </c>
      <c r="N88" s="6">
        <f t="shared" si="19"/>
        <v>-12119271.4176256</v>
      </c>
      <c r="O88" s="6">
        <f t="shared" si="20"/>
        <v>5059208.2880201666</v>
      </c>
      <c r="P88" s="6">
        <f t="shared" si="21"/>
        <v>0</v>
      </c>
      <c r="Q88" s="6">
        <f t="shared" si="22"/>
        <v>9455696.3171409685</v>
      </c>
      <c r="R88" s="6">
        <f t="shared" si="23"/>
        <v>0</v>
      </c>
      <c r="S88" s="6">
        <f t="shared" si="24"/>
        <v>19921730.990378197</v>
      </c>
      <c r="T88" s="6">
        <f t="shared" si="25"/>
        <v>-756046.97485114005</v>
      </c>
      <c r="U88" s="6">
        <f t="shared" si="26"/>
        <v>0</v>
      </c>
      <c r="V88" s="6">
        <f t="shared" si="27"/>
        <v>0</v>
      </c>
      <c r="W88" s="6">
        <f t="shared" si="28"/>
        <v>21561317.203062594</v>
      </c>
      <c r="X88" s="6">
        <f t="shared" si="31"/>
        <v>711544.58058375865</v>
      </c>
      <c r="Y88" s="15">
        <f t="shared" si="32"/>
        <v>3.4127210568072032E-2</v>
      </c>
    </row>
    <row r="89" spans="1:25" x14ac:dyDescent="0.25">
      <c r="A89" s="256">
        <v>43556</v>
      </c>
      <c r="B89">
        <f t="shared" si="29"/>
        <v>4</v>
      </c>
      <c r="C89">
        <f t="shared" si="30"/>
        <v>2019</v>
      </c>
      <c r="D89" s="6">
        <v>18417882.622478835</v>
      </c>
      <c r="E89">
        <v>210.80000000000007</v>
      </c>
      <c r="F89">
        <v>0</v>
      </c>
      <c r="G89">
        <v>7222.7</v>
      </c>
      <c r="H89">
        <v>0</v>
      </c>
      <c r="I89">
        <v>30</v>
      </c>
      <c r="J89">
        <f>'Monthly Data'!CD89</f>
        <v>1</v>
      </c>
      <c r="K89">
        <f>'Monthly Data'!CP89</f>
        <v>0</v>
      </c>
      <c r="L89">
        <f>'Monthly Data'!CO89</f>
        <v>0</v>
      </c>
      <c r="N89" s="6">
        <f t="shared" si="19"/>
        <v>-12119271.4176256</v>
      </c>
      <c r="O89" s="6">
        <f t="shared" si="20"/>
        <v>2366802.279437752</v>
      </c>
      <c r="P89" s="6">
        <f t="shared" si="21"/>
        <v>0</v>
      </c>
      <c r="Q89" s="6">
        <f t="shared" si="22"/>
        <v>9505310.7571070381</v>
      </c>
      <c r="R89" s="6">
        <f t="shared" si="23"/>
        <v>0</v>
      </c>
      <c r="S89" s="6">
        <f t="shared" si="24"/>
        <v>19279094.506817613</v>
      </c>
      <c r="T89" s="6">
        <f t="shared" si="25"/>
        <v>-756046.97485114005</v>
      </c>
      <c r="U89" s="6">
        <f t="shared" si="26"/>
        <v>0</v>
      </c>
      <c r="V89" s="6">
        <f t="shared" si="27"/>
        <v>0</v>
      </c>
      <c r="W89" s="6">
        <f t="shared" si="28"/>
        <v>18275889.150885664</v>
      </c>
      <c r="X89" s="6">
        <f t="shared" si="31"/>
        <v>-141993.47159317136</v>
      </c>
      <c r="Y89" s="15">
        <f t="shared" si="32"/>
        <v>7.7095437354926886E-3</v>
      </c>
    </row>
    <row r="90" spans="1:25" x14ac:dyDescent="0.25">
      <c r="A90" s="256">
        <v>43586</v>
      </c>
      <c r="B90">
        <f t="shared" si="29"/>
        <v>5</v>
      </c>
      <c r="C90">
        <f t="shared" si="30"/>
        <v>2019</v>
      </c>
      <c r="D90" s="6">
        <v>18171409.622478835</v>
      </c>
      <c r="E90">
        <v>95.2</v>
      </c>
      <c r="F90">
        <v>9.9000000000000021</v>
      </c>
      <c r="G90">
        <v>7297.7</v>
      </c>
      <c r="H90">
        <v>0</v>
      </c>
      <c r="I90">
        <v>31</v>
      </c>
      <c r="J90">
        <f>'Monthly Data'!CD90</f>
        <v>1</v>
      </c>
      <c r="K90">
        <f>'Monthly Data'!CP90</f>
        <v>0</v>
      </c>
      <c r="L90">
        <f>'Monthly Data'!CO90</f>
        <v>0</v>
      </c>
      <c r="N90" s="6">
        <f t="shared" si="19"/>
        <v>-12119271.4176256</v>
      </c>
      <c r="O90" s="6">
        <f t="shared" si="20"/>
        <v>1068878.4487783394</v>
      </c>
      <c r="P90" s="6">
        <f t="shared" si="21"/>
        <v>618444.1693337016</v>
      </c>
      <c r="Q90" s="6">
        <f t="shared" si="22"/>
        <v>9604013.2238830402</v>
      </c>
      <c r="R90" s="6">
        <f t="shared" si="23"/>
        <v>0</v>
      </c>
      <c r="S90" s="6">
        <f t="shared" si="24"/>
        <v>19921730.990378197</v>
      </c>
      <c r="T90" s="6">
        <f t="shared" si="25"/>
        <v>-756046.97485114005</v>
      </c>
      <c r="U90" s="6">
        <f t="shared" si="26"/>
        <v>0</v>
      </c>
      <c r="V90" s="6">
        <f t="shared" si="27"/>
        <v>0</v>
      </c>
      <c r="W90" s="6">
        <f t="shared" si="28"/>
        <v>18337748.439896539</v>
      </c>
      <c r="X90" s="6">
        <f t="shared" si="31"/>
        <v>166338.81741770357</v>
      </c>
      <c r="Y90" s="15">
        <f t="shared" si="32"/>
        <v>9.1538752839479837E-3</v>
      </c>
    </row>
    <row r="91" spans="1:25" x14ac:dyDescent="0.25">
      <c r="A91" s="256">
        <v>43617</v>
      </c>
      <c r="B91">
        <f t="shared" si="29"/>
        <v>6</v>
      </c>
      <c r="C91">
        <f t="shared" si="30"/>
        <v>2019</v>
      </c>
      <c r="D91" s="6">
        <v>20767283.622478835</v>
      </c>
      <c r="E91">
        <v>9.3000000000000007</v>
      </c>
      <c r="F91">
        <v>62.7</v>
      </c>
      <c r="G91">
        <v>7398.9</v>
      </c>
      <c r="H91">
        <v>0</v>
      </c>
      <c r="I91">
        <v>30</v>
      </c>
      <c r="J91">
        <f>'Monthly Data'!CD91</f>
        <v>0</v>
      </c>
      <c r="K91">
        <f>'Monthly Data'!CP91</f>
        <v>0</v>
      </c>
      <c r="L91">
        <f>'Monthly Data'!CO91</f>
        <v>0</v>
      </c>
      <c r="N91" s="6">
        <f t="shared" si="19"/>
        <v>-12119271.4176256</v>
      </c>
      <c r="O91" s="6">
        <f t="shared" si="20"/>
        <v>104417.74762225375</v>
      </c>
      <c r="P91" s="6">
        <f t="shared" si="21"/>
        <v>3916813.0724467766</v>
      </c>
      <c r="Q91" s="6">
        <f t="shared" si="22"/>
        <v>9737195.7523861248</v>
      </c>
      <c r="R91" s="6">
        <f t="shared" si="23"/>
        <v>0</v>
      </c>
      <c r="S91" s="6">
        <f t="shared" si="24"/>
        <v>19279094.506817613</v>
      </c>
      <c r="T91" s="6">
        <f t="shared" si="25"/>
        <v>0</v>
      </c>
      <c r="U91" s="6">
        <f t="shared" si="26"/>
        <v>0</v>
      </c>
      <c r="V91" s="6">
        <f t="shared" si="27"/>
        <v>0</v>
      </c>
      <c r="W91" s="6">
        <f t="shared" si="28"/>
        <v>20918249.661647167</v>
      </c>
      <c r="X91" s="6">
        <f t="shared" si="31"/>
        <v>150966.03916833177</v>
      </c>
      <c r="Y91" s="15">
        <f t="shared" si="32"/>
        <v>7.2694167380140057E-3</v>
      </c>
    </row>
    <row r="92" spans="1:25" x14ac:dyDescent="0.25">
      <c r="A92" s="256">
        <v>43647</v>
      </c>
      <c r="B92">
        <f t="shared" si="29"/>
        <v>7</v>
      </c>
      <c r="C92">
        <f t="shared" si="30"/>
        <v>2019</v>
      </c>
      <c r="D92" s="6">
        <v>31342776.622478835</v>
      </c>
      <c r="E92">
        <v>0</v>
      </c>
      <c r="F92">
        <v>204.70000000000002</v>
      </c>
      <c r="G92">
        <v>7452.4</v>
      </c>
      <c r="H92">
        <v>0</v>
      </c>
      <c r="I92">
        <v>31</v>
      </c>
      <c r="J92">
        <f>'Monthly Data'!CD92</f>
        <v>0</v>
      </c>
      <c r="K92">
        <f>'Monthly Data'!CP92</f>
        <v>0</v>
      </c>
      <c r="L92">
        <f>'Monthly Data'!CO92</f>
        <v>0</v>
      </c>
      <c r="N92" s="6">
        <f t="shared" si="19"/>
        <v>-12119271.4176256</v>
      </c>
      <c r="O92" s="6">
        <f t="shared" si="20"/>
        <v>0</v>
      </c>
      <c r="P92" s="6">
        <f t="shared" si="21"/>
        <v>12787426.410364516</v>
      </c>
      <c r="Q92" s="6">
        <f t="shared" si="22"/>
        <v>9807603.5120196715</v>
      </c>
      <c r="R92" s="6">
        <f t="shared" si="23"/>
        <v>0</v>
      </c>
      <c r="S92" s="6">
        <f t="shared" si="24"/>
        <v>19921730.990378197</v>
      </c>
      <c r="T92" s="6">
        <f t="shared" si="25"/>
        <v>0</v>
      </c>
      <c r="U92" s="6">
        <f t="shared" si="26"/>
        <v>0</v>
      </c>
      <c r="V92" s="6">
        <f t="shared" si="27"/>
        <v>0</v>
      </c>
      <c r="W92" s="6">
        <f t="shared" si="28"/>
        <v>30397489.495136783</v>
      </c>
      <c r="X92" s="6">
        <f t="shared" si="31"/>
        <v>-945287.12734205276</v>
      </c>
      <c r="Y92" s="15">
        <f t="shared" si="32"/>
        <v>3.0159648544478314E-2</v>
      </c>
    </row>
    <row r="93" spans="1:25" x14ac:dyDescent="0.25">
      <c r="A93" s="256">
        <v>43678</v>
      </c>
      <c r="B93">
        <f t="shared" si="29"/>
        <v>8</v>
      </c>
      <c r="C93">
        <f t="shared" si="30"/>
        <v>2019</v>
      </c>
      <c r="D93" s="6">
        <v>27700006.622478835</v>
      </c>
      <c r="E93">
        <v>0</v>
      </c>
      <c r="F93">
        <v>147.10000000000002</v>
      </c>
      <c r="G93">
        <v>7472.4</v>
      </c>
      <c r="H93">
        <v>0</v>
      </c>
      <c r="I93">
        <v>31</v>
      </c>
      <c r="J93">
        <f>'Monthly Data'!CD93</f>
        <v>0</v>
      </c>
      <c r="K93">
        <f>'Monthly Data'!CP93</f>
        <v>0</v>
      </c>
      <c r="L93">
        <f>'Monthly Data'!CO93</f>
        <v>0</v>
      </c>
      <c r="N93" s="6">
        <f t="shared" si="19"/>
        <v>-12119271.4176256</v>
      </c>
      <c r="O93" s="6">
        <f t="shared" si="20"/>
        <v>0</v>
      </c>
      <c r="P93" s="6">
        <f t="shared" si="21"/>
        <v>9189205.7887866162</v>
      </c>
      <c r="Q93" s="6">
        <f t="shared" si="22"/>
        <v>9833924.1698266063</v>
      </c>
      <c r="R93" s="6">
        <f t="shared" si="23"/>
        <v>0</v>
      </c>
      <c r="S93" s="6">
        <f t="shared" si="24"/>
        <v>19921730.990378197</v>
      </c>
      <c r="T93" s="6">
        <f t="shared" si="25"/>
        <v>0</v>
      </c>
      <c r="U93" s="6">
        <f t="shared" si="26"/>
        <v>0</v>
      </c>
      <c r="V93" s="6">
        <f t="shared" si="27"/>
        <v>0</v>
      </c>
      <c r="W93" s="6">
        <f t="shared" si="28"/>
        <v>26825589.531365819</v>
      </c>
      <c r="X93" s="6">
        <f t="shared" si="31"/>
        <v>-874417.09111301601</v>
      </c>
      <c r="Y93" s="15">
        <f t="shared" si="32"/>
        <v>3.1567396464209425E-2</v>
      </c>
    </row>
    <row r="94" spans="1:25" x14ac:dyDescent="0.25">
      <c r="A94" s="256">
        <v>43709</v>
      </c>
      <c r="B94">
        <f t="shared" si="29"/>
        <v>9</v>
      </c>
      <c r="C94">
        <f t="shared" si="30"/>
        <v>2019</v>
      </c>
      <c r="D94" s="6">
        <v>21219806.622478835</v>
      </c>
      <c r="E94">
        <v>0.59999999999999964</v>
      </c>
      <c r="F94">
        <v>75.799999999999983</v>
      </c>
      <c r="G94">
        <v>7464.3</v>
      </c>
      <c r="H94">
        <v>0</v>
      </c>
      <c r="I94">
        <v>30</v>
      </c>
      <c r="J94">
        <f>'Monthly Data'!CD94</f>
        <v>1</v>
      </c>
      <c r="K94">
        <f>'Monthly Data'!CP94</f>
        <v>0</v>
      </c>
      <c r="L94">
        <f>'Monthly Data'!CO94</f>
        <v>0</v>
      </c>
      <c r="N94" s="6">
        <f t="shared" si="19"/>
        <v>-12119271.4176256</v>
      </c>
      <c r="O94" s="6">
        <f t="shared" si="20"/>
        <v>6736.6288788550755</v>
      </c>
      <c r="P94" s="6">
        <f t="shared" si="21"/>
        <v>4735158.3874236932</v>
      </c>
      <c r="Q94" s="6">
        <f t="shared" si="22"/>
        <v>9823264.3034147993</v>
      </c>
      <c r="R94" s="6">
        <f t="shared" si="23"/>
        <v>0</v>
      </c>
      <c r="S94" s="6">
        <f t="shared" si="24"/>
        <v>19279094.506817613</v>
      </c>
      <c r="T94" s="6">
        <f t="shared" si="25"/>
        <v>-756046.97485114005</v>
      </c>
      <c r="U94" s="6">
        <f t="shared" si="26"/>
        <v>0</v>
      </c>
      <c r="V94" s="6">
        <f t="shared" si="27"/>
        <v>0</v>
      </c>
      <c r="W94" s="6">
        <f t="shared" si="28"/>
        <v>20968935.434058219</v>
      </c>
      <c r="X94" s="6">
        <f t="shared" si="31"/>
        <v>-250871.18842061609</v>
      </c>
      <c r="Y94" s="15">
        <f t="shared" si="32"/>
        <v>1.1822501160536498E-2</v>
      </c>
    </row>
    <row r="95" spans="1:25" x14ac:dyDescent="0.25">
      <c r="A95" s="256">
        <v>43739</v>
      </c>
      <c r="B95">
        <f t="shared" si="29"/>
        <v>10</v>
      </c>
      <c r="C95">
        <f t="shared" si="30"/>
        <v>2019</v>
      </c>
      <c r="D95" s="6">
        <v>18904138.622478835</v>
      </c>
      <c r="E95">
        <v>118.5</v>
      </c>
      <c r="F95">
        <v>6.5</v>
      </c>
      <c r="G95">
        <v>7466.9</v>
      </c>
      <c r="H95">
        <v>0</v>
      </c>
      <c r="I95">
        <v>31</v>
      </c>
      <c r="J95">
        <f>'Monthly Data'!CD95</f>
        <v>1</v>
      </c>
      <c r="K95">
        <f>'Monthly Data'!CP95</f>
        <v>0</v>
      </c>
      <c r="L95">
        <f>'Monthly Data'!CO95</f>
        <v>0</v>
      </c>
      <c r="N95" s="6">
        <f t="shared" si="19"/>
        <v>-12119271.4176256</v>
      </c>
      <c r="O95" s="6">
        <f t="shared" si="20"/>
        <v>1330484.2035738784</v>
      </c>
      <c r="P95" s="6">
        <f t="shared" si="21"/>
        <v>406049.20208778384</v>
      </c>
      <c r="Q95" s="6">
        <f t="shared" si="22"/>
        <v>9826685.9889296982</v>
      </c>
      <c r="R95" s="6">
        <f t="shared" si="23"/>
        <v>0</v>
      </c>
      <c r="S95" s="6">
        <f t="shared" si="24"/>
        <v>19921730.990378197</v>
      </c>
      <c r="T95" s="6">
        <f t="shared" si="25"/>
        <v>-756046.97485114005</v>
      </c>
      <c r="U95" s="6">
        <f t="shared" si="26"/>
        <v>0</v>
      </c>
      <c r="V95" s="6">
        <f t="shared" si="27"/>
        <v>0</v>
      </c>
      <c r="W95" s="6">
        <f t="shared" si="28"/>
        <v>18609631.992492817</v>
      </c>
      <c r="X95" s="6">
        <f t="shared" si="31"/>
        <v>-294506.62998601794</v>
      </c>
      <c r="Y95" s="15">
        <f t="shared" si="32"/>
        <v>1.5578949978488906E-2</v>
      </c>
    </row>
    <row r="96" spans="1:25" x14ac:dyDescent="0.25">
      <c r="A96" s="256">
        <v>43770</v>
      </c>
      <c r="B96">
        <f t="shared" si="29"/>
        <v>11</v>
      </c>
      <c r="C96">
        <f t="shared" si="30"/>
        <v>2019</v>
      </c>
      <c r="D96" s="6">
        <v>20808997.622478835</v>
      </c>
      <c r="E96">
        <v>383</v>
      </c>
      <c r="F96">
        <v>0</v>
      </c>
      <c r="G96">
        <v>7455</v>
      </c>
      <c r="H96">
        <v>0</v>
      </c>
      <c r="I96">
        <v>30</v>
      </c>
      <c r="J96">
        <f>'Monthly Data'!CD96</f>
        <v>0</v>
      </c>
      <c r="K96">
        <f>'Monthly Data'!CP96</f>
        <v>0</v>
      </c>
      <c r="L96">
        <f>'Monthly Data'!CO96</f>
        <v>0</v>
      </c>
      <c r="N96" s="6">
        <f t="shared" si="19"/>
        <v>-12119271.4176256</v>
      </c>
      <c r="O96" s="6">
        <f t="shared" si="20"/>
        <v>4300214.767669159</v>
      </c>
      <c r="P96" s="6">
        <f t="shared" si="21"/>
        <v>0</v>
      </c>
      <c r="Q96" s="6">
        <f t="shared" si="22"/>
        <v>9811025.1975345742</v>
      </c>
      <c r="R96" s="6">
        <f t="shared" si="23"/>
        <v>0</v>
      </c>
      <c r="S96" s="6">
        <f t="shared" si="24"/>
        <v>19279094.506817613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21271063.054395746</v>
      </c>
      <c r="X96" s="6">
        <f t="shared" si="31"/>
        <v>462065.43191691115</v>
      </c>
      <c r="Y96" s="15">
        <f t="shared" si="32"/>
        <v>2.2205078798114085E-2</v>
      </c>
    </row>
    <row r="97" spans="1:25" x14ac:dyDescent="0.25">
      <c r="A97" s="256">
        <v>43800</v>
      </c>
      <c r="B97">
        <f t="shared" si="29"/>
        <v>12</v>
      </c>
      <c r="C97">
        <f t="shared" si="30"/>
        <v>2019</v>
      </c>
      <c r="D97" s="6">
        <v>22994714.622478835</v>
      </c>
      <c r="E97">
        <v>409.1</v>
      </c>
      <c r="F97">
        <v>0</v>
      </c>
      <c r="G97">
        <v>7459.6</v>
      </c>
      <c r="H97">
        <v>1</v>
      </c>
      <c r="I97">
        <v>31</v>
      </c>
      <c r="J97">
        <f>'Monthly Data'!CD97</f>
        <v>0</v>
      </c>
      <c r="K97">
        <f>'Monthly Data'!CP97</f>
        <v>0</v>
      </c>
      <c r="L97">
        <f>'Monthly Data'!CO97</f>
        <v>0</v>
      </c>
      <c r="N97" s="6">
        <f t="shared" si="19"/>
        <v>-12119271.4176256</v>
      </c>
      <c r="O97" s="6">
        <f t="shared" si="20"/>
        <v>4593258.1238993555</v>
      </c>
      <c r="P97" s="6">
        <f t="shared" si="21"/>
        <v>0</v>
      </c>
      <c r="Q97" s="6">
        <f t="shared" si="22"/>
        <v>9817078.9488301687</v>
      </c>
      <c r="R97" s="6">
        <f t="shared" si="23"/>
        <v>678520.979466822</v>
      </c>
      <c r="S97" s="6">
        <f t="shared" si="24"/>
        <v>19921730.990378197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22891317.624948941</v>
      </c>
      <c r="X97" s="6">
        <f t="shared" si="31"/>
        <v>-103396.99752989411</v>
      </c>
      <c r="Y97" s="15">
        <f t="shared" si="32"/>
        <v>4.4965549356640764E-3</v>
      </c>
    </row>
    <row r="98" spans="1:25" x14ac:dyDescent="0.25">
      <c r="A98" s="256">
        <v>43831</v>
      </c>
      <c r="B98">
        <f t="shared" ref="B98:B121" si="33">MONTH(A98)</f>
        <v>1</v>
      </c>
      <c r="C98">
        <f t="shared" ref="C98:C121" si="34">YEAR(A98)</f>
        <v>2020</v>
      </c>
      <c r="D98" s="6">
        <v>22586037.165346839</v>
      </c>
      <c r="E98">
        <v>436.29999999999995</v>
      </c>
      <c r="F98">
        <v>0</v>
      </c>
      <c r="G98">
        <v>7437.3</v>
      </c>
      <c r="H98">
        <v>0</v>
      </c>
      <c r="I98">
        <v>31</v>
      </c>
      <c r="J98">
        <f>'Monthly Data'!CD98</f>
        <v>0</v>
      </c>
      <c r="K98">
        <f>'Monthly Data'!CP98</f>
        <v>0</v>
      </c>
      <c r="L98">
        <f>'Monthly Data'!CO98</f>
        <v>0</v>
      </c>
      <c r="N98" s="6">
        <f t="shared" si="19"/>
        <v>-12119271.4176256</v>
      </c>
      <c r="O98" s="6">
        <f t="shared" si="20"/>
        <v>4898651.9664074518</v>
      </c>
      <c r="P98" s="6">
        <f t="shared" si="21"/>
        <v>0</v>
      </c>
      <c r="Q98" s="6">
        <f t="shared" si="22"/>
        <v>9787731.4153754376</v>
      </c>
      <c r="R98" s="6">
        <f t="shared" si="23"/>
        <v>0</v>
      </c>
      <c r="S98" s="6">
        <f t="shared" si="24"/>
        <v>19921730.990378197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22488842.954535484</v>
      </c>
      <c r="X98" s="6">
        <f t="shared" ref="X98:X121" si="35">W98-D98</f>
        <v>-97194.21081135422</v>
      </c>
      <c r="Y98" s="15">
        <f t="shared" ref="Y98:Y121" si="36">ABS(W98-D98)/D98</f>
        <v>4.3032874735757865E-3</v>
      </c>
    </row>
    <row r="99" spans="1:25" x14ac:dyDescent="0.25">
      <c r="A99" s="256">
        <v>43862</v>
      </c>
      <c r="B99">
        <f t="shared" si="33"/>
        <v>2</v>
      </c>
      <c r="C99">
        <f t="shared" si="34"/>
        <v>2020</v>
      </c>
      <c r="D99" s="6">
        <v>21191611.165346839</v>
      </c>
      <c r="E99">
        <v>468.4</v>
      </c>
      <c r="F99">
        <v>0</v>
      </c>
      <c r="G99">
        <v>7414.9</v>
      </c>
      <c r="H99">
        <v>0</v>
      </c>
      <c r="I99">
        <v>29</v>
      </c>
      <c r="J99">
        <f>'Monthly Data'!CD99</f>
        <v>0</v>
      </c>
      <c r="K99">
        <f>'Monthly Data'!CP99</f>
        <v>0</v>
      </c>
      <c r="L99">
        <f>'Monthly Data'!CO99</f>
        <v>0</v>
      </c>
      <c r="N99" s="6">
        <f t="shared" si="19"/>
        <v>-12119271.4176256</v>
      </c>
      <c r="O99" s="6">
        <f t="shared" si="20"/>
        <v>5259061.6114261989</v>
      </c>
      <c r="P99" s="6">
        <f t="shared" si="21"/>
        <v>0</v>
      </c>
      <c r="Q99" s="6">
        <f t="shared" si="22"/>
        <v>9758252.2786316704</v>
      </c>
      <c r="R99" s="6">
        <f t="shared" si="23"/>
        <v>0</v>
      </c>
      <c r="S99" s="6">
        <f t="shared" si="24"/>
        <v>18636458.023257025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21534500.495689295</v>
      </c>
      <c r="X99" s="6">
        <f t="shared" si="35"/>
        <v>342889.3303424567</v>
      </c>
      <c r="Y99" s="15">
        <f t="shared" si="36"/>
        <v>1.6180427607276962E-2</v>
      </c>
    </row>
    <row r="100" spans="1:25" x14ac:dyDescent="0.25">
      <c r="A100" s="256">
        <v>43891</v>
      </c>
      <c r="B100">
        <f t="shared" si="33"/>
        <v>3</v>
      </c>
      <c r="C100">
        <f t="shared" si="34"/>
        <v>2020</v>
      </c>
      <c r="D100" s="6">
        <v>21271519.165346839</v>
      </c>
      <c r="E100">
        <v>331.70000000000005</v>
      </c>
      <c r="F100">
        <v>0</v>
      </c>
      <c r="G100">
        <v>7246.6</v>
      </c>
      <c r="H100">
        <v>0</v>
      </c>
      <c r="I100">
        <v>31</v>
      </c>
      <c r="J100">
        <f>'Monthly Data'!CD100</f>
        <v>1</v>
      </c>
      <c r="K100">
        <f>'Monthly Data'!CP100</f>
        <v>331.70000000000005</v>
      </c>
      <c r="L100">
        <f>'Monthly Data'!CO100</f>
        <v>0</v>
      </c>
      <c r="N100" s="6">
        <f t="shared" si="19"/>
        <v>-12119271.4176256</v>
      </c>
      <c r="O100" s="6">
        <f t="shared" si="20"/>
        <v>3724232.9985270505</v>
      </c>
      <c r="P100" s="6">
        <f t="shared" si="21"/>
        <v>0</v>
      </c>
      <c r="Q100" s="6">
        <f t="shared" si="22"/>
        <v>9536763.9431863241</v>
      </c>
      <c r="R100" s="6">
        <f t="shared" si="23"/>
        <v>0</v>
      </c>
      <c r="S100" s="6">
        <f t="shared" si="24"/>
        <v>19921730.990378197</v>
      </c>
      <c r="T100" s="6">
        <f t="shared" si="25"/>
        <v>-756046.97485114005</v>
      </c>
      <c r="U100" s="6">
        <f t="shared" si="26"/>
        <v>1181402.7558352051</v>
      </c>
      <c r="V100" s="6">
        <f t="shared" si="27"/>
        <v>0</v>
      </c>
      <c r="W100" s="6">
        <f t="shared" si="28"/>
        <v>21488812.295450039</v>
      </c>
      <c r="X100" s="6">
        <f t="shared" si="35"/>
        <v>217293.13010320067</v>
      </c>
      <c r="Y100" s="15">
        <f t="shared" si="36"/>
        <v>1.0215214457140897E-2</v>
      </c>
    </row>
    <row r="101" spans="1:25" x14ac:dyDescent="0.25">
      <c r="A101" s="256">
        <v>43922</v>
      </c>
      <c r="B101">
        <f t="shared" si="33"/>
        <v>4</v>
      </c>
      <c r="C101">
        <f t="shared" si="34"/>
        <v>2020</v>
      </c>
      <c r="D101" s="6">
        <v>20194288.165346839</v>
      </c>
      <c r="E101">
        <v>257.10000000000008</v>
      </c>
      <c r="F101">
        <v>0</v>
      </c>
      <c r="G101">
        <v>6905.7</v>
      </c>
      <c r="H101">
        <v>0</v>
      </c>
      <c r="I101">
        <v>30</v>
      </c>
      <c r="J101">
        <f>'Monthly Data'!CD101</f>
        <v>1</v>
      </c>
      <c r="K101">
        <f>'Monthly Data'!CP101</f>
        <v>257.10000000000008</v>
      </c>
      <c r="L101">
        <f>'Monthly Data'!CO101</f>
        <v>0</v>
      </c>
      <c r="N101" s="6">
        <f t="shared" si="19"/>
        <v>-12119271.4176256</v>
      </c>
      <c r="O101" s="6">
        <f t="shared" si="20"/>
        <v>2886645.4745894028</v>
      </c>
      <c r="P101" s="6">
        <f t="shared" si="21"/>
        <v>0</v>
      </c>
      <c r="Q101" s="6">
        <f t="shared" si="22"/>
        <v>9088128.3308671378</v>
      </c>
      <c r="R101" s="6">
        <f t="shared" si="23"/>
        <v>0</v>
      </c>
      <c r="S101" s="6">
        <f t="shared" si="24"/>
        <v>19279094.506817613</v>
      </c>
      <c r="T101" s="6">
        <f t="shared" si="25"/>
        <v>-756046.97485114005</v>
      </c>
      <c r="U101" s="6">
        <f t="shared" si="26"/>
        <v>915702.8897353973</v>
      </c>
      <c r="V101" s="6">
        <f t="shared" si="27"/>
        <v>0</v>
      </c>
      <c r="W101" s="6">
        <f t="shared" si="28"/>
        <v>19294252.80953281</v>
      </c>
      <c r="X101" s="6">
        <f t="shared" si="35"/>
        <v>-900035.35581402853</v>
      </c>
      <c r="Y101" s="15">
        <f t="shared" si="36"/>
        <v>4.4568808191936107E-2</v>
      </c>
    </row>
    <row r="102" spans="1:25" x14ac:dyDescent="0.25">
      <c r="A102" s="256">
        <v>43952</v>
      </c>
      <c r="B102">
        <f t="shared" si="33"/>
        <v>5</v>
      </c>
      <c r="C102">
        <f t="shared" si="34"/>
        <v>2020</v>
      </c>
      <c r="D102" s="6">
        <v>22093692.165346839</v>
      </c>
      <c r="E102">
        <v>121.30000000000003</v>
      </c>
      <c r="F102">
        <v>42.5</v>
      </c>
      <c r="G102">
        <v>6577.9</v>
      </c>
      <c r="H102">
        <v>0</v>
      </c>
      <c r="I102">
        <v>31</v>
      </c>
      <c r="J102">
        <f>'Monthly Data'!CD102</f>
        <v>1</v>
      </c>
      <c r="K102">
        <f>'Monthly Data'!CP102</f>
        <v>121.30000000000003</v>
      </c>
      <c r="L102">
        <f>'Monthly Data'!CO102</f>
        <v>42.5</v>
      </c>
      <c r="N102" s="6">
        <f t="shared" si="19"/>
        <v>-12119271.4176256</v>
      </c>
      <c r="O102" s="6">
        <f t="shared" si="20"/>
        <v>1361921.8050085355</v>
      </c>
      <c r="P102" s="6">
        <f t="shared" si="21"/>
        <v>2654937.0905739712</v>
      </c>
      <c r="Q102" s="6">
        <f t="shared" si="22"/>
        <v>8656732.7494114917</v>
      </c>
      <c r="R102" s="6">
        <f t="shared" si="23"/>
        <v>0</v>
      </c>
      <c r="S102" s="6">
        <f t="shared" si="24"/>
        <v>19921730.990378197</v>
      </c>
      <c r="T102" s="6">
        <f t="shared" si="25"/>
        <v>-756046.97485114005</v>
      </c>
      <c r="U102" s="6">
        <f t="shared" si="26"/>
        <v>432029.40694244916</v>
      </c>
      <c r="V102" s="6">
        <f t="shared" si="27"/>
        <v>1010228.6711050562</v>
      </c>
      <c r="W102" s="6">
        <f t="shared" si="28"/>
        <v>21162262.320942964</v>
      </c>
      <c r="X102" s="6">
        <f t="shared" si="35"/>
        <v>-931429.84440387413</v>
      </c>
      <c r="Y102" s="15">
        <f t="shared" si="36"/>
        <v>4.2158179693695036E-2</v>
      </c>
    </row>
    <row r="103" spans="1:25" x14ac:dyDescent="0.25">
      <c r="A103" s="256">
        <v>43983</v>
      </c>
      <c r="B103">
        <f t="shared" si="33"/>
        <v>6</v>
      </c>
      <c r="C103">
        <f t="shared" si="34"/>
        <v>2020</v>
      </c>
      <c r="D103" s="6">
        <v>26755921.165346839</v>
      </c>
      <c r="E103">
        <v>6.7999999999999989</v>
      </c>
      <c r="F103">
        <v>111.00000000000001</v>
      </c>
      <c r="G103">
        <v>6533.5</v>
      </c>
      <c r="H103">
        <v>0</v>
      </c>
      <c r="I103">
        <v>30</v>
      </c>
      <c r="J103">
        <f>'Monthly Data'!CD103</f>
        <v>0</v>
      </c>
      <c r="K103">
        <f>'Monthly Data'!CP103</f>
        <v>6.7999999999999989</v>
      </c>
      <c r="L103">
        <f>'Monthly Data'!CO103</f>
        <v>111.00000000000001</v>
      </c>
      <c r="N103" s="6">
        <f t="shared" si="19"/>
        <v>-12119271.4176256</v>
      </c>
      <c r="O103" s="6">
        <f t="shared" si="20"/>
        <v>76348.460627024222</v>
      </c>
      <c r="P103" s="6">
        <f t="shared" si="21"/>
        <v>6934070.9894990781</v>
      </c>
      <c r="Q103" s="6">
        <f t="shared" si="22"/>
        <v>8598300.8890800998</v>
      </c>
      <c r="R103" s="6">
        <f t="shared" si="23"/>
        <v>0</v>
      </c>
      <c r="S103" s="6">
        <f t="shared" si="24"/>
        <v>19279094.506817613</v>
      </c>
      <c r="T103" s="6">
        <f t="shared" si="25"/>
        <v>0</v>
      </c>
      <c r="U103" s="6">
        <f t="shared" si="26"/>
        <v>24219.290743682221</v>
      </c>
      <c r="V103" s="6">
        <f t="shared" si="27"/>
        <v>2638479.5880626175</v>
      </c>
      <c r="W103" s="6">
        <f t="shared" si="28"/>
        <v>25431242.307204515</v>
      </c>
      <c r="X103" s="6">
        <f t="shared" si="35"/>
        <v>-1324678.8581423238</v>
      </c>
      <c r="Y103" s="15">
        <f t="shared" si="36"/>
        <v>4.9509745897218183E-2</v>
      </c>
    </row>
    <row r="104" spans="1:25" x14ac:dyDescent="0.25">
      <c r="A104" s="256">
        <v>44013</v>
      </c>
      <c r="B104">
        <f t="shared" si="33"/>
        <v>7</v>
      </c>
      <c r="C104">
        <f t="shared" si="34"/>
        <v>2020</v>
      </c>
      <c r="D104" s="6">
        <v>35902228.165346839</v>
      </c>
      <c r="E104">
        <v>0</v>
      </c>
      <c r="F104">
        <v>221.09999999999994</v>
      </c>
      <c r="G104">
        <v>6731.6</v>
      </c>
      <c r="H104">
        <v>0</v>
      </c>
      <c r="I104">
        <v>31</v>
      </c>
      <c r="J104">
        <f>'Monthly Data'!CD104</f>
        <v>0</v>
      </c>
      <c r="K104">
        <f>'Monthly Data'!CP104</f>
        <v>0</v>
      </c>
      <c r="L104">
        <f>'Monthly Data'!CO104</f>
        <v>221.09999999999994</v>
      </c>
      <c r="N104" s="6">
        <f t="shared" si="19"/>
        <v>-12119271.4176256</v>
      </c>
      <c r="O104" s="6">
        <f t="shared" si="20"/>
        <v>0</v>
      </c>
      <c r="P104" s="6">
        <f t="shared" si="21"/>
        <v>13811919.781785997</v>
      </c>
      <c r="Q104" s="6">
        <f t="shared" si="22"/>
        <v>8859007.0046577789</v>
      </c>
      <c r="R104" s="6">
        <f t="shared" si="23"/>
        <v>0</v>
      </c>
      <c r="S104" s="6">
        <f t="shared" si="24"/>
        <v>19921730.990378197</v>
      </c>
      <c r="T104" s="6">
        <f t="shared" si="25"/>
        <v>0</v>
      </c>
      <c r="U104" s="6">
        <f t="shared" si="26"/>
        <v>0</v>
      </c>
      <c r="V104" s="6">
        <f t="shared" si="27"/>
        <v>5255566.0983841848</v>
      </c>
      <c r="W104" s="6">
        <f t="shared" si="28"/>
        <v>35728952.457580559</v>
      </c>
      <c r="X104" s="6">
        <f t="shared" si="35"/>
        <v>-173275.70776627958</v>
      </c>
      <c r="Y104" s="15">
        <f t="shared" si="36"/>
        <v>4.8263218363011487E-3</v>
      </c>
    </row>
    <row r="105" spans="1:25" x14ac:dyDescent="0.25">
      <c r="A105" s="256">
        <v>44044</v>
      </c>
      <c r="B105">
        <f t="shared" si="33"/>
        <v>8</v>
      </c>
      <c r="C105">
        <f t="shared" si="34"/>
        <v>2020</v>
      </c>
      <c r="D105" s="6">
        <v>30894493.165346839</v>
      </c>
      <c r="E105">
        <v>0</v>
      </c>
      <c r="F105">
        <v>149</v>
      </c>
      <c r="G105">
        <v>6953.8</v>
      </c>
      <c r="H105">
        <v>0</v>
      </c>
      <c r="I105">
        <v>31</v>
      </c>
      <c r="J105">
        <f>'Monthly Data'!CD105</f>
        <v>0</v>
      </c>
      <c r="K105">
        <f>'Monthly Data'!CP105</f>
        <v>0</v>
      </c>
      <c r="L105">
        <f>'Monthly Data'!CO105</f>
        <v>149</v>
      </c>
      <c r="N105" s="6">
        <f t="shared" si="19"/>
        <v>-12119271.4176256</v>
      </c>
      <c r="O105" s="6">
        <f t="shared" si="20"/>
        <v>0</v>
      </c>
      <c r="P105" s="6">
        <f t="shared" si="21"/>
        <v>9307897.0940122753</v>
      </c>
      <c r="Q105" s="6">
        <f t="shared" si="22"/>
        <v>9151429.5128928125</v>
      </c>
      <c r="R105" s="6">
        <f t="shared" si="23"/>
        <v>0</v>
      </c>
      <c r="S105" s="6">
        <f t="shared" si="24"/>
        <v>19921730.990378197</v>
      </c>
      <c r="T105" s="6">
        <f t="shared" si="25"/>
        <v>0</v>
      </c>
      <c r="U105" s="6">
        <f t="shared" si="26"/>
        <v>0</v>
      </c>
      <c r="V105" s="6">
        <f t="shared" si="27"/>
        <v>3541742.870462432</v>
      </c>
      <c r="W105" s="6">
        <f t="shared" si="28"/>
        <v>29803529.050120115</v>
      </c>
      <c r="X105" s="6">
        <f t="shared" si="35"/>
        <v>-1090964.1152267233</v>
      </c>
      <c r="Y105" s="15">
        <f t="shared" si="36"/>
        <v>3.5312575266663239E-2</v>
      </c>
    </row>
    <row r="106" spans="1:25" x14ac:dyDescent="0.25">
      <c r="A106" s="256">
        <v>44075</v>
      </c>
      <c r="B106">
        <f t="shared" si="33"/>
        <v>9</v>
      </c>
      <c r="C106">
        <f t="shared" si="34"/>
        <v>2020</v>
      </c>
      <c r="D106" s="6">
        <v>21056188.165346839</v>
      </c>
      <c r="E106">
        <v>21.7</v>
      </c>
      <c r="F106">
        <v>45.5</v>
      </c>
      <c r="G106">
        <v>7070.2</v>
      </c>
      <c r="H106">
        <v>0</v>
      </c>
      <c r="I106">
        <v>30</v>
      </c>
      <c r="J106">
        <f>'Monthly Data'!CD106</f>
        <v>1</v>
      </c>
      <c r="K106">
        <f>'Monthly Data'!CP106</f>
        <v>21.7</v>
      </c>
      <c r="L106">
        <f>'Monthly Data'!CO106</f>
        <v>45.5</v>
      </c>
      <c r="N106" s="6">
        <f t="shared" si="19"/>
        <v>-12119271.4176256</v>
      </c>
      <c r="O106" s="6">
        <f t="shared" si="20"/>
        <v>243641.41111859205</v>
      </c>
      <c r="P106" s="6">
        <f t="shared" si="21"/>
        <v>2842344.414614487</v>
      </c>
      <c r="Q106" s="6">
        <f t="shared" si="22"/>
        <v>9304615.741329167</v>
      </c>
      <c r="R106" s="6">
        <f t="shared" si="23"/>
        <v>0</v>
      </c>
      <c r="S106" s="6">
        <f t="shared" si="24"/>
        <v>19279094.506817613</v>
      </c>
      <c r="T106" s="6">
        <f t="shared" si="25"/>
        <v>-756046.97485114005</v>
      </c>
      <c r="U106" s="6">
        <f t="shared" si="26"/>
        <v>77288.03075557416</v>
      </c>
      <c r="V106" s="6">
        <f t="shared" si="27"/>
        <v>1081538.9302418837</v>
      </c>
      <c r="W106" s="6">
        <f t="shared" si="28"/>
        <v>19953204.642400578</v>
      </c>
      <c r="X106" s="6">
        <f t="shared" si="35"/>
        <v>-1102983.5229462609</v>
      </c>
      <c r="Y106" s="15">
        <f t="shared" si="36"/>
        <v>5.2382867890660899E-2</v>
      </c>
    </row>
    <row r="107" spans="1:25" x14ac:dyDescent="0.25">
      <c r="A107" s="256">
        <v>44105</v>
      </c>
      <c r="B107">
        <f t="shared" si="33"/>
        <v>10</v>
      </c>
      <c r="C107">
        <f t="shared" si="34"/>
        <v>2020</v>
      </c>
      <c r="D107" s="6">
        <v>19613548.165346839</v>
      </c>
      <c r="E107">
        <v>139.79999999999998</v>
      </c>
      <c r="F107">
        <v>0.60000000000000142</v>
      </c>
      <c r="G107">
        <v>7157.8</v>
      </c>
      <c r="H107">
        <v>0</v>
      </c>
      <c r="I107">
        <v>31</v>
      </c>
      <c r="J107">
        <f>'Monthly Data'!CD107</f>
        <v>1</v>
      </c>
      <c r="K107">
        <f>'Monthly Data'!CP107</f>
        <v>139.79999999999998</v>
      </c>
      <c r="L107">
        <f>'Monthly Data'!CO107</f>
        <v>0.60000000000000142</v>
      </c>
      <c r="N107" s="6">
        <f t="shared" si="19"/>
        <v>-12119271.4176256</v>
      </c>
      <c r="O107" s="6">
        <f t="shared" si="20"/>
        <v>1569634.5287732335</v>
      </c>
      <c r="P107" s="6">
        <f t="shared" si="21"/>
        <v>37481.464808103214</v>
      </c>
      <c r="Q107" s="6">
        <f t="shared" si="22"/>
        <v>9419900.2225235384</v>
      </c>
      <c r="R107" s="6">
        <f t="shared" si="23"/>
        <v>0</v>
      </c>
      <c r="S107" s="6">
        <f t="shared" si="24"/>
        <v>19921730.990378197</v>
      </c>
      <c r="T107" s="6">
        <f t="shared" si="25"/>
        <v>-756046.97485114005</v>
      </c>
      <c r="U107" s="6">
        <f t="shared" si="26"/>
        <v>497920.1244068786</v>
      </c>
      <c r="V107" s="6">
        <f t="shared" si="27"/>
        <v>14262.051827365533</v>
      </c>
      <c r="W107" s="6">
        <f t="shared" si="28"/>
        <v>18585610.990240574</v>
      </c>
      <c r="X107" s="6">
        <f t="shared" si="35"/>
        <v>-1027937.1751062647</v>
      </c>
      <c r="Y107" s="15">
        <f t="shared" si="36"/>
        <v>5.2409547035575189E-2</v>
      </c>
    </row>
    <row r="108" spans="1:25" x14ac:dyDescent="0.25">
      <c r="A108" s="256">
        <v>44136</v>
      </c>
      <c r="B108">
        <f t="shared" si="33"/>
        <v>11</v>
      </c>
      <c r="C108">
        <f t="shared" si="34"/>
        <v>2020</v>
      </c>
      <c r="D108" s="6">
        <v>20096630.165346839</v>
      </c>
      <c r="E108">
        <v>213.70000000000002</v>
      </c>
      <c r="F108">
        <v>3.4000000000000021</v>
      </c>
      <c r="G108">
        <v>7216.9</v>
      </c>
      <c r="H108">
        <v>0</v>
      </c>
      <c r="I108">
        <v>30</v>
      </c>
      <c r="J108">
        <f>'Monthly Data'!CD108</f>
        <v>0</v>
      </c>
      <c r="K108">
        <f>'Monthly Data'!CP108</f>
        <v>213.70000000000002</v>
      </c>
      <c r="L108">
        <f>'Monthly Data'!CO108</f>
        <v>3.4000000000000021</v>
      </c>
      <c r="N108" s="6">
        <f t="shared" si="19"/>
        <v>-12119271.4176256</v>
      </c>
      <c r="O108" s="6">
        <f t="shared" si="20"/>
        <v>2399362.6523522176</v>
      </c>
      <c r="P108" s="6">
        <f t="shared" si="21"/>
        <v>212394.96724591783</v>
      </c>
      <c r="Q108" s="6">
        <f t="shared" si="22"/>
        <v>9497677.7663430274</v>
      </c>
      <c r="R108" s="6">
        <f t="shared" si="23"/>
        <v>0</v>
      </c>
      <c r="S108" s="6">
        <f t="shared" si="24"/>
        <v>19279094.506817613</v>
      </c>
      <c r="T108" s="6">
        <f t="shared" si="25"/>
        <v>0</v>
      </c>
      <c r="U108" s="6">
        <f t="shared" si="26"/>
        <v>761126.82822424883</v>
      </c>
      <c r="V108" s="6">
        <f t="shared" si="27"/>
        <v>80818.293688404548</v>
      </c>
      <c r="W108" s="6">
        <f t="shared" si="28"/>
        <v>20111203.597045828</v>
      </c>
      <c r="X108" s="6">
        <f t="shared" si="35"/>
        <v>14573.431698989123</v>
      </c>
      <c r="Y108" s="15">
        <f t="shared" si="36"/>
        <v>7.2516793009996697E-4</v>
      </c>
    </row>
    <row r="109" spans="1:25" x14ac:dyDescent="0.25">
      <c r="A109" s="256">
        <v>44166</v>
      </c>
      <c r="B109">
        <f t="shared" si="33"/>
        <v>12</v>
      </c>
      <c r="C109">
        <f t="shared" si="34"/>
        <v>2020</v>
      </c>
      <c r="D109" s="6">
        <v>24485595.165346839</v>
      </c>
      <c r="E109">
        <v>421.4</v>
      </c>
      <c r="F109">
        <v>0</v>
      </c>
      <c r="G109">
        <v>7236.4</v>
      </c>
      <c r="H109">
        <v>1</v>
      </c>
      <c r="I109">
        <v>31</v>
      </c>
      <c r="J109">
        <f>'Monthly Data'!CD109</f>
        <v>0</v>
      </c>
      <c r="K109">
        <f>'Monthly Data'!CP109</f>
        <v>421.4</v>
      </c>
      <c r="L109">
        <f>'Monthly Data'!CO109</f>
        <v>0</v>
      </c>
      <c r="N109" s="6">
        <f t="shared" si="19"/>
        <v>-12119271.4176256</v>
      </c>
      <c r="O109" s="6">
        <f t="shared" si="20"/>
        <v>4731359.0159158846</v>
      </c>
      <c r="P109" s="6">
        <f t="shared" si="21"/>
        <v>0</v>
      </c>
      <c r="Q109" s="6">
        <f t="shared" si="22"/>
        <v>9523340.4077047873</v>
      </c>
      <c r="R109" s="6">
        <f t="shared" si="23"/>
        <v>678520.979466822</v>
      </c>
      <c r="S109" s="6">
        <f t="shared" si="24"/>
        <v>19921730.990378197</v>
      </c>
      <c r="T109" s="6">
        <f t="shared" si="25"/>
        <v>0</v>
      </c>
      <c r="U109" s="6">
        <f t="shared" si="26"/>
        <v>1500883.6940276013</v>
      </c>
      <c r="V109" s="6">
        <f t="shared" si="27"/>
        <v>0</v>
      </c>
      <c r="W109" s="6">
        <f t="shared" si="28"/>
        <v>24236563.669867694</v>
      </c>
      <c r="X109" s="6">
        <f t="shared" si="35"/>
        <v>-249031.49547914416</v>
      </c>
      <c r="Y109" s="15">
        <f t="shared" si="36"/>
        <v>1.0170530624127332E-2</v>
      </c>
    </row>
    <row r="110" spans="1:25" x14ac:dyDescent="0.25">
      <c r="A110" s="256">
        <v>44197</v>
      </c>
      <c r="B110">
        <f t="shared" si="33"/>
        <v>1</v>
      </c>
      <c r="C110">
        <f t="shared" si="34"/>
        <v>2021</v>
      </c>
      <c r="D110" s="6">
        <v>24555577.205114026</v>
      </c>
      <c r="E110">
        <v>493.19999999999993</v>
      </c>
      <c r="F110">
        <v>0</v>
      </c>
      <c r="G110">
        <v>7159</v>
      </c>
      <c r="H110">
        <v>0</v>
      </c>
      <c r="I110">
        <v>31</v>
      </c>
      <c r="J110">
        <f>'Monthly Data'!CD110</f>
        <v>0</v>
      </c>
      <c r="K110">
        <f>'Monthly Data'!CP110</f>
        <v>493.19999999999993</v>
      </c>
      <c r="L110">
        <f>'Monthly Data'!CO110</f>
        <v>0</v>
      </c>
      <c r="N110" s="6">
        <f t="shared" si="19"/>
        <v>-12119271.4176256</v>
      </c>
      <c r="O110" s="6">
        <f t="shared" si="20"/>
        <v>5537508.9384188745</v>
      </c>
      <c r="P110" s="6">
        <f t="shared" si="21"/>
        <v>0</v>
      </c>
      <c r="Q110" s="6">
        <f t="shared" si="22"/>
        <v>9421479.4619919546</v>
      </c>
      <c r="R110" s="6">
        <f t="shared" si="23"/>
        <v>0</v>
      </c>
      <c r="S110" s="6">
        <f t="shared" si="24"/>
        <v>19921730.990378197</v>
      </c>
      <c r="T110" s="6">
        <f t="shared" si="25"/>
        <v>0</v>
      </c>
      <c r="U110" s="6">
        <f t="shared" si="26"/>
        <v>1756610.9109976576</v>
      </c>
      <c r="V110" s="6">
        <f t="shared" si="27"/>
        <v>0</v>
      </c>
      <c r="W110" s="6">
        <f t="shared" si="28"/>
        <v>24518058.884161085</v>
      </c>
      <c r="X110" s="6">
        <f t="shared" si="35"/>
        <v>-37518.320952940732</v>
      </c>
      <c r="Y110" s="15">
        <f t="shared" si="36"/>
        <v>1.5278940763455988E-3</v>
      </c>
    </row>
    <row r="111" spans="1:25" x14ac:dyDescent="0.25">
      <c r="A111" s="256">
        <v>44228</v>
      </c>
      <c r="B111">
        <f t="shared" si="33"/>
        <v>2</v>
      </c>
      <c r="C111">
        <f t="shared" si="34"/>
        <v>2021</v>
      </c>
      <c r="D111" s="6">
        <v>22854682.049884062</v>
      </c>
      <c r="E111">
        <v>545.5999999999998</v>
      </c>
      <c r="F111">
        <v>0</v>
      </c>
      <c r="G111">
        <v>7107.3</v>
      </c>
      <c r="H111">
        <v>0</v>
      </c>
      <c r="I111">
        <v>28</v>
      </c>
      <c r="J111">
        <f>'Monthly Data'!CD111</f>
        <v>0</v>
      </c>
      <c r="K111">
        <f>'Monthly Data'!CP111</f>
        <v>545.5999999999998</v>
      </c>
      <c r="L111">
        <f>'Monthly Data'!CO111</f>
        <v>0</v>
      </c>
      <c r="N111" s="6">
        <f t="shared" si="19"/>
        <v>-12119271.4176256</v>
      </c>
      <c r="O111" s="6">
        <f t="shared" si="20"/>
        <v>6125841.1938388841</v>
      </c>
      <c r="P111" s="6">
        <f t="shared" si="21"/>
        <v>0</v>
      </c>
      <c r="Q111" s="6">
        <f t="shared" si="22"/>
        <v>9353440.5615610294</v>
      </c>
      <c r="R111" s="6">
        <f t="shared" si="23"/>
        <v>0</v>
      </c>
      <c r="S111" s="6">
        <f t="shared" si="24"/>
        <v>17993821.539696436</v>
      </c>
      <c r="T111" s="6">
        <f t="shared" si="25"/>
        <v>0</v>
      </c>
      <c r="U111" s="6">
        <f t="shared" si="26"/>
        <v>1943241.9161401496</v>
      </c>
      <c r="V111" s="6">
        <f t="shared" si="27"/>
        <v>0</v>
      </c>
      <c r="W111" s="6">
        <f t="shared" si="28"/>
        <v>23297073.793610901</v>
      </c>
      <c r="X111" s="6">
        <f t="shared" si="35"/>
        <v>442391.74372683838</v>
      </c>
      <c r="Y111" s="15">
        <f t="shared" si="36"/>
        <v>1.9356722738966416E-2</v>
      </c>
    </row>
    <row r="112" spans="1:25" x14ac:dyDescent="0.25">
      <c r="A112" s="256">
        <v>44256</v>
      </c>
      <c r="B112">
        <f t="shared" si="33"/>
        <v>3</v>
      </c>
      <c r="C112">
        <f t="shared" si="34"/>
        <v>2021</v>
      </c>
      <c r="D112" s="6">
        <v>21246128.267091956</v>
      </c>
      <c r="E112">
        <v>308.70000000000005</v>
      </c>
      <c r="F112">
        <v>0.19999999999999929</v>
      </c>
      <c r="G112">
        <v>7105.6</v>
      </c>
      <c r="H112">
        <v>0</v>
      </c>
      <c r="I112">
        <v>31</v>
      </c>
      <c r="J112">
        <f>'Monthly Data'!CD112</f>
        <v>1</v>
      </c>
      <c r="K112">
        <f>'Monthly Data'!CP112</f>
        <v>308.70000000000005</v>
      </c>
      <c r="L112">
        <f>'Monthly Data'!CO112</f>
        <v>0.19999999999999929</v>
      </c>
      <c r="N112" s="6">
        <f t="shared" si="19"/>
        <v>-12119271.4176256</v>
      </c>
      <c r="O112" s="6">
        <f t="shared" si="20"/>
        <v>3465995.5581709393</v>
      </c>
      <c r="P112" s="6">
        <f t="shared" si="21"/>
        <v>12493.821602700997</v>
      </c>
      <c r="Q112" s="6">
        <f t="shared" si="22"/>
        <v>9351203.3056474403</v>
      </c>
      <c r="R112" s="6">
        <f t="shared" si="23"/>
        <v>0</v>
      </c>
      <c r="S112" s="6">
        <f t="shared" si="24"/>
        <v>19921730.990378197</v>
      </c>
      <c r="T112" s="6">
        <f t="shared" si="25"/>
        <v>-756046.97485114005</v>
      </c>
      <c r="U112" s="6">
        <f t="shared" si="26"/>
        <v>1099484.5665551035</v>
      </c>
      <c r="V112" s="6">
        <f t="shared" si="27"/>
        <v>4754.0172757884829</v>
      </c>
      <c r="W112" s="6">
        <f t="shared" si="28"/>
        <v>20980343.867153428</v>
      </c>
      <c r="X112" s="6">
        <f t="shared" si="35"/>
        <v>-265784.39993852749</v>
      </c>
      <c r="Y112" s="15">
        <f t="shared" si="36"/>
        <v>1.2509780445512979E-2</v>
      </c>
    </row>
    <row r="113" spans="1:29" x14ac:dyDescent="0.25">
      <c r="A113" s="256">
        <v>44287</v>
      </c>
      <c r="B113">
        <f t="shared" si="33"/>
        <v>4</v>
      </c>
      <c r="C113">
        <f t="shared" si="34"/>
        <v>2021</v>
      </c>
      <c r="D113" s="6">
        <v>19323448.331452977</v>
      </c>
      <c r="E113">
        <v>174.19999999999996</v>
      </c>
      <c r="F113">
        <v>5.6000000000000014</v>
      </c>
      <c r="G113">
        <v>7163.1</v>
      </c>
      <c r="H113">
        <v>0</v>
      </c>
      <c r="I113">
        <v>30</v>
      </c>
      <c r="J113">
        <f>'Monthly Data'!CD113</f>
        <v>1</v>
      </c>
      <c r="K113">
        <f>'Monthly Data'!CP113</f>
        <v>174.19999999999996</v>
      </c>
      <c r="L113">
        <f>'Monthly Data'!CO113</f>
        <v>5.6000000000000014</v>
      </c>
      <c r="N113" s="6">
        <f t="shared" si="19"/>
        <v>-12119271.4176256</v>
      </c>
      <c r="O113" s="6">
        <f t="shared" si="20"/>
        <v>1955867.9178275911</v>
      </c>
      <c r="P113" s="6">
        <f t="shared" si="21"/>
        <v>349827.00487562921</v>
      </c>
      <c r="Q113" s="6">
        <f t="shared" si="22"/>
        <v>9426875.1968423761</v>
      </c>
      <c r="R113" s="6">
        <f t="shared" si="23"/>
        <v>0</v>
      </c>
      <c r="S113" s="6">
        <f t="shared" si="24"/>
        <v>19279094.506817613</v>
      </c>
      <c r="T113" s="6">
        <f t="shared" si="25"/>
        <v>-756046.97485114005</v>
      </c>
      <c r="U113" s="6">
        <f t="shared" si="26"/>
        <v>620441.24228668271</v>
      </c>
      <c r="V113" s="6">
        <f t="shared" si="27"/>
        <v>133112.48372207803</v>
      </c>
      <c r="W113" s="6">
        <f t="shared" si="28"/>
        <v>18889899.959895231</v>
      </c>
      <c r="X113" s="6">
        <f t="shared" si="35"/>
        <v>-433548.37155774608</v>
      </c>
      <c r="Y113" s="15">
        <f t="shared" si="36"/>
        <v>2.2436387342524931E-2</v>
      </c>
    </row>
    <row r="114" spans="1:29" x14ac:dyDescent="0.25">
      <c r="A114" s="256">
        <v>44317</v>
      </c>
      <c r="B114">
        <f t="shared" si="33"/>
        <v>5</v>
      </c>
      <c r="C114">
        <f t="shared" si="34"/>
        <v>2021</v>
      </c>
      <c r="D114" s="6">
        <v>21727179.148843948</v>
      </c>
      <c r="E114">
        <v>97</v>
      </c>
      <c r="F114">
        <v>40.6</v>
      </c>
      <c r="G114">
        <v>7211.3</v>
      </c>
      <c r="H114">
        <v>0</v>
      </c>
      <c r="I114">
        <v>31</v>
      </c>
      <c r="J114">
        <f>'Monthly Data'!CD114</f>
        <v>1</v>
      </c>
      <c r="K114">
        <f>'Monthly Data'!CP114</f>
        <v>97</v>
      </c>
      <c r="L114">
        <f>'Monthly Data'!CO114</f>
        <v>40.6</v>
      </c>
      <c r="N114" s="6">
        <f t="shared" si="19"/>
        <v>-12119271.4176256</v>
      </c>
      <c r="O114" s="6">
        <f t="shared" si="20"/>
        <v>1089088.3354149046</v>
      </c>
      <c r="P114" s="6">
        <f t="shared" si="21"/>
        <v>2536245.7853483115</v>
      </c>
      <c r="Q114" s="6">
        <f t="shared" si="22"/>
        <v>9490307.9821570851</v>
      </c>
      <c r="R114" s="6">
        <f t="shared" si="23"/>
        <v>0</v>
      </c>
      <c r="S114" s="6">
        <f t="shared" si="24"/>
        <v>19921730.990378197</v>
      </c>
      <c r="T114" s="6">
        <f t="shared" si="25"/>
        <v>-756046.97485114005</v>
      </c>
      <c r="U114" s="6">
        <f t="shared" si="26"/>
        <v>345481.05913781998</v>
      </c>
      <c r="V114" s="6">
        <f t="shared" si="27"/>
        <v>965065.50698506553</v>
      </c>
      <c r="W114" s="6">
        <f t="shared" si="28"/>
        <v>21472601.266944643</v>
      </c>
      <c r="X114" s="6">
        <f t="shared" si="35"/>
        <v>-254577.88189930469</v>
      </c>
      <c r="Y114" s="15">
        <f t="shared" si="36"/>
        <v>1.1717024108619741E-2</v>
      </c>
    </row>
    <row r="115" spans="1:29" x14ac:dyDescent="0.25">
      <c r="A115" s="256">
        <v>44348</v>
      </c>
      <c r="B115">
        <f t="shared" si="33"/>
        <v>6</v>
      </c>
      <c r="C115">
        <f t="shared" si="34"/>
        <v>2021</v>
      </c>
      <c r="D115" s="6">
        <v>28773459.201445892</v>
      </c>
      <c r="E115">
        <v>0</v>
      </c>
      <c r="F115">
        <v>153.60000000000002</v>
      </c>
      <c r="G115">
        <v>7273.4</v>
      </c>
      <c r="H115">
        <v>0</v>
      </c>
      <c r="I115">
        <v>30</v>
      </c>
      <c r="J115">
        <f>'Monthly Data'!CD115</f>
        <v>0</v>
      </c>
      <c r="K115">
        <f>'Monthly Data'!CP115</f>
        <v>0</v>
      </c>
      <c r="L115">
        <f>'Monthly Data'!CO115</f>
        <v>153.60000000000002</v>
      </c>
      <c r="N115" s="6">
        <f t="shared" si="19"/>
        <v>-12119271.4176256</v>
      </c>
      <c r="O115" s="6">
        <f t="shared" si="20"/>
        <v>0</v>
      </c>
      <c r="P115" s="6">
        <f t="shared" si="21"/>
        <v>9595254.9908744004</v>
      </c>
      <c r="Q115" s="6">
        <f t="shared" si="22"/>
        <v>9572033.6246476155</v>
      </c>
      <c r="R115" s="6">
        <f t="shared" si="23"/>
        <v>0</v>
      </c>
      <c r="S115" s="6">
        <f t="shared" si="24"/>
        <v>19279094.506817613</v>
      </c>
      <c r="T115" s="6">
        <f t="shared" si="25"/>
        <v>0</v>
      </c>
      <c r="U115" s="6">
        <f t="shared" si="26"/>
        <v>0</v>
      </c>
      <c r="V115" s="6">
        <f t="shared" si="27"/>
        <v>3651085.2678055684</v>
      </c>
      <c r="W115" s="6">
        <f t="shared" si="28"/>
        <v>29978196.972519599</v>
      </c>
      <c r="X115" s="6">
        <f t="shared" si="35"/>
        <v>1204737.7710737064</v>
      </c>
      <c r="Y115" s="15">
        <f t="shared" si="36"/>
        <v>4.1869757912638021E-2</v>
      </c>
    </row>
    <row r="116" spans="1:29" x14ac:dyDescent="0.25">
      <c r="A116" s="256">
        <v>44378</v>
      </c>
      <c r="B116">
        <f t="shared" si="33"/>
        <v>7</v>
      </c>
      <c r="C116">
        <f t="shared" si="34"/>
        <v>2021</v>
      </c>
      <c r="D116" s="6">
        <v>30323572.967450012</v>
      </c>
      <c r="E116">
        <v>0</v>
      </c>
      <c r="F116">
        <v>150.49999999999997</v>
      </c>
      <c r="G116">
        <v>7372.5</v>
      </c>
      <c r="H116">
        <v>0</v>
      </c>
      <c r="I116">
        <v>31</v>
      </c>
      <c r="J116">
        <f>'Monthly Data'!CD116</f>
        <v>0</v>
      </c>
      <c r="K116">
        <f>'Monthly Data'!CP116</f>
        <v>0</v>
      </c>
      <c r="L116">
        <f>'Monthly Data'!CO116</f>
        <v>150.49999999999997</v>
      </c>
      <c r="N116" s="6">
        <f t="shared" si="19"/>
        <v>-12119271.4176256</v>
      </c>
      <c r="O116" s="6">
        <f t="shared" si="20"/>
        <v>0</v>
      </c>
      <c r="P116" s="6">
        <f t="shared" si="21"/>
        <v>9401600.7560325321</v>
      </c>
      <c r="Q116" s="6">
        <f t="shared" si="22"/>
        <v>9702452.4840809721</v>
      </c>
      <c r="R116" s="6">
        <f t="shared" si="23"/>
        <v>0</v>
      </c>
      <c r="S116" s="6">
        <f t="shared" si="24"/>
        <v>19921730.990378197</v>
      </c>
      <c r="T116" s="6">
        <f t="shared" si="25"/>
        <v>0</v>
      </c>
      <c r="U116" s="6">
        <f t="shared" si="26"/>
        <v>0</v>
      </c>
      <c r="V116" s="6">
        <f t="shared" si="27"/>
        <v>3577398.0000308454</v>
      </c>
      <c r="W116" s="6">
        <f t="shared" si="28"/>
        <v>30483910.812896945</v>
      </c>
      <c r="X116" s="6">
        <f t="shared" si="35"/>
        <v>160337.84544693306</v>
      </c>
      <c r="Y116" s="15">
        <f t="shared" si="36"/>
        <v>5.2875644179214377E-3</v>
      </c>
    </row>
    <row r="117" spans="1:29" x14ac:dyDescent="0.25">
      <c r="A117" s="256">
        <v>44409</v>
      </c>
      <c r="B117">
        <f t="shared" si="33"/>
        <v>8</v>
      </c>
      <c r="C117">
        <f t="shared" si="34"/>
        <v>2021</v>
      </c>
      <c r="D117" s="6">
        <v>34130192.180618994</v>
      </c>
      <c r="E117">
        <v>0</v>
      </c>
      <c r="F117">
        <v>189.7</v>
      </c>
      <c r="G117">
        <v>7458.5</v>
      </c>
      <c r="H117">
        <v>0</v>
      </c>
      <c r="I117">
        <v>31</v>
      </c>
      <c r="J117">
        <f>'Monthly Data'!CD117</f>
        <v>0</v>
      </c>
      <c r="K117">
        <f>'Monthly Data'!CP117</f>
        <v>0</v>
      </c>
      <c r="L117">
        <f>'Monthly Data'!CO117</f>
        <v>189.7</v>
      </c>
      <c r="N117" s="6">
        <f t="shared" si="19"/>
        <v>-12119271.4176256</v>
      </c>
      <c r="O117" s="6">
        <f t="shared" si="20"/>
        <v>0</v>
      </c>
      <c r="P117" s="6">
        <f t="shared" si="21"/>
        <v>11850389.790161936</v>
      </c>
      <c r="Q117" s="6">
        <f t="shared" si="22"/>
        <v>9815631.3126507867</v>
      </c>
      <c r="R117" s="6">
        <f t="shared" si="23"/>
        <v>0</v>
      </c>
      <c r="S117" s="6">
        <f t="shared" si="24"/>
        <v>19921730.990378197</v>
      </c>
      <c r="T117" s="6">
        <f t="shared" si="25"/>
        <v>0</v>
      </c>
      <c r="U117" s="6">
        <f t="shared" si="26"/>
        <v>0</v>
      </c>
      <c r="V117" s="6">
        <f t="shared" si="27"/>
        <v>4509185.386085392</v>
      </c>
      <c r="W117" s="6">
        <f t="shared" si="28"/>
        <v>33977666.061650708</v>
      </c>
      <c r="X117" s="6">
        <f t="shared" si="35"/>
        <v>-152526.11896828562</v>
      </c>
      <c r="Y117" s="15">
        <f t="shared" si="36"/>
        <v>4.468949901046803E-3</v>
      </c>
    </row>
    <row r="118" spans="1:29" x14ac:dyDescent="0.25">
      <c r="A118" s="256">
        <v>44440</v>
      </c>
      <c r="B118">
        <f t="shared" si="33"/>
        <v>9</v>
      </c>
      <c r="C118">
        <f t="shared" si="34"/>
        <v>2021</v>
      </c>
      <c r="D118" s="6">
        <v>22403650.556329042</v>
      </c>
      <c r="E118">
        <v>5.6999999999999975</v>
      </c>
      <c r="F118">
        <v>65.5</v>
      </c>
      <c r="G118">
        <v>7485</v>
      </c>
      <c r="H118">
        <v>0</v>
      </c>
      <c r="I118">
        <v>30</v>
      </c>
      <c r="J118">
        <f>'Monthly Data'!CD118</f>
        <v>1</v>
      </c>
      <c r="K118">
        <f>'Monthly Data'!CP118</f>
        <v>5.6999999999999975</v>
      </c>
      <c r="L118">
        <f>'Monthly Data'!CO118</f>
        <v>65.5</v>
      </c>
      <c r="N118" s="6">
        <f t="shared" si="19"/>
        <v>-12119271.4176256</v>
      </c>
      <c r="O118" s="6">
        <f t="shared" si="20"/>
        <v>63997.974349123229</v>
      </c>
      <c r="P118" s="6">
        <f t="shared" si="21"/>
        <v>4091726.5748845907</v>
      </c>
      <c r="Q118" s="6">
        <f t="shared" si="22"/>
        <v>9850506.1842449754</v>
      </c>
      <c r="R118" s="6">
        <f t="shared" si="23"/>
        <v>0</v>
      </c>
      <c r="S118" s="6">
        <f t="shared" si="24"/>
        <v>19279094.506817613</v>
      </c>
      <c r="T118" s="6">
        <f t="shared" si="25"/>
        <v>-756046.97485114005</v>
      </c>
      <c r="U118" s="6">
        <f t="shared" si="26"/>
        <v>20301.464299851268</v>
      </c>
      <c r="V118" s="6">
        <f t="shared" si="27"/>
        <v>1556940.6578207337</v>
      </c>
      <c r="W118" s="6">
        <f t="shared" si="28"/>
        <v>21987248.969940148</v>
      </c>
      <c r="X118" s="6">
        <f t="shared" si="35"/>
        <v>-416401.58638889343</v>
      </c>
      <c r="Y118" s="15">
        <f t="shared" si="36"/>
        <v>1.8586327497920191E-2</v>
      </c>
    </row>
    <row r="119" spans="1:29" x14ac:dyDescent="0.25">
      <c r="A119" s="256">
        <v>44470</v>
      </c>
      <c r="B119">
        <f t="shared" si="33"/>
        <v>10</v>
      </c>
      <c r="C119">
        <f t="shared" si="34"/>
        <v>2021</v>
      </c>
      <c r="D119" s="6">
        <v>20798779.352007013</v>
      </c>
      <c r="E119">
        <v>63.599999999999994</v>
      </c>
      <c r="F119">
        <v>46.300000000000004</v>
      </c>
      <c r="G119">
        <v>7514.2</v>
      </c>
      <c r="H119">
        <v>0</v>
      </c>
      <c r="I119">
        <v>31</v>
      </c>
      <c r="J119">
        <f>'Monthly Data'!CD119</f>
        <v>1</v>
      </c>
      <c r="K119">
        <f>'Monthly Data'!CP119</f>
        <v>63.599999999999994</v>
      </c>
      <c r="L119">
        <f>'Monthly Data'!CO119</f>
        <v>46.300000000000004</v>
      </c>
      <c r="N119" s="6">
        <f t="shared" si="19"/>
        <v>-12119271.4176256</v>
      </c>
      <c r="O119" s="6">
        <f t="shared" si="20"/>
        <v>714082.66115863842</v>
      </c>
      <c r="P119" s="6">
        <f t="shared" si="21"/>
        <v>2892319.7010252913</v>
      </c>
      <c r="Q119" s="6">
        <f t="shared" si="22"/>
        <v>9888934.3446430974</v>
      </c>
      <c r="R119" s="6">
        <f t="shared" si="23"/>
        <v>0</v>
      </c>
      <c r="S119" s="6">
        <f t="shared" si="24"/>
        <v>19921730.990378197</v>
      </c>
      <c r="T119" s="6">
        <f t="shared" si="25"/>
        <v>-756046.97485114005</v>
      </c>
      <c r="U119" s="6">
        <f t="shared" si="26"/>
        <v>226521.60166149843</v>
      </c>
      <c r="V119" s="6">
        <f t="shared" si="27"/>
        <v>1100554.9993450379</v>
      </c>
      <c r="W119" s="6">
        <f t="shared" si="28"/>
        <v>21868825.905735023</v>
      </c>
      <c r="X119" s="6">
        <f t="shared" si="35"/>
        <v>1070046.5537280105</v>
      </c>
      <c r="Y119" s="15">
        <f t="shared" si="36"/>
        <v>5.1447565052645965E-2</v>
      </c>
    </row>
    <row r="120" spans="1:29" x14ac:dyDescent="0.25">
      <c r="A120" s="256">
        <v>44501</v>
      </c>
      <c r="B120">
        <f t="shared" si="33"/>
        <v>11</v>
      </c>
      <c r="C120">
        <f t="shared" si="34"/>
        <v>2021</v>
      </c>
      <c r="D120" s="6">
        <v>20933541.486512017</v>
      </c>
      <c r="E120">
        <v>303.09999999999997</v>
      </c>
      <c r="F120">
        <v>0</v>
      </c>
      <c r="G120">
        <v>7552.6</v>
      </c>
      <c r="H120">
        <v>0</v>
      </c>
      <c r="I120">
        <v>30</v>
      </c>
      <c r="J120">
        <f>'Monthly Data'!CD120</f>
        <v>0</v>
      </c>
      <c r="K120">
        <f>'Monthly Data'!CP120</f>
        <v>303.09999999999997</v>
      </c>
      <c r="L120">
        <f>'Monthly Data'!CO120</f>
        <v>0</v>
      </c>
      <c r="N120" s="6">
        <f t="shared" si="19"/>
        <v>-12119271.4176256</v>
      </c>
      <c r="O120" s="6">
        <f t="shared" si="20"/>
        <v>3403120.3553016242</v>
      </c>
      <c r="P120" s="6">
        <f t="shared" si="21"/>
        <v>0</v>
      </c>
      <c r="Q120" s="6">
        <f t="shared" si="22"/>
        <v>9939470.007632412</v>
      </c>
      <c r="R120" s="6">
        <f t="shared" si="23"/>
        <v>0</v>
      </c>
      <c r="S120" s="6">
        <f t="shared" si="24"/>
        <v>19279094.506817613</v>
      </c>
      <c r="T120" s="6">
        <f t="shared" si="25"/>
        <v>0</v>
      </c>
      <c r="U120" s="6">
        <f t="shared" si="26"/>
        <v>1079539.2682956003</v>
      </c>
      <c r="V120" s="6">
        <f t="shared" si="27"/>
        <v>0</v>
      </c>
      <c r="W120" s="6">
        <f t="shared" si="28"/>
        <v>21581952.72042165</v>
      </c>
      <c r="X120" s="6">
        <f t="shared" si="35"/>
        <v>648411.23390963301</v>
      </c>
      <c r="Y120" s="15">
        <f t="shared" si="36"/>
        <v>3.0974750943476046E-2</v>
      </c>
    </row>
    <row r="121" spans="1:29" x14ac:dyDescent="0.25">
      <c r="A121" s="256">
        <v>44531</v>
      </c>
      <c r="B121">
        <f t="shared" si="33"/>
        <v>12</v>
      </c>
      <c r="C121">
        <f t="shared" si="34"/>
        <v>2021</v>
      </c>
      <c r="D121" s="6">
        <v>23745155.290930066</v>
      </c>
      <c r="E121">
        <v>373.4</v>
      </c>
      <c r="F121">
        <v>0</v>
      </c>
      <c r="G121">
        <v>7601.7</v>
      </c>
      <c r="H121">
        <v>1</v>
      </c>
      <c r="I121">
        <v>31</v>
      </c>
      <c r="J121">
        <f>'Monthly Data'!CD121</f>
        <v>0</v>
      </c>
      <c r="K121">
        <f>'Monthly Data'!CP121</f>
        <v>373.4</v>
      </c>
      <c r="L121">
        <f>'Monthly Data'!CO121</f>
        <v>0</v>
      </c>
      <c r="N121" s="6">
        <f t="shared" si="19"/>
        <v>-12119271.4176256</v>
      </c>
      <c r="O121" s="6">
        <f t="shared" si="20"/>
        <v>4192428.7056074776</v>
      </c>
      <c r="P121" s="6">
        <f t="shared" si="21"/>
        <v>0</v>
      </c>
      <c r="Q121" s="6">
        <f t="shared" si="22"/>
        <v>10004087.222548433</v>
      </c>
      <c r="R121" s="6">
        <f t="shared" si="23"/>
        <v>678520.979466822</v>
      </c>
      <c r="S121" s="6">
        <f t="shared" si="24"/>
        <v>19921730.990378197</v>
      </c>
      <c r="T121" s="6">
        <f t="shared" si="25"/>
        <v>0</v>
      </c>
      <c r="U121" s="6">
        <f t="shared" si="26"/>
        <v>1329923.9946604327</v>
      </c>
      <c r="V121" s="6">
        <f t="shared" si="27"/>
        <v>0</v>
      </c>
      <c r="W121" s="6">
        <f t="shared" si="28"/>
        <v>24007420.475035761</v>
      </c>
      <c r="X121" s="6">
        <f t="shared" si="35"/>
        <v>262265.18410569429</v>
      </c>
      <c r="Y121" s="15">
        <f t="shared" si="36"/>
        <v>1.1044997638144387E-2</v>
      </c>
    </row>
    <row r="122" spans="1:29" x14ac:dyDescent="0.25">
      <c r="Q122" s="6"/>
      <c r="R122" s="6"/>
      <c r="U122" s="6"/>
      <c r="V122" s="6"/>
      <c r="Y122" s="16">
        <f>AVERAGE(Y2:Y121)</f>
        <v>2.3298903940261573E-2</v>
      </c>
    </row>
    <row r="123" spans="1:29" x14ac:dyDescent="0.25">
      <c r="Y123" s="16"/>
    </row>
    <row r="125" spans="1:29" x14ac:dyDescent="0.25">
      <c r="W125" s="6"/>
      <c r="X125" s="77"/>
      <c r="Y125" s="6"/>
      <c r="AA125">
        <v>1</v>
      </c>
      <c r="AB125" s="6">
        <f>SUMIFS(X:X,$B:$B,$AA125)</f>
        <v>-3279185.3828513324</v>
      </c>
      <c r="AC125" s="15">
        <f>SUMIFS(Y:Y,$B:$B,$AA125)</f>
        <v>0.15966888132515486</v>
      </c>
    </row>
    <row r="126" spans="1:29" x14ac:dyDescent="0.25">
      <c r="W126" s="6"/>
      <c r="X126" s="77"/>
      <c r="Y126" s="6"/>
      <c r="AA126">
        <f>AA125+1</f>
        <v>2</v>
      </c>
      <c r="AB126" s="6">
        <f t="shared" ref="AB126:AB136" si="37">SUMIFS(X:X,$B:$B,$AA126)</f>
        <v>709590.07351477072</v>
      </c>
      <c r="AC126" s="15">
        <f t="shared" ref="AC126:AC136" si="38">SUMIFS(Y:Y,$B:$B,$AA126)</f>
        <v>0.18200684691612898</v>
      </c>
    </row>
    <row r="127" spans="1:29" x14ac:dyDescent="0.25">
      <c r="W127" s="6"/>
      <c r="X127" s="77"/>
      <c r="Y127" s="6"/>
      <c r="AA127">
        <f t="shared" ref="AA127:AA136" si="39">AA126+1</f>
        <v>3</v>
      </c>
      <c r="AB127" s="6">
        <f t="shared" si="37"/>
        <v>1990812.2101114951</v>
      </c>
      <c r="AC127" s="15">
        <f t="shared" si="38"/>
        <v>0.16417100840738014</v>
      </c>
    </row>
    <row r="128" spans="1:29" x14ac:dyDescent="0.25">
      <c r="W128" s="6"/>
      <c r="X128" s="77"/>
      <c r="Y128" s="6"/>
      <c r="AA128">
        <f t="shared" si="39"/>
        <v>4</v>
      </c>
      <c r="AB128" s="6">
        <f t="shared" si="37"/>
        <v>-621713.1009786576</v>
      </c>
      <c r="AC128" s="15">
        <f t="shared" si="38"/>
        <v>0.18903697216592055</v>
      </c>
    </row>
    <row r="129" spans="23:29" x14ac:dyDescent="0.25">
      <c r="W129" s="6"/>
      <c r="X129" s="77"/>
      <c r="Y129" s="6"/>
      <c r="AA129">
        <f t="shared" si="39"/>
        <v>5</v>
      </c>
      <c r="AB129" s="6">
        <f t="shared" si="37"/>
        <v>4889526.8955532983</v>
      </c>
      <c r="AC129" s="15">
        <f t="shared" si="38"/>
        <v>0.40680666488021533</v>
      </c>
    </row>
    <row r="130" spans="23:29" x14ac:dyDescent="0.25">
      <c r="W130" s="6"/>
      <c r="X130" s="77"/>
      <c r="Y130" s="6"/>
      <c r="AA130">
        <f t="shared" si="39"/>
        <v>6</v>
      </c>
      <c r="AB130" s="6">
        <f t="shared" si="37"/>
        <v>3108877.8871268928</v>
      </c>
      <c r="AC130" s="15">
        <f t="shared" si="38"/>
        <v>0.28014321617753613</v>
      </c>
    </row>
    <row r="131" spans="23:29" x14ac:dyDescent="0.25">
      <c r="W131" s="6"/>
      <c r="X131" s="77"/>
      <c r="Y131" s="6"/>
      <c r="AA131">
        <f t="shared" si="39"/>
        <v>7</v>
      </c>
      <c r="AB131" s="6">
        <f t="shared" si="37"/>
        <v>-1675772.7208342142</v>
      </c>
      <c r="AC131" s="15">
        <f t="shared" si="38"/>
        <v>0.16391206454566379</v>
      </c>
    </row>
    <row r="132" spans="23:29" x14ac:dyDescent="0.25">
      <c r="W132" s="6"/>
      <c r="X132" s="77"/>
      <c r="Y132" s="6"/>
      <c r="AA132">
        <f t="shared" si="39"/>
        <v>8</v>
      </c>
      <c r="AB132" s="6">
        <f t="shared" si="37"/>
        <v>-2300371.0374284387</v>
      </c>
      <c r="AC132" s="15">
        <f t="shared" si="38"/>
        <v>0.26601497288166159</v>
      </c>
    </row>
    <row r="133" spans="23:29" x14ac:dyDescent="0.25">
      <c r="W133" s="6"/>
      <c r="X133" s="77"/>
      <c r="Y133" s="6"/>
      <c r="AA133">
        <f t="shared" si="39"/>
        <v>9</v>
      </c>
      <c r="AB133" s="6">
        <f t="shared" si="37"/>
        <v>-4938023.1582017876</v>
      </c>
      <c r="AC133" s="15">
        <f t="shared" si="38"/>
        <v>0.34588313914210189</v>
      </c>
    </row>
    <row r="134" spans="23:29" x14ac:dyDescent="0.25">
      <c r="W134" s="6"/>
      <c r="X134" s="77"/>
      <c r="Y134" s="6"/>
      <c r="AA134">
        <f t="shared" si="39"/>
        <v>10</v>
      </c>
      <c r="AB134" s="6">
        <f t="shared" si="37"/>
        <v>34471.149451106787</v>
      </c>
      <c r="AC134" s="15">
        <f t="shared" si="38"/>
        <v>0.30182844067599923</v>
      </c>
    </row>
    <row r="135" spans="23:29" x14ac:dyDescent="0.25">
      <c r="W135" s="6"/>
      <c r="X135" s="77"/>
      <c r="Y135" s="6"/>
      <c r="AA135">
        <f t="shared" si="39"/>
        <v>11</v>
      </c>
      <c r="AB135" s="6">
        <f t="shared" si="37"/>
        <v>2373431.2958799563</v>
      </c>
      <c r="AC135" s="15">
        <f t="shared" si="38"/>
        <v>0.17397641178520468</v>
      </c>
    </row>
    <row r="136" spans="23:29" x14ac:dyDescent="0.25">
      <c r="W136" s="6"/>
      <c r="X136" s="77"/>
      <c r="Y136" s="6"/>
      <c r="AA136">
        <f t="shared" si="39"/>
        <v>12</v>
      </c>
      <c r="AB136" s="6">
        <f t="shared" si="37"/>
        <v>38334.444092705846</v>
      </c>
      <c r="AC136" s="15">
        <f t="shared" si="38"/>
        <v>0.16241985392842107</v>
      </c>
    </row>
    <row r="137" spans="23:29" x14ac:dyDescent="0.25">
      <c r="AB137" s="6"/>
      <c r="AC137" s="15"/>
    </row>
    <row r="138" spans="23:29" x14ac:dyDescent="0.25">
      <c r="W138" s="6"/>
      <c r="X138" s="77"/>
      <c r="AA138">
        <v>2012</v>
      </c>
      <c r="AB138" s="6">
        <f>SUMIFS(X:X,$C:$C,$AA138)</f>
        <v>-1908741.2058777437</v>
      </c>
      <c r="AC138" s="15">
        <f>SUMIFS(Y:Y,$C:$C,$AA138)</f>
        <v>0.2313455634475135</v>
      </c>
    </row>
    <row r="139" spans="23:29" x14ac:dyDescent="0.25">
      <c r="W139" s="6"/>
      <c r="X139" s="77"/>
      <c r="AA139">
        <f>AA138+1</f>
        <v>2013</v>
      </c>
      <c r="AB139" s="6">
        <f t="shared" ref="AB139:AB147" si="40">SUMIFS(X:X,$C:$C,$AA139)</f>
        <v>-911548.00785119087</v>
      </c>
      <c r="AC139" s="15">
        <f t="shared" ref="AC139:AC147" si="41">SUMIFS(Y:Y,$C:$C,$AA139)</f>
        <v>0.33415891072294102</v>
      </c>
    </row>
    <row r="140" spans="23:29" x14ac:dyDescent="0.25">
      <c r="W140" s="6"/>
      <c r="X140" s="77"/>
      <c r="AA140">
        <f t="shared" ref="AA140:AA147" si="42">AA139+1</f>
        <v>2014</v>
      </c>
      <c r="AB140" s="6">
        <f t="shared" si="40"/>
        <v>1523074.6912221536</v>
      </c>
      <c r="AC140" s="15">
        <f t="shared" si="41"/>
        <v>0.2862064778199051</v>
      </c>
    </row>
    <row r="141" spans="23:29" x14ac:dyDescent="0.25">
      <c r="W141" s="6"/>
      <c r="X141" s="77"/>
      <c r="AA141">
        <f t="shared" si="42"/>
        <v>2015</v>
      </c>
      <c r="AB141" s="6">
        <f t="shared" si="40"/>
        <v>4441291.1727367006</v>
      </c>
      <c r="AC141" s="15">
        <f t="shared" si="41"/>
        <v>0.2823178712381656</v>
      </c>
    </row>
    <row r="142" spans="23:29" x14ac:dyDescent="0.25">
      <c r="W142" s="6"/>
      <c r="X142" s="77"/>
      <c r="AA142">
        <f t="shared" si="42"/>
        <v>2016</v>
      </c>
      <c r="AB142" s="6">
        <f t="shared" si="40"/>
        <v>3462360.6063238941</v>
      </c>
      <c r="AC142" s="15">
        <f t="shared" si="41"/>
        <v>0.29741832627065867</v>
      </c>
    </row>
    <row r="143" spans="23:29" x14ac:dyDescent="0.25">
      <c r="W143" s="6"/>
      <c r="X143" s="77"/>
      <c r="AA143">
        <f t="shared" si="42"/>
        <v>2017</v>
      </c>
      <c r="AB143" s="6">
        <f t="shared" si="40"/>
        <v>3345344.8276682682</v>
      </c>
      <c r="AC143" s="15">
        <f t="shared" si="41"/>
        <v>0.28896124931451228</v>
      </c>
    </row>
    <row r="144" spans="23:29" x14ac:dyDescent="0.25">
      <c r="W144" s="6"/>
      <c r="X144" s="77"/>
      <c r="AA144">
        <f t="shared" si="42"/>
        <v>2018</v>
      </c>
      <c r="AB144" s="6">
        <f t="shared" si="40"/>
        <v>-3298128.5759629458</v>
      </c>
      <c r="AC144" s="15">
        <f t="shared" si="41"/>
        <v>0.29770597420621187</v>
      </c>
    </row>
    <row r="145" spans="23:29" x14ac:dyDescent="0.25">
      <c r="W145" s="6"/>
      <c r="X145" s="77"/>
      <c r="AA145">
        <f t="shared" si="42"/>
        <v>2019</v>
      </c>
      <c r="AB145" s="6">
        <f t="shared" si="40"/>
        <v>-2228734.2115568519</v>
      </c>
      <c r="AC145" s="15">
        <f t="shared" si="41"/>
        <v>0.22376370383144684</v>
      </c>
    </row>
    <row r="146" spans="23:29" x14ac:dyDescent="0.25">
      <c r="W146" s="6"/>
      <c r="X146" s="77"/>
      <c r="AA146">
        <f t="shared" si="42"/>
        <v>2020</v>
      </c>
      <c r="AB146" s="6">
        <f t="shared" si="40"/>
        <v>-6322774.3935516067</v>
      </c>
      <c r="AC146" s="15">
        <f t="shared" si="41"/>
        <v>0.32276267390427077</v>
      </c>
    </row>
    <row r="147" spans="23:29" x14ac:dyDescent="0.25">
      <c r="W147" s="6"/>
      <c r="X147" s="77"/>
      <c r="AA147">
        <f t="shared" si="42"/>
        <v>2021</v>
      </c>
      <c r="AB147" s="6">
        <f t="shared" si="40"/>
        <v>2227833.6522851177</v>
      </c>
      <c r="AC147" s="15">
        <f t="shared" si="41"/>
        <v>0.23122772207576253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W168"/>
  <sheetViews>
    <sheetView topLeftCell="I1" workbookViewId="0">
      <selection activeCell="I12" sqref="I12"/>
    </sheetView>
  </sheetViews>
  <sheetFormatPr defaultRowHeight="15" x14ac:dyDescent="0.25"/>
  <cols>
    <col min="1" max="1" width="12.28515625" customWidth="1"/>
    <col min="4" max="4" width="16.85546875" style="6" customWidth="1"/>
    <col min="7" max="7" width="11.42578125" customWidth="1"/>
    <col min="10" max="12" width="13.42578125" bestFit="1" customWidth="1"/>
    <col min="13" max="13" width="14.140625" bestFit="1" customWidth="1"/>
    <col min="14" max="14" width="13.42578125" bestFit="1" customWidth="1"/>
    <col min="15" max="15" width="14.42578125" bestFit="1" customWidth="1"/>
    <col min="16" max="16" width="12.28515625" bestFit="1" customWidth="1"/>
    <col min="17" max="17" width="13" customWidth="1"/>
    <col min="18" max="18" width="12.42578125" customWidth="1"/>
    <col min="19" max="19" width="15.7109375" customWidth="1"/>
    <col min="20" max="20" width="12.7109375" bestFit="1" customWidth="1"/>
    <col min="21" max="21" width="15.28515625" customWidth="1"/>
  </cols>
  <sheetData>
    <row r="1" spans="1:23" x14ac:dyDescent="0.25">
      <c r="A1" t="s">
        <v>0</v>
      </c>
      <c r="B1" t="s">
        <v>48</v>
      </c>
      <c r="C1" t="s">
        <v>49</v>
      </c>
      <c r="D1" s="6" t="s">
        <v>74</v>
      </c>
      <c r="E1" t="s">
        <v>174</v>
      </c>
      <c r="F1" t="s">
        <v>173</v>
      </c>
      <c r="G1" t="str">
        <f>'Monthly Data'!CH1</f>
        <v>COVID_AM</v>
      </c>
      <c r="H1" t="str">
        <f>'Monthly Data'!AZ1</f>
        <v>Adj.Lnd_FTE</v>
      </c>
      <c r="J1" t="s">
        <v>81</v>
      </c>
      <c r="K1" t="str">
        <f>E1</f>
        <v>HDD14</v>
      </c>
      <c r="L1" t="str">
        <f t="shared" ref="L1:N1" si="0">F1</f>
        <v>CDD16</v>
      </c>
      <c r="M1" t="str">
        <f t="shared" si="0"/>
        <v>COVID_AM</v>
      </c>
      <c r="N1" t="str">
        <f t="shared" si="0"/>
        <v>Adj.Lnd_FTE</v>
      </c>
      <c r="O1" t="s">
        <v>82</v>
      </c>
      <c r="P1" t="s">
        <v>101</v>
      </c>
      <c r="Q1" t="s">
        <v>83</v>
      </c>
    </row>
    <row r="2" spans="1:23" x14ac:dyDescent="0.25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9715146.4363389518</v>
      </c>
      <c r="E2">
        <v>488.59999999999997</v>
      </c>
      <c r="F2">
        <v>0</v>
      </c>
      <c r="G2">
        <f>'Monthly Data'!CH2</f>
        <v>0</v>
      </c>
      <c r="H2">
        <f>'Monthly Data'!AZ2</f>
        <v>233.7</v>
      </c>
      <c r="J2" s="6">
        <f>$T$7</f>
        <v>4911431.3206355898</v>
      </c>
      <c r="K2" s="6">
        <f>E2*$T$8</f>
        <v>2138793.0982446591</v>
      </c>
      <c r="L2" s="6">
        <f>F2*$T$9</f>
        <v>0</v>
      </c>
      <c r="M2" s="6">
        <f>G2*$T$10</f>
        <v>0</v>
      </c>
      <c r="N2" s="6">
        <f>H2*$T$11</f>
        <v>2131462.6868132567</v>
      </c>
      <c r="O2" s="6">
        <f>SUM(J2:N2)</f>
        <v>9181687.1056935042</v>
      </c>
      <c r="P2" s="6">
        <f t="shared" ref="P2:P33" si="3">O2-D2</f>
        <v>-533459.3306454476</v>
      </c>
      <c r="Q2" s="15">
        <f t="shared" ref="Q2:Q33" si="4">ABS(O2-D2)/D2</f>
        <v>5.4910065858613653E-2</v>
      </c>
      <c r="S2" t="s">
        <v>349</v>
      </c>
    </row>
    <row r="3" spans="1:23" x14ac:dyDescent="0.25">
      <c r="A3" s="256">
        <v>40940</v>
      </c>
      <c r="B3">
        <f t="shared" si="1"/>
        <v>2</v>
      </c>
      <c r="C3">
        <f t="shared" si="2"/>
        <v>2012</v>
      </c>
      <c r="D3" s="6">
        <v>8758035.2273938507</v>
      </c>
      <c r="E3">
        <v>405.99999999999994</v>
      </c>
      <c r="F3">
        <v>0</v>
      </c>
      <c r="G3">
        <f>'Monthly Data'!CH3</f>
        <v>0</v>
      </c>
      <c r="H3">
        <f>'Monthly Data'!AZ3</f>
        <v>232</v>
      </c>
      <c r="J3" s="6">
        <f t="shared" ref="J3:J66" si="5">$T$7</f>
        <v>4911431.3206355898</v>
      </c>
      <c r="K3" s="6">
        <f t="shared" ref="K3:K66" si="6">E3*$T$8</f>
        <v>1777220.6260485703</v>
      </c>
      <c r="L3" s="6">
        <f t="shared" ref="L3:L66" si="7">F3*$T$9</f>
        <v>0</v>
      </c>
      <c r="M3" s="6">
        <f t="shared" ref="M3:M66" si="8">G3*$T$10</f>
        <v>0</v>
      </c>
      <c r="N3" s="6">
        <f t="shared" ref="N3:N66" si="9">H3*$T$11</f>
        <v>2115957.823451757</v>
      </c>
      <c r="O3" s="6">
        <f t="shared" ref="O3:O66" si="10">SUM(J3:N3)</f>
        <v>8804609.7701359168</v>
      </c>
      <c r="P3" s="6">
        <f t="shared" si="3"/>
        <v>46574.542742066085</v>
      </c>
      <c r="Q3" s="15">
        <f t="shared" si="4"/>
        <v>5.3179213753774069E-3</v>
      </c>
      <c r="S3" t="s">
        <v>340</v>
      </c>
    </row>
    <row r="4" spans="1:23" x14ac:dyDescent="0.25">
      <c r="A4" s="256">
        <v>40969</v>
      </c>
      <c r="B4">
        <f t="shared" si="1"/>
        <v>3</v>
      </c>
      <c r="C4">
        <f t="shared" si="2"/>
        <v>2012</v>
      </c>
      <c r="D4" s="6">
        <v>8522126.5363044497</v>
      </c>
      <c r="E4">
        <v>216.19999999999996</v>
      </c>
      <c r="F4">
        <v>13.300000000000004</v>
      </c>
      <c r="G4">
        <f>'Monthly Data'!CH4</f>
        <v>0</v>
      </c>
      <c r="H4">
        <f>'Monthly Data'!AZ4</f>
        <v>231</v>
      </c>
      <c r="J4" s="6">
        <f t="shared" si="5"/>
        <v>4911431.3206355898</v>
      </c>
      <c r="K4" s="6">
        <f>E4*$T$8</f>
        <v>946391.8703243864</v>
      </c>
      <c r="L4" s="6">
        <f>F4*$T$9</f>
        <v>200422.01168858967</v>
      </c>
      <c r="M4" s="6">
        <f>G4*$T$10</f>
        <v>0</v>
      </c>
      <c r="N4" s="6">
        <f t="shared" si="9"/>
        <v>2106837.315592051</v>
      </c>
      <c r="O4" s="6">
        <f t="shared" si="10"/>
        <v>8165082.5182406176</v>
      </c>
      <c r="P4" s="6">
        <f t="shared" si="3"/>
        <v>-357044.01806383207</v>
      </c>
      <c r="Q4" s="15">
        <f t="shared" si="4"/>
        <v>4.1896117892971499E-2</v>
      </c>
      <c r="S4" t="s">
        <v>362</v>
      </c>
    </row>
    <row r="5" spans="1:23" x14ac:dyDescent="0.25">
      <c r="A5" s="256">
        <v>41000</v>
      </c>
      <c r="B5">
        <f t="shared" si="1"/>
        <v>4</v>
      </c>
      <c r="C5">
        <f t="shared" si="2"/>
        <v>2012</v>
      </c>
      <c r="D5" s="6">
        <v>7739075.6310959514</v>
      </c>
      <c r="E5">
        <v>223.79999999999995</v>
      </c>
      <c r="F5">
        <v>2</v>
      </c>
      <c r="G5">
        <f>'Monthly Data'!CH5</f>
        <v>0</v>
      </c>
      <c r="H5">
        <f>'Monthly Data'!AZ5</f>
        <v>236.1</v>
      </c>
      <c r="J5" s="6">
        <f t="shared" si="5"/>
        <v>4911431.3206355898</v>
      </c>
      <c r="K5" s="6">
        <f t="shared" si="6"/>
        <v>979660.03967899026</v>
      </c>
      <c r="L5" s="6">
        <f t="shared" si="7"/>
        <v>30138.648374224002</v>
      </c>
      <c r="M5" s="6">
        <f t="shared" si="8"/>
        <v>0</v>
      </c>
      <c r="N5" s="6">
        <f t="shared" si="9"/>
        <v>2153351.9056765507</v>
      </c>
      <c r="O5" s="6">
        <f t="shared" si="10"/>
        <v>8074581.9143653549</v>
      </c>
      <c r="P5" s="6">
        <f t="shared" si="3"/>
        <v>335506.2832694035</v>
      </c>
      <c r="Q5" s="15">
        <f t="shared" si="4"/>
        <v>4.3352242472127329E-2</v>
      </c>
    </row>
    <row r="6" spans="1:23" x14ac:dyDescent="0.25">
      <c r="A6" s="256">
        <v>41030</v>
      </c>
      <c r="B6">
        <f t="shared" si="1"/>
        <v>5</v>
      </c>
      <c r="C6">
        <f t="shared" si="2"/>
        <v>2012</v>
      </c>
      <c r="D6" s="6">
        <v>7942686.7721972512</v>
      </c>
      <c r="E6">
        <v>33.5</v>
      </c>
      <c r="F6">
        <v>47.099999999999994</v>
      </c>
      <c r="G6">
        <f>'Monthly Data'!CH6</f>
        <v>0</v>
      </c>
      <c r="H6">
        <f>'Monthly Data'!AZ6</f>
        <v>241.3</v>
      </c>
      <c r="J6" s="6">
        <f t="shared" si="5"/>
        <v>4911431.3206355898</v>
      </c>
      <c r="K6" s="6">
        <f t="shared" si="6"/>
        <v>146642.58860252984</v>
      </c>
      <c r="L6" s="6">
        <f t="shared" si="7"/>
        <v>709765.16921297519</v>
      </c>
      <c r="M6" s="6">
        <f t="shared" si="8"/>
        <v>0</v>
      </c>
      <c r="N6" s="6">
        <f t="shared" si="9"/>
        <v>2200778.5465470217</v>
      </c>
      <c r="O6" s="6">
        <f t="shared" si="10"/>
        <v>7968617.6249981169</v>
      </c>
      <c r="P6" s="6">
        <f t="shared" si="3"/>
        <v>25930.852800865658</v>
      </c>
      <c r="Q6" s="15">
        <f t="shared" si="4"/>
        <v>3.2647457396449979E-3</v>
      </c>
      <c r="T6" t="s">
        <v>85</v>
      </c>
      <c r="U6" t="s">
        <v>86</v>
      </c>
      <c r="V6" t="s">
        <v>87</v>
      </c>
      <c r="W6" t="s">
        <v>88</v>
      </c>
    </row>
    <row r="7" spans="1:23" x14ac:dyDescent="0.25">
      <c r="A7" s="256">
        <v>41061</v>
      </c>
      <c r="B7">
        <f t="shared" si="1"/>
        <v>6</v>
      </c>
      <c r="C7">
        <f t="shared" si="2"/>
        <v>2012</v>
      </c>
      <c r="D7" s="6">
        <v>8944453.9506688509</v>
      </c>
      <c r="E7">
        <v>2.7999999999999989</v>
      </c>
      <c r="F7">
        <v>139.40000000000003</v>
      </c>
      <c r="G7">
        <f>'Monthly Data'!CH7</f>
        <v>0</v>
      </c>
      <c r="H7">
        <f>'Monthly Data'!AZ7</f>
        <v>245.1</v>
      </c>
      <c r="J7" s="6">
        <f t="shared" si="5"/>
        <v>4911431.3206355898</v>
      </c>
      <c r="K7" s="6">
        <f t="shared" si="6"/>
        <v>12256.693972748759</v>
      </c>
      <c r="L7" s="6">
        <f t="shared" si="7"/>
        <v>2100663.7916834136</v>
      </c>
      <c r="M7" s="6">
        <f t="shared" si="8"/>
        <v>0</v>
      </c>
      <c r="N7" s="6">
        <f t="shared" si="9"/>
        <v>2235436.4764139038</v>
      </c>
      <c r="O7" s="6">
        <f t="shared" si="10"/>
        <v>9259788.2827056553</v>
      </c>
      <c r="P7" s="6">
        <f t="shared" si="3"/>
        <v>315334.33203680441</v>
      </c>
      <c r="Q7" s="15">
        <f t="shared" si="4"/>
        <v>3.5254732572380702E-2</v>
      </c>
      <c r="S7" t="s">
        <v>81</v>
      </c>
      <c r="T7" s="6">
        <v>4911431.3206355898</v>
      </c>
      <c r="U7" s="70">
        <v>661504.75376816897</v>
      </c>
      <c r="V7" s="86">
        <v>7.4246349593987198</v>
      </c>
      <c r="W7" s="251">
        <v>2.1323233383448199E-11</v>
      </c>
    </row>
    <row r="8" spans="1:23" x14ac:dyDescent="0.25">
      <c r="A8" s="256">
        <v>41091</v>
      </c>
      <c r="B8">
        <f t="shared" si="1"/>
        <v>7</v>
      </c>
      <c r="C8">
        <f t="shared" si="2"/>
        <v>2012</v>
      </c>
      <c r="D8" s="6">
        <v>10398756.83768275</v>
      </c>
      <c r="E8">
        <v>0</v>
      </c>
      <c r="F8">
        <v>215.9</v>
      </c>
      <c r="G8">
        <f>'Monthly Data'!CH8</f>
        <v>0</v>
      </c>
      <c r="H8">
        <f>'Monthly Data'!AZ8</f>
        <v>246.2</v>
      </c>
      <c r="J8" s="6">
        <f t="shared" si="5"/>
        <v>4911431.3206355898</v>
      </c>
      <c r="K8" s="6">
        <f t="shared" si="6"/>
        <v>0</v>
      </c>
      <c r="L8" s="6">
        <f t="shared" si="7"/>
        <v>3253467.091997481</v>
      </c>
      <c r="M8" s="6">
        <f t="shared" si="8"/>
        <v>0</v>
      </c>
      <c r="N8" s="6">
        <f t="shared" si="9"/>
        <v>2245469.0350595801</v>
      </c>
      <c r="O8" s="6">
        <f t="shared" si="10"/>
        <v>10410367.447692651</v>
      </c>
      <c r="P8" s="6">
        <f t="shared" si="3"/>
        <v>11610.610009901226</v>
      </c>
      <c r="Q8" s="15">
        <f t="shared" si="4"/>
        <v>1.1165382738662561E-3</v>
      </c>
      <c r="S8" t="s">
        <v>174</v>
      </c>
      <c r="T8" s="6">
        <v>4377.3907045531296</v>
      </c>
      <c r="U8" s="70">
        <v>188.756088961221</v>
      </c>
      <c r="V8" s="86">
        <v>23.190725812572001</v>
      </c>
      <c r="W8" s="251">
        <v>3.5631143674387897E-45</v>
      </c>
    </row>
    <row r="9" spans="1:23" x14ac:dyDescent="0.25">
      <c r="A9" s="256">
        <v>41122</v>
      </c>
      <c r="B9">
        <f t="shared" si="1"/>
        <v>8</v>
      </c>
      <c r="C9">
        <f t="shared" si="2"/>
        <v>2012</v>
      </c>
      <c r="D9" s="6">
        <v>9361959.3423689511</v>
      </c>
      <c r="E9">
        <v>0</v>
      </c>
      <c r="F9">
        <v>147.50000000000003</v>
      </c>
      <c r="G9">
        <f>'Monthly Data'!CH9</f>
        <v>0</v>
      </c>
      <c r="H9">
        <f>'Monthly Data'!AZ9</f>
        <v>247.4</v>
      </c>
      <c r="J9" s="6">
        <f t="shared" si="5"/>
        <v>4911431.3206355898</v>
      </c>
      <c r="K9" s="6">
        <f t="shared" si="6"/>
        <v>0</v>
      </c>
      <c r="L9" s="6">
        <f t="shared" si="7"/>
        <v>2222725.3175990204</v>
      </c>
      <c r="M9" s="6">
        <f t="shared" si="8"/>
        <v>0</v>
      </c>
      <c r="N9" s="6">
        <f t="shared" si="9"/>
        <v>2256413.6444912273</v>
      </c>
      <c r="O9" s="6">
        <f t="shared" si="10"/>
        <v>9390570.2827258371</v>
      </c>
      <c r="P9" s="6">
        <f t="shared" si="3"/>
        <v>28610.940356886014</v>
      </c>
      <c r="Q9" s="15">
        <f t="shared" si="4"/>
        <v>3.0560846624704844E-3</v>
      </c>
      <c r="S9" t="s">
        <v>173</v>
      </c>
      <c r="T9" s="6">
        <v>15069.324187112001</v>
      </c>
      <c r="U9" s="70">
        <v>605.69980881121398</v>
      </c>
      <c r="V9" s="86">
        <v>24.879195878710998</v>
      </c>
      <c r="W9" s="251">
        <v>4.17289961808204E-48</v>
      </c>
    </row>
    <row r="10" spans="1:23" x14ac:dyDescent="0.25">
      <c r="A10" s="256">
        <v>41153</v>
      </c>
      <c r="B10">
        <f t="shared" si="1"/>
        <v>9</v>
      </c>
      <c r="C10">
        <f t="shared" si="2"/>
        <v>2012</v>
      </c>
      <c r="D10" s="6">
        <v>7892744.2531334516</v>
      </c>
      <c r="E10">
        <v>26.4</v>
      </c>
      <c r="F10">
        <v>52.199999999999996</v>
      </c>
      <c r="G10">
        <f>'Monthly Data'!CH10</f>
        <v>0</v>
      </c>
      <c r="H10">
        <f>'Monthly Data'!AZ10</f>
        <v>246.2</v>
      </c>
      <c r="J10" s="6">
        <f t="shared" si="5"/>
        <v>4911431.3206355898</v>
      </c>
      <c r="K10" s="6">
        <f t="shared" si="6"/>
        <v>115563.11460020262</v>
      </c>
      <c r="L10" s="6">
        <f t="shared" si="7"/>
        <v>786618.72256724641</v>
      </c>
      <c r="M10" s="6">
        <f t="shared" si="8"/>
        <v>0</v>
      </c>
      <c r="N10" s="6">
        <f t="shared" si="9"/>
        <v>2245469.0350595801</v>
      </c>
      <c r="O10" s="6">
        <f t="shared" si="10"/>
        <v>8059082.1928626187</v>
      </c>
      <c r="P10" s="6">
        <f t="shared" si="3"/>
        <v>166337.93972916715</v>
      </c>
      <c r="Q10" s="15">
        <f t="shared" si="4"/>
        <v>2.1074791529337885E-2</v>
      </c>
      <c r="S10" t="s">
        <v>278</v>
      </c>
      <c r="T10" s="6">
        <v>-1031443.78922714</v>
      </c>
      <c r="U10" s="70">
        <v>166815.00094802899</v>
      </c>
      <c r="V10" s="86">
        <v>-6.1831596880695603</v>
      </c>
      <c r="W10" s="251">
        <v>9.8671876361744E-9</v>
      </c>
    </row>
    <row r="11" spans="1:23" x14ac:dyDescent="0.25">
      <c r="A11" s="256">
        <v>41183</v>
      </c>
      <c r="B11">
        <f t="shared" si="1"/>
        <v>10</v>
      </c>
      <c r="C11">
        <f t="shared" si="2"/>
        <v>2012</v>
      </c>
      <c r="D11" s="6">
        <v>7783049.2121892506</v>
      </c>
      <c r="E11">
        <v>118.29999999999998</v>
      </c>
      <c r="F11">
        <v>9.8000000000000007</v>
      </c>
      <c r="G11">
        <f>'Monthly Data'!CH11</f>
        <v>0</v>
      </c>
      <c r="H11">
        <f>'Monthly Data'!AZ11</f>
        <v>242</v>
      </c>
      <c r="J11" s="6">
        <f t="shared" si="5"/>
        <v>4911431.3206355898</v>
      </c>
      <c r="K11" s="6">
        <f t="shared" si="6"/>
        <v>517845.32034863514</v>
      </c>
      <c r="L11" s="6">
        <f t="shared" si="7"/>
        <v>147679.37703369762</v>
      </c>
      <c r="M11" s="6">
        <f t="shared" si="8"/>
        <v>0</v>
      </c>
      <c r="N11" s="6">
        <f t="shared" si="9"/>
        <v>2207162.9020488155</v>
      </c>
      <c r="O11" s="6">
        <f t="shared" si="10"/>
        <v>7784118.9200667385</v>
      </c>
      <c r="P11" s="6">
        <f t="shared" si="3"/>
        <v>1069.7078774878755</v>
      </c>
      <c r="Q11" s="15">
        <f t="shared" si="4"/>
        <v>1.3744071871119306E-4</v>
      </c>
      <c r="S11" t="s">
        <v>341</v>
      </c>
      <c r="T11" s="6">
        <v>9120.5078597058491</v>
      </c>
      <c r="U11" s="70">
        <v>2683.0834693543102</v>
      </c>
      <c r="V11" s="86">
        <v>3.3992635577232799</v>
      </c>
      <c r="W11" s="251">
        <v>9.2935809689836198E-4</v>
      </c>
    </row>
    <row r="12" spans="1:23" x14ac:dyDescent="0.25">
      <c r="A12" s="256">
        <v>41214</v>
      </c>
      <c r="B12">
        <f t="shared" si="1"/>
        <v>11</v>
      </c>
      <c r="C12">
        <f t="shared" si="2"/>
        <v>2012</v>
      </c>
      <c r="D12" s="6">
        <v>8189402.8398290509</v>
      </c>
      <c r="E12">
        <v>310.49999999999994</v>
      </c>
      <c r="F12">
        <v>0</v>
      </c>
      <c r="G12">
        <f>'Monthly Data'!CH12</f>
        <v>0</v>
      </c>
      <c r="H12">
        <f>'Monthly Data'!AZ12</f>
        <v>239.4</v>
      </c>
      <c r="J12" s="6">
        <f t="shared" si="5"/>
        <v>4911431.3206355898</v>
      </c>
      <c r="K12" s="6">
        <f t="shared" si="6"/>
        <v>1359179.8137637465</v>
      </c>
      <c r="L12" s="6">
        <f t="shared" si="7"/>
        <v>0</v>
      </c>
      <c r="M12" s="6">
        <f t="shared" si="8"/>
        <v>0</v>
      </c>
      <c r="N12" s="6">
        <f t="shared" si="9"/>
        <v>2183449.5816135802</v>
      </c>
      <c r="O12" s="6">
        <f t="shared" si="10"/>
        <v>8454060.7160129156</v>
      </c>
      <c r="P12" s="6">
        <f t="shared" si="3"/>
        <v>264657.87618386466</v>
      </c>
      <c r="Q12" s="15">
        <f t="shared" si="4"/>
        <v>3.2317115345297784E-2</v>
      </c>
    </row>
    <row r="13" spans="1:23" x14ac:dyDescent="0.25">
      <c r="A13" s="256">
        <v>41244</v>
      </c>
      <c r="B13">
        <f t="shared" si="1"/>
        <v>12</v>
      </c>
      <c r="C13">
        <f t="shared" si="2"/>
        <v>2012</v>
      </c>
      <c r="D13" s="6">
        <v>9020722.2922806516</v>
      </c>
      <c r="E13">
        <v>392.7</v>
      </c>
      <c r="F13">
        <v>0</v>
      </c>
      <c r="G13">
        <f>'Monthly Data'!CH13</f>
        <v>0</v>
      </c>
      <c r="H13">
        <f>'Monthly Data'!AZ13</f>
        <v>237.8</v>
      </c>
      <c r="J13" s="6">
        <f t="shared" si="5"/>
        <v>4911431.3206355898</v>
      </c>
      <c r="K13" s="6">
        <f t="shared" si="6"/>
        <v>1719001.3296780139</v>
      </c>
      <c r="L13" s="6">
        <f t="shared" si="7"/>
        <v>0</v>
      </c>
      <c r="M13" s="6">
        <f t="shared" si="8"/>
        <v>0</v>
      </c>
      <c r="N13" s="6">
        <f t="shared" si="9"/>
        <v>2168856.7690380509</v>
      </c>
      <c r="O13" s="6">
        <f t="shared" si="10"/>
        <v>8799289.4193516541</v>
      </c>
      <c r="P13" s="6">
        <f t="shared" si="3"/>
        <v>-221432.8729289975</v>
      </c>
      <c r="Q13" s="15">
        <f t="shared" si="4"/>
        <v>2.4547133339697796E-2</v>
      </c>
      <c r="S13" t="s">
        <v>185</v>
      </c>
    </row>
    <row r="14" spans="1:23" x14ac:dyDescent="0.25">
      <c r="A14" s="256">
        <v>41275</v>
      </c>
      <c r="B14">
        <f t="shared" si="1"/>
        <v>1</v>
      </c>
      <c r="C14">
        <f t="shared" si="2"/>
        <v>2013</v>
      </c>
      <c r="D14" s="6">
        <v>9538239.5864546075</v>
      </c>
      <c r="E14">
        <v>520.09999999999991</v>
      </c>
      <c r="F14">
        <v>0</v>
      </c>
      <c r="G14">
        <f>'Monthly Data'!CH14</f>
        <v>0</v>
      </c>
      <c r="H14">
        <f>'Monthly Data'!AZ14</f>
        <v>238.6</v>
      </c>
      <c r="J14" s="6">
        <f t="shared" si="5"/>
        <v>4911431.3206355898</v>
      </c>
      <c r="K14" s="6">
        <f t="shared" si="6"/>
        <v>2276680.9054380823</v>
      </c>
      <c r="L14" s="6">
        <f t="shared" si="7"/>
        <v>0</v>
      </c>
      <c r="M14" s="6">
        <f t="shared" si="8"/>
        <v>0</v>
      </c>
      <c r="N14" s="6">
        <f t="shared" si="9"/>
        <v>2176153.1753258156</v>
      </c>
      <c r="O14" s="6">
        <f t="shared" si="10"/>
        <v>9364265.4013994876</v>
      </c>
      <c r="P14" s="6">
        <f t="shared" si="3"/>
        <v>-173974.18505511992</v>
      </c>
      <c r="Q14" s="15">
        <f t="shared" si="4"/>
        <v>1.8239653499811766E-2</v>
      </c>
      <c r="S14" t="s">
        <v>90</v>
      </c>
      <c r="T14" s="6">
        <v>8745277.1133725308</v>
      </c>
      <c r="U14" t="s">
        <v>91</v>
      </c>
      <c r="V14" s="6">
        <v>796571.50149428705</v>
      </c>
    </row>
    <row r="15" spans="1:23" x14ac:dyDescent="0.25">
      <c r="A15" s="256">
        <v>41306</v>
      </c>
      <c r="B15">
        <f t="shared" si="1"/>
        <v>2</v>
      </c>
      <c r="C15">
        <f t="shared" si="2"/>
        <v>2013</v>
      </c>
      <c r="D15" s="6">
        <v>9010843.1207741089</v>
      </c>
      <c r="E15">
        <v>507.19999999999993</v>
      </c>
      <c r="F15">
        <v>0</v>
      </c>
      <c r="G15">
        <f>'Monthly Data'!CH15</f>
        <v>0</v>
      </c>
      <c r="H15">
        <f>'Monthly Data'!AZ15</f>
        <v>235.5</v>
      </c>
      <c r="J15" s="6">
        <f t="shared" si="5"/>
        <v>4911431.3206355898</v>
      </c>
      <c r="K15" s="6">
        <f t="shared" si="6"/>
        <v>2220212.565349347</v>
      </c>
      <c r="L15" s="6">
        <f t="shared" si="7"/>
        <v>0</v>
      </c>
      <c r="M15" s="6">
        <f t="shared" si="8"/>
        <v>0</v>
      </c>
      <c r="N15" s="6">
        <f t="shared" si="9"/>
        <v>2147879.6009607273</v>
      </c>
      <c r="O15" s="6">
        <f t="shared" si="10"/>
        <v>9279523.4869456645</v>
      </c>
      <c r="P15" s="6">
        <f t="shared" si="3"/>
        <v>268680.36617155559</v>
      </c>
      <c r="Q15" s="15">
        <f t="shared" si="4"/>
        <v>2.9817450217519005E-2</v>
      </c>
      <c r="S15" t="s">
        <v>92</v>
      </c>
      <c r="T15" s="252">
        <v>8633394286611</v>
      </c>
      <c r="U15" t="s">
        <v>93</v>
      </c>
      <c r="V15" s="6">
        <v>273994.51417248702</v>
      </c>
    </row>
    <row r="16" spans="1:23" x14ac:dyDescent="0.25">
      <c r="A16" s="256">
        <v>41334</v>
      </c>
      <c r="B16">
        <f t="shared" si="1"/>
        <v>3</v>
      </c>
      <c r="C16">
        <f t="shared" si="2"/>
        <v>2013</v>
      </c>
      <c r="D16" s="6">
        <v>9262004.0148616079</v>
      </c>
      <c r="E16">
        <v>435.40000000000015</v>
      </c>
      <c r="F16">
        <v>0</v>
      </c>
      <c r="G16">
        <f>'Monthly Data'!CH16</f>
        <v>0</v>
      </c>
      <c r="H16">
        <f>'Monthly Data'!AZ16</f>
        <v>234.5</v>
      </c>
      <c r="J16" s="6">
        <f t="shared" si="5"/>
        <v>4911431.3206355898</v>
      </c>
      <c r="K16" s="6">
        <f t="shared" si="6"/>
        <v>1905915.9127624333</v>
      </c>
      <c r="L16" s="6">
        <f t="shared" si="7"/>
        <v>0</v>
      </c>
      <c r="M16" s="6">
        <f t="shared" si="8"/>
        <v>0</v>
      </c>
      <c r="N16" s="6">
        <f t="shared" si="9"/>
        <v>2138759.0931010218</v>
      </c>
      <c r="O16" s="6">
        <f t="shared" si="10"/>
        <v>8956106.3264990449</v>
      </c>
      <c r="P16" s="6">
        <f t="shared" si="3"/>
        <v>-305897.68836256303</v>
      </c>
      <c r="Q16" s="15">
        <f t="shared" si="4"/>
        <v>3.3027159983058343E-2</v>
      </c>
      <c r="S16" t="s">
        <v>94</v>
      </c>
      <c r="T16" s="253">
        <v>0.88566488717276104</v>
      </c>
      <c r="U16" t="s">
        <v>95</v>
      </c>
      <c r="V16" s="123">
        <v>0.881688013683118</v>
      </c>
    </row>
    <row r="17" spans="1:22" x14ac:dyDescent="0.25">
      <c r="A17" s="256">
        <v>41365</v>
      </c>
      <c r="B17">
        <f t="shared" si="1"/>
        <v>4</v>
      </c>
      <c r="C17">
        <f t="shared" si="2"/>
        <v>2013</v>
      </c>
      <c r="D17" s="6">
        <v>8130117.2815894075</v>
      </c>
      <c r="E17">
        <v>243.3</v>
      </c>
      <c r="F17">
        <v>0.19999999999999929</v>
      </c>
      <c r="G17">
        <f>'Monthly Data'!CH17</f>
        <v>0</v>
      </c>
      <c r="H17">
        <f>'Monthly Data'!AZ17</f>
        <v>233.4</v>
      </c>
      <c r="J17" s="6">
        <f t="shared" si="5"/>
        <v>4911431.3206355898</v>
      </c>
      <c r="K17" s="6">
        <f t="shared" si="6"/>
        <v>1065019.1584177765</v>
      </c>
      <c r="L17" s="6">
        <f t="shared" si="7"/>
        <v>3013.8648374223894</v>
      </c>
      <c r="M17" s="6">
        <f t="shared" si="8"/>
        <v>0</v>
      </c>
      <c r="N17" s="6">
        <f t="shared" si="9"/>
        <v>2128726.534455345</v>
      </c>
      <c r="O17" s="6">
        <f t="shared" si="10"/>
        <v>8108190.878346133</v>
      </c>
      <c r="P17" s="6">
        <f t="shared" si="3"/>
        <v>-21926.403243274428</v>
      </c>
      <c r="Q17" s="15">
        <f t="shared" si="4"/>
        <v>2.69693566326855E-3</v>
      </c>
      <c r="S17" t="s">
        <v>186</v>
      </c>
      <c r="T17" s="255">
        <v>210.78624066120599</v>
      </c>
      <c r="U17" t="s">
        <v>96</v>
      </c>
      <c r="V17" s="123">
        <v>5.8947978352238203E-52</v>
      </c>
    </row>
    <row r="18" spans="1:22" x14ac:dyDescent="0.25">
      <c r="A18" s="256">
        <v>41395</v>
      </c>
      <c r="B18">
        <f t="shared" si="1"/>
        <v>5</v>
      </c>
      <c r="C18">
        <f t="shared" si="2"/>
        <v>2013</v>
      </c>
      <c r="D18" s="6">
        <v>8067128.4246252077</v>
      </c>
      <c r="E18">
        <v>66.600000000000009</v>
      </c>
      <c r="F18">
        <v>58.900000000000006</v>
      </c>
      <c r="G18">
        <f>'Monthly Data'!CH18</f>
        <v>0</v>
      </c>
      <c r="H18">
        <f>'Monthly Data'!AZ18</f>
        <v>235.3</v>
      </c>
      <c r="J18" s="6">
        <f t="shared" si="5"/>
        <v>4911431.3206355898</v>
      </c>
      <c r="K18" s="6">
        <f t="shared" si="6"/>
        <v>291534.22092323849</v>
      </c>
      <c r="L18" s="6">
        <f t="shared" si="7"/>
        <v>887583.19462089695</v>
      </c>
      <c r="M18" s="6">
        <f t="shared" si="8"/>
        <v>0</v>
      </c>
      <c r="N18" s="6">
        <f t="shared" si="9"/>
        <v>2146055.4993887865</v>
      </c>
      <c r="O18" s="6">
        <f t="shared" si="10"/>
        <v>8236604.2355685122</v>
      </c>
      <c r="P18" s="6">
        <f t="shared" si="3"/>
        <v>169475.81094330456</v>
      </c>
      <c r="Q18" s="15">
        <f t="shared" si="4"/>
        <v>2.1008195484526239E-2</v>
      </c>
      <c r="S18" t="s">
        <v>97</v>
      </c>
      <c r="T18" s="254">
        <v>-5.2956358924132897E-2</v>
      </c>
      <c r="U18" t="s">
        <v>98</v>
      </c>
      <c r="V18" s="123">
        <v>2.0553270659090699</v>
      </c>
    </row>
    <row r="19" spans="1:22" x14ac:dyDescent="0.25">
      <c r="A19" s="256">
        <v>41426</v>
      </c>
      <c r="B19">
        <f t="shared" si="1"/>
        <v>6</v>
      </c>
      <c r="C19">
        <f t="shared" si="2"/>
        <v>2013</v>
      </c>
      <c r="D19" s="6">
        <v>8352446.7960334076</v>
      </c>
      <c r="E19">
        <v>8</v>
      </c>
      <c r="F19">
        <v>89.3</v>
      </c>
      <c r="G19">
        <f>'Monthly Data'!CH19</f>
        <v>0</v>
      </c>
      <c r="H19">
        <f>'Monthly Data'!AZ19</f>
        <v>238.7</v>
      </c>
      <c r="J19" s="6">
        <f t="shared" si="5"/>
        <v>4911431.3206355898</v>
      </c>
      <c r="K19" s="6">
        <f t="shared" si="6"/>
        <v>35019.125636425037</v>
      </c>
      <c r="L19" s="6">
        <f t="shared" si="7"/>
        <v>1345690.6499091017</v>
      </c>
      <c r="M19" s="6">
        <f t="shared" si="8"/>
        <v>0</v>
      </c>
      <c r="N19" s="6">
        <f t="shared" si="9"/>
        <v>2177065.226111786</v>
      </c>
      <c r="O19" s="6">
        <f t="shared" si="10"/>
        <v>8469206.3222929016</v>
      </c>
      <c r="P19" s="6">
        <f t="shared" si="3"/>
        <v>116759.52625949401</v>
      </c>
      <c r="Q19" s="15">
        <f t="shared" si="4"/>
        <v>1.3979080515058574E-2</v>
      </c>
    </row>
    <row r="20" spans="1:22" x14ac:dyDescent="0.25">
      <c r="A20" s="256">
        <v>41456</v>
      </c>
      <c r="B20">
        <f t="shared" si="1"/>
        <v>7</v>
      </c>
      <c r="C20">
        <f t="shared" si="2"/>
        <v>2013</v>
      </c>
      <c r="D20" s="6">
        <v>9946014.7276971079</v>
      </c>
      <c r="E20">
        <v>0</v>
      </c>
      <c r="F20">
        <v>173.5</v>
      </c>
      <c r="G20">
        <f>'Monthly Data'!CH20</f>
        <v>0</v>
      </c>
      <c r="H20">
        <f>'Monthly Data'!AZ20</f>
        <v>240.3</v>
      </c>
      <c r="J20" s="6">
        <f t="shared" si="5"/>
        <v>4911431.3206355898</v>
      </c>
      <c r="K20" s="6">
        <f t="shared" si="6"/>
        <v>0</v>
      </c>
      <c r="L20" s="6">
        <f t="shared" si="7"/>
        <v>2614527.7464639321</v>
      </c>
      <c r="M20" s="6">
        <f t="shared" si="8"/>
        <v>0</v>
      </c>
      <c r="N20" s="6">
        <f t="shared" si="9"/>
        <v>2191658.0386873158</v>
      </c>
      <c r="O20" s="6">
        <f t="shared" si="10"/>
        <v>9717617.1057868376</v>
      </c>
      <c r="P20" s="6">
        <f t="shared" si="3"/>
        <v>-228397.6219102703</v>
      </c>
      <c r="Q20" s="15">
        <f t="shared" si="4"/>
        <v>2.296373252637977E-2</v>
      </c>
    </row>
    <row r="21" spans="1:22" x14ac:dyDescent="0.25">
      <c r="A21" s="256">
        <v>41487</v>
      </c>
      <c r="B21">
        <f t="shared" si="1"/>
        <v>8</v>
      </c>
      <c r="C21">
        <f t="shared" si="2"/>
        <v>2013</v>
      </c>
      <c r="D21" s="6">
        <v>9134243.5895473082</v>
      </c>
      <c r="E21">
        <v>0</v>
      </c>
      <c r="F21">
        <v>126.10000000000002</v>
      </c>
      <c r="G21">
        <f>'Monthly Data'!CH21</f>
        <v>0</v>
      </c>
      <c r="H21">
        <f>'Monthly Data'!AZ21</f>
        <v>240.7</v>
      </c>
      <c r="J21" s="6">
        <f t="shared" si="5"/>
        <v>4911431.3206355898</v>
      </c>
      <c r="K21" s="6">
        <f t="shared" si="6"/>
        <v>0</v>
      </c>
      <c r="L21" s="6">
        <f t="shared" si="7"/>
        <v>1900241.7799948237</v>
      </c>
      <c r="M21" s="6">
        <f t="shared" si="8"/>
        <v>0</v>
      </c>
      <c r="N21" s="6">
        <f t="shared" si="9"/>
        <v>2195306.2418311979</v>
      </c>
      <c r="O21" s="6">
        <f t="shared" si="10"/>
        <v>9006979.3424616121</v>
      </c>
      <c r="P21" s="6">
        <f t="shared" si="3"/>
        <v>-127264.24708569609</v>
      </c>
      <c r="Q21" s="15">
        <f t="shared" si="4"/>
        <v>1.3932653080472894E-2</v>
      </c>
    </row>
    <row r="22" spans="1:22" x14ac:dyDescent="0.25">
      <c r="A22" s="256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7746346.3271917067</v>
      </c>
      <c r="E22">
        <v>24</v>
      </c>
      <c r="F22">
        <v>58.499999999999993</v>
      </c>
      <c r="G22">
        <f>'Monthly Data'!CH22</f>
        <v>0</v>
      </c>
      <c r="H22">
        <f>'Monthly Data'!AZ22</f>
        <v>238.1</v>
      </c>
      <c r="J22" s="6">
        <f t="shared" si="5"/>
        <v>4911431.3206355898</v>
      </c>
      <c r="K22" s="6">
        <f t="shared" si="6"/>
        <v>105057.3769092751</v>
      </c>
      <c r="L22" s="6">
        <f t="shared" si="7"/>
        <v>881555.46494605194</v>
      </c>
      <c r="M22" s="6">
        <f t="shared" si="8"/>
        <v>0</v>
      </c>
      <c r="N22" s="6">
        <f t="shared" si="9"/>
        <v>2171592.9213959626</v>
      </c>
      <c r="O22" s="6">
        <f t="shared" si="10"/>
        <v>8069637.0838868804</v>
      </c>
      <c r="P22" s="6">
        <f t="shared" si="3"/>
        <v>323290.75669517368</v>
      </c>
      <c r="Q22" s="15">
        <f t="shared" si="4"/>
        <v>4.1734611782116994E-2</v>
      </c>
    </row>
    <row r="23" spans="1:22" x14ac:dyDescent="0.25">
      <c r="A23" s="256">
        <v>41548</v>
      </c>
      <c r="B23">
        <f t="shared" si="11"/>
        <v>10</v>
      </c>
      <c r="C23">
        <f t="shared" si="12"/>
        <v>2013</v>
      </c>
      <c r="D23" s="6">
        <v>7769073.3008987075</v>
      </c>
      <c r="E23">
        <v>111.4</v>
      </c>
      <c r="F23">
        <v>14.300000000000004</v>
      </c>
      <c r="G23">
        <f>'Monthly Data'!CH23</f>
        <v>0</v>
      </c>
      <c r="H23">
        <f>'Monthly Data'!AZ23</f>
        <v>236.4</v>
      </c>
      <c r="J23" s="6">
        <f t="shared" si="5"/>
        <v>4911431.3206355898</v>
      </c>
      <c r="K23" s="6">
        <f t="shared" si="6"/>
        <v>487641.32448721863</v>
      </c>
      <c r="L23" s="6">
        <f t="shared" si="7"/>
        <v>215491.33587570168</v>
      </c>
      <c r="M23" s="6">
        <f t="shared" si="8"/>
        <v>0</v>
      </c>
      <c r="N23" s="6">
        <f t="shared" si="9"/>
        <v>2156088.0580344629</v>
      </c>
      <c r="O23" s="6">
        <f t="shared" si="10"/>
        <v>7770652.0390329733</v>
      </c>
      <c r="P23" s="6">
        <f t="shared" si="3"/>
        <v>1578.7381342658773</v>
      </c>
      <c r="Q23" s="15">
        <f t="shared" si="4"/>
        <v>2.0320803693321476E-4</v>
      </c>
    </row>
    <row r="24" spans="1:22" x14ac:dyDescent="0.25">
      <c r="A24" s="256">
        <v>41579</v>
      </c>
      <c r="B24">
        <f t="shared" si="11"/>
        <v>11</v>
      </c>
      <c r="C24">
        <f t="shared" si="12"/>
        <v>2013</v>
      </c>
      <c r="D24" s="6">
        <v>8446339.5490381066</v>
      </c>
      <c r="E24">
        <v>345.70000000000005</v>
      </c>
      <c r="F24">
        <v>0</v>
      </c>
      <c r="G24">
        <f>'Monthly Data'!CH24</f>
        <v>0</v>
      </c>
      <c r="H24">
        <f>'Monthly Data'!AZ24</f>
        <v>234</v>
      </c>
      <c r="J24" s="6">
        <f t="shared" si="5"/>
        <v>4911431.3206355898</v>
      </c>
      <c r="K24" s="6">
        <f t="shared" si="6"/>
        <v>1513263.9665640171</v>
      </c>
      <c r="L24" s="6">
        <f t="shared" si="7"/>
        <v>0</v>
      </c>
      <c r="M24" s="6">
        <f t="shared" si="8"/>
        <v>0</v>
      </c>
      <c r="N24" s="6">
        <f t="shared" si="9"/>
        <v>2134198.8391711689</v>
      </c>
      <c r="O24" s="6">
        <f t="shared" si="10"/>
        <v>8558894.1263707764</v>
      </c>
      <c r="P24" s="6">
        <f t="shared" si="3"/>
        <v>112554.57733266987</v>
      </c>
      <c r="Q24" s="15">
        <f t="shared" si="4"/>
        <v>1.3325840937271804E-2</v>
      </c>
    </row>
    <row r="25" spans="1:22" x14ac:dyDescent="0.25">
      <c r="A25" s="256">
        <v>41609</v>
      </c>
      <c r="B25">
        <f t="shared" si="11"/>
        <v>12</v>
      </c>
      <c r="C25">
        <f t="shared" si="12"/>
        <v>2013</v>
      </c>
      <c r="D25" s="6">
        <v>9620086.7899936084</v>
      </c>
      <c r="E25">
        <v>549.6</v>
      </c>
      <c r="F25">
        <v>0</v>
      </c>
      <c r="G25">
        <f>'Monthly Data'!CH25</f>
        <v>0</v>
      </c>
      <c r="H25">
        <f>'Monthly Data'!AZ25</f>
        <v>233.4</v>
      </c>
      <c r="J25" s="6">
        <f t="shared" si="5"/>
        <v>4911431.3206355898</v>
      </c>
      <c r="K25" s="6">
        <f t="shared" si="6"/>
        <v>2405813.9312224002</v>
      </c>
      <c r="L25" s="6">
        <f t="shared" si="7"/>
        <v>0</v>
      </c>
      <c r="M25" s="6">
        <f t="shared" si="8"/>
        <v>0</v>
      </c>
      <c r="N25" s="6">
        <f t="shared" si="9"/>
        <v>2128726.534455345</v>
      </c>
      <c r="O25" s="6">
        <f t="shared" si="10"/>
        <v>9445971.7863133363</v>
      </c>
      <c r="P25" s="6">
        <f t="shared" si="3"/>
        <v>-174115.00368027203</v>
      </c>
      <c r="Q25" s="15">
        <f t="shared" si="4"/>
        <v>1.8099109444769126E-2</v>
      </c>
    </row>
    <row r="26" spans="1:22" x14ac:dyDescent="0.25">
      <c r="A26" s="256">
        <v>41640</v>
      </c>
      <c r="B26">
        <f t="shared" si="11"/>
        <v>1</v>
      </c>
      <c r="C26">
        <f t="shared" si="12"/>
        <v>2014</v>
      </c>
      <c r="D26" s="6">
        <v>10338245.211131522</v>
      </c>
      <c r="E26">
        <v>702.30000000000007</v>
      </c>
      <c r="F26">
        <v>0</v>
      </c>
      <c r="G26">
        <f>'Monthly Data'!CH26</f>
        <v>0</v>
      </c>
      <c r="H26">
        <f>'Monthly Data'!AZ26</f>
        <v>230.5</v>
      </c>
      <c r="J26" s="6">
        <f t="shared" si="5"/>
        <v>4911431.3206355898</v>
      </c>
      <c r="K26" s="6">
        <f t="shared" si="6"/>
        <v>3074241.4918076633</v>
      </c>
      <c r="L26" s="6">
        <f t="shared" si="7"/>
        <v>0</v>
      </c>
      <c r="M26" s="6">
        <f t="shared" si="8"/>
        <v>0</v>
      </c>
      <c r="N26" s="6">
        <f t="shared" si="9"/>
        <v>2102277.061662198</v>
      </c>
      <c r="O26" s="6">
        <f t="shared" si="10"/>
        <v>10087949.87410545</v>
      </c>
      <c r="P26" s="6">
        <f t="shared" si="3"/>
        <v>-250295.33702607267</v>
      </c>
      <c r="Q26" s="15">
        <f t="shared" si="4"/>
        <v>2.421062104007473E-2</v>
      </c>
    </row>
    <row r="27" spans="1:22" x14ac:dyDescent="0.25">
      <c r="A27" s="256">
        <v>41671</v>
      </c>
      <c r="B27">
        <f t="shared" si="11"/>
        <v>2</v>
      </c>
      <c r="C27">
        <f t="shared" si="12"/>
        <v>2014</v>
      </c>
      <c r="D27" s="6">
        <v>9351057.0233993232</v>
      </c>
      <c r="E27">
        <v>651.70000000000005</v>
      </c>
      <c r="F27">
        <v>0</v>
      </c>
      <c r="G27">
        <f>'Monthly Data'!CH27</f>
        <v>0</v>
      </c>
      <c r="H27">
        <f>'Monthly Data'!AZ27</f>
        <v>229.5</v>
      </c>
      <c r="J27" s="6">
        <f t="shared" si="5"/>
        <v>4911431.3206355898</v>
      </c>
      <c r="K27" s="6">
        <f t="shared" si="6"/>
        <v>2852745.5221572747</v>
      </c>
      <c r="L27" s="6">
        <f t="shared" si="7"/>
        <v>0</v>
      </c>
      <c r="M27" s="6">
        <f t="shared" si="8"/>
        <v>0</v>
      </c>
      <c r="N27" s="6">
        <f t="shared" si="9"/>
        <v>2093156.5538024923</v>
      </c>
      <c r="O27" s="6">
        <f t="shared" si="10"/>
        <v>9857333.396595357</v>
      </c>
      <c r="P27" s="6">
        <f t="shared" si="3"/>
        <v>506276.37319603376</v>
      </c>
      <c r="Q27" s="15">
        <f t="shared" si="4"/>
        <v>5.4141085005595516E-2</v>
      </c>
    </row>
    <row r="28" spans="1:22" x14ac:dyDescent="0.25">
      <c r="A28" s="256">
        <v>41699</v>
      </c>
      <c r="B28">
        <f t="shared" si="11"/>
        <v>3</v>
      </c>
      <c r="C28">
        <f t="shared" si="12"/>
        <v>2014</v>
      </c>
      <c r="D28" s="6">
        <v>9838354.2654507235</v>
      </c>
      <c r="E28">
        <v>561.30000000000007</v>
      </c>
      <c r="F28">
        <v>0</v>
      </c>
      <c r="G28">
        <f>'Monthly Data'!CH28</f>
        <v>0</v>
      </c>
      <c r="H28">
        <f>'Monthly Data'!AZ28</f>
        <v>228.3</v>
      </c>
      <c r="J28" s="6">
        <f t="shared" si="5"/>
        <v>4911431.3206355898</v>
      </c>
      <c r="K28" s="6">
        <f t="shared" si="6"/>
        <v>2457029.4024656718</v>
      </c>
      <c r="L28" s="6">
        <f t="shared" si="7"/>
        <v>0</v>
      </c>
      <c r="M28" s="6">
        <f t="shared" si="8"/>
        <v>0</v>
      </c>
      <c r="N28" s="6">
        <f t="shared" si="9"/>
        <v>2082211.9443708456</v>
      </c>
      <c r="O28" s="6">
        <f t="shared" si="10"/>
        <v>9450672.6674721073</v>
      </c>
      <c r="P28" s="6">
        <f t="shared" si="3"/>
        <v>-387681.59797861613</v>
      </c>
      <c r="Q28" s="15">
        <f t="shared" si="4"/>
        <v>3.9405126865581043E-2</v>
      </c>
    </row>
    <row r="29" spans="1:22" x14ac:dyDescent="0.25">
      <c r="A29" s="256">
        <v>41730</v>
      </c>
      <c r="B29">
        <f t="shared" si="11"/>
        <v>4</v>
      </c>
      <c r="C29">
        <f t="shared" si="12"/>
        <v>2014</v>
      </c>
      <c r="D29" s="6">
        <v>8009795.5709861238</v>
      </c>
      <c r="E29">
        <v>226.79999999999998</v>
      </c>
      <c r="F29">
        <v>0</v>
      </c>
      <c r="G29">
        <f>'Monthly Data'!CH29</f>
        <v>0</v>
      </c>
      <c r="H29">
        <f>'Monthly Data'!AZ29</f>
        <v>231</v>
      </c>
      <c r="J29" s="6">
        <f t="shared" si="5"/>
        <v>4911431.3206355898</v>
      </c>
      <c r="K29" s="6">
        <f t="shared" si="6"/>
        <v>992792.2117926497</v>
      </c>
      <c r="L29" s="6">
        <f t="shared" si="7"/>
        <v>0</v>
      </c>
      <c r="M29" s="6">
        <f t="shared" si="8"/>
        <v>0</v>
      </c>
      <c r="N29" s="6">
        <f t="shared" si="9"/>
        <v>2106837.315592051</v>
      </c>
      <c r="O29" s="6">
        <f t="shared" si="10"/>
        <v>8011060.848020291</v>
      </c>
      <c r="P29" s="6">
        <f t="shared" si="3"/>
        <v>1265.2770341672003</v>
      </c>
      <c r="Q29" s="15">
        <f t="shared" si="4"/>
        <v>1.5796620812026868E-4</v>
      </c>
    </row>
    <row r="30" spans="1:22" x14ac:dyDescent="0.25">
      <c r="A30" s="256">
        <v>41760</v>
      </c>
      <c r="B30">
        <f t="shared" si="11"/>
        <v>5</v>
      </c>
      <c r="C30">
        <f t="shared" si="12"/>
        <v>2014</v>
      </c>
      <c r="D30" s="6">
        <v>7903042.6695890231</v>
      </c>
      <c r="E30">
        <v>74.099999999999994</v>
      </c>
      <c r="F30">
        <v>27.500000000000004</v>
      </c>
      <c r="G30">
        <f>'Monthly Data'!CH30</f>
        <v>0</v>
      </c>
      <c r="H30">
        <f>'Monthly Data'!AZ30</f>
        <v>234.3</v>
      </c>
      <c r="J30" s="6">
        <f t="shared" si="5"/>
        <v>4911431.3206355898</v>
      </c>
      <c r="K30" s="6">
        <f t="shared" si="6"/>
        <v>324364.65120738687</v>
      </c>
      <c r="L30" s="6">
        <f t="shared" si="7"/>
        <v>414406.41514558007</v>
      </c>
      <c r="M30" s="6">
        <f t="shared" si="8"/>
        <v>0</v>
      </c>
      <c r="N30" s="6">
        <f t="shared" si="9"/>
        <v>2136934.9915290806</v>
      </c>
      <c r="O30" s="6">
        <f t="shared" si="10"/>
        <v>7787137.378517637</v>
      </c>
      <c r="P30" s="6">
        <f t="shared" si="3"/>
        <v>-115905.29107138608</v>
      </c>
      <c r="Q30" s="15">
        <f t="shared" si="4"/>
        <v>1.4665907286239342E-2</v>
      </c>
    </row>
    <row r="31" spans="1:22" x14ac:dyDescent="0.25">
      <c r="A31" s="256">
        <v>41791</v>
      </c>
      <c r="B31">
        <f t="shared" si="11"/>
        <v>6</v>
      </c>
      <c r="C31">
        <f t="shared" si="12"/>
        <v>2014</v>
      </c>
      <c r="D31" s="6">
        <v>8668892.1893494241</v>
      </c>
      <c r="E31">
        <v>3.3000000000000007</v>
      </c>
      <c r="F31">
        <v>96.499999999999986</v>
      </c>
      <c r="G31">
        <f>'Monthly Data'!CH31</f>
        <v>0</v>
      </c>
      <c r="H31">
        <f>'Monthly Data'!AZ31</f>
        <v>239.3</v>
      </c>
      <c r="J31" s="6">
        <f t="shared" si="5"/>
        <v>4911431.3206355898</v>
      </c>
      <c r="K31" s="6">
        <f t="shared" si="6"/>
        <v>14445.389325025331</v>
      </c>
      <c r="L31" s="6">
        <f t="shared" si="7"/>
        <v>1454189.7840563077</v>
      </c>
      <c r="M31" s="6">
        <f t="shared" si="8"/>
        <v>0</v>
      </c>
      <c r="N31" s="6">
        <f t="shared" si="9"/>
        <v>2182537.5308276098</v>
      </c>
      <c r="O31" s="6">
        <f t="shared" si="10"/>
        <v>8562604.0248445328</v>
      </c>
      <c r="P31" s="6">
        <f t="shared" si="3"/>
        <v>-106288.16450489126</v>
      </c>
      <c r="Q31" s="15">
        <f t="shared" si="4"/>
        <v>1.2260870499171347E-2</v>
      </c>
    </row>
    <row r="32" spans="1:22" x14ac:dyDescent="0.25">
      <c r="A32" s="256">
        <v>41821</v>
      </c>
      <c r="B32">
        <f t="shared" si="11"/>
        <v>7</v>
      </c>
      <c r="C32">
        <f t="shared" si="12"/>
        <v>2014</v>
      </c>
      <c r="D32" s="6">
        <v>8980988.5864691231</v>
      </c>
      <c r="E32">
        <v>0</v>
      </c>
      <c r="F32">
        <v>109.60000000000002</v>
      </c>
      <c r="G32">
        <f>'Monthly Data'!CH32</f>
        <v>0</v>
      </c>
      <c r="H32">
        <f>'Monthly Data'!AZ32</f>
        <v>243.6</v>
      </c>
      <c r="J32" s="6">
        <f t="shared" si="5"/>
        <v>4911431.3206355898</v>
      </c>
      <c r="K32" s="6">
        <f t="shared" si="6"/>
        <v>0</v>
      </c>
      <c r="L32" s="6">
        <f t="shared" si="7"/>
        <v>1651597.9309074755</v>
      </c>
      <c r="M32" s="6">
        <f t="shared" si="8"/>
        <v>0</v>
      </c>
      <c r="N32" s="6">
        <f t="shared" si="9"/>
        <v>2221755.7146243448</v>
      </c>
      <c r="O32" s="6">
        <f t="shared" si="10"/>
        <v>8784784.9661674108</v>
      </c>
      <c r="P32" s="6">
        <f t="shared" si="3"/>
        <v>-196203.6203017123</v>
      </c>
      <c r="Q32" s="15">
        <f t="shared" si="4"/>
        <v>2.1846550456295567E-2</v>
      </c>
    </row>
    <row r="33" spans="1:17" x14ac:dyDescent="0.25">
      <c r="A33" s="256">
        <v>41852</v>
      </c>
      <c r="B33">
        <f t="shared" si="11"/>
        <v>8</v>
      </c>
      <c r="C33">
        <f t="shared" si="12"/>
        <v>2014</v>
      </c>
      <c r="D33" s="6">
        <v>9004179.1767437235</v>
      </c>
      <c r="E33">
        <v>0</v>
      </c>
      <c r="F33">
        <v>113.39999999999999</v>
      </c>
      <c r="G33">
        <f>'Monthly Data'!CH33</f>
        <v>0</v>
      </c>
      <c r="H33">
        <f>'Monthly Data'!AZ33</f>
        <v>245.9</v>
      </c>
      <c r="J33" s="6">
        <f t="shared" si="5"/>
        <v>4911431.3206355898</v>
      </c>
      <c r="K33" s="6">
        <f t="shared" si="6"/>
        <v>0</v>
      </c>
      <c r="L33" s="6">
        <f t="shared" si="7"/>
        <v>1708861.3628185007</v>
      </c>
      <c r="M33" s="6">
        <f t="shared" si="8"/>
        <v>0</v>
      </c>
      <c r="N33" s="6">
        <f t="shared" si="9"/>
        <v>2242732.8827016684</v>
      </c>
      <c r="O33" s="6">
        <f t="shared" si="10"/>
        <v>8863025.5661557596</v>
      </c>
      <c r="P33" s="6">
        <f t="shared" si="3"/>
        <v>-141153.61058796383</v>
      </c>
      <c r="Q33" s="15">
        <f t="shared" si="4"/>
        <v>1.5676455101264513E-2</v>
      </c>
    </row>
    <row r="34" spans="1:17" x14ac:dyDescent="0.25">
      <c r="A34" s="256">
        <v>41883</v>
      </c>
      <c r="B34">
        <f t="shared" si="11"/>
        <v>9</v>
      </c>
      <c r="C34">
        <f t="shared" si="12"/>
        <v>2014</v>
      </c>
      <c r="D34" s="6">
        <v>8036044.4873844236</v>
      </c>
      <c r="E34">
        <v>22.200000000000003</v>
      </c>
      <c r="F34">
        <v>47.5</v>
      </c>
      <c r="G34">
        <f>'Monthly Data'!CH34</f>
        <v>0</v>
      </c>
      <c r="H34">
        <f>'Monthly Data'!AZ34</f>
        <v>243.1</v>
      </c>
      <c r="J34" s="6">
        <f t="shared" si="5"/>
        <v>4911431.3206355898</v>
      </c>
      <c r="K34" s="6">
        <f t="shared" si="6"/>
        <v>97178.073641079493</v>
      </c>
      <c r="L34" s="6">
        <f t="shared" si="7"/>
        <v>715792.89888782008</v>
      </c>
      <c r="M34" s="6">
        <f t="shared" si="8"/>
        <v>0</v>
      </c>
      <c r="N34" s="6">
        <f t="shared" si="9"/>
        <v>2217195.4606944919</v>
      </c>
      <c r="O34" s="6">
        <f t="shared" si="10"/>
        <v>7941597.7538589817</v>
      </c>
      <c r="P34" s="6">
        <f t="shared" ref="P34:P65" si="13">O34-D34</f>
        <v>-94446.73352544196</v>
      </c>
      <c r="Q34" s="15">
        <f t="shared" ref="Q34:Q65" si="14">ABS(O34-D34)/D34</f>
        <v>1.175288833625939E-2</v>
      </c>
    </row>
    <row r="35" spans="1:17" x14ac:dyDescent="0.25">
      <c r="A35" s="256">
        <v>41913</v>
      </c>
      <c r="B35">
        <f t="shared" si="11"/>
        <v>10</v>
      </c>
      <c r="C35">
        <f t="shared" si="12"/>
        <v>2014</v>
      </c>
      <c r="D35" s="6">
        <v>7894328.9927725242</v>
      </c>
      <c r="E35">
        <v>117.00000000000003</v>
      </c>
      <c r="F35">
        <v>4.1999999999999993</v>
      </c>
      <c r="G35">
        <f>'Monthly Data'!CH35</f>
        <v>0</v>
      </c>
      <c r="H35">
        <f>'Monthly Data'!AZ35</f>
        <v>240.8</v>
      </c>
      <c r="J35" s="6">
        <f t="shared" si="5"/>
        <v>4911431.3206355898</v>
      </c>
      <c r="K35" s="6">
        <f t="shared" si="6"/>
        <v>512154.71243271627</v>
      </c>
      <c r="L35" s="6">
        <f t="shared" si="7"/>
        <v>63291.161585870395</v>
      </c>
      <c r="M35" s="6">
        <f t="shared" si="8"/>
        <v>0</v>
      </c>
      <c r="N35" s="6">
        <f t="shared" si="9"/>
        <v>2196218.2926171687</v>
      </c>
      <c r="O35" s="6">
        <f t="shared" si="10"/>
        <v>7683095.4872713443</v>
      </c>
      <c r="P35" s="6">
        <f t="shared" si="13"/>
        <v>-211233.50550117996</v>
      </c>
      <c r="Q35" s="15">
        <f t="shared" si="14"/>
        <v>2.6757626353622967E-2</v>
      </c>
    </row>
    <row r="36" spans="1:17" x14ac:dyDescent="0.25">
      <c r="A36" s="256">
        <v>41944</v>
      </c>
      <c r="B36">
        <f t="shared" si="11"/>
        <v>11</v>
      </c>
      <c r="C36">
        <f t="shared" si="12"/>
        <v>2014</v>
      </c>
      <c r="D36" s="6">
        <v>8815493.051282024</v>
      </c>
      <c r="E36">
        <v>363.7</v>
      </c>
      <c r="F36">
        <v>0</v>
      </c>
      <c r="G36">
        <f>'Monthly Data'!CH36</f>
        <v>0</v>
      </c>
      <c r="H36">
        <f>'Monthly Data'!AZ36</f>
        <v>239.7</v>
      </c>
      <c r="J36" s="6">
        <f t="shared" si="5"/>
        <v>4911431.3206355898</v>
      </c>
      <c r="K36" s="6">
        <f t="shared" si="6"/>
        <v>1592056.9992459731</v>
      </c>
      <c r="L36" s="6">
        <f t="shared" si="7"/>
        <v>0</v>
      </c>
      <c r="M36" s="6">
        <f t="shared" si="8"/>
        <v>0</v>
      </c>
      <c r="N36" s="6">
        <f t="shared" si="9"/>
        <v>2186185.7339714919</v>
      </c>
      <c r="O36" s="6">
        <f t="shared" si="10"/>
        <v>8689674.0538530555</v>
      </c>
      <c r="P36" s="6">
        <f t="shared" si="13"/>
        <v>-125818.99742896855</v>
      </c>
      <c r="Q36" s="15">
        <f t="shared" si="14"/>
        <v>1.4272485577045618E-2</v>
      </c>
    </row>
    <row r="37" spans="1:17" x14ac:dyDescent="0.25">
      <c r="A37" s="256">
        <v>41974</v>
      </c>
      <c r="B37">
        <f t="shared" si="11"/>
        <v>12</v>
      </c>
      <c r="C37">
        <f t="shared" si="12"/>
        <v>2014</v>
      </c>
      <c r="D37" s="6">
        <v>9522838.5356366243</v>
      </c>
      <c r="E37">
        <v>418.49999999999989</v>
      </c>
      <c r="F37">
        <v>0</v>
      </c>
      <c r="G37">
        <f>'Monthly Data'!CH37</f>
        <v>0</v>
      </c>
      <c r="H37">
        <f>'Monthly Data'!AZ37</f>
        <v>241.5</v>
      </c>
      <c r="J37" s="6">
        <f t="shared" si="5"/>
        <v>4911431.3206355898</v>
      </c>
      <c r="K37" s="6">
        <f t="shared" si="6"/>
        <v>1831938.0098554841</v>
      </c>
      <c r="L37" s="6">
        <f t="shared" si="7"/>
        <v>0</v>
      </c>
      <c r="M37" s="6">
        <f t="shared" si="8"/>
        <v>0</v>
      </c>
      <c r="N37" s="6">
        <f t="shared" si="9"/>
        <v>2202602.6481189625</v>
      </c>
      <c r="O37" s="6">
        <f t="shared" si="10"/>
        <v>8945971.978610035</v>
      </c>
      <c r="P37" s="6">
        <f t="shared" si="13"/>
        <v>-576866.55702658929</v>
      </c>
      <c r="Q37" s="15">
        <f t="shared" si="14"/>
        <v>6.0577164557376842E-2</v>
      </c>
    </row>
    <row r="38" spans="1:17" x14ac:dyDescent="0.25">
      <c r="A38" s="256">
        <v>42005</v>
      </c>
      <c r="B38">
        <f t="shared" si="11"/>
        <v>1</v>
      </c>
      <c r="C38">
        <f t="shared" si="12"/>
        <v>2015</v>
      </c>
      <c r="D38" s="6">
        <v>10328729.711646423</v>
      </c>
      <c r="E38">
        <v>656.8</v>
      </c>
      <c r="F38">
        <v>0</v>
      </c>
      <c r="G38">
        <f>'Monthly Data'!CH38</f>
        <v>0</v>
      </c>
      <c r="H38">
        <f>'Monthly Data'!AZ38</f>
        <v>242.7</v>
      </c>
      <c r="J38" s="6">
        <f t="shared" si="5"/>
        <v>4911431.3206355898</v>
      </c>
      <c r="K38" s="6">
        <f t="shared" si="6"/>
        <v>2875070.2147504953</v>
      </c>
      <c r="L38" s="6">
        <f t="shared" si="7"/>
        <v>0</v>
      </c>
      <c r="M38" s="6">
        <f t="shared" si="8"/>
        <v>0</v>
      </c>
      <c r="N38" s="6">
        <f t="shared" si="9"/>
        <v>2213547.2575506093</v>
      </c>
      <c r="O38" s="6">
        <f t="shared" si="10"/>
        <v>10000048.792936694</v>
      </c>
      <c r="P38" s="6">
        <f t="shared" si="13"/>
        <v>-328680.91870972887</v>
      </c>
      <c r="Q38" s="15">
        <f t="shared" si="14"/>
        <v>3.1822007922147129E-2</v>
      </c>
    </row>
    <row r="39" spans="1:17" x14ac:dyDescent="0.25">
      <c r="A39" s="256">
        <v>42036</v>
      </c>
      <c r="B39">
        <f t="shared" si="11"/>
        <v>2</v>
      </c>
      <c r="C39">
        <f t="shared" si="12"/>
        <v>2015</v>
      </c>
      <c r="D39" s="6">
        <v>9874530.7185580228</v>
      </c>
      <c r="E39">
        <v>729.1</v>
      </c>
      <c r="F39">
        <v>0</v>
      </c>
      <c r="G39">
        <f>'Monthly Data'!CH39</f>
        <v>0</v>
      </c>
      <c r="H39">
        <f>'Monthly Data'!AZ39</f>
        <v>241.9</v>
      </c>
      <c r="J39" s="6">
        <f t="shared" si="5"/>
        <v>4911431.3206355898</v>
      </c>
      <c r="K39" s="6">
        <f t="shared" si="6"/>
        <v>3191555.5626896867</v>
      </c>
      <c r="L39" s="6">
        <f t="shared" si="7"/>
        <v>0</v>
      </c>
      <c r="M39" s="6">
        <f t="shared" si="8"/>
        <v>0</v>
      </c>
      <c r="N39" s="6">
        <f t="shared" si="9"/>
        <v>2206250.8512628451</v>
      </c>
      <c r="O39" s="6">
        <f t="shared" si="10"/>
        <v>10309237.734588122</v>
      </c>
      <c r="P39" s="6">
        <f t="shared" si="13"/>
        <v>434707.01603009924</v>
      </c>
      <c r="Q39" s="15">
        <f t="shared" si="14"/>
        <v>4.402305571981445E-2</v>
      </c>
    </row>
    <row r="40" spans="1:17" x14ac:dyDescent="0.25">
      <c r="A40" s="256">
        <v>42064</v>
      </c>
      <c r="B40">
        <f t="shared" si="11"/>
        <v>3</v>
      </c>
      <c r="C40">
        <f t="shared" si="12"/>
        <v>2015</v>
      </c>
      <c r="D40" s="6">
        <v>9617862.4386104215</v>
      </c>
      <c r="E40">
        <v>474.69999999999993</v>
      </c>
      <c r="F40">
        <v>0</v>
      </c>
      <c r="G40">
        <f>'Monthly Data'!CH40</f>
        <v>0</v>
      </c>
      <c r="H40">
        <f>'Monthly Data'!AZ40</f>
        <v>240</v>
      </c>
      <c r="J40" s="6">
        <f t="shared" si="5"/>
        <v>4911431.3206355898</v>
      </c>
      <c r="K40" s="6">
        <f t="shared" si="6"/>
        <v>2077947.3674513702</v>
      </c>
      <c r="L40" s="6">
        <f t="shared" si="7"/>
        <v>0</v>
      </c>
      <c r="M40" s="6">
        <f t="shared" si="8"/>
        <v>0</v>
      </c>
      <c r="N40" s="6">
        <f t="shared" si="9"/>
        <v>2188921.8863294036</v>
      </c>
      <c r="O40" s="6">
        <f t="shared" si="10"/>
        <v>9178300.5744163636</v>
      </c>
      <c r="P40" s="6">
        <f t="shared" si="13"/>
        <v>-439561.86419405788</v>
      </c>
      <c r="Q40" s="15">
        <f t="shared" si="14"/>
        <v>4.5702656593367259E-2</v>
      </c>
    </row>
    <row r="41" spans="1:17" x14ac:dyDescent="0.25">
      <c r="A41" s="256">
        <v>42095</v>
      </c>
      <c r="B41">
        <f t="shared" si="11"/>
        <v>4</v>
      </c>
      <c r="C41">
        <f t="shared" si="12"/>
        <v>2015</v>
      </c>
      <c r="D41" s="6">
        <v>8143793.0918673212</v>
      </c>
      <c r="E41">
        <v>210.70000000000005</v>
      </c>
      <c r="F41">
        <v>0</v>
      </c>
      <c r="G41">
        <f>'Monthly Data'!CH41</f>
        <v>0</v>
      </c>
      <c r="H41">
        <f>'Monthly Data'!AZ41</f>
        <v>237.1</v>
      </c>
      <c r="J41" s="6">
        <f t="shared" si="5"/>
        <v>4911431.3206355898</v>
      </c>
      <c r="K41" s="6">
        <f t="shared" si="6"/>
        <v>922316.22144934465</v>
      </c>
      <c r="L41" s="6">
        <f t="shared" si="7"/>
        <v>0</v>
      </c>
      <c r="M41" s="6">
        <f t="shared" si="8"/>
        <v>0</v>
      </c>
      <c r="N41" s="6">
        <f t="shared" si="9"/>
        <v>2162472.4135362566</v>
      </c>
      <c r="O41" s="6">
        <f t="shared" si="10"/>
        <v>7996219.9556211904</v>
      </c>
      <c r="P41" s="6">
        <f t="shared" si="13"/>
        <v>-147573.1362461308</v>
      </c>
      <c r="Q41" s="15">
        <f t="shared" si="14"/>
        <v>1.8120933891788402E-2</v>
      </c>
    </row>
    <row r="42" spans="1:17" x14ac:dyDescent="0.25">
      <c r="A42" s="256">
        <v>42125</v>
      </c>
      <c r="B42">
        <f t="shared" si="11"/>
        <v>5</v>
      </c>
      <c r="C42">
        <f t="shared" si="12"/>
        <v>2015</v>
      </c>
      <c r="D42" s="6">
        <v>8287149.1366159217</v>
      </c>
      <c r="E42">
        <v>60</v>
      </c>
      <c r="F42">
        <v>53.500000000000007</v>
      </c>
      <c r="G42">
        <f>'Monthly Data'!CH42</f>
        <v>0</v>
      </c>
      <c r="H42">
        <f>'Monthly Data'!AZ42</f>
        <v>238.6</v>
      </c>
      <c r="J42" s="6">
        <f t="shared" si="5"/>
        <v>4911431.3206355898</v>
      </c>
      <c r="K42" s="6">
        <f t="shared" si="6"/>
        <v>262643.4422731878</v>
      </c>
      <c r="L42" s="6">
        <f t="shared" si="7"/>
        <v>806208.8440104922</v>
      </c>
      <c r="M42" s="6">
        <f t="shared" si="8"/>
        <v>0</v>
      </c>
      <c r="N42" s="6">
        <f t="shared" si="9"/>
        <v>2176153.1753258156</v>
      </c>
      <c r="O42" s="6">
        <f t="shared" si="10"/>
        <v>8156436.7822450846</v>
      </c>
      <c r="P42" s="6">
        <f t="shared" si="13"/>
        <v>-130712.3543708371</v>
      </c>
      <c r="Q42" s="15">
        <f t="shared" si="14"/>
        <v>1.5772897556929188E-2</v>
      </c>
    </row>
    <row r="43" spans="1:17" x14ac:dyDescent="0.25">
      <c r="A43" s="256">
        <v>42156</v>
      </c>
      <c r="B43">
        <f t="shared" si="11"/>
        <v>6</v>
      </c>
      <c r="C43">
        <f t="shared" si="12"/>
        <v>2015</v>
      </c>
      <c r="D43" s="6">
        <v>8448182.8690211214</v>
      </c>
      <c r="E43">
        <v>11.9</v>
      </c>
      <c r="F43">
        <v>64.5</v>
      </c>
      <c r="G43">
        <f>'Monthly Data'!CH43</f>
        <v>0</v>
      </c>
      <c r="H43">
        <f>'Monthly Data'!AZ43</f>
        <v>246.9</v>
      </c>
      <c r="J43" s="6">
        <f t="shared" si="5"/>
        <v>4911431.3206355898</v>
      </c>
      <c r="K43" s="6">
        <f t="shared" si="6"/>
        <v>52090.94938418224</v>
      </c>
      <c r="L43" s="6">
        <f t="shared" si="7"/>
        <v>971971.41006872407</v>
      </c>
      <c r="M43" s="6">
        <f t="shared" si="8"/>
        <v>0</v>
      </c>
      <c r="N43" s="6">
        <f t="shared" si="9"/>
        <v>2251853.3905613744</v>
      </c>
      <c r="O43" s="6">
        <f t="shared" si="10"/>
        <v>8187347.0706498716</v>
      </c>
      <c r="P43" s="6">
        <f t="shared" si="13"/>
        <v>-260835.79837124981</v>
      </c>
      <c r="Q43" s="15">
        <f t="shared" si="14"/>
        <v>3.087478128908832E-2</v>
      </c>
    </row>
    <row r="44" spans="1:17" x14ac:dyDescent="0.25">
      <c r="A44" s="256">
        <v>42186</v>
      </c>
      <c r="B44">
        <f t="shared" si="11"/>
        <v>7</v>
      </c>
      <c r="C44">
        <f t="shared" si="12"/>
        <v>2015</v>
      </c>
      <c r="D44" s="6">
        <v>9827740.9466585219</v>
      </c>
      <c r="E44">
        <v>0</v>
      </c>
      <c r="F44">
        <v>138.1</v>
      </c>
      <c r="G44">
        <f>'Monthly Data'!CH44</f>
        <v>0</v>
      </c>
      <c r="H44">
        <f>'Monthly Data'!AZ44</f>
        <v>252.4</v>
      </c>
      <c r="J44" s="6">
        <f t="shared" si="5"/>
        <v>4911431.3206355898</v>
      </c>
      <c r="K44" s="6">
        <f t="shared" si="6"/>
        <v>0</v>
      </c>
      <c r="L44" s="6">
        <f t="shared" si="7"/>
        <v>2081073.6702401673</v>
      </c>
      <c r="M44" s="6">
        <f t="shared" si="8"/>
        <v>0</v>
      </c>
      <c r="N44" s="6">
        <f t="shared" si="9"/>
        <v>2302016.1837897561</v>
      </c>
      <c r="O44" s="6">
        <f t="shared" si="10"/>
        <v>9294521.1746655144</v>
      </c>
      <c r="P44" s="6">
        <f t="shared" si="13"/>
        <v>-533219.77199300751</v>
      </c>
      <c r="Q44" s="15">
        <f t="shared" si="14"/>
        <v>5.4256596189005649E-2</v>
      </c>
    </row>
    <row r="45" spans="1:17" x14ac:dyDescent="0.25">
      <c r="A45" s="256">
        <v>42217</v>
      </c>
      <c r="B45">
        <f t="shared" si="11"/>
        <v>8</v>
      </c>
      <c r="C45">
        <f t="shared" si="12"/>
        <v>2015</v>
      </c>
      <c r="D45" s="6">
        <v>9334237.1711772215</v>
      </c>
      <c r="E45">
        <v>0</v>
      </c>
      <c r="F45">
        <v>132.59999999999997</v>
      </c>
      <c r="G45">
        <f>'Monthly Data'!CH45</f>
        <v>0</v>
      </c>
      <c r="H45">
        <f>'Monthly Data'!AZ45</f>
        <v>257.8</v>
      </c>
      <c r="J45" s="6">
        <f t="shared" si="5"/>
        <v>4911431.3206355898</v>
      </c>
      <c r="K45" s="6">
        <f t="shared" si="6"/>
        <v>0</v>
      </c>
      <c r="L45" s="6">
        <f t="shared" si="7"/>
        <v>1998192.3872110508</v>
      </c>
      <c r="M45" s="6">
        <f t="shared" si="8"/>
        <v>0</v>
      </c>
      <c r="N45" s="6">
        <f t="shared" si="9"/>
        <v>2351266.926232168</v>
      </c>
      <c r="O45" s="6">
        <f t="shared" si="10"/>
        <v>9260890.6340788081</v>
      </c>
      <c r="P45" s="6">
        <f t="shared" si="13"/>
        <v>-73346.537098413333</v>
      </c>
      <c r="Q45" s="15">
        <f t="shared" si="14"/>
        <v>7.8577965990511648E-3</v>
      </c>
    </row>
    <row r="46" spans="1:17" x14ac:dyDescent="0.25">
      <c r="A46" s="256">
        <v>42248</v>
      </c>
      <c r="B46">
        <f t="shared" si="11"/>
        <v>9</v>
      </c>
      <c r="C46">
        <f t="shared" si="12"/>
        <v>2015</v>
      </c>
      <c r="D46" s="6">
        <v>9096701.4461178221</v>
      </c>
      <c r="E46">
        <v>1.5999999999999996</v>
      </c>
      <c r="F46">
        <v>117.69999999999999</v>
      </c>
      <c r="G46">
        <f>'Monthly Data'!CH46</f>
        <v>0</v>
      </c>
      <c r="H46">
        <f>'Monthly Data'!AZ46</f>
        <v>252.5</v>
      </c>
      <c r="J46" s="6">
        <f t="shared" si="5"/>
        <v>4911431.3206355898</v>
      </c>
      <c r="K46" s="6">
        <f t="shared" si="6"/>
        <v>7003.8251272850057</v>
      </c>
      <c r="L46" s="6">
        <f t="shared" si="7"/>
        <v>1773659.4568230824</v>
      </c>
      <c r="M46" s="6">
        <f t="shared" si="8"/>
        <v>0</v>
      </c>
      <c r="N46" s="6">
        <f t="shared" si="9"/>
        <v>2302928.234575727</v>
      </c>
      <c r="O46" s="6">
        <f t="shared" si="10"/>
        <v>8995022.8371616844</v>
      </c>
      <c r="P46" s="6">
        <f t="shared" si="13"/>
        <v>-101678.60895613767</v>
      </c>
      <c r="Q46" s="15">
        <f t="shared" si="14"/>
        <v>1.117752512362938E-2</v>
      </c>
    </row>
    <row r="47" spans="1:17" x14ac:dyDescent="0.25">
      <c r="A47" s="256">
        <v>42278</v>
      </c>
      <c r="B47">
        <f t="shared" si="11"/>
        <v>10</v>
      </c>
      <c r="C47">
        <f t="shared" si="12"/>
        <v>2015</v>
      </c>
      <c r="D47" s="6">
        <v>8006073.2998114219</v>
      </c>
      <c r="E47">
        <v>102.69999999999999</v>
      </c>
      <c r="F47">
        <v>1.6999999999999993</v>
      </c>
      <c r="G47">
        <f>'Monthly Data'!CH47</f>
        <v>0</v>
      </c>
      <c r="H47">
        <f>'Monthly Data'!AZ47</f>
        <v>253</v>
      </c>
      <c r="J47" s="6">
        <f t="shared" si="5"/>
        <v>4911431.3206355898</v>
      </c>
      <c r="K47" s="6">
        <f t="shared" si="6"/>
        <v>449558.02535760636</v>
      </c>
      <c r="L47" s="6">
        <f t="shared" si="7"/>
        <v>25617.851118090392</v>
      </c>
      <c r="M47" s="6">
        <f t="shared" si="8"/>
        <v>0</v>
      </c>
      <c r="N47" s="6">
        <f t="shared" si="9"/>
        <v>2307488.48850558</v>
      </c>
      <c r="O47" s="6">
        <f t="shared" si="10"/>
        <v>7694095.6856168676</v>
      </c>
      <c r="P47" s="6">
        <f t="shared" si="13"/>
        <v>-311977.61419455428</v>
      </c>
      <c r="Q47" s="15">
        <f t="shared" si="14"/>
        <v>3.8967619020163442E-2</v>
      </c>
    </row>
    <row r="48" spans="1:17" x14ac:dyDescent="0.25">
      <c r="A48" s="256">
        <v>42309</v>
      </c>
      <c r="B48">
        <f t="shared" si="11"/>
        <v>11</v>
      </c>
      <c r="C48">
        <f t="shared" si="12"/>
        <v>2015</v>
      </c>
      <c r="D48" s="6">
        <v>8136787.569821422</v>
      </c>
      <c r="E48">
        <v>208.1</v>
      </c>
      <c r="F48">
        <v>1.3000000000000007</v>
      </c>
      <c r="G48">
        <f>'Monthly Data'!CH48</f>
        <v>0</v>
      </c>
      <c r="H48">
        <f>'Monthly Data'!AZ48</f>
        <v>249.4</v>
      </c>
      <c r="J48" s="6">
        <f t="shared" si="5"/>
        <v>4911431.3206355898</v>
      </c>
      <c r="K48" s="6">
        <f t="shared" si="6"/>
        <v>910935.00561750622</v>
      </c>
      <c r="L48" s="6">
        <f t="shared" si="7"/>
        <v>19590.121443245611</v>
      </c>
      <c r="M48" s="6">
        <f t="shared" si="8"/>
        <v>0</v>
      </c>
      <c r="N48" s="6">
        <f t="shared" si="9"/>
        <v>2274654.6602106388</v>
      </c>
      <c r="O48" s="6">
        <f t="shared" si="10"/>
        <v>8116611.1079069804</v>
      </c>
      <c r="P48" s="6">
        <f t="shared" si="13"/>
        <v>-20176.461914441548</v>
      </c>
      <c r="Q48" s="15">
        <f t="shared" si="14"/>
        <v>2.4796594161157828E-3</v>
      </c>
    </row>
    <row r="49" spans="1:17" x14ac:dyDescent="0.25">
      <c r="A49" s="256">
        <v>42339</v>
      </c>
      <c r="B49">
        <f t="shared" si="11"/>
        <v>12</v>
      </c>
      <c r="C49">
        <f t="shared" si="12"/>
        <v>2015</v>
      </c>
      <c r="D49" s="6">
        <v>8950106.7300681211</v>
      </c>
      <c r="E49">
        <v>308.40000000000003</v>
      </c>
      <c r="F49">
        <v>0</v>
      </c>
      <c r="G49">
        <f>'Monthly Data'!CH49</f>
        <v>0</v>
      </c>
      <c r="H49">
        <f>'Monthly Data'!AZ49</f>
        <v>250.6</v>
      </c>
      <c r="J49" s="6">
        <f t="shared" si="5"/>
        <v>4911431.3206355898</v>
      </c>
      <c r="K49" s="6">
        <f t="shared" si="6"/>
        <v>1349987.2932841852</v>
      </c>
      <c r="L49" s="6">
        <f t="shared" si="7"/>
        <v>0</v>
      </c>
      <c r="M49" s="6">
        <f t="shared" si="8"/>
        <v>0</v>
      </c>
      <c r="N49" s="6">
        <f t="shared" si="9"/>
        <v>2285599.2696422855</v>
      </c>
      <c r="O49" s="6">
        <f t="shared" si="10"/>
        <v>8547017.8835620601</v>
      </c>
      <c r="P49" s="6">
        <f t="shared" si="13"/>
        <v>-403088.84650606103</v>
      </c>
      <c r="Q49" s="15">
        <f t="shared" si="14"/>
        <v>4.5037322868103163E-2</v>
      </c>
    </row>
    <row r="50" spans="1:17" x14ac:dyDescent="0.25">
      <c r="A50" s="256">
        <v>42370</v>
      </c>
      <c r="B50">
        <f t="shared" si="11"/>
        <v>1</v>
      </c>
      <c r="C50">
        <f t="shared" si="12"/>
        <v>2016</v>
      </c>
      <c r="D50" s="6">
        <v>9721774.9090278149</v>
      </c>
      <c r="E50">
        <v>527.49999999999989</v>
      </c>
      <c r="F50">
        <v>0</v>
      </c>
      <c r="G50">
        <f>'Monthly Data'!CH50</f>
        <v>0</v>
      </c>
      <c r="H50">
        <f>'Monthly Data'!AZ50</f>
        <v>248.6</v>
      </c>
      <c r="J50" s="6">
        <f t="shared" si="5"/>
        <v>4911431.3206355898</v>
      </c>
      <c r="K50" s="6">
        <f t="shared" si="6"/>
        <v>2309073.5966517753</v>
      </c>
      <c r="L50" s="6">
        <f t="shared" si="7"/>
        <v>0</v>
      </c>
      <c r="M50" s="6">
        <f t="shared" si="8"/>
        <v>0</v>
      </c>
      <c r="N50" s="6">
        <f t="shared" si="9"/>
        <v>2267358.2539228741</v>
      </c>
      <c r="O50" s="6">
        <f t="shared" si="10"/>
        <v>9487863.1712102387</v>
      </c>
      <c r="P50" s="6">
        <f t="shared" si="13"/>
        <v>-233911.73781757616</v>
      </c>
      <c r="Q50" s="15">
        <f t="shared" si="14"/>
        <v>2.4060600045405445E-2</v>
      </c>
    </row>
    <row r="51" spans="1:17" x14ac:dyDescent="0.25">
      <c r="A51" s="256">
        <v>42401</v>
      </c>
      <c r="B51">
        <f t="shared" si="11"/>
        <v>2</v>
      </c>
      <c r="C51">
        <f t="shared" si="12"/>
        <v>2016</v>
      </c>
      <c r="D51" s="6">
        <v>9078742.6710346136</v>
      </c>
      <c r="E51">
        <v>466.3</v>
      </c>
      <c r="F51">
        <v>0</v>
      </c>
      <c r="G51">
        <f>'Monthly Data'!CH51</f>
        <v>0</v>
      </c>
      <c r="H51">
        <f>'Monthly Data'!AZ51</f>
        <v>245.7</v>
      </c>
      <c r="J51" s="6">
        <f t="shared" si="5"/>
        <v>4911431.3206355898</v>
      </c>
      <c r="K51" s="6">
        <f t="shared" si="6"/>
        <v>2041177.2855331243</v>
      </c>
      <c r="L51" s="6">
        <f t="shared" si="7"/>
        <v>0</v>
      </c>
      <c r="M51" s="6">
        <f t="shared" si="8"/>
        <v>0</v>
      </c>
      <c r="N51" s="6">
        <f t="shared" si="9"/>
        <v>2240908.7811297271</v>
      </c>
      <c r="O51" s="6">
        <f t="shared" si="10"/>
        <v>9193517.3872984424</v>
      </c>
      <c r="P51" s="6">
        <f t="shared" si="13"/>
        <v>114774.7162638288</v>
      </c>
      <c r="Q51" s="15">
        <f t="shared" si="14"/>
        <v>1.2642137840299539E-2</v>
      </c>
    </row>
    <row r="52" spans="1:17" x14ac:dyDescent="0.25">
      <c r="A52" s="256">
        <v>42430</v>
      </c>
      <c r="B52">
        <f t="shared" si="11"/>
        <v>3</v>
      </c>
      <c r="C52">
        <f t="shared" si="12"/>
        <v>2016</v>
      </c>
      <c r="D52" s="6">
        <v>8869063.100785315</v>
      </c>
      <c r="E52">
        <v>316.90000000000003</v>
      </c>
      <c r="F52">
        <v>0</v>
      </c>
      <c r="G52">
        <f>'Monthly Data'!CH52</f>
        <v>0</v>
      </c>
      <c r="H52">
        <f>'Monthly Data'!AZ52</f>
        <v>242.5</v>
      </c>
      <c r="J52" s="6">
        <f t="shared" si="5"/>
        <v>4911431.3206355898</v>
      </c>
      <c r="K52" s="6">
        <f t="shared" si="6"/>
        <v>1387195.1142728869</v>
      </c>
      <c r="L52" s="6">
        <f t="shared" si="7"/>
        <v>0</v>
      </c>
      <c r="M52" s="6">
        <f t="shared" si="8"/>
        <v>0</v>
      </c>
      <c r="N52" s="6">
        <f t="shared" si="9"/>
        <v>2211723.1559786685</v>
      </c>
      <c r="O52" s="6">
        <f t="shared" si="10"/>
        <v>8510349.5908871442</v>
      </c>
      <c r="P52" s="6">
        <f t="shared" si="13"/>
        <v>-358713.50989817083</v>
      </c>
      <c r="Q52" s="15">
        <f t="shared" si="14"/>
        <v>4.0445479508022485E-2</v>
      </c>
    </row>
    <row r="53" spans="1:17" x14ac:dyDescent="0.25">
      <c r="A53" s="256">
        <v>42461</v>
      </c>
      <c r="B53">
        <f t="shared" si="11"/>
        <v>4</v>
      </c>
      <c r="C53">
        <f t="shared" si="12"/>
        <v>2016</v>
      </c>
      <c r="D53" s="6">
        <v>8191352.471401413</v>
      </c>
      <c r="E53">
        <v>272.60000000000002</v>
      </c>
      <c r="F53">
        <v>0</v>
      </c>
      <c r="G53">
        <f>'Monthly Data'!CH53</f>
        <v>0</v>
      </c>
      <c r="H53">
        <f>'Monthly Data'!AZ53</f>
        <v>240</v>
      </c>
      <c r="J53" s="6">
        <f t="shared" si="5"/>
        <v>4911431.3206355898</v>
      </c>
      <c r="K53" s="6">
        <f t="shared" si="6"/>
        <v>1193276.7060611832</v>
      </c>
      <c r="L53" s="6">
        <f t="shared" si="7"/>
        <v>0</v>
      </c>
      <c r="M53" s="6">
        <f t="shared" si="8"/>
        <v>0</v>
      </c>
      <c r="N53" s="6">
        <f t="shared" si="9"/>
        <v>2188921.8863294036</v>
      </c>
      <c r="O53" s="6">
        <f t="shared" si="10"/>
        <v>8293629.9130261764</v>
      </c>
      <c r="P53" s="6">
        <f t="shared" si="13"/>
        <v>102277.44162476342</v>
      </c>
      <c r="Q53" s="15">
        <f t="shared" si="14"/>
        <v>1.2486026206520368E-2</v>
      </c>
    </row>
    <row r="54" spans="1:17" x14ac:dyDescent="0.25">
      <c r="A54" s="256">
        <v>42491</v>
      </c>
      <c r="B54">
        <f t="shared" si="11"/>
        <v>5</v>
      </c>
      <c r="C54">
        <f t="shared" si="12"/>
        <v>2016</v>
      </c>
      <c r="D54" s="6">
        <v>8320279.2144701136</v>
      </c>
      <c r="E54">
        <v>84.6</v>
      </c>
      <c r="F54">
        <v>47.8</v>
      </c>
      <c r="G54">
        <f>'Monthly Data'!CH54</f>
        <v>0</v>
      </c>
      <c r="H54">
        <f>'Monthly Data'!AZ54</f>
        <v>242.2</v>
      </c>
      <c r="J54" s="6">
        <f t="shared" si="5"/>
        <v>4911431.3206355898</v>
      </c>
      <c r="K54" s="6">
        <f t="shared" si="6"/>
        <v>370327.25360519474</v>
      </c>
      <c r="L54" s="6">
        <f t="shared" si="7"/>
        <v>720313.6961439536</v>
      </c>
      <c r="M54" s="6">
        <f t="shared" si="8"/>
        <v>0</v>
      </c>
      <c r="N54" s="6">
        <f t="shared" si="9"/>
        <v>2208987.0036207563</v>
      </c>
      <c r="O54" s="6">
        <f t="shared" si="10"/>
        <v>8211059.274005495</v>
      </c>
      <c r="P54" s="6">
        <f t="shared" si="13"/>
        <v>-109219.94046461862</v>
      </c>
      <c r="Q54" s="15">
        <f t="shared" si="14"/>
        <v>1.3126956157272952E-2</v>
      </c>
    </row>
    <row r="55" spans="1:17" x14ac:dyDescent="0.25">
      <c r="A55" s="256">
        <v>42522</v>
      </c>
      <c r="B55">
        <f t="shared" si="11"/>
        <v>6</v>
      </c>
      <c r="C55">
        <f t="shared" si="12"/>
        <v>2016</v>
      </c>
      <c r="D55" s="6">
        <v>8603707.8839498144</v>
      </c>
      <c r="E55">
        <v>3.4000000000000004</v>
      </c>
      <c r="F55">
        <v>87</v>
      </c>
      <c r="G55">
        <f>'Monthly Data'!CH55</f>
        <v>0</v>
      </c>
      <c r="H55">
        <f>'Monthly Data'!AZ55</f>
        <v>244.6</v>
      </c>
      <c r="J55" s="6">
        <f t="shared" si="5"/>
        <v>4911431.3206355898</v>
      </c>
      <c r="K55" s="6">
        <f t="shared" si="6"/>
        <v>14883.128395480642</v>
      </c>
      <c r="L55" s="6">
        <f t="shared" si="7"/>
        <v>1311031.2042787441</v>
      </c>
      <c r="M55" s="6">
        <f t="shared" si="8"/>
        <v>0</v>
      </c>
      <c r="N55" s="6">
        <f t="shared" si="9"/>
        <v>2230876.2224840508</v>
      </c>
      <c r="O55" s="6">
        <f t="shared" si="10"/>
        <v>8468221.875793865</v>
      </c>
      <c r="P55" s="6">
        <f t="shared" si="13"/>
        <v>-135486.00815594941</v>
      </c>
      <c r="Q55" s="15">
        <f t="shared" si="14"/>
        <v>1.5747397515517476E-2</v>
      </c>
    </row>
    <row r="56" spans="1:17" x14ac:dyDescent="0.25">
      <c r="A56" s="256">
        <v>42552</v>
      </c>
      <c r="B56">
        <f t="shared" si="11"/>
        <v>7</v>
      </c>
      <c r="C56">
        <f t="shared" si="12"/>
        <v>2016</v>
      </c>
      <c r="D56" s="6">
        <v>10227505.074830916</v>
      </c>
      <c r="E56">
        <v>0</v>
      </c>
      <c r="F56">
        <v>196.80000000000004</v>
      </c>
      <c r="G56">
        <f>'Monthly Data'!CH56</f>
        <v>0</v>
      </c>
      <c r="H56">
        <f>'Monthly Data'!AZ56</f>
        <v>246.5</v>
      </c>
      <c r="J56" s="6">
        <f t="shared" si="5"/>
        <v>4911431.3206355898</v>
      </c>
      <c r="K56" s="6">
        <f t="shared" si="6"/>
        <v>0</v>
      </c>
      <c r="L56" s="6">
        <f t="shared" si="7"/>
        <v>2965643.0000236426</v>
      </c>
      <c r="M56" s="6">
        <f t="shared" si="8"/>
        <v>0</v>
      </c>
      <c r="N56" s="6">
        <f t="shared" si="9"/>
        <v>2248205.1874174918</v>
      </c>
      <c r="O56" s="6">
        <f t="shared" si="10"/>
        <v>10125279.508076724</v>
      </c>
      <c r="P56" s="6">
        <f t="shared" si="13"/>
        <v>-102225.56675419211</v>
      </c>
      <c r="Q56" s="15">
        <f t="shared" si="14"/>
        <v>9.9951616749388052E-3</v>
      </c>
    </row>
    <row r="57" spans="1:17" x14ac:dyDescent="0.25">
      <c r="A57" s="256">
        <v>42583</v>
      </c>
      <c r="B57">
        <f t="shared" si="11"/>
        <v>8</v>
      </c>
      <c r="C57">
        <f t="shared" si="12"/>
        <v>2016</v>
      </c>
      <c r="D57" s="6">
        <v>10594865.360795716</v>
      </c>
      <c r="E57">
        <v>0</v>
      </c>
      <c r="F57">
        <v>222.59999999999997</v>
      </c>
      <c r="G57">
        <f>'Monthly Data'!CH57</f>
        <v>0</v>
      </c>
      <c r="H57">
        <f>'Monthly Data'!AZ57</f>
        <v>247.6</v>
      </c>
      <c r="J57" s="6">
        <f t="shared" si="5"/>
        <v>4911431.3206355898</v>
      </c>
      <c r="K57" s="6">
        <f t="shared" si="6"/>
        <v>0</v>
      </c>
      <c r="L57" s="6">
        <f t="shared" si="7"/>
        <v>3354431.5640511308</v>
      </c>
      <c r="M57" s="6">
        <f t="shared" si="8"/>
        <v>0</v>
      </c>
      <c r="N57" s="6">
        <f t="shared" si="9"/>
        <v>2258237.7460631682</v>
      </c>
      <c r="O57" s="6">
        <f t="shared" si="10"/>
        <v>10524100.630749889</v>
      </c>
      <c r="P57" s="6">
        <f t="shared" si="13"/>
        <v>-70764.730045827106</v>
      </c>
      <c r="Q57" s="15">
        <f t="shared" si="14"/>
        <v>6.6791533102136934E-3</v>
      </c>
    </row>
    <row r="58" spans="1:17" x14ac:dyDescent="0.25">
      <c r="A58" s="256">
        <v>42614</v>
      </c>
      <c r="B58">
        <f t="shared" si="11"/>
        <v>9</v>
      </c>
      <c r="C58">
        <f t="shared" si="12"/>
        <v>2016</v>
      </c>
      <c r="D58" s="6">
        <v>8532215.1406695154</v>
      </c>
      <c r="E58">
        <v>0.69999999999999929</v>
      </c>
      <c r="F58">
        <v>88.399999999999977</v>
      </c>
      <c r="G58">
        <f>'Monthly Data'!CH58</f>
        <v>0</v>
      </c>
      <c r="H58">
        <f>'Monthly Data'!AZ58</f>
        <v>246.2</v>
      </c>
      <c r="J58" s="6">
        <f t="shared" si="5"/>
        <v>4911431.3206355898</v>
      </c>
      <c r="K58" s="6">
        <f t="shared" si="6"/>
        <v>3064.1734931871874</v>
      </c>
      <c r="L58" s="6">
        <f t="shared" si="7"/>
        <v>1332128.2581407006</v>
      </c>
      <c r="M58" s="6">
        <f t="shared" si="8"/>
        <v>0</v>
      </c>
      <c r="N58" s="6">
        <f t="shared" si="9"/>
        <v>2245469.0350595801</v>
      </c>
      <c r="O58" s="6">
        <f t="shared" si="10"/>
        <v>8492092.7873290572</v>
      </c>
      <c r="P58" s="6">
        <f t="shared" si="13"/>
        <v>-40122.353340458125</v>
      </c>
      <c r="Q58" s="15">
        <f t="shared" si="14"/>
        <v>4.7024544832691313E-3</v>
      </c>
    </row>
    <row r="59" spans="1:17" x14ac:dyDescent="0.25">
      <c r="A59" s="256">
        <v>42644</v>
      </c>
      <c r="B59">
        <f t="shared" si="11"/>
        <v>10</v>
      </c>
      <c r="C59">
        <f t="shared" si="12"/>
        <v>2016</v>
      </c>
      <c r="D59" s="6">
        <v>7909330.497246814</v>
      </c>
      <c r="E59">
        <v>97.40000000000002</v>
      </c>
      <c r="F59">
        <v>23.499999999999996</v>
      </c>
      <c r="G59">
        <f>'Monthly Data'!CH59</f>
        <v>0</v>
      </c>
      <c r="H59">
        <f>'Monthly Data'!AZ59</f>
        <v>245.1</v>
      </c>
      <c r="J59" s="6">
        <f t="shared" si="5"/>
        <v>4911431.3206355898</v>
      </c>
      <c r="K59" s="6">
        <f t="shared" si="6"/>
        <v>426357.85462347488</v>
      </c>
      <c r="L59" s="6">
        <f t="shared" si="7"/>
        <v>354129.11839713197</v>
      </c>
      <c r="M59" s="6">
        <f t="shared" si="8"/>
        <v>0</v>
      </c>
      <c r="N59" s="6">
        <f t="shared" si="9"/>
        <v>2235436.4764139038</v>
      </c>
      <c r="O59" s="6">
        <f t="shared" si="10"/>
        <v>7927354.7700701002</v>
      </c>
      <c r="P59" s="6">
        <f t="shared" si="13"/>
        <v>18024.272823286243</v>
      </c>
      <c r="Q59" s="15">
        <f t="shared" si="14"/>
        <v>2.2788620136129567E-3</v>
      </c>
    </row>
    <row r="60" spans="1:17" x14ac:dyDescent="0.25">
      <c r="A60" s="256">
        <v>42675</v>
      </c>
      <c r="B60">
        <f t="shared" si="11"/>
        <v>11</v>
      </c>
      <c r="C60">
        <f t="shared" si="12"/>
        <v>2016</v>
      </c>
      <c r="D60" s="6">
        <v>8002618.1218306143</v>
      </c>
      <c r="E60">
        <v>213.29999999999998</v>
      </c>
      <c r="F60">
        <v>0</v>
      </c>
      <c r="G60">
        <f>'Monthly Data'!CH60</f>
        <v>0</v>
      </c>
      <c r="H60">
        <f>'Monthly Data'!AZ60</f>
        <v>239.8</v>
      </c>
      <c r="J60" s="6">
        <f t="shared" si="5"/>
        <v>4911431.3206355898</v>
      </c>
      <c r="K60" s="6">
        <f t="shared" si="6"/>
        <v>933697.4372811825</v>
      </c>
      <c r="L60" s="6">
        <f t="shared" si="7"/>
        <v>0</v>
      </c>
      <c r="M60" s="6">
        <f t="shared" si="8"/>
        <v>0</v>
      </c>
      <c r="N60" s="6">
        <f t="shared" si="9"/>
        <v>2187097.7847574628</v>
      </c>
      <c r="O60" s="6">
        <f t="shared" si="10"/>
        <v>8032226.542674236</v>
      </c>
      <c r="P60" s="6">
        <f t="shared" si="13"/>
        <v>29608.420843621716</v>
      </c>
      <c r="Q60" s="15">
        <f t="shared" si="14"/>
        <v>3.6998417758873059E-3</v>
      </c>
    </row>
    <row r="61" spans="1:17" x14ac:dyDescent="0.25">
      <c r="A61" s="256">
        <v>42705</v>
      </c>
      <c r="B61">
        <f t="shared" si="11"/>
        <v>12</v>
      </c>
      <c r="C61">
        <f t="shared" si="12"/>
        <v>2016</v>
      </c>
      <c r="D61" s="6">
        <v>9438076.8096778151</v>
      </c>
      <c r="E61">
        <v>500.50000000000006</v>
      </c>
      <c r="F61">
        <v>0</v>
      </c>
      <c r="G61">
        <f>'Monthly Data'!CH61</f>
        <v>0</v>
      </c>
      <c r="H61">
        <f>'Monthly Data'!AZ61</f>
        <v>237.9</v>
      </c>
      <c r="J61" s="6">
        <f t="shared" si="5"/>
        <v>4911431.3206355898</v>
      </c>
      <c r="K61" s="6">
        <f t="shared" si="6"/>
        <v>2190884.0476288418</v>
      </c>
      <c r="L61" s="6">
        <f t="shared" si="7"/>
        <v>0</v>
      </c>
      <c r="M61" s="6">
        <f t="shared" si="8"/>
        <v>0</v>
      </c>
      <c r="N61" s="6">
        <f t="shared" si="9"/>
        <v>2169768.8198240218</v>
      </c>
      <c r="O61" s="6">
        <f t="shared" si="10"/>
        <v>9272084.1880884524</v>
      </c>
      <c r="P61" s="6">
        <f t="shared" si="13"/>
        <v>-165992.62158936262</v>
      </c>
      <c r="Q61" s="15">
        <f t="shared" si="14"/>
        <v>1.7587547223514178E-2</v>
      </c>
    </row>
    <row r="62" spans="1:17" x14ac:dyDescent="0.25">
      <c r="A62" s="256">
        <v>42736</v>
      </c>
      <c r="B62">
        <f t="shared" si="11"/>
        <v>1</v>
      </c>
      <c r="C62">
        <f t="shared" si="12"/>
        <v>2017</v>
      </c>
      <c r="D62" s="6">
        <v>9402149.5756952837</v>
      </c>
      <c r="E62">
        <v>474.3</v>
      </c>
      <c r="F62">
        <v>0</v>
      </c>
      <c r="G62">
        <f>'Monthly Data'!CH62</f>
        <v>0</v>
      </c>
      <c r="H62">
        <f>'Monthly Data'!AZ62</f>
        <v>236.6</v>
      </c>
      <c r="J62" s="6">
        <f t="shared" si="5"/>
        <v>4911431.3206355898</v>
      </c>
      <c r="K62" s="6">
        <f t="shared" si="6"/>
        <v>2076196.4111695495</v>
      </c>
      <c r="L62" s="6">
        <f t="shared" si="7"/>
        <v>0</v>
      </c>
      <c r="M62" s="6">
        <f t="shared" si="8"/>
        <v>0</v>
      </c>
      <c r="N62" s="6">
        <f t="shared" si="9"/>
        <v>2157912.1596064037</v>
      </c>
      <c r="O62" s="6">
        <f t="shared" si="10"/>
        <v>9145539.8914115429</v>
      </c>
      <c r="P62" s="6">
        <f t="shared" si="13"/>
        <v>-256609.68428374082</v>
      </c>
      <c r="Q62" s="15">
        <f t="shared" si="14"/>
        <v>2.7292661344920657E-2</v>
      </c>
    </row>
    <row r="63" spans="1:17" x14ac:dyDescent="0.25">
      <c r="A63" s="256">
        <v>42767</v>
      </c>
      <c r="B63">
        <f t="shared" si="11"/>
        <v>2</v>
      </c>
      <c r="C63">
        <f t="shared" si="12"/>
        <v>2017</v>
      </c>
      <c r="D63" s="6">
        <v>8213431.4194192663</v>
      </c>
      <c r="E63">
        <v>352.5</v>
      </c>
      <c r="F63">
        <v>0</v>
      </c>
      <c r="G63">
        <f>'Monthly Data'!CH63</f>
        <v>0</v>
      </c>
      <c r="H63">
        <f>'Monthly Data'!AZ63</f>
        <v>239.7</v>
      </c>
      <c r="J63" s="6">
        <f t="shared" si="5"/>
        <v>4911431.3206355898</v>
      </c>
      <c r="K63" s="6">
        <f t="shared" si="6"/>
        <v>1543030.2233549783</v>
      </c>
      <c r="L63" s="6">
        <f t="shared" si="7"/>
        <v>0</v>
      </c>
      <c r="M63" s="6">
        <f t="shared" si="8"/>
        <v>0</v>
      </c>
      <c r="N63" s="6">
        <f t="shared" si="9"/>
        <v>2186185.7339714919</v>
      </c>
      <c r="O63" s="6">
        <f t="shared" si="10"/>
        <v>8640647.2779620606</v>
      </c>
      <c r="P63" s="6">
        <f t="shared" si="13"/>
        <v>427215.85854279436</v>
      </c>
      <c r="Q63" s="15">
        <f t="shared" si="14"/>
        <v>5.201429667175584E-2</v>
      </c>
    </row>
    <row r="64" spans="1:17" x14ac:dyDescent="0.25">
      <c r="A64" s="256">
        <v>42795</v>
      </c>
      <c r="B64">
        <f t="shared" si="11"/>
        <v>3</v>
      </c>
      <c r="C64">
        <f t="shared" si="12"/>
        <v>2017</v>
      </c>
      <c r="D64" s="6">
        <v>8998627.8668357879</v>
      </c>
      <c r="E64">
        <v>410.4</v>
      </c>
      <c r="F64">
        <v>0</v>
      </c>
      <c r="G64">
        <f>'Monthly Data'!CH64</f>
        <v>0</v>
      </c>
      <c r="H64">
        <f>'Monthly Data'!AZ64</f>
        <v>243.6</v>
      </c>
      <c r="J64" s="6">
        <f t="shared" si="5"/>
        <v>4911431.3206355898</v>
      </c>
      <c r="K64" s="6">
        <f t="shared" si="6"/>
        <v>1796481.1451486042</v>
      </c>
      <c r="L64" s="6">
        <f t="shared" si="7"/>
        <v>0</v>
      </c>
      <c r="M64" s="6">
        <f t="shared" si="8"/>
        <v>0</v>
      </c>
      <c r="N64" s="6">
        <f t="shared" si="9"/>
        <v>2221755.7146243448</v>
      </c>
      <c r="O64" s="6">
        <f t="shared" si="10"/>
        <v>8929668.1804085393</v>
      </c>
      <c r="P64" s="6">
        <f t="shared" si="13"/>
        <v>-68959.686427248642</v>
      </c>
      <c r="Q64" s="15">
        <f t="shared" si="14"/>
        <v>7.663355730199467E-3</v>
      </c>
    </row>
    <row r="65" spans="1:17" x14ac:dyDescent="0.25">
      <c r="A65" s="256">
        <v>42826</v>
      </c>
      <c r="B65">
        <f t="shared" si="11"/>
        <v>4</v>
      </c>
      <c r="C65">
        <f t="shared" si="12"/>
        <v>2017</v>
      </c>
      <c r="D65" s="6">
        <v>7636251.1833582791</v>
      </c>
      <c r="E65">
        <v>145.69999999999996</v>
      </c>
      <c r="F65">
        <v>4.6000000000000014</v>
      </c>
      <c r="G65">
        <f>'Monthly Data'!CH65</f>
        <v>0</v>
      </c>
      <c r="H65">
        <f>'Monthly Data'!AZ65</f>
        <v>244.8</v>
      </c>
      <c r="J65" s="6">
        <f t="shared" si="5"/>
        <v>4911431.3206355898</v>
      </c>
      <c r="K65" s="6">
        <f t="shared" si="6"/>
        <v>637785.82565339084</v>
      </c>
      <c r="L65" s="6">
        <f t="shared" si="7"/>
        <v>69318.891260715231</v>
      </c>
      <c r="M65" s="6">
        <f t="shared" si="8"/>
        <v>0</v>
      </c>
      <c r="N65" s="6">
        <f t="shared" si="9"/>
        <v>2232700.3240559921</v>
      </c>
      <c r="O65" s="6">
        <f t="shared" si="10"/>
        <v>7851236.361605688</v>
      </c>
      <c r="P65" s="6">
        <f t="shared" si="13"/>
        <v>214985.17824740894</v>
      </c>
      <c r="Q65" s="15">
        <f t="shared" si="14"/>
        <v>2.8153235545201452E-2</v>
      </c>
    </row>
    <row r="66" spans="1:17" x14ac:dyDescent="0.25">
      <c r="A66" s="256">
        <v>42856</v>
      </c>
      <c r="B66">
        <f t="shared" si="11"/>
        <v>5</v>
      </c>
      <c r="C66">
        <f t="shared" si="12"/>
        <v>2017</v>
      </c>
      <c r="D66" s="6">
        <v>7809978.0544453673</v>
      </c>
      <c r="E66">
        <v>92.100000000000023</v>
      </c>
      <c r="F66">
        <v>25.3</v>
      </c>
      <c r="G66">
        <f>'Monthly Data'!CH66</f>
        <v>0</v>
      </c>
      <c r="H66">
        <f>'Monthly Data'!AZ66</f>
        <v>247.5</v>
      </c>
      <c r="J66" s="6">
        <f t="shared" si="5"/>
        <v>4911431.3206355898</v>
      </c>
      <c r="K66" s="6">
        <f t="shared" si="6"/>
        <v>403157.68388934335</v>
      </c>
      <c r="L66" s="6">
        <f t="shared" si="7"/>
        <v>381253.90193393361</v>
      </c>
      <c r="M66" s="6">
        <f t="shared" si="8"/>
        <v>0</v>
      </c>
      <c r="N66" s="6">
        <f t="shared" si="9"/>
        <v>2257325.6952771978</v>
      </c>
      <c r="O66" s="6">
        <f t="shared" si="10"/>
        <v>7953168.601736065</v>
      </c>
      <c r="P66" s="6">
        <f t="shared" ref="P66:P97" si="15">O66-D66</f>
        <v>143190.54729069769</v>
      </c>
      <c r="Q66" s="15">
        <f t="shared" ref="Q66:Q97" si="16">ABS(O66-D66)/D66</f>
        <v>1.8334308533580958E-2</v>
      </c>
    </row>
    <row r="67" spans="1:17" x14ac:dyDescent="0.25">
      <c r="A67" s="256">
        <v>42887</v>
      </c>
      <c r="B67">
        <f t="shared" si="11"/>
        <v>6</v>
      </c>
      <c r="C67">
        <f t="shared" si="12"/>
        <v>2017</v>
      </c>
      <c r="D67" s="6">
        <v>8575632.1192096844</v>
      </c>
      <c r="E67">
        <v>0.70000000000000107</v>
      </c>
      <c r="F67">
        <v>122.8</v>
      </c>
      <c r="G67">
        <f>'Monthly Data'!CH67</f>
        <v>0</v>
      </c>
      <c r="H67">
        <f>'Monthly Data'!AZ67</f>
        <v>249.9</v>
      </c>
      <c r="J67" s="6">
        <f t="shared" ref="J67:J121" si="17">$T$7</f>
        <v>4911431.3206355898</v>
      </c>
      <c r="K67" s="6">
        <f t="shared" ref="K67:K121" si="18">E67*$T$8</f>
        <v>3064.1734931871952</v>
      </c>
      <c r="L67" s="6">
        <f t="shared" ref="L67:L121" si="19">F67*$T$9</f>
        <v>1850513.0101773536</v>
      </c>
      <c r="M67" s="6">
        <f t="shared" ref="M67:M121" si="20">G67*$T$10</f>
        <v>0</v>
      </c>
      <c r="N67" s="6">
        <f t="shared" ref="N67:N121" si="21">H67*$T$11</f>
        <v>2279214.9141404917</v>
      </c>
      <c r="O67" s="6">
        <f t="shared" ref="O67:O121" si="22">SUM(J67:N67)</f>
        <v>9044223.4184466228</v>
      </c>
      <c r="P67" s="6">
        <f t="shared" si="15"/>
        <v>468591.29923693836</v>
      </c>
      <c r="Q67" s="15">
        <f t="shared" si="16"/>
        <v>5.4642187622213782E-2</v>
      </c>
    </row>
    <row r="68" spans="1:17" x14ac:dyDescent="0.25">
      <c r="A68" s="256">
        <v>42917</v>
      </c>
      <c r="B68">
        <f t="shared" si="11"/>
        <v>7</v>
      </c>
      <c r="C68">
        <f t="shared" si="12"/>
        <v>2017</v>
      </c>
      <c r="D68" s="6">
        <v>9403708.2561672311</v>
      </c>
      <c r="E68">
        <v>0</v>
      </c>
      <c r="F68">
        <v>170.5</v>
      </c>
      <c r="G68">
        <f>'Monthly Data'!CH68</f>
        <v>0</v>
      </c>
      <c r="H68">
        <f>'Monthly Data'!AZ68</f>
        <v>250.3</v>
      </c>
      <c r="J68" s="6">
        <f t="shared" si="17"/>
        <v>4911431.3206355898</v>
      </c>
      <c r="K68" s="6">
        <f t="shared" si="18"/>
        <v>0</v>
      </c>
      <c r="L68" s="6">
        <f t="shared" si="19"/>
        <v>2569319.773902596</v>
      </c>
      <c r="M68" s="6">
        <f t="shared" si="20"/>
        <v>0</v>
      </c>
      <c r="N68" s="6">
        <f t="shared" si="21"/>
        <v>2282863.1172843743</v>
      </c>
      <c r="O68" s="6">
        <f t="shared" si="22"/>
        <v>9763614.2118225601</v>
      </c>
      <c r="P68" s="6">
        <f t="shared" si="15"/>
        <v>359905.95565532893</v>
      </c>
      <c r="Q68" s="15">
        <f t="shared" si="16"/>
        <v>3.8272769193928566E-2</v>
      </c>
    </row>
    <row r="69" spans="1:17" x14ac:dyDescent="0.25">
      <c r="A69" s="256">
        <v>42948</v>
      </c>
      <c r="B69">
        <f t="shared" si="11"/>
        <v>8</v>
      </c>
      <c r="C69">
        <f t="shared" si="12"/>
        <v>2017</v>
      </c>
      <c r="D69" s="6">
        <v>9020999.2080738544</v>
      </c>
      <c r="E69">
        <v>0.80000000000000071</v>
      </c>
      <c r="F69">
        <v>118.19999999999999</v>
      </c>
      <c r="G69">
        <f>'Monthly Data'!CH69</f>
        <v>0</v>
      </c>
      <c r="H69">
        <f>'Monthly Data'!AZ69</f>
        <v>246.2</v>
      </c>
      <c r="J69" s="6">
        <f t="shared" si="17"/>
        <v>4911431.3206355898</v>
      </c>
      <c r="K69" s="6">
        <f t="shared" si="18"/>
        <v>3501.9125636425069</v>
      </c>
      <c r="L69" s="6">
        <f t="shared" si="19"/>
        <v>1781194.1189166384</v>
      </c>
      <c r="M69" s="6">
        <f t="shared" si="20"/>
        <v>0</v>
      </c>
      <c r="N69" s="6">
        <f t="shared" si="21"/>
        <v>2245469.0350595801</v>
      </c>
      <c r="O69" s="6">
        <f t="shared" si="22"/>
        <v>8941596.3871754501</v>
      </c>
      <c r="P69" s="6">
        <f t="shared" si="15"/>
        <v>-79402.820898404345</v>
      </c>
      <c r="Q69" s="15">
        <f t="shared" si="16"/>
        <v>8.8019984335369738E-3</v>
      </c>
    </row>
    <row r="70" spans="1:17" x14ac:dyDescent="0.25">
      <c r="A70" s="256">
        <v>42979</v>
      </c>
      <c r="B70">
        <f t="shared" si="11"/>
        <v>9</v>
      </c>
      <c r="C70">
        <f t="shared" si="12"/>
        <v>2017</v>
      </c>
      <c r="D70" s="6">
        <v>8253527.8540527476</v>
      </c>
      <c r="E70">
        <v>13.7</v>
      </c>
      <c r="F70">
        <v>90</v>
      </c>
      <c r="G70">
        <f>'Monthly Data'!CH70</f>
        <v>0</v>
      </c>
      <c r="H70">
        <f>'Monthly Data'!AZ70</f>
        <v>241.5</v>
      </c>
      <c r="J70" s="6">
        <f t="shared" si="17"/>
        <v>4911431.3206355898</v>
      </c>
      <c r="K70" s="6">
        <f t="shared" si="18"/>
        <v>59970.252652377872</v>
      </c>
      <c r="L70" s="6">
        <f t="shared" si="19"/>
        <v>1356239.1768400802</v>
      </c>
      <c r="M70" s="6">
        <f t="shared" si="20"/>
        <v>0</v>
      </c>
      <c r="N70" s="6">
        <f t="shared" si="21"/>
        <v>2202602.6481189625</v>
      </c>
      <c r="O70" s="6">
        <f t="shared" si="22"/>
        <v>8530243.398247011</v>
      </c>
      <c r="P70" s="6">
        <f t="shared" si="15"/>
        <v>276715.54419426341</v>
      </c>
      <c r="Q70" s="15">
        <f t="shared" si="16"/>
        <v>3.3526941337986421E-2</v>
      </c>
    </row>
    <row r="71" spans="1:17" x14ac:dyDescent="0.25">
      <c r="A71" s="256">
        <v>43009</v>
      </c>
      <c r="B71">
        <f t="shared" si="11"/>
        <v>10</v>
      </c>
      <c r="C71">
        <f t="shared" si="12"/>
        <v>2017</v>
      </c>
      <c r="D71" s="6">
        <v>7753938.8948715627</v>
      </c>
      <c r="E71">
        <v>74.899999999999991</v>
      </c>
      <c r="F71">
        <v>24.999999999999996</v>
      </c>
      <c r="G71">
        <f>'Monthly Data'!CH71</f>
        <v>0</v>
      </c>
      <c r="H71">
        <f>'Monthly Data'!AZ71</f>
        <v>240.4</v>
      </c>
      <c r="J71" s="6">
        <f t="shared" si="17"/>
        <v>4911431.3206355898</v>
      </c>
      <c r="K71" s="6">
        <f t="shared" si="18"/>
        <v>327866.56377102935</v>
      </c>
      <c r="L71" s="6">
        <f t="shared" si="19"/>
        <v>376733.10467779997</v>
      </c>
      <c r="M71" s="6">
        <f t="shared" si="20"/>
        <v>0</v>
      </c>
      <c r="N71" s="6">
        <f t="shared" si="21"/>
        <v>2192570.0894732862</v>
      </c>
      <c r="O71" s="6">
        <f t="shared" si="22"/>
        <v>7808601.0785577055</v>
      </c>
      <c r="P71" s="6">
        <f t="shared" si="15"/>
        <v>54662.183686142787</v>
      </c>
      <c r="Q71" s="15">
        <f t="shared" si="16"/>
        <v>7.0496020702840757E-3</v>
      </c>
    </row>
    <row r="72" spans="1:17" x14ac:dyDescent="0.25">
      <c r="A72" s="256">
        <v>43040</v>
      </c>
      <c r="B72">
        <f t="shared" si="11"/>
        <v>11</v>
      </c>
      <c r="C72">
        <f t="shared" si="12"/>
        <v>2017</v>
      </c>
      <c r="D72" s="6">
        <v>8380979.038452195</v>
      </c>
      <c r="E72">
        <v>311.8</v>
      </c>
      <c r="F72">
        <v>0</v>
      </c>
      <c r="G72">
        <f>'Monthly Data'!CH72</f>
        <v>0</v>
      </c>
      <c r="H72">
        <f>'Monthly Data'!AZ72</f>
        <v>241.8</v>
      </c>
      <c r="J72" s="6">
        <f t="shared" si="17"/>
        <v>4911431.3206355898</v>
      </c>
      <c r="K72" s="6">
        <f t="shared" si="18"/>
        <v>1364870.4216796658</v>
      </c>
      <c r="L72" s="6">
        <f t="shared" si="19"/>
        <v>0</v>
      </c>
      <c r="M72" s="6">
        <f t="shared" si="20"/>
        <v>0</v>
      </c>
      <c r="N72" s="6">
        <f t="shared" si="21"/>
        <v>2205338.8004768742</v>
      </c>
      <c r="O72" s="6">
        <f t="shared" si="22"/>
        <v>8481640.5427921303</v>
      </c>
      <c r="P72" s="6">
        <f t="shared" si="15"/>
        <v>100661.50433993526</v>
      </c>
      <c r="Q72" s="15">
        <f t="shared" si="16"/>
        <v>1.2010709474167292E-2</v>
      </c>
    </row>
    <row r="73" spans="1:17" x14ac:dyDescent="0.25">
      <c r="A73" s="256">
        <v>43070</v>
      </c>
      <c r="B73">
        <f t="shared" si="11"/>
        <v>12</v>
      </c>
      <c r="C73">
        <f t="shared" si="12"/>
        <v>2017</v>
      </c>
      <c r="D73" s="6">
        <v>9306652.5213664267</v>
      </c>
      <c r="E73">
        <v>558.9</v>
      </c>
      <c r="F73">
        <v>0</v>
      </c>
      <c r="G73">
        <f>'Monthly Data'!CH73</f>
        <v>0</v>
      </c>
      <c r="H73">
        <f>'Monthly Data'!AZ73</f>
        <v>242</v>
      </c>
      <c r="J73" s="6">
        <f t="shared" si="17"/>
        <v>4911431.3206355898</v>
      </c>
      <c r="K73" s="6">
        <f t="shared" si="18"/>
        <v>2446523.6647747438</v>
      </c>
      <c r="L73" s="6">
        <f t="shared" si="19"/>
        <v>0</v>
      </c>
      <c r="M73" s="6">
        <f t="shared" si="20"/>
        <v>0</v>
      </c>
      <c r="N73" s="6">
        <f t="shared" si="21"/>
        <v>2207162.9020488155</v>
      </c>
      <c r="O73" s="6">
        <f t="shared" si="22"/>
        <v>9565117.8874591496</v>
      </c>
      <c r="P73" s="6">
        <f t="shared" si="15"/>
        <v>258465.36609272286</v>
      </c>
      <c r="Q73" s="15">
        <f t="shared" si="16"/>
        <v>2.7772108768360282E-2</v>
      </c>
    </row>
    <row r="74" spans="1:17" x14ac:dyDescent="0.25">
      <c r="A74" s="256">
        <v>43101</v>
      </c>
      <c r="B74">
        <f t="shared" si="11"/>
        <v>1</v>
      </c>
      <c r="C74">
        <f t="shared" si="12"/>
        <v>2018</v>
      </c>
      <c r="D74" s="6">
        <v>9894919.6622871254</v>
      </c>
      <c r="E74">
        <v>593.49999999999989</v>
      </c>
      <c r="F74">
        <v>0</v>
      </c>
      <c r="G74">
        <f>'Monthly Data'!CH74</f>
        <v>0</v>
      </c>
      <c r="H74">
        <f>'Monthly Data'!AZ74</f>
        <v>241.1</v>
      </c>
      <c r="J74" s="6">
        <f t="shared" si="17"/>
        <v>4911431.3206355898</v>
      </c>
      <c r="K74" s="6">
        <f t="shared" si="18"/>
        <v>2597981.3831522819</v>
      </c>
      <c r="L74" s="6">
        <f t="shared" si="19"/>
        <v>0</v>
      </c>
      <c r="M74" s="6">
        <f t="shared" si="20"/>
        <v>0</v>
      </c>
      <c r="N74" s="6">
        <f t="shared" si="21"/>
        <v>2198954.44497508</v>
      </c>
      <c r="O74" s="6">
        <f t="shared" si="22"/>
        <v>9708367.1487629525</v>
      </c>
      <c r="P74" s="6">
        <f t="shared" si="15"/>
        <v>-186552.51352417283</v>
      </c>
      <c r="Q74" s="15">
        <f t="shared" si="16"/>
        <v>1.8853363128877879E-2</v>
      </c>
    </row>
    <row r="75" spans="1:17" x14ac:dyDescent="0.25">
      <c r="A75" s="256">
        <v>43132</v>
      </c>
      <c r="B75">
        <f t="shared" si="11"/>
        <v>2</v>
      </c>
      <c r="C75">
        <f t="shared" si="12"/>
        <v>2018</v>
      </c>
      <c r="D75" s="6">
        <v>8519875.6068766918</v>
      </c>
      <c r="E75">
        <v>456.40000000000003</v>
      </c>
      <c r="F75">
        <v>0</v>
      </c>
      <c r="G75">
        <f>'Monthly Data'!CH75</f>
        <v>0</v>
      </c>
      <c r="H75">
        <f>'Monthly Data'!AZ75</f>
        <v>243.6</v>
      </c>
      <c r="J75" s="6">
        <f t="shared" si="17"/>
        <v>4911431.3206355898</v>
      </c>
      <c r="K75" s="6">
        <f t="shared" si="18"/>
        <v>1997841.1175580486</v>
      </c>
      <c r="L75" s="6">
        <f t="shared" si="19"/>
        <v>0</v>
      </c>
      <c r="M75" s="6">
        <f t="shared" si="20"/>
        <v>0</v>
      </c>
      <c r="N75" s="6">
        <f t="shared" si="21"/>
        <v>2221755.7146243448</v>
      </c>
      <c r="O75" s="6">
        <f t="shared" si="22"/>
        <v>9131028.1528179832</v>
      </c>
      <c r="P75" s="6">
        <f t="shared" si="15"/>
        <v>611152.54594129138</v>
      </c>
      <c r="Q75" s="15">
        <f t="shared" si="16"/>
        <v>7.1732566781609886E-2</v>
      </c>
    </row>
    <row r="76" spans="1:17" x14ac:dyDescent="0.25">
      <c r="A76" s="256">
        <v>43160</v>
      </c>
      <c r="B76">
        <f t="shared" si="11"/>
        <v>3</v>
      </c>
      <c r="C76">
        <f t="shared" si="12"/>
        <v>2018</v>
      </c>
      <c r="D76" s="6">
        <v>8977816.1619121321</v>
      </c>
      <c r="E76">
        <v>451.2</v>
      </c>
      <c r="F76">
        <v>0</v>
      </c>
      <c r="G76">
        <f>'Monthly Data'!CH76</f>
        <v>0</v>
      </c>
      <c r="H76">
        <f>'Monthly Data'!AZ76</f>
        <v>246.2</v>
      </c>
      <c r="J76" s="6">
        <f t="shared" si="17"/>
        <v>4911431.3206355898</v>
      </c>
      <c r="K76" s="6">
        <f t="shared" si="18"/>
        <v>1975078.6858943719</v>
      </c>
      <c r="L76" s="6">
        <f t="shared" si="19"/>
        <v>0</v>
      </c>
      <c r="M76" s="6">
        <f t="shared" si="20"/>
        <v>0</v>
      </c>
      <c r="N76" s="6">
        <f t="shared" si="21"/>
        <v>2245469.0350595801</v>
      </c>
      <c r="O76" s="6">
        <f t="shared" si="22"/>
        <v>9131979.0415895414</v>
      </c>
      <c r="P76" s="6">
        <f t="shared" si="15"/>
        <v>154162.87967740931</v>
      </c>
      <c r="Q76" s="15">
        <f t="shared" si="16"/>
        <v>1.7171534468642436E-2</v>
      </c>
    </row>
    <row r="77" spans="1:17" x14ac:dyDescent="0.25">
      <c r="A77" s="256">
        <v>43191</v>
      </c>
      <c r="B77">
        <f t="shared" si="11"/>
        <v>4</v>
      </c>
      <c r="C77">
        <f t="shared" si="12"/>
        <v>2018</v>
      </c>
      <c r="D77" s="6">
        <v>8305180.8148930082</v>
      </c>
      <c r="E77">
        <v>312.00000000000006</v>
      </c>
      <c r="F77">
        <v>0</v>
      </c>
      <c r="G77">
        <f>'Monthly Data'!CH77</f>
        <v>0</v>
      </c>
      <c r="H77">
        <f>'Monthly Data'!AZ77</f>
        <v>250.2</v>
      </c>
      <c r="J77" s="6">
        <f t="shared" si="17"/>
        <v>4911431.3206355898</v>
      </c>
      <c r="K77" s="6">
        <f t="shared" si="18"/>
        <v>1365745.8998205767</v>
      </c>
      <c r="L77" s="6">
        <f t="shared" si="19"/>
        <v>0</v>
      </c>
      <c r="M77" s="6">
        <f t="shared" si="20"/>
        <v>0</v>
      </c>
      <c r="N77" s="6">
        <f t="shared" si="21"/>
        <v>2281951.0664984034</v>
      </c>
      <c r="O77" s="6">
        <f t="shared" si="22"/>
        <v>8559128.2869545706</v>
      </c>
      <c r="P77" s="6">
        <f t="shared" si="15"/>
        <v>253947.47206156235</v>
      </c>
      <c r="Q77" s="15">
        <f t="shared" si="16"/>
        <v>3.057699497718086E-2</v>
      </c>
    </row>
    <row r="78" spans="1:17" x14ac:dyDescent="0.25">
      <c r="A78" s="256">
        <v>43221</v>
      </c>
      <c r="B78">
        <f t="shared" si="11"/>
        <v>5</v>
      </c>
      <c r="C78">
        <f t="shared" si="12"/>
        <v>2018</v>
      </c>
      <c r="D78" s="6">
        <v>8256776.0532519752</v>
      </c>
      <c r="E78">
        <v>47.5</v>
      </c>
      <c r="F78">
        <v>63.900000000000006</v>
      </c>
      <c r="G78">
        <f>'Monthly Data'!CH78</f>
        <v>0</v>
      </c>
      <c r="H78">
        <f>'Monthly Data'!AZ78</f>
        <v>254.1</v>
      </c>
      <c r="J78" s="6">
        <f t="shared" si="17"/>
        <v>4911431.3206355898</v>
      </c>
      <c r="K78" s="6">
        <f t="shared" si="18"/>
        <v>207926.05846627365</v>
      </c>
      <c r="L78" s="6">
        <f t="shared" si="19"/>
        <v>962929.81555645692</v>
      </c>
      <c r="M78" s="6">
        <f t="shared" si="20"/>
        <v>0</v>
      </c>
      <c r="N78" s="6">
        <f t="shared" si="21"/>
        <v>2317521.0471512564</v>
      </c>
      <c r="O78" s="6">
        <f t="shared" si="22"/>
        <v>8399808.2418095767</v>
      </c>
      <c r="P78" s="6">
        <f t="shared" si="15"/>
        <v>143032.18855760153</v>
      </c>
      <c r="Q78" s="15">
        <f t="shared" si="16"/>
        <v>1.732300690186063E-2</v>
      </c>
    </row>
    <row r="79" spans="1:17" x14ac:dyDescent="0.25">
      <c r="A79" s="256">
        <v>43252</v>
      </c>
      <c r="B79">
        <f t="shared" si="11"/>
        <v>6</v>
      </c>
      <c r="C79">
        <f t="shared" si="12"/>
        <v>2018</v>
      </c>
      <c r="D79" s="6">
        <v>8381432.5038681785</v>
      </c>
      <c r="E79">
        <v>5.2999999999999989</v>
      </c>
      <c r="F79">
        <v>92.40000000000002</v>
      </c>
      <c r="G79">
        <f>'Monthly Data'!CH79</f>
        <v>0</v>
      </c>
      <c r="H79">
        <f>'Monthly Data'!AZ79</f>
        <v>259</v>
      </c>
      <c r="J79" s="6">
        <f t="shared" si="17"/>
        <v>4911431.3206355898</v>
      </c>
      <c r="K79" s="6">
        <f t="shared" si="18"/>
        <v>23200.170734131581</v>
      </c>
      <c r="L79" s="6">
        <f t="shared" si="19"/>
        <v>1392405.5548891493</v>
      </c>
      <c r="M79" s="6">
        <f t="shared" si="20"/>
        <v>0</v>
      </c>
      <c r="N79" s="6">
        <f t="shared" si="21"/>
        <v>2362211.5356638147</v>
      </c>
      <c r="O79" s="6">
        <f t="shared" si="22"/>
        <v>8689248.5819226857</v>
      </c>
      <c r="P79" s="6">
        <f t="shared" si="15"/>
        <v>307816.07805450726</v>
      </c>
      <c r="Q79" s="15">
        <f t="shared" si="16"/>
        <v>3.6725950833875323E-2</v>
      </c>
    </row>
    <row r="80" spans="1:17" x14ac:dyDescent="0.25">
      <c r="A80" s="256">
        <v>43282</v>
      </c>
      <c r="B80">
        <f t="shared" si="11"/>
        <v>7</v>
      </c>
      <c r="C80">
        <f t="shared" si="12"/>
        <v>2018</v>
      </c>
      <c r="D80" s="6">
        <v>9749326.3036222421</v>
      </c>
      <c r="E80">
        <v>0</v>
      </c>
      <c r="F80">
        <v>176.00000000000003</v>
      </c>
      <c r="G80">
        <f>'Monthly Data'!CH80</f>
        <v>0</v>
      </c>
      <c r="H80">
        <f>'Monthly Data'!AZ80</f>
        <v>263.5</v>
      </c>
      <c r="J80" s="6">
        <f t="shared" si="17"/>
        <v>4911431.3206355898</v>
      </c>
      <c r="K80" s="6">
        <f t="shared" si="18"/>
        <v>0</v>
      </c>
      <c r="L80" s="6">
        <f t="shared" si="19"/>
        <v>2652201.0569317127</v>
      </c>
      <c r="M80" s="6">
        <f t="shared" si="20"/>
        <v>0</v>
      </c>
      <c r="N80" s="6">
        <f t="shared" si="21"/>
        <v>2403253.821032491</v>
      </c>
      <c r="O80" s="6">
        <f t="shared" si="22"/>
        <v>9966886.198599793</v>
      </c>
      <c r="P80" s="6">
        <f t="shared" si="15"/>
        <v>217559.89497755095</v>
      </c>
      <c r="Q80" s="15">
        <f t="shared" si="16"/>
        <v>2.2315377309375651E-2</v>
      </c>
    </row>
    <row r="81" spans="1:17" x14ac:dyDescent="0.25">
      <c r="A81" s="256">
        <v>43313</v>
      </c>
      <c r="B81">
        <f t="shared" si="11"/>
        <v>8</v>
      </c>
      <c r="C81">
        <f t="shared" si="12"/>
        <v>2018</v>
      </c>
      <c r="D81" s="6">
        <v>9828133.858332172</v>
      </c>
      <c r="E81">
        <v>0</v>
      </c>
      <c r="F81">
        <v>188.29999999999995</v>
      </c>
      <c r="G81">
        <f>'Monthly Data'!CH81</f>
        <v>0</v>
      </c>
      <c r="H81">
        <f>'Monthly Data'!AZ81</f>
        <v>264.39999999999998</v>
      </c>
      <c r="J81" s="6">
        <f t="shared" si="17"/>
        <v>4911431.3206355898</v>
      </c>
      <c r="K81" s="6">
        <f t="shared" si="18"/>
        <v>0</v>
      </c>
      <c r="L81" s="6">
        <f t="shared" si="19"/>
        <v>2837553.7444331893</v>
      </c>
      <c r="M81" s="6">
        <f t="shared" si="20"/>
        <v>0</v>
      </c>
      <c r="N81" s="6">
        <f t="shared" si="21"/>
        <v>2411462.2781062261</v>
      </c>
      <c r="O81" s="6">
        <f t="shared" si="22"/>
        <v>10160447.343175005</v>
      </c>
      <c r="P81" s="6">
        <f t="shared" si="15"/>
        <v>332313.48484283313</v>
      </c>
      <c r="Q81" s="15">
        <f t="shared" si="16"/>
        <v>3.3812470366498093E-2</v>
      </c>
    </row>
    <row r="82" spans="1:17" x14ac:dyDescent="0.25">
      <c r="A82" s="256">
        <v>43344</v>
      </c>
      <c r="B82">
        <f t="shared" si="11"/>
        <v>9</v>
      </c>
      <c r="C82">
        <f t="shared" si="12"/>
        <v>2018</v>
      </c>
      <c r="D82" s="6">
        <v>8304311.684803036</v>
      </c>
      <c r="E82">
        <v>15.100000000000001</v>
      </c>
      <c r="F82">
        <v>92.7</v>
      </c>
      <c r="G82">
        <f>'Monthly Data'!CH82</f>
        <v>0</v>
      </c>
      <c r="H82">
        <f>'Monthly Data'!AZ82</f>
        <v>261.7</v>
      </c>
      <c r="J82" s="6">
        <f t="shared" si="17"/>
        <v>4911431.3206355898</v>
      </c>
      <c r="K82" s="6">
        <f t="shared" si="18"/>
        <v>66098.599638752261</v>
      </c>
      <c r="L82" s="6">
        <f t="shared" si="19"/>
        <v>1396926.3521452826</v>
      </c>
      <c r="M82" s="6">
        <f t="shared" si="20"/>
        <v>0</v>
      </c>
      <c r="N82" s="6">
        <f t="shared" si="21"/>
        <v>2386836.9068850204</v>
      </c>
      <c r="O82" s="6">
        <f t="shared" si="22"/>
        <v>8761293.1793046445</v>
      </c>
      <c r="P82" s="6">
        <f t="shared" si="15"/>
        <v>456981.49450160842</v>
      </c>
      <c r="Q82" s="15">
        <f t="shared" si="16"/>
        <v>5.5029424694871293E-2</v>
      </c>
    </row>
    <row r="83" spans="1:17" x14ac:dyDescent="0.25">
      <c r="A83" s="256">
        <v>43374</v>
      </c>
      <c r="B83">
        <f t="shared" si="11"/>
        <v>10</v>
      </c>
      <c r="C83">
        <f t="shared" si="12"/>
        <v>2018</v>
      </c>
      <c r="D83" s="6">
        <v>7830922.301785416</v>
      </c>
      <c r="E83">
        <v>160.9</v>
      </c>
      <c r="F83">
        <v>24.2</v>
      </c>
      <c r="G83">
        <f>'Monthly Data'!CH83</f>
        <v>0</v>
      </c>
      <c r="H83">
        <f>'Monthly Data'!AZ83</f>
        <v>258.10000000000002</v>
      </c>
      <c r="J83" s="6">
        <f t="shared" si="17"/>
        <v>4911431.3206355898</v>
      </c>
      <c r="K83" s="6">
        <f t="shared" si="18"/>
        <v>704322.16436259856</v>
      </c>
      <c r="L83" s="6">
        <f t="shared" si="19"/>
        <v>364677.64532811043</v>
      </c>
      <c r="M83" s="6">
        <f t="shared" si="20"/>
        <v>0</v>
      </c>
      <c r="N83" s="6">
        <f t="shared" si="21"/>
        <v>2354003.0785900797</v>
      </c>
      <c r="O83" s="6">
        <f t="shared" si="22"/>
        <v>8334434.2089163773</v>
      </c>
      <c r="P83" s="6">
        <f t="shared" si="15"/>
        <v>503511.90713096131</v>
      </c>
      <c r="Q83" s="15">
        <f t="shared" si="16"/>
        <v>6.4297906137590302E-2</v>
      </c>
    </row>
    <row r="84" spans="1:17" x14ac:dyDescent="0.25">
      <c r="A84" s="256">
        <v>43405</v>
      </c>
      <c r="B84">
        <f t="shared" si="11"/>
        <v>11</v>
      </c>
      <c r="C84">
        <f t="shared" si="12"/>
        <v>2018</v>
      </c>
      <c r="D84" s="6">
        <v>8572978.0068945698</v>
      </c>
      <c r="E84">
        <v>373.50000000000011</v>
      </c>
      <c r="F84">
        <v>0</v>
      </c>
      <c r="G84">
        <f>'Monthly Data'!CH84</f>
        <v>0</v>
      </c>
      <c r="H84">
        <f>'Monthly Data'!AZ84</f>
        <v>251.1</v>
      </c>
      <c r="J84" s="6">
        <f t="shared" si="17"/>
        <v>4911431.3206355898</v>
      </c>
      <c r="K84" s="6">
        <f t="shared" si="18"/>
        <v>1634955.4281505945</v>
      </c>
      <c r="L84" s="6">
        <f t="shared" si="19"/>
        <v>0</v>
      </c>
      <c r="M84" s="6">
        <f t="shared" si="20"/>
        <v>0</v>
      </c>
      <c r="N84" s="6">
        <f t="shared" si="21"/>
        <v>2290159.5235721385</v>
      </c>
      <c r="O84" s="6">
        <f t="shared" si="22"/>
        <v>8836546.2723583225</v>
      </c>
      <c r="P84" s="6">
        <f t="shared" si="15"/>
        <v>263568.26546375267</v>
      </c>
      <c r="Q84" s="15">
        <f t="shared" si="16"/>
        <v>3.074407344236571E-2</v>
      </c>
    </row>
    <row r="85" spans="1:17" x14ac:dyDescent="0.25">
      <c r="A85" s="256">
        <v>43435</v>
      </c>
      <c r="B85">
        <f t="shared" si="11"/>
        <v>12</v>
      </c>
      <c r="C85">
        <f t="shared" si="12"/>
        <v>2018</v>
      </c>
      <c r="D85" s="6">
        <v>8836298.6454089209</v>
      </c>
      <c r="E85">
        <v>420.19999999999987</v>
      </c>
      <c r="F85">
        <v>0</v>
      </c>
      <c r="G85">
        <f>'Monthly Data'!CH85</f>
        <v>0</v>
      </c>
      <c r="H85">
        <f>'Monthly Data'!AZ85</f>
        <v>249.2</v>
      </c>
      <c r="J85" s="6">
        <f t="shared" si="17"/>
        <v>4911431.3206355898</v>
      </c>
      <c r="K85" s="6">
        <f t="shared" si="18"/>
        <v>1839379.5740532244</v>
      </c>
      <c r="L85" s="6">
        <f t="shared" si="19"/>
        <v>0</v>
      </c>
      <c r="M85" s="6">
        <f t="shared" si="20"/>
        <v>0</v>
      </c>
      <c r="N85" s="6">
        <f t="shared" si="21"/>
        <v>2272830.5586386975</v>
      </c>
      <c r="O85" s="6">
        <f t="shared" si="22"/>
        <v>9023641.4533275105</v>
      </c>
      <c r="P85" s="6">
        <f t="shared" si="15"/>
        <v>187342.80791858956</v>
      </c>
      <c r="Q85" s="15">
        <f t="shared" si="16"/>
        <v>2.1201502511000728E-2</v>
      </c>
    </row>
    <row r="86" spans="1:17" x14ac:dyDescent="0.25">
      <c r="A86" s="256">
        <v>43466</v>
      </c>
      <c r="B86">
        <f t="shared" ref="B86:B97" si="23">MONTH(A86)</f>
        <v>1</v>
      </c>
      <c r="C86">
        <f t="shared" ref="C86:C97" si="24">YEAR(A86)</f>
        <v>2019</v>
      </c>
      <c r="D86" s="6">
        <v>9613056.6175706722</v>
      </c>
      <c r="E86">
        <v>594.79999999999995</v>
      </c>
      <c r="F86">
        <v>0</v>
      </c>
      <c r="G86">
        <f>'Monthly Data'!CH86</f>
        <v>0</v>
      </c>
      <c r="H86">
        <f>'Monthly Data'!AZ86</f>
        <v>249.5</v>
      </c>
      <c r="J86" s="6">
        <f t="shared" si="17"/>
        <v>4911431.3206355898</v>
      </c>
      <c r="K86" s="6">
        <f t="shared" si="18"/>
        <v>2603671.9910682011</v>
      </c>
      <c r="L86" s="6">
        <f t="shared" si="19"/>
        <v>0</v>
      </c>
      <c r="M86" s="6">
        <f t="shared" si="20"/>
        <v>0</v>
      </c>
      <c r="N86" s="6">
        <f t="shared" si="21"/>
        <v>2275566.7109966092</v>
      </c>
      <c r="O86" s="6">
        <f t="shared" si="22"/>
        <v>9790670.0227003992</v>
      </c>
      <c r="P86" s="6">
        <f t="shared" si="15"/>
        <v>177613.40512972698</v>
      </c>
      <c r="Q86" s="15">
        <f t="shared" si="16"/>
        <v>1.847626745535718E-2</v>
      </c>
    </row>
    <row r="87" spans="1:17" x14ac:dyDescent="0.25">
      <c r="A87" s="256">
        <v>43497</v>
      </c>
      <c r="B87">
        <f t="shared" si="23"/>
        <v>2</v>
      </c>
      <c r="C87">
        <f t="shared" si="24"/>
        <v>2019</v>
      </c>
      <c r="D87" s="6">
        <v>9048471.6175706722</v>
      </c>
      <c r="E87">
        <v>492.5</v>
      </c>
      <c r="F87">
        <v>0</v>
      </c>
      <c r="G87">
        <f>'Monthly Data'!CH87</f>
        <v>0</v>
      </c>
      <c r="H87">
        <f>'Monthly Data'!AZ87</f>
        <v>250.1</v>
      </c>
      <c r="J87" s="6">
        <f t="shared" si="17"/>
        <v>4911431.3206355898</v>
      </c>
      <c r="K87" s="6">
        <f t="shared" si="18"/>
        <v>2155864.9219924165</v>
      </c>
      <c r="L87" s="6">
        <f t="shared" si="19"/>
        <v>0</v>
      </c>
      <c r="M87" s="6">
        <f t="shared" si="20"/>
        <v>0</v>
      </c>
      <c r="N87" s="6">
        <f t="shared" si="21"/>
        <v>2281039.015712433</v>
      </c>
      <c r="O87" s="6">
        <f t="shared" si="22"/>
        <v>9348335.2583404388</v>
      </c>
      <c r="P87" s="6">
        <f t="shared" si="15"/>
        <v>299863.64076976664</v>
      </c>
      <c r="Q87" s="15">
        <f t="shared" si="16"/>
        <v>3.3139700652591961E-2</v>
      </c>
    </row>
    <row r="88" spans="1:17" x14ac:dyDescent="0.25">
      <c r="A88" s="256">
        <v>43525</v>
      </c>
      <c r="B88">
        <f t="shared" si="23"/>
        <v>3</v>
      </c>
      <c r="C88">
        <f t="shared" si="24"/>
        <v>2019</v>
      </c>
      <c r="D88" s="6">
        <v>9204613.6175706722</v>
      </c>
      <c r="E88">
        <v>450.60000000000014</v>
      </c>
      <c r="F88">
        <v>0</v>
      </c>
      <c r="G88">
        <f>'Monthly Data'!CH88</f>
        <v>0</v>
      </c>
      <c r="H88">
        <f>'Monthly Data'!AZ88</f>
        <v>248.2</v>
      </c>
      <c r="J88" s="6">
        <f t="shared" si="17"/>
        <v>4911431.3206355898</v>
      </c>
      <c r="K88" s="6">
        <f t="shared" si="18"/>
        <v>1972452.2514716408</v>
      </c>
      <c r="L88" s="6">
        <f t="shared" si="19"/>
        <v>0</v>
      </c>
      <c r="M88" s="6">
        <f t="shared" si="20"/>
        <v>0</v>
      </c>
      <c r="N88" s="6">
        <f t="shared" si="21"/>
        <v>2263710.0507789915</v>
      </c>
      <c r="O88" s="6">
        <f t="shared" si="22"/>
        <v>9147593.6228862219</v>
      </c>
      <c r="P88" s="6">
        <f t="shared" si="15"/>
        <v>-57019.994684450328</v>
      </c>
      <c r="Q88" s="15">
        <f t="shared" si="16"/>
        <v>6.1947189804474742E-3</v>
      </c>
    </row>
    <row r="89" spans="1:17" x14ac:dyDescent="0.25">
      <c r="A89" s="256">
        <v>43556</v>
      </c>
      <c r="B89">
        <f t="shared" si="23"/>
        <v>4</v>
      </c>
      <c r="C89">
        <f t="shared" si="24"/>
        <v>2019</v>
      </c>
      <c r="D89" s="6">
        <v>8135075.6175706731</v>
      </c>
      <c r="E89">
        <v>210.80000000000007</v>
      </c>
      <c r="F89">
        <v>0</v>
      </c>
      <c r="G89">
        <f>'Monthly Data'!CH89</f>
        <v>0</v>
      </c>
      <c r="H89">
        <f>'Monthly Data'!AZ89</f>
        <v>246.1</v>
      </c>
      <c r="J89" s="6">
        <f t="shared" si="17"/>
        <v>4911431.3206355898</v>
      </c>
      <c r="K89" s="6">
        <f t="shared" si="18"/>
        <v>922753.96051979996</v>
      </c>
      <c r="L89" s="6">
        <f t="shared" si="19"/>
        <v>0</v>
      </c>
      <c r="M89" s="6">
        <f t="shared" si="20"/>
        <v>0</v>
      </c>
      <c r="N89" s="6">
        <f t="shared" si="21"/>
        <v>2244556.9842736092</v>
      </c>
      <c r="O89" s="6">
        <f t="shared" si="22"/>
        <v>8078742.2654289994</v>
      </c>
      <c r="P89" s="6">
        <f t="shared" si="15"/>
        <v>-56333.352141673677</v>
      </c>
      <c r="Q89" s="15">
        <f t="shared" si="16"/>
        <v>6.9247484338069562E-3</v>
      </c>
    </row>
    <row r="90" spans="1:17" x14ac:dyDescent="0.25">
      <c r="A90" s="256">
        <v>43586</v>
      </c>
      <c r="B90">
        <f t="shared" si="23"/>
        <v>5</v>
      </c>
      <c r="C90">
        <f t="shared" si="24"/>
        <v>2019</v>
      </c>
      <c r="D90" s="6">
        <v>7924643.6175706731</v>
      </c>
      <c r="E90">
        <v>95.2</v>
      </c>
      <c r="F90">
        <v>9.9000000000000021</v>
      </c>
      <c r="G90">
        <f>'Monthly Data'!CH90</f>
        <v>0</v>
      </c>
      <c r="H90">
        <f>'Monthly Data'!AZ90</f>
        <v>244.3</v>
      </c>
      <c r="J90" s="6">
        <f t="shared" si="17"/>
        <v>4911431.3206355898</v>
      </c>
      <c r="K90" s="6">
        <f t="shared" si="18"/>
        <v>416727.59507345792</v>
      </c>
      <c r="L90" s="6">
        <f t="shared" si="19"/>
        <v>149186.30945240884</v>
      </c>
      <c r="M90" s="6">
        <f t="shared" si="20"/>
        <v>0</v>
      </c>
      <c r="N90" s="6">
        <f t="shared" si="21"/>
        <v>2228140.0701261391</v>
      </c>
      <c r="O90" s="6">
        <f t="shared" si="22"/>
        <v>7705485.2952875961</v>
      </c>
      <c r="P90" s="6">
        <f t="shared" si="15"/>
        <v>-219158.32228307705</v>
      </c>
      <c r="Q90" s="15">
        <f t="shared" si="16"/>
        <v>2.7655290617379306E-2</v>
      </c>
    </row>
    <row r="91" spans="1:17" x14ac:dyDescent="0.25">
      <c r="A91" s="256">
        <v>43617</v>
      </c>
      <c r="B91">
        <f t="shared" si="23"/>
        <v>6</v>
      </c>
      <c r="C91">
        <f t="shared" si="24"/>
        <v>2019</v>
      </c>
      <c r="D91" s="6">
        <v>8159569.6175706731</v>
      </c>
      <c r="E91">
        <v>9.3000000000000007</v>
      </c>
      <c r="F91">
        <v>62.7</v>
      </c>
      <c r="G91">
        <f>'Monthly Data'!CH91</f>
        <v>0</v>
      </c>
      <c r="H91">
        <f>'Monthly Data'!AZ91</f>
        <v>247.4</v>
      </c>
      <c r="J91" s="6">
        <f t="shared" si="17"/>
        <v>4911431.3206355898</v>
      </c>
      <c r="K91" s="6">
        <f t="shared" si="18"/>
        <v>40709.733552344107</v>
      </c>
      <c r="L91" s="6">
        <f t="shared" si="19"/>
        <v>944846.62653192249</v>
      </c>
      <c r="M91" s="6">
        <f t="shared" si="20"/>
        <v>0</v>
      </c>
      <c r="N91" s="6">
        <f t="shared" si="21"/>
        <v>2256413.6444912273</v>
      </c>
      <c r="O91" s="6">
        <f t="shared" si="22"/>
        <v>8153401.3252110835</v>
      </c>
      <c r="P91" s="6">
        <f t="shared" si="15"/>
        <v>-6168.2923595895991</v>
      </c>
      <c r="Q91" s="15">
        <f t="shared" si="16"/>
        <v>7.5595805277608118E-4</v>
      </c>
    </row>
    <row r="92" spans="1:17" x14ac:dyDescent="0.25">
      <c r="A92" s="256">
        <v>43647</v>
      </c>
      <c r="B92">
        <f t="shared" si="23"/>
        <v>7</v>
      </c>
      <c r="C92">
        <f t="shared" si="24"/>
        <v>2019</v>
      </c>
      <c r="D92" s="6">
        <v>10497079.617570672</v>
      </c>
      <c r="E92">
        <v>0</v>
      </c>
      <c r="F92">
        <v>204.70000000000002</v>
      </c>
      <c r="G92">
        <f>'Monthly Data'!CH92</f>
        <v>0</v>
      </c>
      <c r="H92">
        <f>'Monthly Data'!AZ92</f>
        <v>247.6</v>
      </c>
      <c r="J92" s="6">
        <f t="shared" si="17"/>
        <v>4911431.3206355898</v>
      </c>
      <c r="K92" s="6">
        <f t="shared" si="18"/>
        <v>0</v>
      </c>
      <c r="L92" s="6">
        <f t="shared" si="19"/>
        <v>3084690.6611018269</v>
      </c>
      <c r="M92" s="6">
        <f t="shared" si="20"/>
        <v>0</v>
      </c>
      <c r="N92" s="6">
        <f t="shared" si="21"/>
        <v>2258237.7460631682</v>
      </c>
      <c r="O92" s="6">
        <f t="shared" si="22"/>
        <v>10254359.727800585</v>
      </c>
      <c r="P92" s="6">
        <f t="shared" si="15"/>
        <v>-242719.88977008685</v>
      </c>
      <c r="Q92" s="15">
        <f t="shared" si="16"/>
        <v>2.312261110831312E-2</v>
      </c>
    </row>
    <row r="93" spans="1:17" x14ac:dyDescent="0.25">
      <c r="A93" s="256">
        <v>43678</v>
      </c>
      <c r="B93">
        <f t="shared" si="23"/>
        <v>8</v>
      </c>
      <c r="C93">
        <f t="shared" si="24"/>
        <v>2019</v>
      </c>
      <c r="D93" s="6">
        <v>9629815.6175706722</v>
      </c>
      <c r="E93">
        <v>0</v>
      </c>
      <c r="F93">
        <v>147.10000000000002</v>
      </c>
      <c r="G93">
        <f>'Monthly Data'!CH93</f>
        <v>0</v>
      </c>
      <c r="H93">
        <f>'Monthly Data'!AZ93</f>
        <v>253.3</v>
      </c>
      <c r="J93" s="6">
        <f t="shared" si="17"/>
        <v>4911431.3206355898</v>
      </c>
      <c r="K93" s="6">
        <f t="shared" si="18"/>
        <v>0</v>
      </c>
      <c r="L93" s="6">
        <f t="shared" si="19"/>
        <v>2216697.5879241754</v>
      </c>
      <c r="M93" s="6">
        <f t="shared" si="20"/>
        <v>0</v>
      </c>
      <c r="N93" s="6">
        <f t="shared" si="21"/>
        <v>2310224.6408634917</v>
      </c>
      <c r="O93" s="6">
        <f t="shared" si="22"/>
        <v>9438353.5494232569</v>
      </c>
      <c r="P93" s="6">
        <f t="shared" si="15"/>
        <v>-191462.0681474153</v>
      </c>
      <c r="Q93" s="15">
        <f t="shared" si="16"/>
        <v>1.9882215376800301E-2</v>
      </c>
    </row>
    <row r="94" spans="1:17" x14ac:dyDescent="0.25">
      <c r="A94" s="256">
        <v>43709</v>
      </c>
      <c r="B94">
        <f t="shared" si="23"/>
        <v>9</v>
      </c>
      <c r="C94">
        <f t="shared" si="24"/>
        <v>2019</v>
      </c>
      <c r="D94" s="6">
        <v>8281144.6175706731</v>
      </c>
      <c r="E94">
        <v>0.59999999999999964</v>
      </c>
      <c r="F94">
        <v>75.799999999999983</v>
      </c>
      <c r="G94">
        <f>'Monthly Data'!CH94</f>
        <v>0</v>
      </c>
      <c r="H94">
        <f>'Monthly Data'!AZ94</f>
        <v>254.3</v>
      </c>
      <c r="J94" s="6">
        <f t="shared" si="17"/>
        <v>4911431.3206355898</v>
      </c>
      <c r="K94" s="6">
        <f t="shared" si="18"/>
        <v>2626.4344227318761</v>
      </c>
      <c r="L94" s="6">
        <f t="shared" si="19"/>
        <v>1142254.7733830893</v>
      </c>
      <c r="M94" s="6">
        <f t="shared" si="20"/>
        <v>0</v>
      </c>
      <c r="N94" s="6">
        <f t="shared" si="21"/>
        <v>2319345.1487231976</v>
      </c>
      <c r="O94" s="6">
        <f t="shared" si="22"/>
        <v>8375657.6771646086</v>
      </c>
      <c r="P94" s="6">
        <f t="shared" si="15"/>
        <v>94513.059593935497</v>
      </c>
      <c r="Q94" s="15">
        <f t="shared" si="16"/>
        <v>1.1413042998114131E-2</v>
      </c>
    </row>
    <row r="95" spans="1:17" x14ac:dyDescent="0.25">
      <c r="A95" s="256">
        <v>43739</v>
      </c>
      <c r="B95">
        <f t="shared" si="23"/>
        <v>10</v>
      </c>
      <c r="C95">
        <f t="shared" si="24"/>
        <v>2019</v>
      </c>
      <c r="D95" s="6">
        <v>7807971.6175706731</v>
      </c>
      <c r="E95">
        <v>118.5</v>
      </c>
      <c r="F95">
        <v>6.5</v>
      </c>
      <c r="G95">
        <f>'Monthly Data'!CH95</f>
        <v>0</v>
      </c>
      <c r="H95">
        <f>'Monthly Data'!AZ95</f>
        <v>258.60000000000002</v>
      </c>
      <c r="J95" s="6">
        <f t="shared" si="17"/>
        <v>4911431.3206355898</v>
      </c>
      <c r="K95" s="6">
        <f t="shared" si="18"/>
        <v>518720.79848954588</v>
      </c>
      <c r="L95" s="6">
        <f t="shared" si="19"/>
        <v>97950.607216228003</v>
      </c>
      <c r="M95" s="6">
        <f t="shared" si="20"/>
        <v>0</v>
      </c>
      <c r="N95" s="6">
        <f t="shared" si="21"/>
        <v>2358563.3325199327</v>
      </c>
      <c r="O95" s="6">
        <f t="shared" si="22"/>
        <v>7886666.0588612957</v>
      </c>
      <c r="P95" s="6">
        <f t="shared" si="15"/>
        <v>78694.441290622577</v>
      </c>
      <c r="Q95" s="15">
        <f t="shared" si="16"/>
        <v>1.0078730449471985E-2</v>
      </c>
    </row>
    <row r="96" spans="1:17" x14ac:dyDescent="0.25">
      <c r="A96" s="256">
        <v>43770</v>
      </c>
      <c r="B96">
        <f t="shared" si="23"/>
        <v>11</v>
      </c>
      <c r="C96">
        <f t="shared" si="24"/>
        <v>2019</v>
      </c>
      <c r="D96" s="6">
        <v>8623553.6175706722</v>
      </c>
      <c r="E96">
        <v>383</v>
      </c>
      <c r="F96">
        <v>0</v>
      </c>
      <c r="G96">
        <f>'Monthly Data'!CH96</f>
        <v>0</v>
      </c>
      <c r="H96">
        <f>'Monthly Data'!AZ96</f>
        <v>263.60000000000002</v>
      </c>
      <c r="J96" s="6">
        <f t="shared" si="17"/>
        <v>4911431.3206355898</v>
      </c>
      <c r="K96" s="6">
        <f t="shared" si="18"/>
        <v>1676540.6398438485</v>
      </c>
      <c r="L96" s="6">
        <f t="shared" si="19"/>
        <v>0</v>
      </c>
      <c r="M96" s="6">
        <f t="shared" si="20"/>
        <v>0</v>
      </c>
      <c r="N96" s="6">
        <f t="shared" si="21"/>
        <v>2404165.8718184619</v>
      </c>
      <c r="O96" s="6">
        <f t="shared" si="22"/>
        <v>8992137.8322979007</v>
      </c>
      <c r="P96" s="6">
        <f t="shared" si="15"/>
        <v>368584.21472722851</v>
      </c>
      <c r="Q96" s="15">
        <f t="shared" si="16"/>
        <v>4.2741569319663116E-2</v>
      </c>
    </row>
    <row r="97" spans="1:17" x14ac:dyDescent="0.25">
      <c r="A97" s="256">
        <v>43800</v>
      </c>
      <c r="B97">
        <f t="shared" si="23"/>
        <v>12</v>
      </c>
      <c r="C97">
        <f t="shared" si="24"/>
        <v>2019</v>
      </c>
      <c r="D97" s="6">
        <v>9255782.6175706722</v>
      </c>
      <c r="E97">
        <v>409.1</v>
      </c>
      <c r="F97">
        <v>0</v>
      </c>
      <c r="G97">
        <f>'Monthly Data'!CH97</f>
        <v>0</v>
      </c>
      <c r="H97">
        <f>'Monthly Data'!AZ97</f>
        <v>265.2</v>
      </c>
      <c r="J97" s="6">
        <f t="shared" si="17"/>
        <v>4911431.3206355898</v>
      </c>
      <c r="K97" s="6">
        <f t="shared" si="18"/>
        <v>1790790.5372326854</v>
      </c>
      <c r="L97" s="6">
        <f t="shared" si="19"/>
        <v>0</v>
      </c>
      <c r="M97" s="6">
        <f t="shared" si="20"/>
        <v>0</v>
      </c>
      <c r="N97" s="6">
        <f t="shared" si="21"/>
        <v>2418758.6843939913</v>
      </c>
      <c r="O97" s="6">
        <f t="shared" si="22"/>
        <v>9120980.5422622655</v>
      </c>
      <c r="P97" s="6">
        <f t="shared" si="15"/>
        <v>-134802.07530840673</v>
      </c>
      <c r="Q97" s="15">
        <f t="shared" si="16"/>
        <v>1.4564092619516132E-2</v>
      </c>
    </row>
    <row r="98" spans="1:17" x14ac:dyDescent="0.25">
      <c r="A98" s="256">
        <v>43831</v>
      </c>
      <c r="B98">
        <f t="shared" ref="B98:B121" si="25">MONTH(A98)</f>
        <v>1</v>
      </c>
      <c r="C98">
        <f t="shared" ref="C98:C121" si="26">YEAR(A98)</f>
        <v>2020</v>
      </c>
      <c r="D98" s="6">
        <v>9382515.7228915673</v>
      </c>
      <c r="E98">
        <v>436.29999999999995</v>
      </c>
      <c r="F98">
        <v>0</v>
      </c>
      <c r="G98">
        <f>'Monthly Data'!CH98</f>
        <v>0</v>
      </c>
      <c r="H98">
        <f>'Monthly Data'!AZ98</f>
        <v>268.5</v>
      </c>
      <c r="J98" s="6">
        <f t="shared" si="17"/>
        <v>4911431.3206355898</v>
      </c>
      <c r="K98" s="6">
        <f t="shared" si="18"/>
        <v>1909855.5643965302</v>
      </c>
      <c r="L98" s="6">
        <f t="shared" si="19"/>
        <v>0</v>
      </c>
      <c r="M98" s="6">
        <f t="shared" si="20"/>
        <v>0</v>
      </c>
      <c r="N98" s="6">
        <f t="shared" si="21"/>
        <v>2448856.3603310203</v>
      </c>
      <c r="O98" s="6">
        <f t="shared" si="22"/>
        <v>9270143.2453631405</v>
      </c>
      <c r="P98" s="6">
        <f t="shared" ref="P98:P121" si="27">O98-D98</f>
        <v>-112372.4775284268</v>
      </c>
      <c r="Q98" s="15">
        <f t="shared" ref="Q98:Q121" si="28">ABS(O98-D98)/D98</f>
        <v>1.1976796079782649E-2</v>
      </c>
    </row>
    <row r="99" spans="1:17" x14ac:dyDescent="0.25">
      <c r="A99" s="256">
        <v>43862</v>
      </c>
      <c r="B99">
        <f t="shared" si="25"/>
        <v>2</v>
      </c>
      <c r="C99">
        <f t="shared" si="26"/>
        <v>2020</v>
      </c>
      <c r="D99" s="6">
        <v>8829498.8698915672</v>
      </c>
      <c r="E99">
        <v>468.4</v>
      </c>
      <c r="F99">
        <v>0</v>
      </c>
      <c r="G99">
        <f>'Monthly Data'!CH99</f>
        <v>0</v>
      </c>
      <c r="H99">
        <f>'Monthly Data'!AZ99</f>
        <v>267.7</v>
      </c>
      <c r="J99" s="6">
        <f t="shared" si="17"/>
        <v>4911431.3206355898</v>
      </c>
      <c r="K99" s="6">
        <f t="shared" si="18"/>
        <v>2050369.8060126859</v>
      </c>
      <c r="L99" s="6">
        <f t="shared" si="19"/>
        <v>0</v>
      </c>
      <c r="M99" s="6">
        <f t="shared" si="20"/>
        <v>0</v>
      </c>
      <c r="N99" s="6">
        <f t="shared" si="21"/>
        <v>2441559.9540432557</v>
      </c>
      <c r="O99" s="6">
        <f t="shared" si="22"/>
        <v>9403361.0806915313</v>
      </c>
      <c r="P99" s="6">
        <f t="shared" si="27"/>
        <v>573862.21079996414</v>
      </c>
      <c r="Q99" s="15">
        <f t="shared" si="28"/>
        <v>6.4993746446564929E-2</v>
      </c>
    </row>
    <row r="100" spans="1:17" x14ac:dyDescent="0.25">
      <c r="A100" s="256">
        <v>43891</v>
      </c>
      <c r="B100">
        <f t="shared" si="25"/>
        <v>3</v>
      </c>
      <c r="C100">
        <f t="shared" si="26"/>
        <v>2020</v>
      </c>
      <c r="D100" s="6">
        <v>8214381.7993915649</v>
      </c>
      <c r="E100">
        <v>331.70000000000005</v>
      </c>
      <c r="F100">
        <v>0</v>
      </c>
      <c r="G100" s="117">
        <f>'Monthly Data'!CH100</f>
        <v>0.5</v>
      </c>
      <c r="H100">
        <f>'Monthly Data'!AZ100</f>
        <v>265.2</v>
      </c>
      <c r="J100" s="6">
        <f t="shared" si="17"/>
        <v>4911431.3206355898</v>
      </c>
      <c r="K100" s="6">
        <f t="shared" si="18"/>
        <v>1451980.4967002734</v>
      </c>
      <c r="L100" s="6">
        <f t="shared" si="19"/>
        <v>0</v>
      </c>
      <c r="M100" s="6">
        <f t="shared" si="20"/>
        <v>-515721.89461357001</v>
      </c>
      <c r="N100" s="6">
        <f t="shared" si="21"/>
        <v>2418758.6843939913</v>
      </c>
      <c r="O100" s="6">
        <f t="shared" si="22"/>
        <v>8266448.6071162838</v>
      </c>
      <c r="P100" s="6">
        <f t="shared" si="27"/>
        <v>52066.807724718936</v>
      </c>
      <c r="Q100" s="15">
        <f t="shared" si="28"/>
        <v>6.338493753550084E-3</v>
      </c>
    </row>
    <row r="101" spans="1:17" x14ac:dyDescent="0.25">
      <c r="A101" s="256">
        <v>43922</v>
      </c>
      <c r="B101">
        <f t="shared" si="25"/>
        <v>4</v>
      </c>
      <c r="C101">
        <f t="shared" si="26"/>
        <v>2020</v>
      </c>
      <c r="D101" s="6">
        <v>6783587.3759915652</v>
      </c>
      <c r="E101">
        <v>257.10000000000008</v>
      </c>
      <c r="F101">
        <v>0</v>
      </c>
      <c r="G101" s="117">
        <f>'Monthly Data'!CH101</f>
        <v>1</v>
      </c>
      <c r="H101">
        <f>'Monthly Data'!AZ101</f>
        <v>248.6</v>
      </c>
      <c r="J101" s="6">
        <f t="shared" si="17"/>
        <v>4911431.3206355898</v>
      </c>
      <c r="K101" s="6">
        <f t="shared" si="18"/>
        <v>1125427.1501406101</v>
      </c>
      <c r="L101" s="6">
        <f t="shared" si="19"/>
        <v>0</v>
      </c>
      <c r="M101" s="6">
        <f t="shared" si="20"/>
        <v>-1031443.78922714</v>
      </c>
      <c r="N101" s="6">
        <f t="shared" si="21"/>
        <v>2267358.2539228741</v>
      </c>
      <c r="O101" s="6">
        <f t="shared" si="22"/>
        <v>7272772.9354719343</v>
      </c>
      <c r="P101" s="6">
        <f t="shared" si="27"/>
        <v>489185.55948036909</v>
      </c>
      <c r="Q101" s="15">
        <f t="shared" si="28"/>
        <v>7.2113106586006684E-2</v>
      </c>
    </row>
    <row r="102" spans="1:17" x14ac:dyDescent="0.25">
      <c r="A102" s="256">
        <v>43952</v>
      </c>
      <c r="B102">
        <f t="shared" si="25"/>
        <v>5</v>
      </c>
      <c r="C102">
        <f t="shared" si="26"/>
        <v>2020</v>
      </c>
      <c r="D102" s="6">
        <v>6988587.4181915661</v>
      </c>
      <c r="E102">
        <v>121.30000000000003</v>
      </c>
      <c r="F102">
        <v>42.5</v>
      </c>
      <c r="G102" s="117">
        <f>'Monthly Data'!CH102</f>
        <v>1</v>
      </c>
      <c r="H102">
        <f>'Monthly Data'!AZ102</f>
        <v>237.6</v>
      </c>
      <c r="J102" s="6">
        <f t="shared" si="17"/>
        <v>4911431.3206355898</v>
      </c>
      <c r="K102" s="6">
        <f t="shared" si="18"/>
        <v>530977.49246229476</v>
      </c>
      <c r="L102" s="6">
        <f t="shared" si="19"/>
        <v>640446.27795225999</v>
      </c>
      <c r="M102" s="6">
        <f t="shared" si="20"/>
        <v>-1031443.78922714</v>
      </c>
      <c r="N102" s="6">
        <f t="shared" si="21"/>
        <v>2167032.6674661096</v>
      </c>
      <c r="O102" s="6">
        <f t="shared" si="22"/>
        <v>7218443.9692891147</v>
      </c>
      <c r="P102" s="6">
        <f t="shared" si="27"/>
        <v>229856.55109754857</v>
      </c>
      <c r="Q102" s="15">
        <f t="shared" si="28"/>
        <v>3.2890273433401292E-2</v>
      </c>
    </row>
    <row r="103" spans="1:17" x14ac:dyDescent="0.25">
      <c r="A103" s="256">
        <v>43983</v>
      </c>
      <c r="B103">
        <f t="shared" si="25"/>
        <v>6</v>
      </c>
      <c r="C103">
        <f t="shared" si="26"/>
        <v>2020</v>
      </c>
      <c r="D103" s="6">
        <v>7946140.7934915647</v>
      </c>
      <c r="E103">
        <v>6.7999999999999989</v>
      </c>
      <c r="F103">
        <v>111.00000000000001</v>
      </c>
      <c r="G103" s="117">
        <f>'Monthly Data'!CH103</f>
        <v>0.5</v>
      </c>
      <c r="H103">
        <f>'Monthly Data'!AZ103</f>
        <v>237.7</v>
      </c>
      <c r="J103" s="6">
        <f t="shared" si="17"/>
        <v>4911431.3206355898</v>
      </c>
      <c r="K103" s="6">
        <f t="shared" si="18"/>
        <v>29766.256790961277</v>
      </c>
      <c r="L103" s="6">
        <f t="shared" si="19"/>
        <v>1672694.9847694323</v>
      </c>
      <c r="M103" s="6">
        <f t="shared" si="20"/>
        <v>-515721.89461357001</v>
      </c>
      <c r="N103" s="6">
        <f t="shared" si="21"/>
        <v>2167944.71825208</v>
      </c>
      <c r="O103" s="6">
        <f t="shared" si="22"/>
        <v>8266115.3858344927</v>
      </c>
      <c r="P103" s="6">
        <f t="shared" si="27"/>
        <v>319974.59234292805</v>
      </c>
      <c r="Q103" s="15">
        <f t="shared" si="28"/>
        <v>4.0267923846127825E-2</v>
      </c>
    </row>
    <row r="104" spans="1:17" x14ac:dyDescent="0.25">
      <c r="A104" s="256">
        <v>44013</v>
      </c>
      <c r="B104">
        <f t="shared" si="25"/>
        <v>7</v>
      </c>
      <c r="C104">
        <f t="shared" si="26"/>
        <v>2020</v>
      </c>
      <c r="D104" s="6">
        <v>9814607.5791915655</v>
      </c>
      <c r="E104">
        <v>0</v>
      </c>
      <c r="F104">
        <v>221.09999999999994</v>
      </c>
      <c r="G104" s="117">
        <f>'Monthly Data'!CH104</f>
        <v>0.5</v>
      </c>
      <c r="H104">
        <f>'Monthly Data'!AZ104</f>
        <v>250.1</v>
      </c>
      <c r="J104" s="6">
        <f t="shared" si="17"/>
        <v>4911431.3206355898</v>
      </c>
      <c r="K104" s="6">
        <f t="shared" si="18"/>
        <v>0</v>
      </c>
      <c r="L104" s="6">
        <f t="shared" si="19"/>
        <v>3331827.5777704623</v>
      </c>
      <c r="M104" s="6">
        <f t="shared" si="20"/>
        <v>-515721.89461357001</v>
      </c>
      <c r="N104" s="6">
        <f t="shared" si="21"/>
        <v>2281039.015712433</v>
      </c>
      <c r="O104" s="6">
        <f t="shared" si="22"/>
        <v>10008576.019504916</v>
      </c>
      <c r="P104" s="6">
        <f t="shared" si="27"/>
        <v>193968.44031335041</v>
      </c>
      <c r="Q104" s="15">
        <f t="shared" si="28"/>
        <v>1.9763239512967639E-2</v>
      </c>
    </row>
    <row r="105" spans="1:17" x14ac:dyDescent="0.25">
      <c r="A105" s="256">
        <v>44044</v>
      </c>
      <c r="B105">
        <f t="shared" si="25"/>
        <v>8</v>
      </c>
      <c r="C105">
        <f t="shared" si="26"/>
        <v>2020</v>
      </c>
      <c r="D105" s="6">
        <v>9127623.5183915664</v>
      </c>
      <c r="E105">
        <v>0</v>
      </c>
      <c r="F105">
        <v>149</v>
      </c>
      <c r="G105" s="117">
        <f>'Monthly Data'!CH105</f>
        <v>0.5</v>
      </c>
      <c r="H105">
        <f>'Monthly Data'!AZ105</f>
        <v>259.60000000000002</v>
      </c>
      <c r="J105" s="6">
        <f t="shared" si="17"/>
        <v>4911431.3206355898</v>
      </c>
      <c r="K105" s="6">
        <f t="shared" si="18"/>
        <v>0</v>
      </c>
      <c r="L105" s="6">
        <f t="shared" si="19"/>
        <v>2245329.303879688</v>
      </c>
      <c r="M105" s="6">
        <f t="shared" si="20"/>
        <v>-515721.89461357001</v>
      </c>
      <c r="N105" s="6">
        <f t="shared" si="21"/>
        <v>2367683.8403796386</v>
      </c>
      <c r="O105" s="6">
        <f t="shared" si="22"/>
        <v>9008722.5702813473</v>
      </c>
      <c r="P105" s="6">
        <f t="shared" si="27"/>
        <v>-118900.94811021909</v>
      </c>
      <c r="Q105" s="15">
        <f t="shared" si="28"/>
        <v>1.3026495655812428E-2</v>
      </c>
    </row>
    <row r="106" spans="1:17" x14ac:dyDescent="0.25">
      <c r="A106" s="256">
        <v>44075</v>
      </c>
      <c r="B106">
        <f t="shared" si="25"/>
        <v>9</v>
      </c>
      <c r="C106">
        <f t="shared" si="26"/>
        <v>2020</v>
      </c>
      <c r="D106" s="6">
        <v>7773780.3243915653</v>
      </c>
      <c r="E106">
        <v>21.7</v>
      </c>
      <c r="F106">
        <v>45.5</v>
      </c>
      <c r="G106" s="117">
        <f>'Monthly Data'!CH106</f>
        <v>0.5</v>
      </c>
      <c r="H106">
        <f>'Monthly Data'!AZ106</f>
        <v>261.7</v>
      </c>
      <c r="J106" s="6">
        <f t="shared" si="17"/>
        <v>4911431.3206355898</v>
      </c>
      <c r="K106" s="6">
        <f t="shared" si="18"/>
        <v>94989.378288802909</v>
      </c>
      <c r="L106" s="6">
        <f t="shared" si="19"/>
        <v>685654.25051359599</v>
      </c>
      <c r="M106" s="6">
        <f t="shared" si="20"/>
        <v>-515721.89461357001</v>
      </c>
      <c r="N106" s="6">
        <f t="shared" si="21"/>
        <v>2386836.9068850204</v>
      </c>
      <c r="O106" s="6">
        <f t="shared" si="22"/>
        <v>7563189.9617094398</v>
      </c>
      <c r="P106" s="6">
        <f t="shared" si="27"/>
        <v>-210590.36268212553</v>
      </c>
      <c r="Q106" s="15">
        <f t="shared" si="28"/>
        <v>2.708982681455022E-2</v>
      </c>
    </row>
    <row r="107" spans="1:17" x14ac:dyDescent="0.25">
      <c r="A107" s="256">
        <v>44105</v>
      </c>
      <c r="B107">
        <f t="shared" si="25"/>
        <v>10</v>
      </c>
      <c r="C107">
        <f t="shared" si="26"/>
        <v>2020</v>
      </c>
      <c r="D107" s="6">
        <v>7711703.6801915653</v>
      </c>
      <c r="E107">
        <v>139.79999999999998</v>
      </c>
      <c r="F107">
        <v>0.60000000000000142</v>
      </c>
      <c r="G107" s="117">
        <f>'Monthly Data'!CH107</f>
        <v>0.5</v>
      </c>
      <c r="H107">
        <f>'Monthly Data'!AZ107</f>
        <v>261.3</v>
      </c>
      <c r="J107" s="6">
        <f t="shared" si="17"/>
        <v>4911431.3206355898</v>
      </c>
      <c r="K107" s="6">
        <f t="shared" si="18"/>
        <v>611959.22049652738</v>
      </c>
      <c r="L107" s="6">
        <f t="shared" si="19"/>
        <v>9041.5945122672219</v>
      </c>
      <c r="M107" s="6">
        <f t="shared" si="20"/>
        <v>-515721.89461357001</v>
      </c>
      <c r="N107" s="6">
        <f t="shared" si="21"/>
        <v>2383188.7037411383</v>
      </c>
      <c r="O107" s="6">
        <f t="shared" si="22"/>
        <v>7399898.9447719529</v>
      </c>
      <c r="P107" s="6">
        <f t="shared" si="27"/>
        <v>-311804.73541961238</v>
      </c>
      <c r="Q107" s="15">
        <f t="shared" si="28"/>
        <v>4.0432665510802782E-2</v>
      </c>
    </row>
    <row r="108" spans="1:17" x14ac:dyDescent="0.25">
      <c r="A108" s="256">
        <v>44136</v>
      </c>
      <c r="B108">
        <f t="shared" si="25"/>
        <v>11</v>
      </c>
      <c r="C108">
        <f t="shared" si="26"/>
        <v>2020</v>
      </c>
      <c r="D108" s="6">
        <v>8136821.9764915649</v>
      </c>
      <c r="E108">
        <v>213.70000000000002</v>
      </c>
      <c r="F108">
        <v>3.4000000000000021</v>
      </c>
      <c r="G108" s="117">
        <f>'Monthly Data'!CH108</f>
        <v>0.5</v>
      </c>
      <c r="H108">
        <f>'Monthly Data'!AZ108</f>
        <v>260.7</v>
      </c>
      <c r="J108" s="6">
        <f t="shared" si="17"/>
        <v>4911431.3206355898</v>
      </c>
      <c r="K108" s="6">
        <f t="shared" si="18"/>
        <v>935448.39356300386</v>
      </c>
      <c r="L108" s="6">
        <f t="shared" si="19"/>
        <v>51235.702236180834</v>
      </c>
      <c r="M108" s="6">
        <f t="shared" si="20"/>
        <v>-515721.89461357001</v>
      </c>
      <c r="N108" s="6">
        <f t="shared" si="21"/>
        <v>2377716.399025315</v>
      </c>
      <c r="O108" s="6">
        <f t="shared" si="22"/>
        <v>7760109.92084652</v>
      </c>
      <c r="P108" s="6">
        <f t="shared" si="27"/>
        <v>-376712.05564504489</v>
      </c>
      <c r="Q108" s="15">
        <f t="shared" si="28"/>
        <v>4.6297197693819472E-2</v>
      </c>
    </row>
    <row r="109" spans="1:17" x14ac:dyDescent="0.25">
      <c r="A109" s="256">
        <v>44166</v>
      </c>
      <c r="B109">
        <f t="shared" si="25"/>
        <v>12</v>
      </c>
      <c r="C109">
        <f t="shared" si="26"/>
        <v>2020</v>
      </c>
      <c r="D109" s="6">
        <v>9031675.3850915674</v>
      </c>
      <c r="E109">
        <v>421.4</v>
      </c>
      <c r="F109">
        <v>0</v>
      </c>
      <c r="G109" s="117">
        <f>'Monthly Data'!CH109</f>
        <v>0.5</v>
      </c>
      <c r="H109">
        <f>'Monthly Data'!AZ109</f>
        <v>264.2</v>
      </c>
      <c r="J109" s="6">
        <f t="shared" si="17"/>
        <v>4911431.3206355898</v>
      </c>
      <c r="K109" s="6">
        <f t="shared" si="18"/>
        <v>1844632.4428986886</v>
      </c>
      <c r="L109" s="6">
        <f t="shared" si="19"/>
        <v>0</v>
      </c>
      <c r="M109" s="6">
        <f t="shared" si="20"/>
        <v>-515721.89461357001</v>
      </c>
      <c r="N109" s="6">
        <f t="shared" si="21"/>
        <v>2409638.1765342853</v>
      </c>
      <c r="O109" s="6">
        <f t="shared" si="22"/>
        <v>8649980.0454549938</v>
      </c>
      <c r="P109" s="6">
        <f t="shared" si="27"/>
        <v>-381695.33963657357</v>
      </c>
      <c r="Q109" s="15">
        <f t="shared" si="28"/>
        <v>4.2261853240056831E-2</v>
      </c>
    </row>
    <row r="110" spans="1:17" x14ac:dyDescent="0.25">
      <c r="A110" s="256">
        <v>44197</v>
      </c>
      <c r="B110">
        <f t="shared" si="25"/>
        <v>1</v>
      </c>
      <c r="C110">
        <f t="shared" si="26"/>
        <v>2021</v>
      </c>
      <c r="D110" s="6">
        <v>8962928.1971048787</v>
      </c>
      <c r="E110">
        <v>493.19999999999993</v>
      </c>
      <c r="F110">
        <v>0</v>
      </c>
      <c r="G110" s="117">
        <f>'Monthly Data'!CH110</f>
        <v>0.5</v>
      </c>
      <c r="H110">
        <f>'Monthly Data'!AZ110</f>
        <v>267</v>
      </c>
      <c r="J110" s="6">
        <f t="shared" si="17"/>
        <v>4911431.3206355898</v>
      </c>
      <c r="K110" s="6">
        <f t="shared" si="18"/>
        <v>2158929.0954856034</v>
      </c>
      <c r="L110" s="6">
        <f t="shared" si="19"/>
        <v>0</v>
      </c>
      <c r="M110" s="6">
        <f t="shared" si="20"/>
        <v>-515721.89461357001</v>
      </c>
      <c r="N110" s="6">
        <f t="shared" si="21"/>
        <v>2435175.5985414619</v>
      </c>
      <c r="O110" s="6">
        <f t="shared" si="22"/>
        <v>8989814.1200490855</v>
      </c>
      <c r="P110" s="6">
        <f t="shared" si="27"/>
        <v>26885.922944206744</v>
      </c>
      <c r="Q110" s="15">
        <f t="shared" si="28"/>
        <v>2.9996807240842546E-3</v>
      </c>
    </row>
    <row r="111" spans="1:17" x14ac:dyDescent="0.25">
      <c r="A111" s="256">
        <v>44228</v>
      </c>
      <c r="B111">
        <f t="shared" si="25"/>
        <v>2</v>
      </c>
      <c r="C111">
        <f t="shared" si="26"/>
        <v>2021</v>
      </c>
      <c r="D111" s="6">
        <v>8639206.2805068828</v>
      </c>
      <c r="E111">
        <v>545.5999999999998</v>
      </c>
      <c r="F111">
        <v>0</v>
      </c>
      <c r="G111" s="117">
        <f>'Monthly Data'!CH111</f>
        <v>0.5</v>
      </c>
      <c r="H111">
        <f>'Monthly Data'!AZ111</f>
        <v>270.8</v>
      </c>
      <c r="J111" s="6">
        <f t="shared" si="17"/>
        <v>4911431.3206355898</v>
      </c>
      <c r="K111" s="6">
        <f t="shared" si="18"/>
        <v>2388304.3684041868</v>
      </c>
      <c r="L111" s="6">
        <f t="shared" si="19"/>
        <v>0</v>
      </c>
      <c r="M111" s="6">
        <f t="shared" si="20"/>
        <v>-515721.89461357001</v>
      </c>
      <c r="N111" s="6">
        <f t="shared" si="21"/>
        <v>2469833.5284083439</v>
      </c>
      <c r="O111" s="6">
        <f t="shared" si="22"/>
        <v>9253847.3228345513</v>
      </c>
      <c r="P111" s="6">
        <f t="shared" si="27"/>
        <v>614641.04232766852</v>
      </c>
      <c r="Q111" s="15">
        <f t="shared" si="28"/>
        <v>7.1145545362716597E-2</v>
      </c>
    </row>
    <row r="112" spans="1:17" x14ac:dyDescent="0.25">
      <c r="A112" s="256">
        <v>44256</v>
      </c>
      <c r="B112">
        <f t="shared" si="25"/>
        <v>3</v>
      </c>
      <c r="C112">
        <f t="shared" si="26"/>
        <v>2021</v>
      </c>
      <c r="D112" s="6">
        <v>8530309.7683468834</v>
      </c>
      <c r="E112">
        <v>308.70000000000005</v>
      </c>
      <c r="F112">
        <v>0.19999999999999929</v>
      </c>
      <c r="G112" s="117">
        <f>'Monthly Data'!CH112</f>
        <v>0.5</v>
      </c>
      <c r="H112">
        <f>'Monthly Data'!AZ112</f>
        <v>273</v>
      </c>
      <c r="J112" s="6">
        <f t="shared" si="17"/>
        <v>4911431.3206355898</v>
      </c>
      <c r="K112" s="6">
        <f t="shared" si="18"/>
        <v>1351300.5104955514</v>
      </c>
      <c r="L112" s="6">
        <f t="shared" si="19"/>
        <v>3013.8648374223894</v>
      </c>
      <c r="M112" s="6">
        <f t="shared" si="20"/>
        <v>-515721.89461357001</v>
      </c>
      <c r="N112" s="6">
        <f t="shared" si="21"/>
        <v>2489898.6456996966</v>
      </c>
      <c r="O112" s="6">
        <f t="shared" si="22"/>
        <v>8239922.4470546907</v>
      </c>
      <c r="P112" s="6">
        <f t="shared" si="27"/>
        <v>-290387.32129219268</v>
      </c>
      <c r="Q112" s="15">
        <f t="shared" si="28"/>
        <v>3.40418260506462E-2</v>
      </c>
    </row>
    <row r="113" spans="1:21" x14ac:dyDescent="0.25">
      <c r="A113" s="256">
        <v>44287</v>
      </c>
      <c r="B113">
        <f t="shared" si="25"/>
        <v>4</v>
      </c>
      <c r="C113">
        <f t="shared" si="26"/>
        <v>2021</v>
      </c>
      <c r="D113" s="6">
        <v>7420305.2100378918</v>
      </c>
      <c r="E113">
        <v>174.19999999999996</v>
      </c>
      <c r="F113">
        <v>5.6000000000000014</v>
      </c>
      <c r="G113" s="117">
        <f>'Monthly Data'!CH113</f>
        <v>0.5</v>
      </c>
      <c r="H113">
        <f>'Monthly Data'!AZ113</f>
        <v>276.5</v>
      </c>
      <c r="J113" s="6">
        <f t="shared" si="17"/>
        <v>4911431.3206355898</v>
      </c>
      <c r="K113" s="6">
        <f t="shared" si="18"/>
        <v>762541.46073315502</v>
      </c>
      <c r="L113" s="6">
        <f t="shared" si="19"/>
        <v>84388.215447827228</v>
      </c>
      <c r="M113" s="6">
        <f t="shared" si="20"/>
        <v>-515721.89461357001</v>
      </c>
      <c r="N113" s="6">
        <f t="shared" si="21"/>
        <v>2521820.4232086674</v>
      </c>
      <c r="O113" s="6">
        <f t="shared" si="22"/>
        <v>7764459.5254116692</v>
      </c>
      <c r="P113" s="6">
        <f t="shared" si="27"/>
        <v>344154.31537377741</v>
      </c>
      <c r="Q113" s="15">
        <f t="shared" si="28"/>
        <v>4.6380075432506364E-2</v>
      </c>
    </row>
    <row r="114" spans="1:21" x14ac:dyDescent="0.25">
      <c r="A114" s="256">
        <v>44317</v>
      </c>
      <c r="B114">
        <f t="shared" si="25"/>
        <v>5</v>
      </c>
      <c r="C114">
        <f t="shared" si="26"/>
        <v>2021</v>
      </c>
      <c r="D114" s="6">
        <v>7606871.8616678873</v>
      </c>
      <c r="E114">
        <v>97</v>
      </c>
      <c r="F114">
        <v>40.6</v>
      </c>
      <c r="G114" s="117">
        <f>'Monthly Data'!CH114</f>
        <v>0.5</v>
      </c>
      <c r="H114">
        <f>'Monthly Data'!AZ114</f>
        <v>277.8</v>
      </c>
      <c r="J114" s="6">
        <f t="shared" si="17"/>
        <v>4911431.3206355898</v>
      </c>
      <c r="K114" s="6">
        <f t="shared" si="18"/>
        <v>424606.89834165358</v>
      </c>
      <c r="L114" s="6">
        <f t="shared" si="19"/>
        <v>611814.56199674727</v>
      </c>
      <c r="M114" s="6">
        <f t="shared" si="20"/>
        <v>-515721.89461357001</v>
      </c>
      <c r="N114" s="6">
        <f t="shared" si="21"/>
        <v>2533677.0834262851</v>
      </c>
      <c r="O114" s="6">
        <f t="shared" si="22"/>
        <v>7965807.9697867073</v>
      </c>
      <c r="P114" s="6">
        <f t="shared" si="27"/>
        <v>358936.10811882</v>
      </c>
      <c r="Q114" s="15">
        <f t="shared" si="28"/>
        <v>4.7185770267480151E-2</v>
      </c>
    </row>
    <row r="115" spans="1:21" x14ac:dyDescent="0.25">
      <c r="A115" s="256">
        <v>44348</v>
      </c>
      <c r="B115">
        <f t="shared" si="25"/>
        <v>6</v>
      </c>
      <c r="C115">
        <f t="shared" si="26"/>
        <v>2021</v>
      </c>
      <c r="D115" s="6">
        <v>8922004.8291408829</v>
      </c>
      <c r="E115">
        <v>0</v>
      </c>
      <c r="F115">
        <v>153.60000000000002</v>
      </c>
      <c r="G115" s="117">
        <f>'Monthly Data'!CH115</f>
        <v>0.5</v>
      </c>
      <c r="H115">
        <f>'Monthly Data'!AZ115</f>
        <v>281.7</v>
      </c>
      <c r="J115" s="6">
        <f t="shared" si="17"/>
        <v>4911431.3206355898</v>
      </c>
      <c r="K115" s="6">
        <f t="shared" si="18"/>
        <v>0</v>
      </c>
      <c r="L115" s="6">
        <f t="shared" si="19"/>
        <v>2314648.1951404037</v>
      </c>
      <c r="M115" s="6">
        <f t="shared" si="20"/>
        <v>-515721.89461357001</v>
      </c>
      <c r="N115" s="6">
        <f t="shared" si="21"/>
        <v>2569247.0640791375</v>
      </c>
      <c r="O115" s="6">
        <f t="shared" si="22"/>
        <v>9279604.6852415614</v>
      </c>
      <c r="P115" s="6">
        <f t="shared" si="27"/>
        <v>357599.85610067844</v>
      </c>
      <c r="Q115" s="15">
        <f t="shared" si="28"/>
        <v>4.0080661572014911E-2</v>
      </c>
    </row>
    <row r="116" spans="1:21" x14ac:dyDescent="0.25">
      <c r="A116" s="256">
        <v>44378</v>
      </c>
      <c r="B116">
        <f t="shared" si="25"/>
        <v>7</v>
      </c>
      <c r="C116">
        <f t="shared" si="26"/>
        <v>2021</v>
      </c>
      <c r="D116" s="6">
        <v>9602048.0565888844</v>
      </c>
      <c r="E116">
        <v>0</v>
      </c>
      <c r="F116">
        <v>150.49999999999997</v>
      </c>
      <c r="G116" s="117">
        <f>'Monthly Data'!CH116</f>
        <v>0.5</v>
      </c>
      <c r="H116">
        <f>'Monthly Data'!AZ116</f>
        <v>283.8</v>
      </c>
      <c r="J116" s="6">
        <f t="shared" si="17"/>
        <v>4911431.3206355898</v>
      </c>
      <c r="K116" s="6">
        <f t="shared" si="18"/>
        <v>0</v>
      </c>
      <c r="L116" s="6">
        <f t="shared" si="19"/>
        <v>2267933.2901603556</v>
      </c>
      <c r="M116" s="6">
        <f t="shared" si="20"/>
        <v>-515721.89461357001</v>
      </c>
      <c r="N116" s="6">
        <f t="shared" si="21"/>
        <v>2588400.1305845203</v>
      </c>
      <c r="O116" s="6">
        <f t="shared" si="22"/>
        <v>9252042.8467668965</v>
      </c>
      <c r="P116" s="6">
        <f t="shared" si="27"/>
        <v>-350005.2098219879</v>
      </c>
      <c r="Q116" s="15">
        <f t="shared" si="28"/>
        <v>3.6451099573680618E-2</v>
      </c>
    </row>
    <row r="117" spans="1:21" x14ac:dyDescent="0.25">
      <c r="A117" s="256">
        <v>44409</v>
      </c>
      <c r="B117">
        <f t="shared" si="25"/>
        <v>8</v>
      </c>
      <c r="C117">
        <f t="shared" si="26"/>
        <v>2021</v>
      </c>
      <c r="D117" s="6">
        <v>10335978.568244886</v>
      </c>
      <c r="E117">
        <v>0</v>
      </c>
      <c r="F117">
        <v>189.7</v>
      </c>
      <c r="G117" s="117">
        <f>'Monthly Data'!CH117</f>
        <v>0.5</v>
      </c>
      <c r="H117">
        <f>'Monthly Data'!AZ117</f>
        <v>287.10000000000002</v>
      </c>
      <c r="J117" s="6">
        <f t="shared" si="17"/>
        <v>4911431.3206355898</v>
      </c>
      <c r="K117" s="6">
        <f t="shared" si="18"/>
        <v>0</v>
      </c>
      <c r="L117" s="6">
        <f t="shared" si="19"/>
        <v>2858650.7982951463</v>
      </c>
      <c r="M117" s="6">
        <f t="shared" si="20"/>
        <v>-515721.89461357001</v>
      </c>
      <c r="N117" s="6">
        <f t="shared" si="21"/>
        <v>2618497.8065215494</v>
      </c>
      <c r="O117" s="6">
        <f t="shared" si="22"/>
        <v>9872858.0308387168</v>
      </c>
      <c r="P117" s="6">
        <f t="shared" si="27"/>
        <v>-463120.53740616888</v>
      </c>
      <c r="Q117" s="15">
        <f t="shared" si="28"/>
        <v>4.480664644845618E-2</v>
      </c>
    </row>
    <row r="118" spans="1:21" x14ac:dyDescent="0.25">
      <c r="A118" s="256">
        <v>44440</v>
      </c>
      <c r="B118">
        <f t="shared" si="25"/>
        <v>9</v>
      </c>
      <c r="C118">
        <f t="shared" si="26"/>
        <v>2021</v>
      </c>
      <c r="D118" s="6">
        <v>8386463.3157898793</v>
      </c>
      <c r="E118">
        <v>5.6999999999999975</v>
      </c>
      <c r="F118">
        <v>65.5</v>
      </c>
      <c r="G118" s="117">
        <f>'Monthly Data'!CH118</f>
        <v>0.5</v>
      </c>
      <c r="H118">
        <f>'Monthly Data'!AZ118</f>
        <v>284.89999999999998</v>
      </c>
      <c r="J118" s="6">
        <f t="shared" si="17"/>
        <v>4911431.3206355898</v>
      </c>
      <c r="K118" s="6">
        <f t="shared" si="18"/>
        <v>24951.127015952829</v>
      </c>
      <c r="L118" s="6">
        <f t="shared" si="19"/>
        <v>987040.734255836</v>
      </c>
      <c r="M118" s="6">
        <f t="shared" si="20"/>
        <v>-515721.89461357001</v>
      </c>
      <c r="N118" s="6">
        <f t="shared" si="21"/>
        <v>2598432.6892301962</v>
      </c>
      <c r="O118" s="6">
        <f t="shared" si="22"/>
        <v>8006133.9765240056</v>
      </c>
      <c r="P118" s="6">
        <f t="shared" si="27"/>
        <v>-380329.33926587366</v>
      </c>
      <c r="Q118" s="15">
        <f t="shared" si="28"/>
        <v>4.5350384893450446E-2</v>
      </c>
    </row>
    <row r="119" spans="1:21" x14ac:dyDescent="0.25">
      <c r="A119" s="256">
        <v>44470</v>
      </c>
      <c r="B119">
        <f t="shared" si="25"/>
        <v>10</v>
      </c>
      <c r="C119">
        <f t="shared" si="26"/>
        <v>2021</v>
      </c>
      <c r="D119" s="6">
        <v>8092069.0106418915</v>
      </c>
      <c r="E119">
        <v>63.599999999999994</v>
      </c>
      <c r="F119">
        <v>46.300000000000004</v>
      </c>
      <c r="G119" s="117">
        <f>'Monthly Data'!CH119</f>
        <v>0.5</v>
      </c>
      <c r="H119">
        <f>'Monthly Data'!AZ119</f>
        <v>286.89999999999998</v>
      </c>
      <c r="J119" s="6">
        <f t="shared" si="17"/>
        <v>4911431.3206355898</v>
      </c>
      <c r="K119" s="6">
        <f t="shared" si="18"/>
        <v>278402.04880957899</v>
      </c>
      <c r="L119" s="6">
        <f t="shared" si="19"/>
        <v>697709.70986328565</v>
      </c>
      <c r="M119" s="6">
        <f t="shared" si="20"/>
        <v>-515721.89461357001</v>
      </c>
      <c r="N119" s="6">
        <f t="shared" si="21"/>
        <v>2616673.7049496081</v>
      </c>
      <c r="O119" s="6">
        <f t="shared" si="22"/>
        <v>7988494.8896444924</v>
      </c>
      <c r="P119" s="6">
        <f t="shared" si="27"/>
        <v>-103574.12099739909</v>
      </c>
      <c r="Q119" s="15">
        <f t="shared" si="28"/>
        <v>1.2799460911812371E-2</v>
      </c>
    </row>
    <row r="120" spans="1:21" x14ac:dyDescent="0.25">
      <c r="A120" s="256">
        <v>44501</v>
      </c>
      <c r="B120">
        <f t="shared" si="25"/>
        <v>11</v>
      </c>
      <c r="C120">
        <f t="shared" si="26"/>
        <v>2021</v>
      </c>
      <c r="D120" s="6">
        <v>8504939.1999488845</v>
      </c>
      <c r="E120">
        <v>303.09999999999997</v>
      </c>
      <c r="F120">
        <v>0</v>
      </c>
      <c r="G120" s="117">
        <f>'Monthly Data'!CH120</f>
        <v>0.5</v>
      </c>
      <c r="H120">
        <f>'Monthly Data'!AZ120</f>
        <v>288.3</v>
      </c>
      <c r="J120" s="6">
        <f t="shared" si="17"/>
        <v>4911431.3206355898</v>
      </c>
      <c r="K120" s="6">
        <f t="shared" si="18"/>
        <v>1326787.1225500535</v>
      </c>
      <c r="L120" s="6">
        <f t="shared" si="19"/>
        <v>0</v>
      </c>
      <c r="M120" s="6">
        <f t="shared" si="20"/>
        <v>-515721.89461357001</v>
      </c>
      <c r="N120" s="6">
        <f t="shared" si="21"/>
        <v>2629442.4159531966</v>
      </c>
      <c r="O120" s="6">
        <f t="shared" si="22"/>
        <v>8351938.9645252703</v>
      </c>
      <c r="P120" s="6">
        <f t="shared" si="27"/>
        <v>-153000.23542361427</v>
      </c>
      <c r="Q120" s="15">
        <f t="shared" si="28"/>
        <v>1.7989574272857096E-2</v>
      </c>
    </row>
    <row r="121" spans="1:21" x14ac:dyDescent="0.25">
      <c r="A121" s="256">
        <v>44531</v>
      </c>
      <c r="B121">
        <f t="shared" si="25"/>
        <v>12</v>
      </c>
      <c r="C121">
        <f t="shared" si="26"/>
        <v>2021</v>
      </c>
      <c r="D121" s="6">
        <v>9098849.8702768888</v>
      </c>
      <c r="E121">
        <v>373.4</v>
      </c>
      <c r="F121">
        <v>0</v>
      </c>
      <c r="G121" s="117">
        <f>'Monthly Data'!CH121</f>
        <v>0.5</v>
      </c>
      <c r="H121">
        <f>'Monthly Data'!AZ121</f>
        <v>291.10000000000002</v>
      </c>
      <c r="J121" s="6">
        <f t="shared" si="17"/>
        <v>4911431.3206355898</v>
      </c>
      <c r="K121" s="6">
        <f t="shared" si="18"/>
        <v>1634517.6890801385</v>
      </c>
      <c r="L121" s="6">
        <f t="shared" si="19"/>
        <v>0</v>
      </c>
      <c r="M121" s="6">
        <f t="shared" si="20"/>
        <v>-515721.89461357001</v>
      </c>
      <c r="N121" s="6">
        <f t="shared" si="21"/>
        <v>2654979.8379603727</v>
      </c>
      <c r="O121" s="6">
        <f t="shared" si="22"/>
        <v>8685206.9530625306</v>
      </c>
      <c r="P121" s="6">
        <f t="shared" si="27"/>
        <v>-413642.91721435823</v>
      </c>
      <c r="Q121" s="15">
        <f t="shared" si="28"/>
        <v>4.5461011348873988E-2</v>
      </c>
    </row>
    <row r="122" spans="1:21" x14ac:dyDescent="0.25">
      <c r="A122" s="21"/>
      <c r="Q122" s="16">
        <f>AVERAGE(Q2:Q121)</f>
        <v>2.5941270216317942E-2</v>
      </c>
    </row>
    <row r="123" spans="1:21" x14ac:dyDescent="0.25">
      <c r="A123" s="21"/>
      <c r="Q123" s="16"/>
    </row>
    <row r="124" spans="1:21" x14ac:dyDescent="0.25">
      <c r="A124" s="21"/>
    </row>
    <row r="125" spans="1:21" x14ac:dyDescent="0.25">
      <c r="A125" s="21"/>
      <c r="Q125">
        <v>1</v>
      </c>
      <c r="R125" s="6">
        <f t="shared" ref="R125:R136" si="29">SUMIF($B$2:$B$97,$Q125,P$2:P$97)</f>
        <v>-1785870.3019321319</v>
      </c>
      <c r="S125" s="15">
        <f t="shared" ref="S125:S136" si="30">SUMIF($B$2:$B$97,$Q125,Q$2:Q$97)</f>
        <v>0.21786524029520843</v>
      </c>
      <c r="U125" s="15"/>
    </row>
    <row r="126" spans="1:21" x14ac:dyDescent="0.25">
      <c r="A126" s="21"/>
      <c r="Q126">
        <v>2</v>
      </c>
      <c r="R126" s="6">
        <f t="shared" si="29"/>
        <v>2709245.0596574359</v>
      </c>
      <c r="S126" s="15">
        <f t="shared" si="30"/>
        <v>0.30282821426456363</v>
      </c>
      <c r="U126" s="15"/>
    </row>
    <row r="127" spans="1:21" x14ac:dyDescent="0.25">
      <c r="A127" s="21"/>
      <c r="Q127">
        <v>3</v>
      </c>
      <c r="R127" s="6">
        <f t="shared" si="29"/>
        <v>-1820715.4799315296</v>
      </c>
      <c r="S127" s="15">
        <f t="shared" si="30"/>
        <v>0.23150615002229</v>
      </c>
      <c r="U127" s="15"/>
    </row>
    <row r="128" spans="1:21" x14ac:dyDescent="0.25">
      <c r="A128" s="21"/>
      <c r="Q128">
        <v>4</v>
      </c>
      <c r="R128" s="6">
        <f t="shared" si="29"/>
        <v>682148.76060622651</v>
      </c>
      <c r="S128" s="15">
        <f t="shared" si="30"/>
        <v>0.14246908339801417</v>
      </c>
      <c r="U128" s="15"/>
    </row>
    <row r="129" spans="1:21" x14ac:dyDescent="0.25">
      <c r="A129" s="21"/>
      <c r="Q129">
        <v>5</v>
      </c>
      <c r="R129" s="6">
        <f t="shared" si="29"/>
        <v>-93366.5085974494</v>
      </c>
      <c r="S129" s="15">
        <f t="shared" si="30"/>
        <v>0.1311513082774336</v>
      </c>
      <c r="U129" s="15"/>
    </row>
    <row r="130" spans="1:21" x14ac:dyDescent="0.25">
      <c r="A130" s="21"/>
      <c r="Q130">
        <v>6</v>
      </c>
      <c r="R130" s="6">
        <f t="shared" si="29"/>
        <v>699722.97219606396</v>
      </c>
      <c r="S130" s="15">
        <f t="shared" si="30"/>
        <v>0.20024095890008162</v>
      </c>
      <c r="U130" s="15"/>
    </row>
    <row r="131" spans="1:21" x14ac:dyDescent="0.25">
      <c r="A131" s="21"/>
      <c r="Q131">
        <v>7</v>
      </c>
      <c r="R131" s="6">
        <f t="shared" si="29"/>
        <v>-713690.01008648798</v>
      </c>
      <c r="S131" s="15">
        <f t="shared" si="30"/>
        <v>0.19388933673210337</v>
      </c>
      <c r="U131" s="15"/>
    </row>
    <row r="132" spans="1:21" x14ac:dyDescent="0.25">
      <c r="A132" s="21"/>
      <c r="Q132">
        <v>8</v>
      </c>
      <c r="R132" s="6">
        <f t="shared" si="29"/>
        <v>-322469.58866400085</v>
      </c>
      <c r="S132" s="15">
        <f t="shared" si="30"/>
        <v>0.10969882693030811</v>
      </c>
      <c r="U132" s="15"/>
    </row>
    <row r="133" spans="1:21" x14ac:dyDescent="0.25">
      <c r="A133" s="21"/>
      <c r="Q133">
        <v>9</v>
      </c>
      <c r="R133" s="6">
        <f t="shared" si="29"/>
        <v>1081591.0988921104</v>
      </c>
      <c r="S133" s="15">
        <f t="shared" si="30"/>
        <v>0.19041168028558461</v>
      </c>
      <c r="U133" s="15"/>
    </row>
    <row r="134" spans="1:21" x14ac:dyDescent="0.25">
      <c r="A134" s="21"/>
      <c r="Q134">
        <v>10</v>
      </c>
      <c r="R134" s="6">
        <f t="shared" si="29"/>
        <v>134330.13124703243</v>
      </c>
      <c r="S134" s="15">
        <f t="shared" si="30"/>
        <v>0.14977099480039013</v>
      </c>
      <c r="U134" s="15"/>
    </row>
    <row r="135" spans="1:21" x14ac:dyDescent="0.25">
      <c r="A135" s="21"/>
      <c r="Q135">
        <v>11</v>
      </c>
      <c r="R135" s="6">
        <f t="shared" si="29"/>
        <v>993639.39954766259</v>
      </c>
      <c r="S135" s="15">
        <f t="shared" si="30"/>
        <v>0.15159129528781443</v>
      </c>
      <c r="U135" s="15"/>
    </row>
    <row r="136" spans="1:21" x14ac:dyDescent="0.25">
      <c r="A136" s="21"/>
      <c r="Q136">
        <v>12</v>
      </c>
      <c r="R136" s="6">
        <f t="shared" si="29"/>
        <v>-1230489.8030283768</v>
      </c>
      <c r="S136" s="15">
        <f t="shared" si="30"/>
        <v>0.22938598133233826</v>
      </c>
      <c r="U136" s="15"/>
    </row>
    <row r="137" spans="1:21" x14ac:dyDescent="0.25">
      <c r="A137" s="21"/>
      <c r="R137" s="6"/>
      <c r="U137" s="15"/>
    </row>
    <row r="138" spans="1:21" x14ac:dyDescent="0.25">
      <c r="A138" s="21"/>
      <c r="Q138">
        <v>2012</v>
      </c>
      <c r="R138" s="6">
        <f t="shared" ref="R138:R145" si="31">SUMIF($C:$C,$Q138,$P:$P)</f>
        <v>83696.863368169405</v>
      </c>
      <c r="S138" s="15">
        <f t="shared" ref="S138:S145" si="32">SUMIF($C$2:$C$97,$Q138,Q$2:Q$97)</f>
        <v>0.26624492978049696</v>
      </c>
      <c r="U138" s="15"/>
    </row>
    <row r="139" spans="1:21" x14ac:dyDescent="0.25">
      <c r="A139" s="21"/>
      <c r="Q139">
        <v>2013</v>
      </c>
      <c r="R139" s="6">
        <f t="shared" si="31"/>
        <v>-39235.373800732195</v>
      </c>
      <c r="S139" s="15">
        <f t="shared" si="32"/>
        <v>0.22902763117118624</v>
      </c>
      <c r="U139" s="15"/>
    </row>
    <row r="140" spans="1:21" x14ac:dyDescent="0.25">
      <c r="A140" s="21"/>
      <c r="Q140">
        <v>2014</v>
      </c>
      <c r="R140" s="6">
        <f t="shared" si="31"/>
        <v>-1698351.7647226211</v>
      </c>
      <c r="S140" s="15">
        <f t="shared" si="32"/>
        <v>0.2957247472866471</v>
      </c>
      <c r="U140" s="15"/>
    </row>
    <row r="141" spans="1:21" x14ac:dyDescent="0.25">
      <c r="A141" s="21"/>
      <c r="Q141">
        <v>2015</v>
      </c>
      <c r="R141" s="6">
        <f t="shared" si="31"/>
        <v>-2316144.8965245206</v>
      </c>
      <c r="S141" s="15">
        <f t="shared" si="32"/>
        <v>0.34609285218920338</v>
      </c>
      <c r="U141" s="15"/>
    </row>
    <row r="142" spans="1:21" x14ac:dyDescent="0.25">
      <c r="A142" s="21"/>
      <c r="Q142">
        <v>2016</v>
      </c>
      <c r="R142" s="6">
        <f t="shared" si="31"/>
        <v>-951751.6165106548</v>
      </c>
      <c r="S142" s="15">
        <f t="shared" si="32"/>
        <v>0.16345161775447434</v>
      </c>
      <c r="U142" s="15"/>
    </row>
    <row r="143" spans="1:21" x14ac:dyDescent="0.25">
      <c r="A143" s="21"/>
      <c r="Q143">
        <v>2017</v>
      </c>
      <c r="R143" s="6">
        <f t="shared" si="31"/>
        <v>1899421.2456768388</v>
      </c>
      <c r="S143" s="15">
        <f t="shared" si="32"/>
        <v>0.31553417472613576</v>
      </c>
      <c r="U143" s="15"/>
    </row>
    <row r="144" spans="1:21" x14ac:dyDescent="0.25">
      <c r="A144" s="21"/>
      <c r="Q144">
        <v>2018</v>
      </c>
      <c r="R144" s="6">
        <f t="shared" si="31"/>
        <v>3244836.5056034951</v>
      </c>
      <c r="S144" s="15">
        <f t="shared" si="32"/>
        <v>0.4197841715537487</v>
      </c>
      <c r="U144" s="15"/>
    </row>
    <row r="145" spans="1:21" x14ac:dyDescent="0.25">
      <c r="A145" s="21"/>
      <c r="Q145">
        <v>2019</v>
      </c>
      <c r="R145" s="6">
        <f t="shared" si="31"/>
        <v>111604.76681658067</v>
      </c>
      <c r="S145" s="15">
        <f t="shared" si="32"/>
        <v>0.21494894606423776</v>
      </c>
      <c r="U145" s="15"/>
    </row>
    <row r="146" spans="1:21" x14ac:dyDescent="0.25">
      <c r="A146" s="21"/>
      <c r="Q146">
        <v>2020</v>
      </c>
      <c r="R146" s="6">
        <f>SUMIF($C:$C,$Q146,P:P)</f>
        <v>346838.24273687694</v>
      </c>
      <c r="S146" s="15">
        <f>SUMIF($C:$C,$Q146,Q:Q)</f>
        <v>0.41745161857344276</v>
      </c>
      <c r="U146" s="15"/>
    </row>
    <row r="147" spans="1:21" x14ac:dyDescent="0.25">
      <c r="A147" s="21"/>
      <c r="Q147">
        <v>2021</v>
      </c>
      <c r="R147" s="6">
        <f>SUMIF($C:$C,$Q147,$P:$P)</f>
        <v>-451842.43655644357</v>
      </c>
      <c r="S147" s="15">
        <f>SUMIF($C:$C,$Q147,Q:Q)</f>
        <v>0.4446917368585791</v>
      </c>
      <c r="U147" s="15"/>
    </row>
    <row r="148" spans="1:21" x14ac:dyDescent="0.25">
      <c r="A148" s="21"/>
    </row>
    <row r="149" spans="1:21" x14ac:dyDescent="0.25">
      <c r="A149" s="21"/>
    </row>
    <row r="150" spans="1:21" x14ac:dyDescent="0.25">
      <c r="A150" s="21"/>
    </row>
    <row r="151" spans="1:21" x14ac:dyDescent="0.25">
      <c r="A151" s="21"/>
      <c r="Q151" s="15"/>
    </row>
    <row r="152" spans="1:21" x14ac:dyDescent="0.25">
      <c r="A152" s="21"/>
      <c r="Q152" s="15"/>
    </row>
    <row r="153" spans="1:21" x14ac:dyDescent="0.25">
      <c r="A153" s="21"/>
      <c r="Q153" s="15"/>
    </row>
    <row r="154" spans="1:21" x14ac:dyDescent="0.25">
      <c r="A154" s="21"/>
      <c r="Q154" s="15"/>
    </row>
    <row r="155" spans="1:21" x14ac:dyDescent="0.25">
      <c r="A155" s="21"/>
      <c r="Q155" s="15"/>
    </row>
    <row r="156" spans="1:21" x14ac:dyDescent="0.25">
      <c r="A156" s="21"/>
      <c r="Q156" s="15"/>
    </row>
    <row r="157" spans="1:21" x14ac:dyDescent="0.25">
      <c r="A157" s="21"/>
      <c r="Q157" s="15"/>
    </row>
    <row r="158" spans="1:21" x14ac:dyDescent="0.25">
      <c r="A158" s="21"/>
      <c r="Q158" s="15"/>
    </row>
    <row r="159" spans="1:21" x14ac:dyDescent="0.25">
      <c r="A159" s="21"/>
      <c r="Q159" s="15"/>
    </row>
    <row r="160" spans="1:21" x14ac:dyDescent="0.25">
      <c r="A160" s="21"/>
      <c r="Q160" s="15"/>
    </row>
    <row r="161" spans="1:17" x14ac:dyDescent="0.25">
      <c r="A161" s="21"/>
      <c r="Q161" s="15"/>
    </row>
    <row r="162" spans="1:17" x14ac:dyDescent="0.25">
      <c r="A162" s="21"/>
      <c r="Q162" s="15"/>
    </row>
    <row r="163" spans="1:17" x14ac:dyDescent="0.25">
      <c r="A163" s="21"/>
      <c r="Q163" s="15"/>
    </row>
    <row r="164" spans="1:17" x14ac:dyDescent="0.25">
      <c r="A164" s="21"/>
      <c r="Q164" s="15"/>
    </row>
    <row r="165" spans="1:17" x14ac:dyDescent="0.25">
      <c r="A165" s="21"/>
      <c r="Q165" s="15"/>
    </row>
    <row r="166" spans="1:17" x14ac:dyDescent="0.25">
      <c r="A166" s="21"/>
      <c r="Q166" s="15"/>
    </row>
    <row r="167" spans="1:17" x14ac:dyDescent="0.25">
      <c r="A167" s="21"/>
      <c r="Q167" s="15"/>
    </row>
    <row r="168" spans="1:17" x14ac:dyDescent="0.25">
      <c r="A168" s="21"/>
      <c r="Q168" s="1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G168"/>
  <sheetViews>
    <sheetView topLeftCell="N1" workbookViewId="0">
      <selection activeCell="I12" sqref="I12"/>
    </sheetView>
  </sheetViews>
  <sheetFormatPr defaultRowHeight="15" x14ac:dyDescent="0.25"/>
  <cols>
    <col min="1" max="1" width="12.28515625" customWidth="1"/>
    <col min="4" max="4" width="19.5703125" customWidth="1"/>
    <col min="9" max="9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2.28515625" bestFit="1" customWidth="1"/>
    <col min="19" max="19" width="13" customWidth="1"/>
    <col min="20" max="20" width="13.7109375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3" x14ac:dyDescent="0.25">
      <c r="A1" t="s">
        <v>0</v>
      </c>
      <c r="B1" t="s">
        <v>48</v>
      </c>
      <c r="C1" t="s">
        <v>49</v>
      </c>
      <c r="D1" t="str">
        <f>'Monthly Data'!M1</f>
        <v>GSgt50kWh_NoCDM</v>
      </c>
      <c r="E1" t="s">
        <v>174</v>
      </c>
      <c r="F1" t="s">
        <v>173</v>
      </c>
      <c r="G1" t="s">
        <v>64</v>
      </c>
      <c r="H1" t="s">
        <v>62</v>
      </c>
      <c r="I1" t="s">
        <v>7</v>
      </c>
      <c r="J1" t="str">
        <f>'Monthly Data'!CI1</f>
        <v>COVID2020</v>
      </c>
      <c r="L1" t="s">
        <v>81</v>
      </c>
      <c r="M1" t="str">
        <f t="shared" ref="M1:R1" si="0">E1</f>
        <v>HDD14</v>
      </c>
      <c r="N1" t="str">
        <f t="shared" si="0"/>
        <v>CDD16</v>
      </c>
      <c r="O1" t="str">
        <f t="shared" si="0"/>
        <v>Month Days</v>
      </c>
      <c r="P1" t="str">
        <f t="shared" si="0"/>
        <v>Fall</v>
      </c>
      <c r="Q1" t="str">
        <f t="shared" si="0"/>
        <v>GSgt50Cust</v>
      </c>
      <c r="R1" t="str">
        <f t="shared" si="0"/>
        <v>COVID2020</v>
      </c>
      <c r="S1" t="s">
        <v>82</v>
      </c>
      <c r="T1" t="s">
        <v>101</v>
      </c>
      <c r="U1" t="s">
        <v>83</v>
      </c>
    </row>
    <row r="2" spans="1:33" x14ac:dyDescent="0.25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f>'Monthly Data'!M2</f>
        <v>21656892.322908267</v>
      </c>
      <c r="E2">
        <v>488.59999999999997</v>
      </c>
      <c r="F2">
        <v>0</v>
      </c>
      <c r="G2">
        <v>31</v>
      </c>
      <c r="H2">
        <v>0</v>
      </c>
      <c r="I2">
        <f>'Monthly Data'!O2</f>
        <v>434</v>
      </c>
      <c r="J2">
        <f>'Monthly Data'!CI2</f>
        <v>0</v>
      </c>
      <c r="L2" s="6">
        <f t="shared" ref="L2:L33" si="3">$X$7</f>
        <v>-5731272.9579267604</v>
      </c>
      <c r="M2" s="6">
        <f t="shared" ref="M2:M33" si="4">E2*$X$8</f>
        <v>3561950.5274425973</v>
      </c>
      <c r="N2" s="6">
        <f t="shared" ref="N2:N33" si="5">F2*$X$9</f>
        <v>0</v>
      </c>
      <c r="O2" s="6">
        <f t="shared" ref="O2:O33" si="6">G2*$X$10</f>
        <v>16137916.33960807</v>
      </c>
      <c r="P2" s="6">
        <f>H2*$X$11</f>
        <v>0</v>
      </c>
      <c r="Q2" s="6">
        <f t="shared" ref="Q2:Q33" si="7">I2*$X$12</f>
        <v>7083053.447579938</v>
      </c>
      <c r="R2" s="6">
        <f>J2*$X$13</f>
        <v>0</v>
      </c>
      <c r="S2" s="6">
        <f>SUM(L2:R2)</f>
        <v>21051647.356703844</v>
      </c>
      <c r="T2" s="6">
        <f t="shared" ref="T2:T33" si="8">S2-D2</f>
        <v>-605244.96620442346</v>
      </c>
      <c r="U2" s="15">
        <f t="shared" ref="U2:U33" si="9">ABS(S2-D2)/D2</f>
        <v>2.7946990601426518E-2</v>
      </c>
      <c r="W2" t="s">
        <v>363</v>
      </c>
    </row>
    <row r="3" spans="1:33" x14ac:dyDescent="0.25">
      <c r="A3" s="256">
        <v>40940</v>
      </c>
      <c r="B3">
        <f t="shared" si="1"/>
        <v>2</v>
      </c>
      <c r="C3">
        <f t="shared" si="2"/>
        <v>2012</v>
      </c>
      <c r="D3" s="6">
        <f>'Monthly Data'!M3</f>
        <v>19270892.776922364</v>
      </c>
      <c r="E3">
        <v>405.99999999999994</v>
      </c>
      <c r="F3">
        <v>0</v>
      </c>
      <c r="G3">
        <v>29</v>
      </c>
      <c r="H3">
        <v>0</v>
      </c>
      <c r="I3">
        <f>'Monthly Data'!O3</f>
        <v>436</v>
      </c>
      <c r="J3">
        <f>'Monthly Data'!CI3</f>
        <v>0</v>
      </c>
      <c r="L3" s="6">
        <f t="shared" si="3"/>
        <v>-5731272.9579267604</v>
      </c>
      <c r="M3" s="6">
        <f t="shared" si="4"/>
        <v>2959786.971227373</v>
      </c>
      <c r="N3" s="6">
        <f t="shared" si="5"/>
        <v>0</v>
      </c>
      <c r="O3" s="6">
        <f t="shared" si="6"/>
        <v>15096760.446730129</v>
      </c>
      <c r="P3" s="6">
        <f t="shared" ref="P3:P66" si="10">H3*$X$11</f>
        <v>0</v>
      </c>
      <c r="Q3" s="6">
        <f t="shared" si="7"/>
        <v>7115694.2468775408</v>
      </c>
      <c r="R3" s="6">
        <f t="shared" ref="R3:R66" si="11">J3*$X$13</f>
        <v>0</v>
      </c>
      <c r="S3" s="6">
        <f t="shared" ref="S3:S66" si="12">SUM(L3:R3)</f>
        <v>19440968.706908282</v>
      </c>
      <c r="T3" s="6">
        <f t="shared" si="8"/>
        <v>170075.9299859181</v>
      </c>
      <c r="U3" s="15">
        <f t="shared" si="9"/>
        <v>8.8255345486427383E-3</v>
      </c>
      <c r="W3" t="s">
        <v>100</v>
      </c>
    </row>
    <row r="4" spans="1:33" x14ac:dyDescent="0.25">
      <c r="A4" s="256">
        <v>40969</v>
      </c>
      <c r="B4">
        <f t="shared" si="1"/>
        <v>3</v>
      </c>
      <c r="C4">
        <f t="shared" si="2"/>
        <v>2012</v>
      </c>
      <c r="D4" s="6">
        <f>'Monthly Data'!M4</f>
        <v>20056817.881679062</v>
      </c>
      <c r="E4">
        <v>216.19999999999996</v>
      </c>
      <c r="F4">
        <v>13.300000000000004</v>
      </c>
      <c r="G4">
        <v>31</v>
      </c>
      <c r="H4">
        <v>0</v>
      </c>
      <c r="I4">
        <f>'Monthly Data'!O4</f>
        <v>436</v>
      </c>
      <c r="J4">
        <f>'Monthly Data'!CI4</f>
        <v>0</v>
      </c>
      <c r="L4" s="6">
        <f t="shared" si="3"/>
        <v>-5731272.9579267604</v>
      </c>
      <c r="M4" s="6">
        <f t="shared" si="4"/>
        <v>1576123.0127570394</v>
      </c>
      <c r="N4" s="6">
        <f t="shared" si="5"/>
        <v>317954.90636629355</v>
      </c>
      <c r="O4" s="6">
        <f t="shared" si="6"/>
        <v>16137916.33960807</v>
      </c>
      <c r="P4" s="6">
        <f t="shared" si="10"/>
        <v>0</v>
      </c>
      <c r="Q4" s="6">
        <f t="shared" si="7"/>
        <v>7115694.2468775408</v>
      </c>
      <c r="R4" s="6">
        <f t="shared" si="11"/>
        <v>0</v>
      </c>
      <c r="S4" s="6">
        <f t="shared" si="12"/>
        <v>19416415.547682181</v>
      </c>
      <c r="T4" s="6">
        <f t="shared" si="8"/>
        <v>-640402.3339968808</v>
      </c>
      <c r="U4" s="15">
        <f t="shared" si="9"/>
        <v>3.1929408631757958E-2</v>
      </c>
      <c r="W4" t="s">
        <v>364</v>
      </c>
    </row>
    <row r="5" spans="1:33" x14ac:dyDescent="0.25">
      <c r="A5" s="256">
        <v>41000</v>
      </c>
      <c r="B5">
        <f t="shared" si="1"/>
        <v>4</v>
      </c>
      <c r="C5">
        <f t="shared" si="2"/>
        <v>2012</v>
      </c>
      <c r="D5" s="6">
        <f>'Monthly Data'!M5</f>
        <v>18860084.058233365</v>
      </c>
      <c r="E5">
        <v>223.79999999999995</v>
      </c>
      <c r="F5">
        <v>2</v>
      </c>
      <c r="G5">
        <v>30</v>
      </c>
      <c r="H5">
        <v>0</v>
      </c>
      <c r="I5">
        <f>'Monthly Data'!O5</f>
        <v>436</v>
      </c>
      <c r="J5">
        <f>'Monthly Data'!CI5</f>
        <v>0</v>
      </c>
      <c r="L5" s="6">
        <f t="shared" si="3"/>
        <v>-5731272.9579267604</v>
      </c>
      <c r="M5" s="6">
        <f t="shared" si="4"/>
        <v>1631527.8920213941</v>
      </c>
      <c r="N5" s="6">
        <f t="shared" si="5"/>
        <v>47812.767874630597</v>
      </c>
      <c r="O5" s="6">
        <f t="shared" si="6"/>
        <v>15617338.393169099</v>
      </c>
      <c r="P5" s="6">
        <f t="shared" si="10"/>
        <v>0</v>
      </c>
      <c r="Q5" s="6">
        <f t="shared" si="7"/>
        <v>7115694.2468775408</v>
      </c>
      <c r="R5" s="6">
        <f t="shared" si="11"/>
        <v>0</v>
      </c>
      <c r="S5" s="6">
        <f t="shared" si="12"/>
        <v>18681100.342015903</v>
      </c>
      <c r="T5" s="6">
        <f t="shared" si="8"/>
        <v>-178983.71621746197</v>
      </c>
      <c r="U5" s="15">
        <f t="shared" si="9"/>
        <v>9.4900805142131197E-3</v>
      </c>
    </row>
    <row r="6" spans="1:33" x14ac:dyDescent="0.25">
      <c r="A6" s="256">
        <v>41030</v>
      </c>
      <c r="B6">
        <f t="shared" si="1"/>
        <v>5</v>
      </c>
      <c r="C6">
        <f t="shared" si="2"/>
        <v>2012</v>
      </c>
      <c r="D6" s="6">
        <f>'Monthly Data'!M6</f>
        <v>18641210.416657664</v>
      </c>
      <c r="E6">
        <v>33.5</v>
      </c>
      <c r="F6">
        <v>47.099999999999994</v>
      </c>
      <c r="G6">
        <v>31</v>
      </c>
      <c r="H6">
        <v>0</v>
      </c>
      <c r="I6">
        <f>'Monthly Data'!O6</f>
        <v>429</v>
      </c>
      <c r="J6">
        <f>'Monthly Data'!CI6</f>
        <v>0</v>
      </c>
      <c r="L6" s="6">
        <f t="shared" si="3"/>
        <v>-5731272.9579267604</v>
      </c>
      <c r="M6" s="6">
        <f t="shared" si="4"/>
        <v>244218.87570472169</v>
      </c>
      <c r="N6" s="6">
        <f t="shared" si="5"/>
        <v>1125990.6834475505</v>
      </c>
      <c r="O6" s="6">
        <f t="shared" si="6"/>
        <v>16137916.33960807</v>
      </c>
      <c r="P6" s="6">
        <f t="shared" si="10"/>
        <v>0</v>
      </c>
      <c r="Q6" s="6">
        <f t="shared" si="7"/>
        <v>7001451.449335929</v>
      </c>
      <c r="R6" s="6">
        <f t="shared" si="11"/>
        <v>0</v>
      </c>
      <c r="S6" s="6">
        <f t="shared" si="12"/>
        <v>18778304.390169509</v>
      </c>
      <c r="T6" s="6">
        <f t="shared" si="8"/>
        <v>137093.97351184487</v>
      </c>
      <c r="U6" s="15">
        <f t="shared" si="9"/>
        <v>7.3543493393185772E-3</v>
      </c>
      <c r="X6" t="s">
        <v>85</v>
      </c>
      <c r="Y6" t="s">
        <v>86</v>
      </c>
      <c r="Z6" t="s">
        <v>87</v>
      </c>
      <c r="AA6" t="s">
        <v>88</v>
      </c>
    </row>
    <row r="7" spans="1:33" x14ac:dyDescent="0.25">
      <c r="A7" s="256">
        <v>41061</v>
      </c>
      <c r="B7">
        <f t="shared" si="1"/>
        <v>6</v>
      </c>
      <c r="C7">
        <f t="shared" si="2"/>
        <v>2012</v>
      </c>
      <c r="D7" s="6">
        <f>'Monthly Data'!M7</f>
        <v>19373443.969514765</v>
      </c>
      <c r="E7">
        <v>2.7999999999999989</v>
      </c>
      <c r="F7">
        <v>139.40000000000003</v>
      </c>
      <c r="G7">
        <v>30</v>
      </c>
      <c r="H7">
        <v>0</v>
      </c>
      <c r="I7">
        <f>'Monthly Data'!O7</f>
        <v>430</v>
      </c>
      <c r="J7">
        <f>'Monthly Data'!CI7</f>
        <v>0</v>
      </c>
      <c r="L7" s="6">
        <f t="shared" si="3"/>
        <v>-5731272.9579267604</v>
      </c>
      <c r="M7" s="6">
        <f t="shared" si="4"/>
        <v>20412.323939499118</v>
      </c>
      <c r="N7" s="6">
        <f t="shared" si="5"/>
        <v>3332549.9208617536</v>
      </c>
      <c r="O7" s="6">
        <f t="shared" si="6"/>
        <v>15617338.393169099</v>
      </c>
      <c r="P7" s="6">
        <f t="shared" si="10"/>
        <v>0</v>
      </c>
      <c r="Q7" s="6">
        <f t="shared" si="7"/>
        <v>7017771.8489847314</v>
      </c>
      <c r="R7" s="6">
        <f t="shared" si="11"/>
        <v>0</v>
      </c>
      <c r="S7" s="6">
        <f t="shared" si="12"/>
        <v>20256799.529028326</v>
      </c>
      <c r="T7" s="6">
        <f t="shared" si="8"/>
        <v>883355.55951356143</v>
      </c>
      <c r="U7" s="15">
        <f t="shared" si="9"/>
        <v>4.5596206895561396E-2</v>
      </c>
      <c r="W7" t="s">
        <v>81</v>
      </c>
      <c r="X7" s="6">
        <v>-5731272.9579267604</v>
      </c>
      <c r="Y7" s="70">
        <v>2265251.6743324799</v>
      </c>
      <c r="Z7" s="86">
        <v>-2.5300822080246999</v>
      </c>
      <c r="AA7" s="251">
        <v>1.27807479759353E-2</v>
      </c>
    </row>
    <row r="8" spans="1:33" x14ac:dyDescent="0.25">
      <c r="A8" s="256">
        <v>41091</v>
      </c>
      <c r="B8">
        <f t="shared" si="1"/>
        <v>7</v>
      </c>
      <c r="C8">
        <f t="shared" si="2"/>
        <v>2012</v>
      </c>
      <c r="D8" s="6">
        <f>'Monthly Data'!M8</f>
        <v>23546466.734313264</v>
      </c>
      <c r="E8">
        <v>0</v>
      </c>
      <c r="F8">
        <v>215.9</v>
      </c>
      <c r="G8">
        <v>31</v>
      </c>
      <c r="H8">
        <v>0</v>
      </c>
      <c r="I8">
        <f>'Monthly Data'!O8</f>
        <v>431</v>
      </c>
      <c r="J8">
        <f>'Monthly Data'!CI8</f>
        <v>0</v>
      </c>
      <c r="L8" s="6">
        <f t="shared" si="3"/>
        <v>-5731272.9579267604</v>
      </c>
      <c r="M8" s="6">
        <f t="shared" si="4"/>
        <v>0</v>
      </c>
      <c r="N8" s="6">
        <f t="shared" si="5"/>
        <v>5161388.2920663729</v>
      </c>
      <c r="O8" s="6">
        <f t="shared" si="6"/>
        <v>16137916.33960807</v>
      </c>
      <c r="P8" s="6">
        <f t="shared" si="10"/>
        <v>0</v>
      </c>
      <c r="Q8" s="6">
        <f t="shared" si="7"/>
        <v>7034092.2486335328</v>
      </c>
      <c r="R8" s="6">
        <f t="shared" si="11"/>
        <v>0</v>
      </c>
      <c r="S8" s="6">
        <f t="shared" si="12"/>
        <v>22602123.922381215</v>
      </c>
      <c r="T8" s="6">
        <f t="shared" si="8"/>
        <v>-944342.81193204969</v>
      </c>
      <c r="U8" s="15">
        <f t="shared" si="9"/>
        <v>4.0105499588857597E-2</v>
      </c>
      <c r="W8" t="s">
        <v>174</v>
      </c>
      <c r="X8" s="6">
        <v>7290.1156926782596</v>
      </c>
      <c r="Y8" s="70">
        <v>454.859275912253</v>
      </c>
      <c r="Z8" s="86">
        <v>16.027189240138998</v>
      </c>
      <c r="AA8" s="251">
        <v>7.1790406786078299E-31</v>
      </c>
      <c r="AG8" s="22"/>
    </row>
    <row r="9" spans="1:33" x14ac:dyDescent="0.25">
      <c r="A9" s="256">
        <v>41122</v>
      </c>
      <c r="B9">
        <f t="shared" si="1"/>
        <v>8</v>
      </c>
      <c r="C9">
        <f t="shared" si="2"/>
        <v>2012</v>
      </c>
      <c r="D9" s="6">
        <f>'Monthly Data'!M9</f>
        <v>21799469.352462463</v>
      </c>
      <c r="E9">
        <v>0</v>
      </c>
      <c r="F9">
        <v>147.50000000000003</v>
      </c>
      <c r="G9">
        <v>31</v>
      </c>
      <c r="H9">
        <v>0</v>
      </c>
      <c r="I9">
        <f>'Monthly Data'!O9</f>
        <v>429</v>
      </c>
      <c r="J9">
        <f>'Monthly Data'!CI9</f>
        <v>0</v>
      </c>
      <c r="L9" s="6">
        <f t="shared" si="3"/>
        <v>-5731272.9579267604</v>
      </c>
      <c r="M9" s="6">
        <f t="shared" si="4"/>
        <v>0</v>
      </c>
      <c r="N9" s="6">
        <f t="shared" si="5"/>
        <v>3526191.630754007</v>
      </c>
      <c r="O9" s="6">
        <f t="shared" si="6"/>
        <v>16137916.33960807</v>
      </c>
      <c r="P9" s="6">
        <f t="shared" si="10"/>
        <v>0</v>
      </c>
      <c r="Q9" s="6">
        <f t="shared" si="7"/>
        <v>7001451.449335929</v>
      </c>
      <c r="R9" s="6">
        <f t="shared" si="11"/>
        <v>0</v>
      </c>
      <c r="S9" s="6">
        <f t="shared" si="12"/>
        <v>20934286.461771246</v>
      </c>
      <c r="T9" s="6">
        <f t="shared" si="8"/>
        <v>-865182.89069121704</v>
      </c>
      <c r="U9" s="15">
        <f t="shared" si="9"/>
        <v>3.9688254640633545E-2</v>
      </c>
      <c r="W9" t="s">
        <v>173</v>
      </c>
      <c r="X9" s="6">
        <v>23906.383937315299</v>
      </c>
      <c r="Y9" s="70">
        <v>1391.3655439129</v>
      </c>
      <c r="Z9" s="86">
        <v>17.181957711906598</v>
      </c>
      <c r="AA9" s="251">
        <v>2.6718098820911699E-33</v>
      </c>
      <c r="AG9" s="22"/>
    </row>
    <row r="10" spans="1:33" x14ac:dyDescent="0.25">
      <c r="A10" s="256">
        <v>41153</v>
      </c>
      <c r="B10">
        <f t="shared" si="1"/>
        <v>9</v>
      </c>
      <c r="C10">
        <f t="shared" si="2"/>
        <v>2012</v>
      </c>
      <c r="D10" s="6">
        <f>'Monthly Data'!M10</f>
        <v>18204589.530658066</v>
      </c>
      <c r="E10">
        <v>26.4</v>
      </c>
      <c r="F10">
        <v>52.199999999999996</v>
      </c>
      <c r="G10">
        <v>30</v>
      </c>
      <c r="H10">
        <v>1</v>
      </c>
      <c r="I10">
        <f>'Monthly Data'!O10</f>
        <v>425</v>
      </c>
      <c r="J10">
        <f>'Monthly Data'!CI10</f>
        <v>0</v>
      </c>
      <c r="L10" s="6">
        <f t="shared" si="3"/>
        <v>-5731272.9579267604</v>
      </c>
      <c r="M10" s="6">
        <f t="shared" si="4"/>
        <v>192459.05428670606</v>
      </c>
      <c r="N10" s="6">
        <f t="shared" si="5"/>
        <v>1247913.2415278584</v>
      </c>
      <c r="O10" s="6">
        <f t="shared" si="6"/>
        <v>15617338.393169099</v>
      </c>
      <c r="P10" s="6">
        <f t="shared" si="10"/>
        <v>472832.474396859</v>
      </c>
      <c r="Q10" s="6">
        <f t="shared" si="7"/>
        <v>6936169.8507407224</v>
      </c>
      <c r="R10" s="6">
        <f t="shared" si="11"/>
        <v>0</v>
      </c>
      <c r="S10" s="6">
        <f t="shared" si="12"/>
        <v>18735440.056194484</v>
      </c>
      <c r="T10" s="6">
        <f t="shared" si="8"/>
        <v>530850.52553641796</v>
      </c>
      <c r="U10" s="15">
        <f t="shared" si="9"/>
        <v>2.9160257892243097E-2</v>
      </c>
      <c r="W10" t="s">
        <v>89</v>
      </c>
      <c r="X10" s="6">
        <v>520577.94643896999</v>
      </c>
      <c r="Y10" s="70">
        <v>63778.199110227797</v>
      </c>
      <c r="Z10" s="86">
        <v>8.1623180601141705</v>
      </c>
      <c r="AA10" s="251">
        <v>5.1409319339982604E-13</v>
      </c>
      <c r="AG10" s="22"/>
    </row>
    <row r="11" spans="1:33" x14ac:dyDescent="0.25">
      <c r="A11" s="256">
        <v>41183</v>
      </c>
      <c r="B11">
        <f t="shared" si="1"/>
        <v>10</v>
      </c>
      <c r="C11">
        <f t="shared" si="2"/>
        <v>2012</v>
      </c>
      <c r="D11" s="6">
        <f>'Monthly Data'!M11</f>
        <v>18651082.538031064</v>
      </c>
      <c r="E11">
        <v>118.29999999999998</v>
      </c>
      <c r="F11">
        <v>9.8000000000000007</v>
      </c>
      <c r="G11">
        <v>31</v>
      </c>
      <c r="H11">
        <v>1</v>
      </c>
      <c r="I11">
        <f>'Monthly Data'!O11</f>
        <v>430</v>
      </c>
      <c r="J11">
        <f>'Monthly Data'!CI11</f>
        <v>0</v>
      </c>
      <c r="L11" s="6">
        <f t="shared" si="3"/>
        <v>-5731272.9579267604</v>
      </c>
      <c r="M11" s="6">
        <f t="shared" si="4"/>
        <v>862420.68644383794</v>
      </c>
      <c r="N11" s="6">
        <f t="shared" si="5"/>
        <v>234282.56258568994</v>
      </c>
      <c r="O11" s="6">
        <f t="shared" si="6"/>
        <v>16137916.33960807</v>
      </c>
      <c r="P11" s="6">
        <f t="shared" si="10"/>
        <v>472832.474396859</v>
      </c>
      <c r="Q11" s="6">
        <f t="shared" si="7"/>
        <v>7017771.8489847314</v>
      </c>
      <c r="R11" s="6">
        <f t="shared" si="11"/>
        <v>0</v>
      </c>
      <c r="S11" s="6">
        <f t="shared" si="12"/>
        <v>18993950.954092428</v>
      </c>
      <c r="T11" s="6">
        <f t="shared" si="8"/>
        <v>342868.41606136411</v>
      </c>
      <c r="U11" s="15">
        <f t="shared" si="9"/>
        <v>1.83832984151042E-2</v>
      </c>
      <c r="W11" t="s">
        <v>62</v>
      </c>
      <c r="X11" s="6">
        <v>472832.474396859</v>
      </c>
      <c r="Y11" s="70">
        <v>174571.78683204699</v>
      </c>
      <c r="Z11" s="86">
        <v>2.7085274372070498</v>
      </c>
      <c r="AA11" s="251">
        <v>7.8097097459844198E-3</v>
      </c>
    </row>
    <row r="12" spans="1:33" x14ac:dyDescent="0.25">
      <c r="A12" s="256">
        <v>41214</v>
      </c>
      <c r="B12">
        <f t="shared" si="1"/>
        <v>11</v>
      </c>
      <c r="C12">
        <f t="shared" si="2"/>
        <v>2012</v>
      </c>
      <c r="D12" s="6">
        <f>'Monthly Data'!M12</f>
        <v>18582249.065724567</v>
      </c>
      <c r="E12">
        <v>310.49999999999994</v>
      </c>
      <c r="F12">
        <v>0</v>
      </c>
      <c r="G12">
        <v>30</v>
      </c>
      <c r="H12">
        <v>0</v>
      </c>
      <c r="I12">
        <f>'Monthly Data'!O12</f>
        <v>430</v>
      </c>
      <c r="J12">
        <f>'Monthly Data'!CI12</f>
        <v>0</v>
      </c>
      <c r="L12" s="6">
        <f t="shared" si="3"/>
        <v>-5731272.9579267604</v>
      </c>
      <c r="M12" s="6">
        <f t="shared" si="4"/>
        <v>2263580.9225765993</v>
      </c>
      <c r="N12" s="6">
        <f t="shared" si="5"/>
        <v>0</v>
      </c>
      <c r="O12" s="6">
        <f t="shared" si="6"/>
        <v>15617338.393169099</v>
      </c>
      <c r="P12" s="6">
        <f t="shared" si="10"/>
        <v>0</v>
      </c>
      <c r="Q12" s="6">
        <f t="shared" si="7"/>
        <v>7017771.8489847314</v>
      </c>
      <c r="R12" s="6">
        <f t="shared" si="11"/>
        <v>0</v>
      </c>
      <c r="S12" s="6">
        <f t="shared" si="12"/>
        <v>19167418.206803672</v>
      </c>
      <c r="T12" s="6">
        <f t="shared" si="8"/>
        <v>585169.14107910544</v>
      </c>
      <c r="U12" s="15">
        <f t="shared" si="9"/>
        <v>3.1490759757303269E-2</v>
      </c>
      <c r="W12" t="s">
        <v>7</v>
      </c>
      <c r="X12" s="6">
        <v>16320.3996488017</v>
      </c>
      <c r="Y12" s="70">
        <v>2766.1432066462899</v>
      </c>
      <c r="Z12" s="86">
        <v>5.9000559369407304</v>
      </c>
      <c r="AA12" s="251">
        <v>3.8679958735650503E-8</v>
      </c>
    </row>
    <row r="13" spans="1:33" x14ac:dyDescent="0.25">
      <c r="A13" s="256">
        <v>41244</v>
      </c>
      <c r="B13">
        <f t="shared" si="1"/>
        <v>12</v>
      </c>
      <c r="C13">
        <f t="shared" si="2"/>
        <v>2012</v>
      </c>
      <c r="D13" s="6">
        <f>'Monthly Data'!M13</f>
        <v>20507929.249744967</v>
      </c>
      <c r="E13">
        <v>392.7</v>
      </c>
      <c r="F13">
        <v>0</v>
      </c>
      <c r="G13">
        <v>31</v>
      </c>
      <c r="H13">
        <v>0</v>
      </c>
      <c r="I13">
        <f>'Monthly Data'!O13</f>
        <v>429</v>
      </c>
      <c r="J13">
        <f>'Monthly Data'!CI13</f>
        <v>0</v>
      </c>
      <c r="L13" s="6">
        <f t="shared" si="3"/>
        <v>-5731272.9579267604</v>
      </c>
      <c r="M13" s="6">
        <f t="shared" si="4"/>
        <v>2862828.4325147523</v>
      </c>
      <c r="N13" s="6">
        <f t="shared" si="5"/>
        <v>0</v>
      </c>
      <c r="O13" s="6">
        <f t="shared" si="6"/>
        <v>16137916.33960807</v>
      </c>
      <c r="P13" s="6">
        <f t="shared" si="10"/>
        <v>0</v>
      </c>
      <c r="Q13" s="6">
        <f t="shared" si="7"/>
        <v>7001451.449335929</v>
      </c>
      <c r="R13" s="6">
        <f t="shared" si="11"/>
        <v>0</v>
      </c>
      <c r="S13" s="6">
        <f t="shared" si="12"/>
        <v>20270923.26353199</v>
      </c>
      <c r="T13" s="6">
        <f t="shared" si="8"/>
        <v>-237005.98621297628</v>
      </c>
      <c r="U13" s="15">
        <f t="shared" si="9"/>
        <v>1.1556797535564135E-2</v>
      </c>
      <c r="W13" t="s">
        <v>279</v>
      </c>
      <c r="X13" s="6">
        <v>-1403212.1220141801</v>
      </c>
      <c r="Y13" s="70">
        <v>429582.54144727101</v>
      </c>
      <c r="Z13" s="86">
        <v>-3.2664551899309799</v>
      </c>
      <c r="AA13" s="251">
        <v>1.4422724289040001E-3</v>
      </c>
    </row>
    <row r="14" spans="1:33" x14ac:dyDescent="0.25">
      <c r="A14" s="256">
        <v>41275</v>
      </c>
      <c r="B14">
        <f t="shared" si="1"/>
        <v>1</v>
      </c>
      <c r="C14">
        <f t="shared" si="2"/>
        <v>2013</v>
      </c>
      <c r="D14" s="6">
        <f>'Monthly Data'!M14</f>
        <v>22570966.488478884</v>
      </c>
      <c r="E14">
        <v>520.09999999999991</v>
      </c>
      <c r="F14">
        <v>0</v>
      </c>
      <c r="G14">
        <v>31</v>
      </c>
      <c r="H14">
        <v>0</v>
      </c>
      <c r="I14">
        <f>'Monthly Data'!O14</f>
        <v>432</v>
      </c>
      <c r="J14">
        <f>'Monthly Data'!CI14</f>
        <v>0</v>
      </c>
      <c r="L14" s="6">
        <f t="shared" si="3"/>
        <v>-5731272.9579267604</v>
      </c>
      <c r="M14" s="6">
        <f t="shared" si="4"/>
        <v>3791589.1717619621</v>
      </c>
      <c r="N14" s="6">
        <f t="shared" si="5"/>
        <v>0</v>
      </c>
      <c r="O14" s="6">
        <f t="shared" si="6"/>
        <v>16137916.33960807</v>
      </c>
      <c r="P14" s="6">
        <f t="shared" si="10"/>
        <v>0</v>
      </c>
      <c r="Q14" s="6">
        <f t="shared" si="7"/>
        <v>7050412.6482823342</v>
      </c>
      <c r="R14" s="6">
        <f t="shared" si="11"/>
        <v>0</v>
      </c>
      <c r="S14" s="6">
        <f t="shared" si="12"/>
        <v>21248645.201725606</v>
      </c>
      <c r="T14" s="6">
        <f t="shared" si="8"/>
        <v>-1322321.2867532782</v>
      </c>
      <c r="U14" s="15">
        <f t="shared" si="9"/>
        <v>5.8585053831356468E-2</v>
      </c>
    </row>
    <row r="15" spans="1:33" x14ac:dyDescent="0.25">
      <c r="A15" s="256">
        <v>41306</v>
      </c>
      <c r="B15">
        <f t="shared" si="1"/>
        <v>2</v>
      </c>
      <c r="C15">
        <f t="shared" si="2"/>
        <v>2013</v>
      </c>
      <c r="D15" s="6">
        <f>'Monthly Data'!M15</f>
        <v>18427870.391018081</v>
      </c>
      <c r="E15">
        <v>507.19999999999993</v>
      </c>
      <c r="F15">
        <v>0</v>
      </c>
      <c r="G15">
        <v>28</v>
      </c>
      <c r="H15">
        <v>0</v>
      </c>
      <c r="I15">
        <f>'Monthly Data'!O15</f>
        <v>441</v>
      </c>
      <c r="J15">
        <f>'Monthly Data'!CI15</f>
        <v>0</v>
      </c>
      <c r="L15" s="6">
        <f t="shared" si="3"/>
        <v>-5731272.9579267604</v>
      </c>
      <c r="M15" s="6">
        <f t="shared" si="4"/>
        <v>3697546.6793264127</v>
      </c>
      <c r="N15" s="6">
        <f t="shared" si="5"/>
        <v>0</v>
      </c>
      <c r="O15" s="6">
        <f t="shared" si="6"/>
        <v>14576182.500291159</v>
      </c>
      <c r="P15" s="6">
        <f t="shared" si="10"/>
        <v>0</v>
      </c>
      <c r="Q15" s="6">
        <f t="shared" si="7"/>
        <v>7197296.2451215498</v>
      </c>
      <c r="R15" s="6">
        <f t="shared" si="11"/>
        <v>0</v>
      </c>
      <c r="S15" s="6">
        <f t="shared" si="12"/>
        <v>19739752.466812361</v>
      </c>
      <c r="T15" s="6">
        <f t="shared" si="8"/>
        <v>1311882.0757942796</v>
      </c>
      <c r="U15" s="15">
        <f t="shared" si="9"/>
        <v>7.1190107590169693E-2</v>
      </c>
      <c r="W15" t="s">
        <v>185</v>
      </c>
    </row>
    <row r="16" spans="1:33" x14ac:dyDescent="0.25">
      <c r="A16" s="256">
        <v>41334</v>
      </c>
      <c r="B16">
        <f t="shared" si="1"/>
        <v>3</v>
      </c>
      <c r="C16">
        <f t="shared" si="2"/>
        <v>2013</v>
      </c>
      <c r="D16" s="6">
        <f>'Monthly Data'!M16</f>
        <v>20309732.813167583</v>
      </c>
      <c r="E16">
        <v>435.40000000000015</v>
      </c>
      <c r="F16">
        <v>0</v>
      </c>
      <c r="G16">
        <v>31</v>
      </c>
      <c r="H16">
        <v>0</v>
      </c>
      <c r="I16">
        <f>'Monthly Data'!O16</f>
        <v>440</v>
      </c>
      <c r="J16">
        <f>'Monthly Data'!CI16</f>
        <v>0</v>
      </c>
      <c r="L16" s="6">
        <f t="shared" si="3"/>
        <v>-5731272.9579267604</v>
      </c>
      <c r="M16" s="6">
        <f t="shared" si="4"/>
        <v>3174116.3725921153</v>
      </c>
      <c r="N16" s="6">
        <f t="shared" si="5"/>
        <v>0</v>
      </c>
      <c r="O16" s="6">
        <f t="shared" si="6"/>
        <v>16137916.33960807</v>
      </c>
      <c r="P16" s="6">
        <f t="shared" si="10"/>
        <v>0</v>
      </c>
      <c r="Q16" s="6">
        <f t="shared" si="7"/>
        <v>7180975.8454727484</v>
      </c>
      <c r="R16" s="6">
        <f t="shared" si="11"/>
        <v>0</v>
      </c>
      <c r="S16" s="6">
        <f t="shared" si="12"/>
        <v>20761735.599746171</v>
      </c>
      <c r="T16" s="6">
        <f t="shared" si="8"/>
        <v>452002.78657858819</v>
      </c>
      <c r="U16" s="15">
        <f t="shared" si="9"/>
        <v>2.225547675770197E-2</v>
      </c>
      <c r="W16" t="s">
        <v>90</v>
      </c>
      <c r="X16" s="6">
        <v>19253610.5050551</v>
      </c>
      <c r="Y16" t="s">
        <v>91</v>
      </c>
      <c r="Z16" s="6">
        <v>1396286.9860513699</v>
      </c>
    </row>
    <row r="17" spans="1:32" x14ac:dyDescent="0.25">
      <c r="A17" s="256">
        <v>41365</v>
      </c>
      <c r="B17">
        <f t="shared" si="1"/>
        <v>4</v>
      </c>
      <c r="C17">
        <f t="shared" si="2"/>
        <v>2013</v>
      </c>
      <c r="D17" s="6">
        <f>'Monthly Data'!M17</f>
        <v>19279995.631747585</v>
      </c>
      <c r="E17">
        <v>243.3</v>
      </c>
      <c r="F17">
        <v>0.19999999999999929</v>
      </c>
      <c r="G17">
        <v>30</v>
      </c>
      <c r="H17">
        <v>0</v>
      </c>
      <c r="I17">
        <f>'Monthly Data'!O17</f>
        <v>441</v>
      </c>
      <c r="J17">
        <f>'Monthly Data'!CI17</f>
        <v>0</v>
      </c>
      <c r="L17" s="6">
        <f t="shared" si="3"/>
        <v>-5731272.9579267604</v>
      </c>
      <c r="M17" s="6">
        <f t="shared" si="4"/>
        <v>1773685.1480286208</v>
      </c>
      <c r="N17" s="6">
        <f t="shared" si="5"/>
        <v>4781.2767874630426</v>
      </c>
      <c r="O17" s="6">
        <f t="shared" si="6"/>
        <v>15617338.393169099</v>
      </c>
      <c r="P17" s="6">
        <f t="shared" si="10"/>
        <v>0</v>
      </c>
      <c r="Q17" s="6">
        <f t="shared" si="7"/>
        <v>7197296.2451215498</v>
      </c>
      <c r="R17" s="6">
        <f t="shared" si="11"/>
        <v>0</v>
      </c>
      <c r="S17" s="6">
        <f t="shared" si="12"/>
        <v>18861828.105179973</v>
      </c>
      <c r="T17" s="6">
        <f t="shared" si="8"/>
        <v>-418167.52656761184</v>
      </c>
      <c r="U17" s="15">
        <f t="shared" si="9"/>
        <v>2.1689191976736362E-2</v>
      </c>
      <c r="W17" t="s">
        <v>92</v>
      </c>
      <c r="X17" s="252">
        <v>38912301010304</v>
      </c>
      <c r="Y17" t="s">
        <v>93</v>
      </c>
      <c r="Z17" s="6">
        <v>586819.091465918</v>
      </c>
    </row>
    <row r="18" spans="1:32" x14ac:dyDescent="0.25">
      <c r="A18" s="256">
        <v>41395</v>
      </c>
      <c r="B18">
        <f t="shared" si="1"/>
        <v>5</v>
      </c>
      <c r="C18">
        <f t="shared" si="2"/>
        <v>2013</v>
      </c>
      <c r="D18" s="6">
        <f>'Monthly Data'!M18</f>
        <v>19142465.341716386</v>
      </c>
      <c r="E18">
        <v>66.600000000000009</v>
      </c>
      <c r="F18">
        <v>58.900000000000006</v>
      </c>
      <c r="G18">
        <v>31</v>
      </c>
      <c r="H18">
        <v>0</v>
      </c>
      <c r="I18">
        <f>'Monthly Data'!O18</f>
        <v>440</v>
      </c>
      <c r="J18">
        <f>'Monthly Data'!CI18</f>
        <v>0</v>
      </c>
      <c r="L18" s="6">
        <f t="shared" si="3"/>
        <v>-5731272.9579267604</v>
      </c>
      <c r="M18" s="6">
        <f t="shared" si="4"/>
        <v>485521.70513237215</v>
      </c>
      <c r="N18" s="6">
        <f t="shared" si="5"/>
        <v>1408086.0139078712</v>
      </c>
      <c r="O18" s="6">
        <f t="shared" si="6"/>
        <v>16137916.33960807</v>
      </c>
      <c r="P18" s="6">
        <f t="shared" si="10"/>
        <v>0</v>
      </c>
      <c r="Q18" s="6">
        <f t="shared" si="7"/>
        <v>7180975.8454727484</v>
      </c>
      <c r="R18" s="6">
        <f t="shared" si="11"/>
        <v>0</v>
      </c>
      <c r="S18" s="6">
        <f t="shared" si="12"/>
        <v>19481226.946194302</v>
      </c>
      <c r="T18" s="6">
        <f t="shared" si="8"/>
        <v>338761.60447791591</v>
      </c>
      <c r="U18" s="15">
        <f t="shared" si="9"/>
        <v>1.7696863932132434E-2</v>
      </c>
      <c r="W18" t="s">
        <v>94</v>
      </c>
      <c r="X18" s="253">
        <v>0.83237553995533098</v>
      </c>
      <c r="Y18" t="s">
        <v>95</v>
      </c>
      <c r="Z18" s="123">
        <v>0.82347512614764995</v>
      </c>
      <c r="AF18" s="22"/>
    </row>
    <row r="19" spans="1:32" x14ac:dyDescent="0.25">
      <c r="A19" s="256">
        <v>41426</v>
      </c>
      <c r="B19">
        <f t="shared" si="1"/>
        <v>6</v>
      </c>
      <c r="C19">
        <f t="shared" si="2"/>
        <v>2013</v>
      </c>
      <c r="D19" s="6">
        <f>'Monthly Data'!M19</f>
        <v>18620348.991157588</v>
      </c>
      <c r="E19">
        <v>8</v>
      </c>
      <c r="F19">
        <v>89.3</v>
      </c>
      <c r="G19">
        <v>30</v>
      </c>
      <c r="H19">
        <v>0</v>
      </c>
      <c r="I19">
        <f>'Monthly Data'!O19</f>
        <v>440</v>
      </c>
      <c r="J19">
        <f>'Monthly Data'!CI19</f>
        <v>0</v>
      </c>
      <c r="L19" s="6">
        <f t="shared" si="3"/>
        <v>-5731272.9579267604</v>
      </c>
      <c r="M19" s="6">
        <f t="shared" si="4"/>
        <v>58320.925541426077</v>
      </c>
      <c r="N19" s="6">
        <f t="shared" si="5"/>
        <v>2134840.085602256</v>
      </c>
      <c r="O19" s="6">
        <f t="shared" si="6"/>
        <v>15617338.393169099</v>
      </c>
      <c r="P19" s="6">
        <f t="shared" si="10"/>
        <v>0</v>
      </c>
      <c r="Q19" s="6">
        <f t="shared" si="7"/>
        <v>7180975.8454727484</v>
      </c>
      <c r="R19" s="6">
        <f t="shared" si="11"/>
        <v>0</v>
      </c>
      <c r="S19" s="6">
        <f t="shared" si="12"/>
        <v>19260202.29185877</v>
      </c>
      <c r="T19" s="6">
        <f t="shared" si="8"/>
        <v>639853.30070118234</v>
      </c>
      <c r="U19" s="15">
        <f t="shared" si="9"/>
        <v>3.4363120745214561E-2</v>
      </c>
      <c r="W19" t="s">
        <v>99</v>
      </c>
      <c r="X19" s="255">
        <v>94.202746430399202</v>
      </c>
      <c r="Y19" t="s">
        <v>96</v>
      </c>
      <c r="Z19" s="123">
        <v>1.2506260539488801E-41</v>
      </c>
    </row>
    <row r="20" spans="1:32" x14ac:dyDescent="0.25">
      <c r="A20" s="256">
        <v>41456</v>
      </c>
      <c r="B20">
        <f t="shared" si="1"/>
        <v>7</v>
      </c>
      <c r="C20">
        <f t="shared" si="2"/>
        <v>2013</v>
      </c>
      <c r="D20" s="6">
        <f>'Monthly Data'!M20</f>
        <v>22469373.486924581</v>
      </c>
      <c r="E20">
        <v>0</v>
      </c>
      <c r="F20">
        <v>173.5</v>
      </c>
      <c r="G20">
        <v>31</v>
      </c>
      <c r="H20">
        <v>0</v>
      </c>
      <c r="I20">
        <f>'Monthly Data'!O20</f>
        <v>430</v>
      </c>
      <c r="J20">
        <f>'Monthly Data'!CI20</f>
        <v>0</v>
      </c>
      <c r="L20" s="6">
        <f t="shared" si="3"/>
        <v>-5731272.9579267604</v>
      </c>
      <c r="M20" s="6">
        <f t="shared" si="4"/>
        <v>0</v>
      </c>
      <c r="N20" s="6">
        <f t="shared" si="5"/>
        <v>4147757.6131242043</v>
      </c>
      <c r="O20" s="6">
        <f t="shared" si="6"/>
        <v>16137916.33960807</v>
      </c>
      <c r="P20" s="6">
        <f t="shared" si="10"/>
        <v>0</v>
      </c>
      <c r="Q20" s="6">
        <f t="shared" si="7"/>
        <v>7017771.8489847314</v>
      </c>
      <c r="R20" s="6">
        <f t="shared" si="11"/>
        <v>0</v>
      </c>
      <c r="S20" s="6">
        <f t="shared" si="12"/>
        <v>21572172.843790244</v>
      </c>
      <c r="T20" s="6">
        <f t="shared" si="8"/>
        <v>-897200.64313433692</v>
      </c>
      <c r="U20" s="15">
        <f t="shared" si="9"/>
        <v>3.9929935903928855E-2</v>
      </c>
      <c r="W20" t="s">
        <v>97</v>
      </c>
      <c r="X20" s="254">
        <v>7.1608617310992004E-3</v>
      </c>
      <c r="Y20" t="s">
        <v>98</v>
      </c>
      <c r="Z20" s="123">
        <v>1.9688594725226001</v>
      </c>
    </row>
    <row r="21" spans="1:32" x14ac:dyDescent="0.25">
      <c r="A21" s="256">
        <v>41487</v>
      </c>
      <c r="B21">
        <f t="shared" si="1"/>
        <v>8</v>
      </c>
      <c r="C21">
        <f t="shared" si="2"/>
        <v>2013</v>
      </c>
      <c r="D21" s="6">
        <f>'Monthly Data'!M21</f>
        <v>20756513.85047508</v>
      </c>
      <c r="E21">
        <v>0</v>
      </c>
      <c r="F21">
        <v>126.10000000000002</v>
      </c>
      <c r="G21">
        <v>31</v>
      </c>
      <c r="H21">
        <v>0</v>
      </c>
      <c r="I21">
        <f>'Monthly Data'!O21</f>
        <v>429</v>
      </c>
      <c r="J21">
        <f>'Monthly Data'!CI21</f>
        <v>0</v>
      </c>
      <c r="L21" s="6">
        <f t="shared" si="3"/>
        <v>-5731272.9579267604</v>
      </c>
      <c r="M21" s="6">
        <f t="shared" si="4"/>
        <v>0</v>
      </c>
      <c r="N21" s="6">
        <f t="shared" si="5"/>
        <v>3014595.0144954599</v>
      </c>
      <c r="O21" s="6">
        <f t="shared" si="6"/>
        <v>16137916.33960807</v>
      </c>
      <c r="P21" s="6">
        <f t="shared" si="10"/>
        <v>0</v>
      </c>
      <c r="Q21" s="6">
        <f t="shared" si="7"/>
        <v>7001451.449335929</v>
      </c>
      <c r="R21" s="6">
        <f t="shared" si="11"/>
        <v>0</v>
      </c>
      <c r="S21" s="6">
        <f t="shared" si="12"/>
        <v>20422689.845512696</v>
      </c>
      <c r="T21" s="6">
        <f t="shared" si="8"/>
        <v>-333824.0049623847</v>
      </c>
      <c r="U21" s="15">
        <f t="shared" si="9"/>
        <v>1.608285511561201E-2</v>
      </c>
    </row>
    <row r="22" spans="1:32" x14ac:dyDescent="0.25">
      <c r="A22" s="256">
        <v>41518</v>
      </c>
      <c r="B22">
        <f t="shared" ref="B22:B85" si="13">MONTH(A22)</f>
        <v>9</v>
      </c>
      <c r="C22">
        <f t="shared" ref="C22:C85" si="14">YEAR(A22)</f>
        <v>2013</v>
      </c>
      <c r="D22" s="6">
        <f>'Monthly Data'!M22</f>
        <v>18496598.202596284</v>
      </c>
      <c r="E22">
        <v>24</v>
      </c>
      <c r="F22">
        <v>58.499999999999993</v>
      </c>
      <c r="G22">
        <v>30</v>
      </c>
      <c r="H22">
        <v>1</v>
      </c>
      <c r="I22">
        <f>'Monthly Data'!O22</f>
        <v>440</v>
      </c>
      <c r="J22">
        <f>'Monthly Data'!CI22</f>
        <v>0</v>
      </c>
      <c r="L22" s="6">
        <f t="shared" si="3"/>
        <v>-5731272.9579267604</v>
      </c>
      <c r="M22" s="6">
        <f t="shared" si="4"/>
        <v>174962.77662427822</v>
      </c>
      <c r="N22" s="6">
        <f t="shared" si="5"/>
        <v>1398523.4603329448</v>
      </c>
      <c r="O22" s="6">
        <f t="shared" si="6"/>
        <v>15617338.393169099</v>
      </c>
      <c r="P22" s="6">
        <f t="shared" si="10"/>
        <v>472832.474396859</v>
      </c>
      <c r="Q22" s="6">
        <f t="shared" si="7"/>
        <v>7180975.8454727484</v>
      </c>
      <c r="R22" s="6">
        <f t="shared" si="11"/>
        <v>0</v>
      </c>
      <c r="S22" s="6">
        <f t="shared" si="12"/>
        <v>19113359.99206917</v>
      </c>
      <c r="T22" s="6">
        <f t="shared" si="8"/>
        <v>616761.78947288543</v>
      </c>
      <c r="U22" s="15">
        <f t="shared" si="9"/>
        <v>3.3344606544262467E-2</v>
      </c>
    </row>
    <row r="23" spans="1:32" x14ac:dyDescent="0.25">
      <c r="A23" s="256">
        <v>41548</v>
      </c>
      <c r="B23">
        <f t="shared" si="13"/>
        <v>10</v>
      </c>
      <c r="C23">
        <f t="shared" si="14"/>
        <v>2013</v>
      </c>
      <c r="D23" s="6">
        <f>'Monthly Data'!M23</f>
        <v>20150009.283521384</v>
      </c>
      <c r="E23">
        <v>111.4</v>
      </c>
      <c r="F23">
        <v>14.300000000000004</v>
      </c>
      <c r="G23">
        <v>31</v>
      </c>
      <c r="H23">
        <v>1</v>
      </c>
      <c r="I23">
        <f>'Monthly Data'!O23</f>
        <v>433</v>
      </c>
      <c r="J23">
        <f>'Monthly Data'!CI23</f>
        <v>0</v>
      </c>
      <c r="L23" s="6">
        <f t="shared" si="3"/>
        <v>-5731272.9579267604</v>
      </c>
      <c r="M23" s="6">
        <f t="shared" si="4"/>
        <v>812118.88816435821</v>
      </c>
      <c r="N23" s="6">
        <f t="shared" si="5"/>
        <v>341861.29030360887</v>
      </c>
      <c r="O23" s="6">
        <f t="shared" si="6"/>
        <v>16137916.33960807</v>
      </c>
      <c r="P23" s="6">
        <f t="shared" si="10"/>
        <v>472832.474396859</v>
      </c>
      <c r="Q23" s="6">
        <f t="shared" si="7"/>
        <v>7066733.0479311366</v>
      </c>
      <c r="R23" s="6">
        <f t="shared" si="11"/>
        <v>0</v>
      </c>
      <c r="S23" s="6">
        <f t="shared" si="12"/>
        <v>19100189.082477272</v>
      </c>
      <c r="T23" s="6">
        <f t="shared" si="8"/>
        <v>-1049820.2010441124</v>
      </c>
      <c r="U23" s="15">
        <f t="shared" si="9"/>
        <v>5.210023411267866E-2</v>
      </c>
    </row>
    <row r="24" spans="1:32" x14ac:dyDescent="0.25">
      <c r="A24" s="256">
        <v>41579</v>
      </c>
      <c r="B24">
        <f t="shared" si="13"/>
        <v>11</v>
      </c>
      <c r="C24">
        <f t="shared" si="14"/>
        <v>2013</v>
      </c>
      <c r="D24" s="6">
        <f>'Monthly Data'!M24</f>
        <v>18707953.880260784</v>
      </c>
      <c r="E24">
        <v>345.70000000000005</v>
      </c>
      <c r="F24">
        <v>0</v>
      </c>
      <c r="G24">
        <v>30</v>
      </c>
      <c r="H24">
        <v>0</v>
      </c>
      <c r="I24">
        <f>'Monthly Data'!O24</f>
        <v>405</v>
      </c>
      <c r="J24">
        <f>'Monthly Data'!CI24</f>
        <v>0</v>
      </c>
      <c r="L24" s="6">
        <f t="shared" si="3"/>
        <v>-5731272.9579267604</v>
      </c>
      <c r="M24" s="6">
        <f t="shared" si="4"/>
        <v>2520192.9949588748</v>
      </c>
      <c r="N24" s="6">
        <f t="shared" si="5"/>
        <v>0</v>
      </c>
      <c r="O24" s="6">
        <f t="shared" si="6"/>
        <v>15617338.393169099</v>
      </c>
      <c r="P24" s="6">
        <f t="shared" si="10"/>
        <v>0</v>
      </c>
      <c r="Q24" s="6">
        <f t="shared" si="7"/>
        <v>6609761.8577646883</v>
      </c>
      <c r="R24" s="6">
        <f t="shared" si="11"/>
        <v>0</v>
      </c>
      <c r="S24" s="6">
        <f t="shared" si="12"/>
        <v>19016020.287965901</v>
      </c>
      <c r="T24" s="6">
        <f t="shared" si="8"/>
        <v>308066.40770511702</v>
      </c>
      <c r="U24" s="15">
        <f t="shared" si="9"/>
        <v>1.646713529854087E-2</v>
      </c>
    </row>
    <row r="25" spans="1:32" x14ac:dyDescent="0.25">
      <c r="A25" s="256">
        <v>41609</v>
      </c>
      <c r="B25">
        <f t="shared" si="13"/>
        <v>12</v>
      </c>
      <c r="C25">
        <f t="shared" si="14"/>
        <v>2013</v>
      </c>
      <c r="D25" s="6">
        <f>'Monthly Data'!M25</f>
        <v>21198459.033898782</v>
      </c>
      <c r="E25">
        <v>549.6</v>
      </c>
      <c r="F25">
        <v>0</v>
      </c>
      <c r="G25">
        <v>31</v>
      </c>
      <c r="H25">
        <v>0</v>
      </c>
      <c r="I25">
        <f>'Monthly Data'!O25</f>
        <v>399</v>
      </c>
      <c r="J25">
        <f>'Monthly Data'!CI25</f>
        <v>0</v>
      </c>
      <c r="L25" s="6">
        <f t="shared" si="3"/>
        <v>-5731272.9579267604</v>
      </c>
      <c r="M25" s="6">
        <f t="shared" si="4"/>
        <v>4006647.5846959716</v>
      </c>
      <c r="N25" s="6">
        <f t="shared" si="5"/>
        <v>0</v>
      </c>
      <c r="O25" s="6">
        <f t="shared" si="6"/>
        <v>16137916.33960807</v>
      </c>
      <c r="P25" s="6">
        <f t="shared" si="10"/>
        <v>0</v>
      </c>
      <c r="Q25" s="6">
        <f t="shared" si="7"/>
        <v>6511839.4598718779</v>
      </c>
      <c r="R25" s="6">
        <f t="shared" si="11"/>
        <v>0</v>
      </c>
      <c r="S25" s="6">
        <f t="shared" si="12"/>
        <v>20925130.426249158</v>
      </c>
      <c r="T25" s="6">
        <f t="shared" si="8"/>
        <v>-273328.60764962435</v>
      </c>
      <c r="U25" s="15">
        <f t="shared" si="9"/>
        <v>1.2893796063786541E-2</v>
      </c>
    </row>
    <row r="26" spans="1:32" x14ac:dyDescent="0.25">
      <c r="A26" s="256">
        <v>41640</v>
      </c>
      <c r="B26">
        <f t="shared" si="13"/>
        <v>1</v>
      </c>
      <c r="C26">
        <f t="shared" si="14"/>
        <v>2014</v>
      </c>
      <c r="D26" s="6">
        <f>'Monthly Data'!M26</f>
        <v>21399314.102067377</v>
      </c>
      <c r="E26">
        <v>702.30000000000007</v>
      </c>
      <c r="F26">
        <v>0</v>
      </c>
      <c r="G26">
        <v>31</v>
      </c>
      <c r="H26">
        <v>0</v>
      </c>
      <c r="I26">
        <f>'Monthly Data'!O26</f>
        <v>405</v>
      </c>
      <c r="J26">
        <f>'Monthly Data'!CI26</f>
        <v>0</v>
      </c>
      <c r="L26" s="6">
        <f t="shared" si="3"/>
        <v>-5731272.9579267604</v>
      </c>
      <c r="M26" s="6">
        <f t="shared" si="4"/>
        <v>5119848.2509679422</v>
      </c>
      <c r="N26" s="6">
        <f t="shared" si="5"/>
        <v>0</v>
      </c>
      <c r="O26" s="6">
        <f t="shared" si="6"/>
        <v>16137916.33960807</v>
      </c>
      <c r="P26" s="6">
        <f t="shared" si="10"/>
        <v>0</v>
      </c>
      <c r="Q26" s="6">
        <f t="shared" si="7"/>
        <v>6609761.8577646883</v>
      </c>
      <c r="R26" s="6">
        <f t="shared" si="11"/>
        <v>0</v>
      </c>
      <c r="S26" s="6">
        <f t="shared" si="12"/>
        <v>22136253.490413938</v>
      </c>
      <c r="T26" s="6">
        <f t="shared" si="8"/>
        <v>736939.3883465603</v>
      </c>
      <c r="U26" s="15">
        <f t="shared" si="9"/>
        <v>3.443752378378169E-2</v>
      </c>
    </row>
    <row r="27" spans="1:32" x14ac:dyDescent="0.25">
      <c r="A27" s="256">
        <v>41671</v>
      </c>
      <c r="B27">
        <f t="shared" si="13"/>
        <v>2</v>
      </c>
      <c r="C27">
        <f t="shared" si="14"/>
        <v>2014</v>
      </c>
      <c r="D27" s="6">
        <f>'Monthly Data'!M27</f>
        <v>19895037.241073877</v>
      </c>
      <c r="E27">
        <v>651.70000000000005</v>
      </c>
      <c r="F27">
        <v>0</v>
      </c>
      <c r="G27">
        <v>28</v>
      </c>
      <c r="H27">
        <v>0</v>
      </c>
      <c r="I27">
        <f>'Monthly Data'!O27</f>
        <v>405</v>
      </c>
      <c r="J27">
        <f>'Monthly Data'!CI27</f>
        <v>0</v>
      </c>
      <c r="L27" s="6">
        <f t="shared" si="3"/>
        <v>-5731272.9579267604</v>
      </c>
      <c r="M27" s="6">
        <f t="shared" si="4"/>
        <v>4750968.3969184225</v>
      </c>
      <c r="N27" s="6">
        <f t="shared" si="5"/>
        <v>0</v>
      </c>
      <c r="O27" s="6">
        <f t="shared" si="6"/>
        <v>14576182.500291159</v>
      </c>
      <c r="P27" s="6">
        <f t="shared" si="10"/>
        <v>0</v>
      </c>
      <c r="Q27" s="6">
        <f t="shared" si="7"/>
        <v>6609761.8577646883</v>
      </c>
      <c r="R27" s="6">
        <f t="shared" si="11"/>
        <v>0</v>
      </c>
      <c r="S27" s="6">
        <f t="shared" si="12"/>
        <v>20205639.797047511</v>
      </c>
      <c r="T27" s="6">
        <f t="shared" si="8"/>
        <v>310602.55597363412</v>
      </c>
      <c r="U27" s="15">
        <f t="shared" si="9"/>
        <v>1.5612062053967217E-2</v>
      </c>
    </row>
    <row r="28" spans="1:32" x14ac:dyDescent="0.25">
      <c r="A28" s="256">
        <v>41699</v>
      </c>
      <c r="B28">
        <f t="shared" si="13"/>
        <v>3</v>
      </c>
      <c r="C28">
        <f t="shared" si="14"/>
        <v>2014</v>
      </c>
      <c r="D28" s="6">
        <f>'Monthly Data'!M28</f>
        <v>21807154.624765079</v>
      </c>
      <c r="E28">
        <v>561.30000000000007</v>
      </c>
      <c r="F28">
        <v>0</v>
      </c>
      <c r="G28">
        <v>31</v>
      </c>
      <c r="H28">
        <v>0</v>
      </c>
      <c r="I28">
        <f>'Monthly Data'!O28</f>
        <v>406</v>
      </c>
      <c r="J28">
        <f>'Monthly Data'!CI28</f>
        <v>0</v>
      </c>
      <c r="L28" s="6">
        <f t="shared" si="3"/>
        <v>-5731272.9579267604</v>
      </c>
      <c r="M28" s="6">
        <f t="shared" si="4"/>
        <v>4091941.9383003078</v>
      </c>
      <c r="N28" s="6">
        <f t="shared" si="5"/>
        <v>0</v>
      </c>
      <c r="O28" s="6">
        <f t="shared" si="6"/>
        <v>16137916.33960807</v>
      </c>
      <c r="P28" s="6">
        <f t="shared" si="10"/>
        <v>0</v>
      </c>
      <c r="Q28" s="6">
        <f t="shared" si="7"/>
        <v>6626082.2574134907</v>
      </c>
      <c r="R28" s="6">
        <f t="shared" si="11"/>
        <v>0</v>
      </c>
      <c r="S28" s="6">
        <f t="shared" si="12"/>
        <v>21124667.577395108</v>
      </c>
      <c r="T28" s="6">
        <f t="shared" si="8"/>
        <v>-682487.04736997187</v>
      </c>
      <c r="U28" s="15">
        <f t="shared" si="9"/>
        <v>3.129647398358483E-2</v>
      </c>
    </row>
    <row r="29" spans="1:32" x14ac:dyDescent="0.25">
      <c r="A29" s="256">
        <v>41730</v>
      </c>
      <c r="B29">
        <f t="shared" si="13"/>
        <v>4</v>
      </c>
      <c r="C29">
        <f t="shared" si="14"/>
        <v>2014</v>
      </c>
      <c r="D29" s="6">
        <f>'Monthly Data'!M29</f>
        <v>18246560.024656776</v>
      </c>
      <c r="E29">
        <v>226.79999999999998</v>
      </c>
      <c r="F29">
        <v>0</v>
      </c>
      <c r="G29">
        <v>30</v>
      </c>
      <c r="H29">
        <v>0</v>
      </c>
      <c r="I29">
        <f>'Monthly Data'!O29</f>
        <v>402</v>
      </c>
      <c r="J29">
        <f>'Monthly Data'!CI29</f>
        <v>0</v>
      </c>
      <c r="L29" s="6">
        <f t="shared" si="3"/>
        <v>-5731272.9579267604</v>
      </c>
      <c r="M29" s="6">
        <f t="shared" si="4"/>
        <v>1653398.2390994292</v>
      </c>
      <c r="N29" s="6">
        <f t="shared" si="5"/>
        <v>0</v>
      </c>
      <c r="O29" s="6">
        <f t="shared" si="6"/>
        <v>15617338.393169099</v>
      </c>
      <c r="P29" s="6">
        <f t="shared" si="10"/>
        <v>0</v>
      </c>
      <c r="Q29" s="6">
        <f t="shared" si="7"/>
        <v>6560800.6588182831</v>
      </c>
      <c r="R29" s="6">
        <f t="shared" si="11"/>
        <v>0</v>
      </c>
      <c r="S29" s="6">
        <f t="shared" si="12"/>
        <v>18100264.33316005</v>
      </c>
      <c r="T29" s="6">
        <f t="shared" si="8"/>
        <v>-146295.69149672613</v>
      </c>
      <c r="U29" s="15">
        <f t="shared" si="9"/>
        <v>8.0177135470486036E-3</v>
      </c>
    </row>
    <row r="30" spans="1:32" x14ac:dyDescent="0.25">
      <c r="A30" s="256">
        <v>41760</v>
      </c>
      <c r="B30">
        <f t="shared" si="13"/>
        <v>5</v>
      </c>
      <c r="C30">
        <f t="shared" si="14"/>
        <v>2014</v>
      </c>
      <c r="D30" s="6">
        <f>'Monthly Data'!M30</f>
        <v>17252199.708553478</v>
      </c>
      <c r="E30">
        <v>74.099999999999994</v>
      </c>
      <c r="F30">
        <v>27.500000000000004</v>
      </c>
      <c r="G30">
        <v>31</v>
      </c>
      <c r="H30">
        <v>0</v>
      </c>
      <c r="I30">
        <f>'Monthly Data'!O30</f>
        <v>393</v>
      </c>
      <c r="J30">
        <f>'Monthly Data'!CI30</f>
        <v>0</v>
      </c>
      <c r="L30" s="6">
        <f t="shared" si="3"/>
        <v>-5731272.9579267604</v>
      </c>
      <c r="M30" s="6">
        <f t="shared" si="4"/>
        <v>540197.57282745896</v>
      </c>
      <c r="N30" s="6">
        <f t="shared" si="5"/>
        <v>657425.55827617075</v>
      </c>
      <c r="O30" s="6">
        <f t="shared" si="6"/>
        <v>16137916.33960807</v>
      </c>
      <c r="P30" s="6">
        <f t="shared" si="10"/>
        <v>0</v>
      </c>
      <c r="Q30" s="6">
        <f t="shared" si="7"/>
        <v>6413917.0619790684</v>
      </c>
      <c r="R30" s="6">
        <f t="shared" si="11"/>
        <v>0</v>
      </c>
      <c r="S30" s="6">
        <f t="shared" si="12"/>
        <v>18018183.574764006</v>
      </c>
      <c r="T30" s="6">
        <f t="shared" si="8"/>
        <v>765983.86621052772</v>
      </c>
      <c r="U30" s="15">
        <f t="shared" si="9"/>
        <v>4.4399200052777046E-2</v>
      </c>
    </row>
    <row r="31" spans="1:32" x14ac:dyDescent="0.25">
      <c r="A31" s="256">
        <v>41791</v>
      </c>
      <c r="B31">
        <f t="shared" si="13"/>
        <v>6</v>
      </c>
      <c r="C31">
        <f t="shared" si="14"/>
        <v>2014</v>
      </c>
      <c r="D31" s="6">
        <f>'Monthly Data'!M31</f>
        <v>18652963.971479878</v>
      </c>
      <c r="E31">
        <v>3.3000000000000007</v>
      </c>
      <c r="F31">
        <v>96.499999999999986</v>
      </c>
      <c r="G31">
        <v>30</v>
      </c>
      <c r="H31">
        <v>0</v>
      </c>
      <c r="I31">
        <f>'Monthly Data'!O31</f>
        <v>393</v>
      </c>
      <c r="J31">
        <f>'Monthly Data'!CI31</f>
        <v>0</v>
      </c>
      <c r="L31" s="6">
        <f t="shared" si="3"/>
        <v>-5731272.9579267604</v>
      </c>
      <c r="M31" s="6">
        <f t="shared" si="4"/>
        <v>24057.381785838261</v>
      </c>
      <c r="N31" s="6">
        <f t="shared" si="5"/>
        <v>2306966.0499509261</v>
      </c>
      <c r="O31" s="6">
        <f t="shared" si="6"/>
        <v>15617338.393169099</v>
      </c>
      <c r="P31" s="6">
        <f t="shared" si="10"/>
        <v>0</v>
      </c>
      <c r="Q31" s="6">
        <f t="shared" si="7"/>
        <v>6413917.0619790684</v>
      </c>
      <c r="R31" s="6">
        <f t="shared" si="11"/>
        <v>0</v>
      </c>
      <c r="S31" s="6">
        <f t="shared" si="12"/>
        <v>18631005.92895817</v>
      </c>
      <c r="T31" s="6">
        <f t="shared" si="8"/>
        <v>-21958.042521707714</v>
      </c>
      <c r="U31" s="15">
        <f t="shared" si="9"/>
        <v>1.1771878482841256E-3</v>
      </c>
    </row>
    <row r="32" spans="1:32" x14ac:dyDescent="0.25">
      <c r="A32" s="256">
        <v>41821</v>
      </c>
      <c r="B32">
        <f t="shared" si="13"/>
        <v>7</v>
      </c>
      <c r="C32">
        <f t="shared" si="14"/>
        <v>2014</v>
      </c>
      <c r="D32" s="6">
        <f>'Monthly Data'!M32</f>
        <v>20437880.751591679</v>
      </c>
      <c r="E32">
        <v>0</v>
      </c>
      <c r="F32">
        <v>109.60000000000002</v>
      </c>
      <c r="G32">
        <v>31</v>
      </c>
      <c r="H32">
        <v>0</v>
      </c>
      <c r="I32">
        <f>'Monthly Data'!O32</f>
        <v>395</v>
      </c>
      <c r="J32">
        <f>'Monthly Data'!CI32</f>
        <v>0</v>
      </c>
      <c r="L32" s="6">
        <f t="shared" si="3"/>
        <v>-5731272.9579267604</v>
      </c>
      <c r="M32" s="6">
        <f t="shared" si="4"/>
        <v>0</v>
      </c>
      <c r="N32" s="6">
        <f t="shared" si="5"/>
        <v>2620139.6795297572</v>
      </c>
      <c r="O32" s="6">
        <f t="shared" si="6"/>
        <v>16137916.33960807</v>
      </c>
      <c r="P32" s="6">
        <f t="shared" si="10"/>
        <v>0</v>
      </c>
      <c r="Q32" s="6">
        <f t="shared" si="7"/>
        <v>6446557.8612766713</v>
      </c>
      <c r="R32" s="6">
        <f t="shared" si="11"/>
        <v>0</v>
      </c>
      <c r="S32" s="6">
        <f t="shared" si="12"/>
        <v>19473340.922487736</v>
      </c>
      <c r="T32" s="6">
        <f t="shared" si="8"/>
        <v>-964539.82910394296</v>
      </c>
      <c r="U32" s="15">
        <f t="shared" si="9"/>
        <v>4.7193730153691486E-2</v>
      </c>
    </row>
    <row r="33" spans="1:21" x14ac:dyDescent="0.25">
      <c r="A33" s="256">
        <v>41852</v>
      </c>
      <c r="B33">
        <f t="shared" si="13"/>
        <v>8</v>
      </c>
      <c r="C33">
        <f t="shared" si="14"/>
        <v>2014</v>
      </c>
      <c r="D33" s="6">
        <f>'Monthly Data'!M33</f>
        <v>19466788.962457281</v>
      </c>
      <c r="E33">
        <v>0</v>
      </c>
      <c r="F33">
        <v>113.39999999999999</v>
      </c>
      <c r="G33">
        <v>31</v>
      </c>
      <c r="H33">
        <v>0</v>
      </c>
      <c r="I33">
        <f>'Monthly Data'!O33</f>
        <v>396</v>
      </c>
      <c r="J33">
        <f>'Monthly Data'!CI33</f>
        <v>0</v>
      </c>
      <c r="L33" s="6">
        <f t="shared" si="3"/>
        <v>-5731272.9579267604</v>
      </c>
      <c r="M33" s="6">
        <f t="shared" si="4"/>
        <v>0</v>
      </c>
      <c r="N33" s="6">
        <f t="shared" si="5"/>
        <v>2710983.9384915545</v>
      </c>
      <c r="O33" s="6">
        <f t="shared" si="6"/>
        <v>16137916.33960807</v>
      </c>
      <c r="P33" s="6">
        <f t="shared" si="10"/>
        <v>0</v>
      </c>
      <c r="Q33" s="6">
        <f t="shared" si="7"/>
        <v>6462878.2609254736</v>
      </c>
      <c r="R33" s="6">
        <f t="shared" si="11"/>
        <v>0</v>
      </c>
      <c r="S33" s="6">
        <f t="shared" si="12"/>
        <v>19580505.581098337</v>
      </c>
      <c r="T33" s="6">
        <f t="shared" si="8"/>
        <v>113716.61864105612</v>
      </c>
      <c r="U33" s="15">
        <f t="shared" si="9"/>
        <v>5.8415704233689778E-3</v>
      </c>
    </row>
    <row r="34" spans="1:21" x14ac:dyDescent="0.25">
      <c r="A34" s="256">
        <v>41883</v>
      </c>
      <c r="B34">
        <f t="shared" si="13"/>
        <v>9</v>
      </c>
      <c r="C34">
        <f t="shared" si="14"/>
        <v>2014</v>
      </c>
      <c r="D34" s="6">
        <f>'Monthly Data'!M34</f>
        <v>18315528.931178078</v>
      </c>
      <c r="E34">
        <v>22.200000000000003</v>
      </c>
      <c r="F34">
        <v>47.5</v>
      </c>
      <c r="G34">
        <v>30</v>
      </c>
      <c r="H34">
        <v>1</v>
      </c>
      <c r="I34">
        <f>'Monthly Data'!O34</f>
        <v>392</v>
      </c>
      <c r="J34">
        <f>'Monthly Data'!CI34</f>
        <v>0</v>
      </c>
      <c r="L34" s="6">
        <f t="shared" ref="L34:L65" si="15">$X$7</f>
        <v>-5731272.9579267604</v>
      </c>
      <c r="M34" s="6">
        <f t="shared" ref="M34:M65" si="16">E34*$X$8</f>
        <v>161840.56837745738</v>
      </c>
      <c r="N34" s="6">
        <f t="shared" ref="N34:N65" si="17">F34*$X$9</f>
        <v>1135553.2370224767</v>
      </c>
      <c r="O34" s="6">
        <f t="shared" ref="O34:O65" si="18">G34*$X$10</f>
        <v>15617338.393169099</v>
      </c>
      <c r="P34" s="6">
        <f t="shared" si="10"/>
        <v>472832.474396859</v>
      </c>
      <c r="Q34" s="6">
        <f t="shared" ref="Q34:Q65" si="19">I34*$X$12</f>
        <v>6397596.6623302661</v>
      </c>
      <c r="R34" s="6">
        <f t="shared" si="11"/>
        <v>0</v>
      </c>
      <c r="S34" s="6">
        <f t="shared" si="12"/>
        <v>18053888.377369396</v>
      </c>
      <c r="T34" s="6">
        <f t="shared" ref="T34:T65" si="20">S34-D34</f>
        <v>-261640.55380868167</v>
      </c>
      <c r="U34" s="15">
        <f t="shared" ref="U34:U65" si="21">ABS(S34-D34)/D34</f>
        <v>1.4285175972357388E-2</v>
      </c>
    </row>
    <row r="35" spans="1:21" x14ac:dyDescent="0.25">
      <c r="A35" s="256">
        <v>41913</v>
      </c>
      <c r="B35">
        <f t="shared" si="13"/>
        <v>10</v>
      </c>
      <c r="C35">
        <f t="shared" si="14"/>
        <v>2014</v>
      </c>
      <c r="D35" s="6">
        <f>'Monthly Data'!M35</f>
        <v>18639625.448093776</v>
      </c>
      <c r="E35">
        <v>117.00000000000003</v>
      </c>
      <c r="F35">
        <v>4.1999999999999993</v>
      </c>
      <c r="G35">
        <v>31</v>
      </c>
      <c r="H35">
        <v>1</v>
      </c>
      <c r="I35">
        <f>'Monthly Data'!O35</f>
        <v>386</v>
      </c>
      <c r="J35">
        <f>'Monthly Data'!CI35</f>
        <v>0</v>
      </c>
      <c r="L35" s="6">
        <f t="shared" si="15"/>
        <v>-5731272.9579267604</v>
      </c>
      <c r="M35" s="6">
        <f t="shared" si="16"/>
        <v>852943.53604335664</v>
      </c>
      <c r="N35" s="6">
        <f t="shared" si="17"/>
        <v>100406.81253672423</v>
      </c>
      <c r="O35" s="6">
        <f t="shared" si="18"/>
        <v>16137916.33960807</v>
      </c>
      <c r="P35" s="6">
        <f t="shared" si="10"/>
        <v>472832.474396859</v>
      </c>
      <c r="Q35" s="6">
        <f t="shared" si="19"/>
        <v>6299674.2644374566</v>
      </c>
      <c r="R35" s="6">
        <f t="shared" si="11"/>
        <v>0</v>
      </c>
      <c r="S35" s="6">
        <f t="shared" si="12"/>
        <v>18132500.469095703</v>
      </c>
      <c r="T35" s="6">
        <f t="shared" si="20"/>
        <v>-507124.97899807245</v>
      </c>
      <c r="U35" s="15">
        <f t="shared" si="21"/>
        <v>2.7206822390840196E-2</v>
      </c>
    </row>
    <row r="36" spans="1:21" x14ac:dyDescent="0.25">
      <c r="A36" s="256">
        <v>41944</v>
      </c>
      <c r="B36">
        <f t="shared" si="13"/>
        <v>11</v>
      </c>
      <c r="C36">
        <f t="shared" si="14"/>
        <v>2014</v>
      </c>
      <c r="D36" s="6">
        <f>'Monthly Data'!M36</f>
        <v>18739976.629389778</v>
      </c>
      <c r="E36">
        <v>363.7</v>
      </c>
      <c r="F36">
        <v>0</v>
      </c>
      <c r="G36">
        <v>30</v>
      </c>
      <c r="H36">
        <v>0</v>
      </c>
      <c r="I36">
        <f>'Monthly Data'!O36</f>
        <v>384</v>
      </c>
      <c r="J36">
        <f>'Monthly Data'!CI36</f>
        <v>0</v>
      </c>
      <c r="L36" s="6">
        <f t="shared" si="15"/>
        <v>-5731272.9579267604</v>
      </c>
      <c r="M36" s="6">
        <f t="shared" si="16"/>
        <v>2651415.0774270832</v>
      </c>
      <c r="N36" s="6">
        <f t="shared" si="17"/>
        <v>0</v>
      </c>
      <c r="O36" s="6">
        <f t="shared" si="18"/>
        <v>15617338.393169099</v>
      </c>
      <c r="P36" s="6">
        <f t="shared" si="10"/>
        <v>0</v>
      </c>
      <c r="Q36" s="6">
        <f t="shared" si="19"/>
        <v>6267033.4651398528</v>
      </c>
      <c r="R36" s="6">
        <f t="shared" si="11"/>
        <v>0</v>
      </c>
      <c r="S36" s="6">
        <f t="shared" si="12"/>
        <v>18804513.977809273</v>
      </c>
      <c r="T36" s="6">
        <f t="shared" si="20"/>
        <v>64537.348419494927</v>
      </c>
      <c r="U36" s="15">
        <f t="shared" si="21"/>
        <v>3.4438329191020145E-3</v>
      </c>
    </row>
    <row r="37" spans="1:21" x14ac:dyDescent="0.25">
      <c r="A37" s="256">
        <v>41974</v>
      </c>
      <c r="B37">
        <f t="shared" si="13"/>
        <v>12</v>
      </c>
      <c r="C37">
        <f t="shared" si="14"/>
        <v>2014</v>
      </c>
      <c r="D37" s="6">
        <f>'Monthly Data'!M37</f>
        <v>19939138.603936777</v>
      </c>
      <c r="E37">
        <v>418.49999999999989</v>
      </c>
      <c r="F37">
        <v>0</v>
      </c>
      <c r="G37">
        <v>31</v>
      </c>
      <c r="H37">
        <v>0</v>
      </c>
      <c r="I37">
        <f>'Monthly Data'!O37</f>
        <v>385</v>
      </c>
      <c r="J37">
        <f>'Monthly Data'!CI37</f>
        <v>0</v>
      </c>
      <c r="L37" s="6">
        <f t="shared" si="15"/>
        <v>-5731272.9579267604</v>
      </c>
      <c r="M37" s="6">
        <f t="shared" si="16"/>
        <v>3050913.417385851</v>
      </c>
      <c r="N37" s="6">
        <f t="shared" si="17"/>
        <v>0</v>
      </c>
      <c r="O37" s="6">
        <f t="shared" si="18"/>
        <v>16137916.33960807</v>
      </c>
      <c r="P37" s="6">
        <f t="shared" si="10"/>
        <v>0</v>
      </c>
      <c r="Q37" s="6">
        <f t="shared" si="19"/>
        <v>6283353.8647886543</v>
      </c>
      <c r="R37" s="6">
        <f t="shared" si="11"/>
        <v>0</v>
      </c>
      <c r="S37" s="6">
        <f t="shared" si="12"/>
        <v>19740910.663855813</v>
      </c>
      <c r="T37" s="6">
        <f t="shared" si="20"/>
        <v>-198227.94008096308</v>
      </c>
      <c r="U37" s="15">
        <f t="shared" si="21"/>
        <v>9.9416501393808972E-3</v>
      </c>
    </row>
    <row r="38" spans="1:21" x14ac:dyDescent="0.25">
      <c r="A38" s="256">
        <v>42005</v>
      </c>
      <c r="B38">
        <f t="shared" si="13"/>
        <v>1</v>
      </c>
      <c r="C38">
        <f t="shared" si="14"/>
        <v>2015</v>
      </c>
      <c r="D38" s="6">
        <f>'Monthly Data'!M38</f>
        <v>22100366.841291271</v>
      </c>
      <c r="E38">
        <v>656.8</v>
      </c>
      <c r="F38">
        <v>0</v>
      </c>
      <c r="G38">
        <v>31</v>
      </c>
      <c r="H38">
        <v>0</v>
      </c>
      <c r="I38">
        <f>'Monthly Data'!O38</f>
        <v>391</v>
      </c>
      <c r="J38">
        <f>'Monthly Data'!CI38</f>
        <v>0</v>
      </c>
      <c r="L38" s="6">
        <f t="shared" si="15"/>
        <v>-5731272.9579267604</v>
      </c>
      <c r="M38" s="6">
        <f t="shared" si="16"/>
        <v>4788147.9869510802</v>
      </c>
      <c r="N38" s="6">
        <f t="shared" si="17"/>
        <v>0</v>
      </c>
      <c r="O38" s="6">
        <f t="shared" si="18"/>
        <v>16137916.33960807</v>
      </c>
      <c r="P38" s="6">
        <f t="shared" si="10"/>
        <v>0</v>
      </c>
      <c r="Q38" s="6">
        <f t="shared" si="19"/>
        <v>6381276.2626814647</v>
      </c>
      <c r="R38" s="6">
        <f t="shared" si="11"/>
        <v>0</v>
      </c>
      <c r="S38" s="6">
        <f t="shared" si="12"/>
        <v>21576067.631313853</v>
      </c>
      <c r="T38" s="6">
        <f t="shared" si="20"/>
        <v>-524299.20997741818</v>
      </c>
      <c r="U38" s="15">
        <f t="shared" si="21"/>
        <v>2.372355236193829E-2</v>
      </c>
    </row>
    <row r="39" spans="1:21" x14ac:dyDescent="0.25">
      <c r="A39" s="256">
        <v>42036</v>
      </c>
      <c r="B39">
        <f t="shared" si="13"/>
        <v>2</v>
      </c>
      <c r="C39">
        <f t="shared" si="14"/>
        <v>2015</v>
      </c>
      <c r="D39" s="6">
        <f>'Monthly Data'!M39</f>
        <v>20762337.842729874</v>
      </c>
      <c r="E39">
        <v>729.1</v>
      </c>
      <c r="F39">
        <v>0</v>
      </c>
      <c r="G39">
        <v>28</v>
      </c>
      <c r="H39">
        <v>0</v>
      </c>
      <c r="I39">
        <f>'Monthly Data'!O39</f>
        <v>392</v>
      </c>
      <c r="J39">
        <f>'Monthly Data'!CI39</f>
        <v>0</v>
      </c>
      <c r="L39" s="6">
        <f t="shared" si="15"/>
        <v>-5731272.9579267604</v>
      </c>
      <c r="M39" s="6">
        <f t="shared" si="16"/>
        <v>5315223.3515317189</v>
      </c>
      <c r="N39" s="6">
        <f t="shared" si="17"/>
        <v>0</v>
      </c>
      <c r="O39" s="6">
        <f t="shared" si="18"/>
        <v>14576182.500291159</v>
      </c>
      <c r="P39" s="6">
        <f t="shared" si="10"/>
        <v>0</v>
      </c>
      <c r="Q39" s="6">
        <f t="shared" si="19"/>
        <v>6397596.6623302661</v>
      </c>
      <c r="R39" s="6">
        <f t="shared" si="11"/>
        <v>0</v>
      </c>
      <c r="S39" s="6">
        <f t="shared" si="12"/>
        <v>20557729.556226384</v>
      </c>
      <c r="T39" s="6">
        <f t="shared" si="20"/>
        <v>-204608.28650349006</v>
      </c>
      <c r="U39" s="15">
        <f t="shared" si="21"/>
        <v>9.8547807117557121E-3</v>
      </c>
    </row>
    <row r="40" spans="1:21" x14ac:dyDescent="0.25">
      <c r="A40" s="256">
        <v>42064</v>
      </c>
      <c r="B40">
        <f t="shared" si="13"/>
        <v>3</v>
      </c>
      <c r="C40">
        <f t="shared" si="14"/>
        <v>2015</v>
      </c>
      <c r="D40" s="6">
        <f>'Monthly Data'!M40</f>
        <v>20061469.364567973</v>
      </c>
      <c r="E40">
        <v>474.69999999999993</v>
      </c>
      <c r="F40">
        <v>0</v>
      </c>
      <c r="G40">
        <v>31</v>
      </c>
      <c r="H40">
        <v>0</v>
      </c>
      <c r="I40">
        <f>'Monthly Data'!O40</f>
        <v>388</v>
      </c>
      <c r="J40">
        <f>'Monthly Data'!CI40</f>
        <v>0</v>
      </c>
      <c r="L40" s="6">
        <f t="shared" si="15"/>
        <v>-5731272.9579267604</v>
      </c>
      <c r="M40" s="6">
        <f t="shared" si="16"/>
        <v>3460617.9193143696</v>
      </c>
      <c r="N40" s="6">
        <f t="shared" si="17"/>
        <v>0</v>
      </c>
      <c r="O40" s="6">
        <f t="shared" si="18"/>
        <v>16137916.33960807</v>
      </c>
      <c r="P40" s="6">
        <f t="shared" si="10"/>
        <v>0</v>
      </c>
      <c r="Q40" s="6">
        <f t="shared" si="19"/>
        <v>6332315.0637350595</v>
      </c>
      <c r="R40" s="6">
        <f t="shared" si="11"/>
        <v>0</v>
      </c>
      <c r="S40" s="6">
        <f t="shared" si="12"/>
        <v>20199576.364730738</v>
      </c>
      <c r="T40" s="6">
        <f t="shared" si="20"/>
        <v>138107.00016276538</v>
      </c>
      <c r="U40" s="15">
        <f t="shared" si="21"/>
        <v>6.8841916637814304E-3</v>
      </c>
    </row>
    <row r="41" spans="1:21" x14ac:dyDescent="0.25">
      <c r="A41" s="256">
        <v>42095</v>
      </c>
      <c r="B41">
        <f t="shared" si="13"/>
        <v>4</v>
      </c>
      <c r="C41">
        <f t="shared" si="14"/>
        <v>2015</v>
      </c>
      <c r="D41" s="6">
        <f>'Monthly Data'!M41</f>
        <v>17733635.082263172</v>
      </c>
      <c r="E41">
        <v>210.70000000000005</v>
      </c>
      <c r="F41">
        <v>0</v>
      </c>
      <c r="G41">
        <v>30</v>
      </c>
      <c r="H41">
        <v>0</v>
      </c>
      <c r="I41">
        <f>'Monthly Data'!O41</f>
        <v>383</v>
      </c>
      <c r="J41">
        <f>'Monthly Data'!CI41</f>
        <v>0</v>
      </c>
      <c r="L41" s="6">
        <f t="shared" si="15"/>
        <v>-5731272.9579267604</v>
      </c>
      <c r="M41" s="6">
        <f t="shared" si="16"/>
        <v>1536027.3764473097</v>
      </c>
      <c r="N41" s="6">
        <f t="shared" si="17"/>
        <v>0</v>
      </c>
      <c r="O41" s="6">
        <f t="shared" si="18"/>
        <v>15617338.393169099</v>
      </c>
      <c r="P41" s="6">
        <f t="shared" si="10"/>
        <v>0</v>
      </c>
      <c r="Q41" s="6">
        <f t="shared" si="19"/>
        <v>6250713.0654910514</v>
      </c>
      <c r="R41" s="6">
        <f t="shared" si="11"/>
        <v>0</v>
      </c>
      <c r="S41" s="6">
        <f t="shared" si="12"/>
        <v>17672805.877180699</v>
      </c>
      <c r="T41" s="6">
        <f t="shared" si="20"/>
        <v>-60829.205082472414</v>
      </c>
      <c r="U41" s="15">
        <f t="shared" si="21"/>
        <v>3.4301599644007883E-3</v>
      </c>
    </row>
    <row r="42" spans="1:21" x14ac:dyDescent="0.25">
      <c r="A42" s="256">
        <v>42125</v>
      </c>
      <c r="B42">
        <f t="shared" si="13"/>
        <v>5</v>
      </c>
      <c r="C42">
        <f t="shared" si="14"/>
        <v>2015</v>
      </c>
      <c r="D42" s="6">
        <f>'Monthly Data'!M42</f>
        <v>17699206.830426574</v>
      </c>
      <c r="E42">
        <v>60</v>
      </c>
      <c r="F42">
        <v>53.500000000000007</v>
      </c>
      <c r="G42">
        <v>31</v>
      </c>
      <c r="H42">
        <v>0</v>
      </c>
      <c r="I42">
        <f>'Monthly Data'!O42</f>
        <v>372</v>
      </c>
      <c r="J42">
        <f>'Monthly Data'!CI42</f>
        <v>0</v>
      </c>
      <c r="L42" s="6">
        <f t="shared" si="15"/>
        <v>-5731272.9579267604</v>
      </c>
      <c r="M42" s="6">
        <f t="shared" si="16"/>
        <v>437406.94156069559</v>
      </c>
      <c r="N42" s="6">
        <f t="shared" si="17"/>
        <v>1278991.5406463686</v>
      </c>
      <c r="O42" s="6">
        <f t="shared" si="18"/>
        <v>16137916.33960807</v>
      </c>
      <c r="P42" s="6">
        <f t="shared" si="10"/>
        <v>0</v>
      </c>
      <c r="Q42" s="6">
        <f t="shared" si="19"/>
        <v>6071188.669354232</v>
      </c>
      <c r="R42" s="6">
        <f t="shared" si="11"/>
        <v>0</v>
      </c>
      <c r="S42" s="6">
        <f t="shared" si="12"/>
        <v>18194230.533242606</v>
      </c>
      <c r="T42" s="6">
        <f t="shared" si="20"/>
        <v>495023.70281603187</v>
      </c>
      <c r="U42" s="15">
        <f t="shared" si="21"/>
        <v>2.7968694165720485E-2</v>
      </c>
    </row>
    <row r="43" spans="1:21" x14ac:dyDescent="0.25">
      <c r="A43" s="256">
        <v>42156</v>
      </c>
      <c r="B43">
        <f t="shared" si="13"/>
        <v>6</v>
      </c>
      <c r="C43">
        <f t="shared" si="14"/>
        <v>2015</v>
      </c>
      <c r="D43" s="6">
        <f>'Monthly Data'!M43</f>
        <v>17929492.361075774</v>
      </c>
      <c r="E43">
        <v>11.9</v>
      </c>
      <c r="F43">
        <v>64.5</v>
      </c>
      <c r="G43">
        <v>30</v>
      </c>
      <c r="H43">
        <v>0</v>
      </c>
      <c r="I43">
        <f>'Monthly Data'!O43</f>
        <v>373</v>
      </c>
      <c r="J43">
        <f>'Monthly Data'!CI43</f>
        <v>0</v>
      </c>
      <c r="L43" s="6">
        <f t="shared" si="15"/>
        <v>-5731272.9579267604</v>
      </c>
      <c r="M43" s="6">
        <f t="shared" si="16"/>
        <v>86752.376742871289</v>
      </c>
      <c r="N43" s="6">
        <f t="shared" si="17"/>
        <v>1541961.7639568367</v>
      </c>
      <c r="O43" s="6">
        <f t="shared" si="18"/>
        <v>15617338.393169099</v>
      </c>
      <c r="P43" s="6">
        <f t="shared" si="10"/>
        <v>0</v>
      </c>
      <c r="Q43" s="6">
        <f t="shared" si="19"/>
        <v>6087509.0690030344</v>
      </c>
      <c r="R43" s="6">
        <f t="shared" si="11"/>
        <v>0</v>
      </c>
      <c r="S43" s="6">
        <f t="shared" si="12"/>
        <v>17602288.644945081</v>
      </c>
      <c r="T43" s="6">
        <f t="shared" si="20"/>
        <v>-327203.71613069251</v>
      </c>
      <c r="U43" s="15">
        <f t="shared" si="21"/>
        <v>1.8249469061435278E-2</v>
      </c>
    </row>
    <row r="44" spans="1:21" x14ac:dyDescent="0.25">
      <c r="A44" s="256">
        <v>42186</v>
      </c>
      <c r="B44">
        <f t="shared" si="13"/>
        <v>7</v>
      </c>
      <c r="C44">
        <f t="shared" si="14"/>
        <v>2015</v>
      </c>
      <c r="D44" s="6">
        <f>'Monthly Data'!M44</f>
        <v>20517250.000154775</v>
      </c>
      <c r="E44">
        <v>0</v>
      </c>
      <c r="F44">
        <v>138.1</v>
      </c>
      <c r="G44">
        <v>31</v>
      </c>
      <c r="H44">
        <v>0</v>
      </c>
      <c r="I44">
        <f>'Monthly Data'!O44</f>
        <v>374</v>
      </c>
      <c r="J44">
        <f>'Monthly Data'!CI44</f>
        <v>0</v>
      </c>
      <c r="L44" s="6">
        <f t="shared" si="15"/>
        <v>-5731272.9579267604</v>
      </c>
      <c r="M44" s="6">
        <f t="shared" si="16"/>
        <v>0</v>
      </c>
      <c r="N44" s="6">
        <f t="shared" si="17"/>
        <v>3301471.6217432427</v>
      </c>
      <c r="O44" s="6">
        <f t="shared" si="18"/>
        <v>16137916.33960807</v>
      </c>
      <c r="P44" s="6">
        <f t="shared" si="10"/>
        <v>0</v>
      </c>
      <c r="Q44" s="6">
        <f t="shared" si="19"/>
        <v>6103829.4686518358</v>
      </c>
      <c r="R44" s="6">
        <f t="shared" si="11"/>
        <v>0</v>
      </c>
      <c r="S44" s="6">
        <f t="shared" si="12"/>
        <v>19811944.472076386</v>
      </c>
      <c r="T44" s="6">
        <f t="shared" si="20"/>
        <v>-705305.52807838842</v>
      </c>
      <c r="U44" s="15">
        <f t="shared" si="21"/>
        <v>3.4376221378258187E-2</v>
      </c>
    </row>
    <row r="45" spans="1:21" x14ac:dyDescent="0.25">
      <c r="A45" s="256">
        <v>42217</v>
      </c>
      <c r="B45">
        <f t="shared" si="13"/>
        <v>8</v>
      </c>
      <c r="C45">
        <f t="shared" si="14"/>
        <v>2015</v>
      </c>
      <c r="D45" s="6">
        <f>'Monthly Data'!M45</f>
        <v>19663552.316919275</v>
      </c>
      <c r="E45">
        <v>0</v>
      </c>
      <c r="F45">
        <v>132.59999999999997</v>
      </c>
      <c r="G45">
        <v>31</v>
      </c>
      <c r="H45">
        <v>0</v>
      </c>
      <c r="I45">
        <f>'Monthly Data'!O45</f>
        <v>375</v>
      </c>
      <c r="J45">
        <f>'Monthly Data'!CI45</f>
        <v>0</v>
      </c>
      <c r="L45" s="6">
        <f t="shared" si="15"/>
        <v>-5731272.9579267604</v>
      </c>
      <c r="M45" s="6">
        <f t="shared" si="16"/>
        <v>0</v>
      </c>
      <c r="N45" s="6">
        <f t="shared" si="17"/>
        <v>3169986.5100880079</v>
      </c>
      <c r="O45" s="6">
        <f t="shared" si="18"/>
        <v>16137916.33960807</v>
      </c>
      <c r="P45" s="6">
        <f t="shared" si="10"/>
        <v>0</v>
      </c>
      <c r="Q45" s="6">
        <f t="shared" si="19"/>
        <v>6120149.8683006372</v>
      </c>
      <c r="R45" s="6">
        <f t="shared" si="11"/>
        <v>0</v>
      </c>
      <c r="S45" s="6">
        <f t="shared" si="12"/>
        <v>19696779.760069951</v>
      </c>
      <c r="T45" s="6">
        <f t="shared" si="20"/>
        <v>33227.443150676787</v>
      </c>
      <c r="U45" s="15">
        <f t="shared" si="21"/>
        <v>1.6897985987041934E-3</v>
      </c>
    </row>
    <row r="46" spans="1:21" x14ac:dyDescent="0.25">
      <c r="A46" s="256">
        <v>42248</v>
      </c>
      <c r="B46">
        <f t="shared" si="13"/>
        <v>9</v>
      </c>
      <c r="C46">
        <f t="shared" si="14"/>
        <v>2015</v>
      </c>
      <c r="D46" s="6">
        <f>'Monthly Data'!M46</f>
        <v>19115247.525304172</v>
      </c>
      <c r="E46">
        <v>1.5999999999999996</v>
      </c>
      <c r="F46">
        <v>117.69999999999999</v>
      </c>
      <c r="G46">
        <v>30</v>
      </c>
      <c r="H46">
        <v>1</v>
      </c>
      <c r="I46">
        <f>'Monthly Data'!O46</f>
        <v>375</v>
      </c>
      <c r="J46">
        <f>'Monthly Data'!CI46</f>
        <v>0</v>
      </c>
      <c r="L46" s="6">
        <f t="shared" si="15"/>
        <v>-5731272.9579267604</v>
      </c>
      <c r="M46" s="6">
        <f t="shared" si="16"/>
        <v>11664.185108285214</v>
      </c>
      <c r="N46" s="6">
        <f t="shared" si="17"/>
        <v>2813781.3894220102</v>
      </c>
      <c r="O46" s="6">
        <f t="shared" si="18"/>
        <v>15617338.393169099</v>
      </c>
      <c r="P46" s="6">
        <f t="shared" si="10"/>
        <v>472832.474396859</v>
      </c>
      <c r="Q46" s="6">
        <f t="shared" si="19"/>
        <v>6120149.8683006372</v>
      </c>
      <c r="R46" s="6">
        <f t="shared" si="11"/>
        <v>0</v>
      </c>
      <c r="S46" s="6">
        <f t="shared" si="12"/>
        <v>19304493.35247013</v>
      </c>
      <c r="T46" s="6">
        <f t="shared" si="20"/>
        <v>189245.82716595754</v>
      </c>
      <c r="U46" s="15">
        <f t="shared" si="21"/>
        <v>9.9002551191366885E-3</v>
      </c>
    </row>
    <row r="47" spans="1:21" x14ac:dyDescent="0.25">
      <c r="A47" s="256">
        <v>42278</v>
      </c>
      <c r="B47">
        <f t="shared" si="13"/>
        <v>10</v>
      </c>
      <c r="C47">
        <f t="shared" si="14"/>
        <v>2015</v>
      </c>
      <c r="D47" s="6">
        <f>'Monthly Data'!M47</f>
        <v>18081597.032005273</v>
      </c>
      <c r="E47">
        <v>102.69999999999999</v>
      </c>
      <c r="F47">
        <v>1.6999999999999993</v>
      </c>
      <c r="G47">
        <v>31</v>
      </c>
      <c r="H47">
        <v>1</v>
      </c>
      <c r="I47">
        <f>'Monthly Data'!O47</f>
        <v>376</v>
      </c>
      <c r="J47">
        <f>'Monthly Data'!CI47</f>
        <v>0</v>
      </c>
      <c r="L47" s="6">
        <f t="shared" si="15"/>
        <v>-5731272.9579267604</v>
      </c>
      <c r="M47" s="6">
        <f t="shared" si="16"/>
        <v>748694.88163805718</v>
      </c>
      <c r="N47" s="6">
        <f t="shared" si="17"/>
        <v>40640.852693435991</v>
      </c>
      <c r="O47" s="6">
        <f t="shared" si="18"/>
        <v>16137916.33960807</v>
      </c>
      <c r="P47" s="6">
        <f t="shared" si="10"/>
        <v>472832.474396859</v>
      </c>
      <c r="Q47" s="6">
        <f t="shared" si="19"/>
        <v>6136470.2679494396</v>
      </c>
      <c r="R47" s="6">
        <f t="shared" si="11"/>
        <v>0</v>
      </c>
      <c r="S47" s="6">
        <f t="shared" si="12"/>
        <v>17805281.858359098</v>
      </c>
      <c r="T47" s="6">
        <f t="shared" si="20"/>
        <v>-276315.17364617437</v>
      </c>
      <c r="U47" s="15">
        <f t="shared" si="21"/>
        <v>1.528156905372261E-2</v>
      </c>
    </row>
    <row r="48" spans="1:21" x14ac:dyDescent="0.25">
      <c r="A48" s="256">
        <v>42309</v>
      </c>
      <c r="B48">
        <f t="shared" si="13"/>
        <v>11</v>
      </c>
      <c r="C48">
        <f t="shared" si="14"/>
        <v>2015</v>
      </c>
      <c r="D48" s="6">
        <f>'Monthly Data'!M48</f>
        <v>17018915.867409173</v>
      </c>
      <c r="E48">
        <v>208.1</v>
      </c>
      <c r="F48">
        <v>1.3000000000000007</v>
      </c>
      <c r="G48">
        <v>30</v>
      </c>
      <c r="H48">
        <v>0</v>
      </c>
      <c r="I48">
        <f>'Monthly Data'!O48</f>
        <v>377</v>
      </c>
      <c r="J48">
        <f>'Monthly Data'!CI48</f>
        <v>0</v>
      </c>
      <c r="L48" s="6">
        <f t="shared" si="15"/>
        <v>-5731272.9579267604</v>
      </c>
      <c r="M48" s="6">
        <f t="shared" si="16"/>
        <v>1517073.0756463457</v>
      </c>
      <c r="N48" s="6">
        <f t="shared" si="17"/>
        <v>31078.299118509905</v>
      </c>
      <c r="O48" s="6">
        <f t="shared" si="18"/>
        <v>15617338.393169099</v>
      </c>
      <c r="P48" s="6">
        <f t="shared" si="10"/>
        <v>0</v>
      </c>
      <c r="Q48" s="6">
        <f t="shared" si="19"/>
        <v>6152790.667598241</v>
      </c>
      <c r="R48" s="6">
        <f t="shared" si="11"/>
        <v>0</v>
      </c>
      <c r="S48" s="6">
        <f t="shared" si="12"/>
        <v>17587007.477605436</v>
      </c>
      <c r="T48" s="6">
        <f t="shared" si="20"/>
        <v>568091.6101962626</v>
      </c>
      <c r="U48" s="15">
        <f t="shared" si="21"/>
        <v>3.3380011665968969E-2</v>
      </c>
    </row>
    <row r="49" spans="1:21" x14ac:dyDescent="0.25">
      <c r="A49" s="256">
        <v>42339</v>
      </c>
      <c r="B49">
        <f t="shared" si="13"/>
        <v>12</v>
      </c>
      <c r="C49">
        <f t="shared" si="14"/>
        <v>2015</v>
      </c>
      <c r="D49" s="6">
        <f>'Monthly Data'!M49</f>
        <v>19189793.881493274</v>
      </c>
      <c r="E49">
        <v>308.40000000000003</v>
      </c>
      <c r="F49">
        <v>0</v>
      </c>
      <c r="G49">
        <v>31</v>
      </c>
      <c r="H49">
        <v>0</v>
      </c>
      <c r="I49">
        <f>'Monthly Data'!O49</f>
        <v>371</v>
      </c>
      <c r="J49">
        <f>'Monthly Data'!CI49</f>
        <v>0</v>
      </c>
      <c r="L49" s="6">
        <f t="shared" si="15"/>
        <v>-5731272.9579267604</v>
      </c>
      <c r="M49" s="6">
        <f t="shared" si="16"/>
        <v>2248271.6796219754</v>
      </c>
      <c r="N49" s="6">
        <f t="shared" si="17"/>
        <v>0</v>
      </c>
      <c r="O49" s="6">
        <f t="shared" si="18"/>
        <v>16137916.33960807</v>
      </c>
      <c r="P49" s="6">
        <f t="shared" si="10"/>
        <v>0</v>
      </c>
      <c r="Q49" s="6">
        <f t="shared" si="19"/>
        <v>6054868.2697054306</v>
      </c>
      <c r="R49" s="6">
        <f t="shared" si="11"/>
        <v>0</v>
      </c>
      <c r="S49" s="6">
        <f t="shared" si="12"/>
        <v>18709783.331008714</v>
      </c>
      <c r="T49" s="6">
        <f t="shared" si="20"/>
        <v>-480010.55048456043</v>
      </c>
      <c r="U49" s="15">
        <f t="shared" si="21"/>
        <v>2.5013846081352903E-2</v>
      </c>
    </row>
    <row r="50" spans="1:21" x14ac:dyDescent="0.25">
      <c r="A50" s="256">
        <v>42370</v>
      </c>
      <c r="B50">
        <f t="shared" si="13"/>
        <v>1</v>
      </c>
      <c r="C50">
        <f t="shared" si="14"/>
        <v>2016</v>
      </c>
      <c r="D50" s="6">
        <f>'Monthly Data'!M50</f>
        <v>20957479.238009054</v>
      </c>
      <c r="E50">
        <v>527.49999999999989</v>
      </c>
      <c r="F50">
        <v>0</v>
      </c>
      <c r="G50">
        <v>31</v>
      </c>
      <c r="H50">
        <v>0</v>
      </c>
      <c r="I50">
        <f>'Monthly Data'!O50</f>
        <v>378</v>
      </c>
      <c r="J50">
        <f>'Monthly Data'!CI50</f>
        <v>0</v>
      </c>
      <c r="L50" s="6">
        <f t="shared" si="15"/>
        <v>-5731272.9579267604</v>
      </c>
      <c r="M50" s="6">
        <f t="shared" si="16"/>
        <v>3845536.0278877812</v>
      </c>
      <c r="N50" s="6">
        <f t="shared" si="17"/>
        <v>0</v>
      </c>
      <c r="O50" s="6">
        <f t="shared" si="18"/>
        <v>16137916.33960807</v>
      </c>
      <c r="P50" s="6">
        <f t="shared" si="10"/>
        <v>0</v>
      </c>
      <c r="Q50" s="6">
        <f t="shared" si="19"/>
        <v>6169111.0672470424</v>
      </c>
      <c r="R50" s="6">
        <f t="shared" si="11"/>
        <v>0</v>
      </c>
      <c r="S50" s="6">
        <f t="shared" si="12"/>
        <v>20421290.476816133</v>
      </c>
      <c r="T50" s="6">
        <f t="shared" si="20"/>
        <v>-536188.76119292155</v>
      </c>
      <c r="U50" s="15">
        <f t="shared" si="21"/>
        <v>2.5584601807476685E-2</v>
      </c>
    </row>
    <row r="51" spans="1:21" x14ac:dyDescent="0.25">
      <c r="A51" s="256">
        <v>42401</v>
      </c>
      <c r="B51">
        <f t="shared" si="13"/>
        <v>2</v>
      </c>
      <c r="C51">
        <f t="shared" si="14"/>
        <v>2016</v>
      </c>
      <c r="D51" s="6">
        <f>'Monthly Data'!M51</f>
        <v>19374058.788966756</v>
      </c>
      <c r="E51">
        <v>466.3</v>
      </c>
      <c r="F51">
        <v>0</v>
      </c>
      <c r="G51">
        <v>29</v>
      </c>
      <c r="H51">
        <v>0</v>
      </c>
      <c r="I51">
        <f>'Monthly Data'!O51</f>
        <v>384</v>
      </c>
      <c r="J51">
        <f>'Monthly Data'!CI51</f>
        <v>0</v>
      </c>
      <c r="L51" s="6">
        <f t="shared" si="15"/>
        <v>-5731272.9579267604</v>
      </c>
      <c r="M51" s="6">
        <f t="shared" si="16"/>
        <v>3399380.9474958726</v>
      </c>
      <c r="N51" s="6">
        <f t="shared" si="17"/>
        <v>0</v>
      </c>
      <c r="O51" s="6">
        <f t="shared" si="18"/>
        <v>15096760.446730129</v>
      </c>
      <c r="P51" s="6">
        <f t="shared" si="10"/>
        <v>0</v>
      </c>
      <c r="Q51" s="6">
        <f t="shared" si="19"/>
        <v>6267033.4651398528</v>
      </c>
      <c r="R51" s="6">
        <f t="shared" si="11"/>
        <v>0</v>
      </c>
      <c r="S51" s="6">
        <f t="shared" si="12"/>
        <v>19031901.901439093</v>
      </c>
      <c r="T51" s="6">
        <f t="shared" si="20"/>
        <v>-342156.88752766326</v>
      </c>
      <c r="U51" s="15">
        <f t="shared" si="21"/>
        <v>1.7660568250289228E-2</v>
      </c>
    </row>
    <row r="52" spans="1:21" x14ac:dyDescent="0.25">
      <c r="A52" s="256">
        <v>42430</v>
      </c>
      <c r="B52">
        <f t="shared" si="13"/>
        <v>3</v>
      </c>
      <c r="C52">
        <f t="shared" si="14"/>
        <v>2016</v>
      </c>
      <c r="D52" s="6">
        <f>'Monthly Data'!M52</f>
        <v>19017595.958107051</v>
      </c>
      <c r="E52">
        <v>316.90000000000003</v>
      </c>
      <c r="F52">
        <v>0</v>
      </c>
      <c r="G52">
        <v>31</v>
      </c>
      <c r="H52">
        <v>0</v>
      </c>
      <c r="I52">
        <f>'Monthly Data'!O52</f>
        <v>382</v>
      </c>
      <c r="J52">
        <f>'Monthly Data'!CI52</f>
        <v>0</v>
      </c>
      <c r="L52" s="6">
        <f t="shared" si="15"/>
        <v>-5731272.9579267604</v>
      </c>
      <c r="M52" s="6">
        <f t="shared" si="16"/>
        <v>2310237.6630097409</v>
      </c>
      <c r="N52" s="6">
        <f t="shared" si="17"/>
        <v>0</v>
      </c>
      <c r="O52" s="6">
        <f t="shared" si="18"/>
        <v>16137916.33960807</v>
      </c>
      <c r="P52" s="6">
        <f t="shared" si="10"/>
        <v>0</v>
      </c>
      <c r="Q52" s="6">
        <f t="shared" si="19"/>
        <v>6234392.6658422491</v>
      </c>
      <c r="R52" s="6">
        <f t="shared" si="11"/>
        <v>0</v>
      </c>
      <c r="S52" s="6">
        <f t="shared" si="12"/>
        <v>18951273.710533299</v>
      </c>
      <c r="T52" s="6">
        <f t="shared" si="20"/>
        <v>-66322.247573751956</v>
      </c>
      <c r="U52" s="15">
        <f t="shared" si="21"/>
        <v>3.4874149035372323E-3</v>
      </c>
    </row>
    <row r="53" spans="1:21" x14ac:dyDescent="0.25">
      <c r="A53" s="256">
        <v>42461</v>
      </c>
      <c r="B53">
        <f t="shared" si="13"/>
        <v>4</v>
      </c>
      <c r="C53">
        <f t="shared" si="14"/>
        <v>2016</v>
      </c>
      <c r="D53" s="6">
        <f>'Monthly Data'!M53</f>
        <v>17874580.543612249</v>
      </c>
      <c r="E53">
        <v>272.60000000000002</v>
      </c>
      <c r="F53">
        <v>0</v>
      </c>
      <c r="G53">
        <v>30</v>
      </c>
      <c r="H53">
        <v>0</v>
      </c>
      <c r="I53">
        <f>'Monthly Data'!O53</f>
        <v>382</v>
      </c>
      <c r="J53">
        <f>'Monthly Data'!CI53</f>
        <v>0</v>
      </c>
      <c r="L53" s="6">
        <f t="shared" si="15"/>
        <v>-5731272.9579267604</v>
      </c>
      <c r="M53" s="6">
        <f t="shared" si="16"/>
        <v>1987285.5378240938</v>
      </c>
      <c r="N53" s="6">
        <f t="shared" si="17"/>
        <v>0</v>
      </c>
      <c r="O53" s="6">
        <f t="shared" si="18"/>
        <v>15617338.393169099</v>
      </c>
      <c r="P53" s="6">
        <f t="shared" si="10"/>
        <v>0</v>
      </c>
      <c r="Q53" s="6">
        <f t="shared" si="19"/>
        <v>6234392.6658422491</v>
      </c>
      <c r="R53" s="6">
        <f t="shared" si="11"/>
        <v>0</v>
      </c>
      <c r="S53" s="6">
        <f t="shared" si="12"/>
        <v>18107743.638908681</v>
      </c>
      <c r="T53" s="6">
        <f t="shared" si="20"/>
        <v>233163.09529643133</v>
      </c>
      <c r="U53" s="15">
        <f t="shared" si="21"/>
        <v>1.3044395348329204E-2</v>
      </c>
    </row>
    <row r="54" spans="1:21" x14ac:dyDescent="0.25">
      <c r="A54" s="256">
        <v>42491</v>
      </c>
      <c r="B54">
        <f t="shared" si="13"/>
        <v>5</v>
      </c>
      <c r="C54">
        <f t="shared" si="14"/>
        <v>2016</v>
      </c>
      <c r="D54" s="6">
        <f>'Monthly Data'!M54</f>
        <v>18754499.003003452</v>
      </c>
      <c r="E54">
        <v>84.6</v>
      </c>
      <c r="F54">
        <v>47.8</v>
      </c>
      <c r="G54">
        <v>31</v>
      </c>
      <c r="H54">
        <v>0</v>
      </c>
      <c r="I54">
        <f>'Monthly Data'!O54</f>
        <v>371</v>
      </c>
      <c r="J54">
        <f>'Monthly Data'!CI54</f>
        <v>0</v>
      </c>
      <c r="L54" s="6">
        <f t="shared" si="15"/>
        <v>-5731272.9579267604</v>
      </c>
      <c r="M54" s="6">
        <f t="shared" si="16"/>
        <v>616743.78760058072</v>
      </c>
      <c r="N54" s="6">
        <f t="shared" si="17"/>
        <v>1142725.1522036712</v>
      </c>
      <c r="O54" s="6">
        <f t="shared" si="18"/>
        <v>16137916.33960807</v>
      </c>
      <c r="P54" s="6">
        <f t="shared" si="10"/>
        <v>0</v>
      </c>
      <c r="Q54" s="6">
        <f t="shared" si="19"/>
        <v>6054868.2697054306</v>
      </c>
      <c r="R54" s="6">
        <f t="shared" si="11"/>
        <v>0</v>
      </c>
      <c r="S54" s="6">
        <f t="shared" si="12"/>
        <v>18220980.59119099</v>
      </c>
      <c r="T54" s="6">
        <f t="shared" si="20"/>
        <v>-533518.41181246191</v>
      </c>
      <c r="U54" s="15">
        <f t="shared" si="21"/>
        <v>2.8447489411848392E-2</v>
      </c>
    </row>
    <row r="55" spans="1:21" x14ac:dyDescent="0.25">
      <c r="A55" s="256">
        <v>42522</v>
      </c>
      <c r="B55">
        <f t="shared" si="13"/>
        <v>6</v>
      </c>
      <c r="C55">
        <f t="shared" si="14"/>
        <v>2016</v>
      </c>
      <c r="D55" s="6">
        <f>'Monthly Data'!M55</f>
        <v>19120979.358376455</v>
      </c>
      <c r="E55">
        <v>3.4000000000000004</v>
      </c>
      <c r="F55">
        <v>87</v>
      </c>
      <c r="G55">
        <v>30</v>
      </c>
      <c r="H55">
        <v>0</v>
      </c>
      <c r="I55">
        <f>'Monthly Data'!O55</f>
        <v>370</v>
      </c>
      <c r="J55">
        <f>'Monthly Data'!CI55</f>
        <v>0</v>
      </c>
      <c r="L55" s="6">
        <f t="shared" si="15"/>
        <v>-5731272.9579267604</v>
      </c>
      <c r="M55" s="6">
        <f t="shared" si="16"/>
        <v>24786.393355106084</v>
      </c>
      <c r="N55" s="6">
        <f t="shared" si="17"/>
        <v>2079855.4025464309</v>
      </c>
      <c r="O55" s="6">
        <f t="shared" si="18"/>
        <v>15617338.393169099</v>
      </c>
      <c r="P55" s="6">
        <f t="shared" si="10"/>
        <v>0</v>
      </c>
      <c r="Q55" s="6">
        <f t="shared" si="19"/>
        <v>6038547.8700566292</v>
      </c>
      <c r="R55" s="6">
        <f t="shared" si="11"/>
        <v>0</v>
      </c>
      <c r="S55" s="6">
        <f t="shared" si="12"/>
        <v>18029255.101200506</v>
      </c>
      <c r="T55" s="6">
        <f t="shared" si="20"/>
        <v>-1091724.2571759485</v>
      </c>
      <c r="U55" s="15">
        <f t="shared" si="21"/>
        <v>5.7095624482105284E-2</v>
      </c>
    </row>
    <row r="56" spans="1:21" x14ac:dyDescent="0.25">
      <c r="A56" s="256">
        <v>42552</v>
      </c>
      <c r="B56">
        <f t="shared" si="13"/>
        <v>7</v>
      </c>
      <c r="C56">
        <f t="shared" si="14"/>
        <v>2016</v>
      </c>
      <c r="D56" s="6">
        <f>'Monthly Data'!M56</f>
        <v>20798520.274222452</v>
      </c>
      <c r="E56">
        <v>0</v>
      </c>
      <c r="F56">
        <v>196.80000000000004</v>
      </c>
      <c r="G56">
        <v>31</v>
      </c>
      <c r="H56">
        <v>0</v>
      </c>
      <c r="I56">
        <f>'Monthly Data'!O56</f>
        <v>371</v>
      </c>
      <c r="J56">
        <f>'Monthly Data'!CI56</f>
        <v>0</v>
      </c>
      <c r="L56" s="6">
        <f t="shared" si="15"/>
        <v>-5731272.9579267604</v>
      </c>
      <c r="M56" s="6">
        <f t="shared" si="16"/>
        <v>0</v>
      </c>
      <c r="N56" s="6">
        <f t="shared" si="17"/>
        <v>4704776.3588636518</v>
      </c>
      <c r="O56" s="6">
        <f t="shared" si="18"/>
        <v>16137916.33960807</v>
      </c>
      <c r="P56" s="6">
        <f t="shared" si="10"/>
        <v>0</v>
      </c>
      <c r="Q56" s="6">
        <f t="shared" si="19"/>
        <v>6054868.2697054306</v>
      </c>
      <c r="R56" s="6">
        <f t="shared" si="11"/>
        <v>0</v>
      </c>
      <c r="S56" s="6">
        <f t="shared" si="12"/>
        <v>21166288.01025039</v>
      </c>
      <c r="T56" s="6">
        <f t="shared" si="20"/>
        <v>367767.73602793738</v>
      </c>
      <c r="U56" s="15">
        <f t="shared" si="21"/>
        <v>1.7682399092773263E-2</v>
      </c>
    </row>
    <row r="57" spans="1:21" x14ac:dyDescent="0.25">
      <c r="A57" s="256">
        <v>42583</v>
      </c>
      <c r="B57">
        <f t="shared" si="13"/>
        <v>8</v>
      </c>
      <c r="C57">
        <f t="shared" si="14"/>
        <v>2016</v>
      </c>
      <c r="D57" s="6">
        <f>'Monthly Data'!M57</f>
        <v>22148529.054576453</v>
      </c>
      <c r="E57">
        <v>0</v>
      </c>
      <c r="F57">
        <v>222.59999999999997</v>
      </c>
      <c r="G57">
        <v>31</v>
      </c>
      <c r="H57">
        <v>0</v>
      </c>
      <c r="I57">
        <f>'Monthly Data'!O57</f>
        <v>374</v>
      </c>
      <c r="J57">
        <f>'Monthly Data'!CI57</f>
        <v>0</v>
      </c>
      <c r="L57" s="6">
        <f t="shared" si="15"/>
        <v>-5731272.9579267604</v>
      </c>
      <c r="M57" s="6">
        <f t="shared" si="16"/>
        <v>0</v>
      </c>
      <c r="N57" s="6">
        <f t="shared" si="17"/>
        <v>5321561.064446385</v>
      </c>
      <c r="O57" s="6">
        <f t="shared" si="18"/>
        <v>16137916.33960807</v>
      </c>
      <c r="P57" s="6">
        <f t="shared" si="10"/>
        <v>0</v>
      </c>
      <c r="Q57" s="6">
        <f t="shared" si="19"/>
        <v>6103829.4686518358</v>
      </c>
      <c r="R57" s="6">
        <f t="shared" si="11"/>
        <v>0</v>
      </c>
      <c r="S57" s="6">
        <f t="shared" si="12"/>
        <v>21832033.914779529</v>
      </c>
      <c r="T57" s="6">
        <f t="shared" si="20"/>
        <v>-316495.13979692385</v>
      </c>
      <c r="U57" s="15">
        <f t="shared" si="21"/>
        <v>1.428966858327451E-2</v>
      </c>
    </row>
    <row r="58" spans="1:21" x14ac:dyDescent="0.25">
      <c r="A58" s="256">
        <v>42614</v>
      </c>
      <c r="B58">
        <f t="shared" si="13"/>
        <v>9</v>
      </c>
      <c r="C58">
        <f t="shared" si="14"/>
        <v>2016</v>
      </c>
      <c r="D58" s="6">
        <f>'Monthly Data'!M58</f>
        <v>19001402.484822255</v>
      </c>
      <c r="E58">
        <v>0.69999999999999929</v>
      </c>
      <c r="F58">
        <v>88.399999999999977</v>
      </c>
      <c r="G58">
        <v>30</v>
      </c>
      <c r="H58">
        <v>1</v>
      </c>
      <c r="I58">
        <f>'Monthly Data'!O58</f>
        <v>375</v>
      </c>
      <c r="J58">
        <f>'Monthly Data'!CI58</f>
        <v>0</v>
      </c>
      <c r="L58" s="6">
        <f t="shared" si="15"/>
        <v>-5731272.9579267604</v>
      </c>
      <c r="M58" s="6">
        <f t="shared" si="16"/>
        <v>5103.0809848747767</v>
      </c>
      <c r="N58" s="6">
        <f t="shared" si="17"/>
        <v>2113324.3400586718</v>
      </c>
      <c r="O58" s="6">
        <f t="shared" si="18"/>
        <v>15617338.393169099</v>
      </c>
      <c r="P58" s="6">
        <f t="shared" si="10"/>
        <v>472832.474396859</v>
      </c>
      <c r="Q58" s="6">
        <f t="shared" si="19"/>
        <v>6120149.8683006372</v>
      </c>
      <c r="R58" s="6">
        <f t="shared" si="11"/>
        <v>0</v>
      </c>
      <c r="S58" s="6">
        <f t="shared" si="12"/>
        <v>18597475.198983379</v>
      </c>
      <c r="T58" s="6">
        <f t="shared" si="20"/>
        <v>-403927.28583887592</v>
      </c>
      <c r="U58" s="15">
        <f t="shared" si="21"/>
        <v>2.1257761692144609E-2</v>
      </c>
    </row>
    <row r="59" spans="1:21" x14ac:dyDescent="0.25">
      <c r="A59" s="256">
        <v>42644</v>
      </c>
      <c r="B59">
        <f t="shared" si="13"/>
        <v>10</v>
      </c>
      <c r="C59">
        <f t="shared" si="14"/>
        <v>2016</v>
      </c>
      <c r="D59" s="6">
        <f>'Monthly Data'!M59</f>
        <v>18384961.746146951</v>
      </c>
      <c r="E59">
        <v>97.40000000000002</v>
      </c>
      <c r="F59">
        <v>23.499999999999996</v>
      </c>
      <c r="G59">
        <v>31</v>
      </c>
      <c r="H59">
        <v>1</v>
      </c>
      <c r="I59">
        <f>'Monthly Data'!O59</f>
        <v>371</v>
      </c>
      <c r="J59">
        <f>'Monthly Data'!CI59</f>
        <v>0</v>
      </c>
      <c r="L59" s="6">
        <f t="shared" si="15"/>
        <v>-5731272.9579267604</v>
      </c>
      <c r="M59" s="6">
        <f t="shared" si="16"/>
        <v>710057.26846686262</v>
      </c>
      <c r="N59" s="6">
        <f t="shared" si="17"/>
        <v>561800.02252690948</v>
      </c>
      <c r="O59" s="6">
        <f t="shared" si="18"/>
        <v>16137916.33960807</v>
      </c>
      <c r="P59" s="6">
        <f t="shared" si="10"/>
        <v>472832.474396859</v>
      </c>
      <c r="Q59" s="6">
        <f t="shared" si="19"/>
        <v>6054868.2697054306</v>
      </c>
      <c r="R59" s="6">
        <f t="shared" si="11"/>
        <v>0</v>
      </c>
      <c r="S59" s="6">
        <f t="shared" si="12"/>
        <v>18206201.416777369</v>
      </c>
      <c r="T59" s="6">
        <f t="shared" si="20"/>
        <v>-178760.32936958224</v>
      </c>
      <c r="U59" s="15">
        <f t="shared" si="21"/>
        <v>9.7231820135304948E-3</v>
      </c>
    </row>
    <row r="60" spans="1:21" x14ac:dyDescent="0.25">
      <c r="A60" s="256">
        <v>42675</v>
      </c>
      <c r="B60">
        <f t="shared" si="13"/>
        <v>11</v>
      </c>
      <c r="C60">
        <f t="shared" si="14"/>
        <v>2016</v>
      </c>
      <c r="D60" s="6">
        <f>'Monthly Data'!M60</f>
        <v>17668960.685319953</v>
      </c>
      <c r="E60">
        <v>213.29999999999998</v>
      </c>
      <c r="F60">
        <v>0</v>
      </c>
      <c r="G60">
        <v>30</v>
      </c>
      <c r="H60">
        <v>0</v>
      </c>
      <c r="I60">
        <f>'Monthly Data'!O60</f>
        <v>371</v>
      </c>
      <c r="J60">
        <f>'Monthly Data'!CI60</f>
        <v>0</v>
      </c>
      <c r="L60" s="6">
        <f t="shared" si="15"/>
        <v>-5731272.9579267604</v>
      </c>
      <c r="M60" s="6">
        <f t="shared" si="16"/>
        <v>1554981.6772482726</v>
      </c>
      <c r="N60" s="6">
        <f t="shared" si="17"/>
        <v>0</v>
      </c>
      <c r="O60" s="6">
        <f t="shared" si="18"/>
        <v>15617338.393169099</v>
      </c>
      <c r="P60" s="6">
        <f t="shared" si="10"/>
        <v>0</v>
      </c>
      <c r="Q60" s="6">
        <f t="shared" si="19"/>
        <v>6054868.2697054306</v>
      </c>
      <c r="R60" s="6">
        <f t="shared" si="11"/>
        <v>0</v>
      </c>
      <c r="S60" s="6">
        <f t="shared" si="12"/>
        <v>17495915.382196043</v>
      </c>
      <c r="T60" s="6">
        <f t="shared" si="20"/>
        <v>-173045.30312390998</v>
      </c>
      <c r="U60" s="15">
        <f t="shared" si="21"/>
        <v>9.7937454390106052E-3</v>
      </c>
    </row>
    <row r="61" spans="1:21" x14ac:dyDescent="0.25">
      <c r="A61" s="256">
        <v>42705</v>
      </c>
      <c r="B61">
        <f t="shared" si="13"/>
        <v>12</v>
      </c>
      <c r="C61">
        <f t="shared" si="14"/>
        <v>2016</v>
      </c>
      <c r="D61" s="6">
        <f>'Monthly Data'!M61</f>
        <v>19438703.083549853</v>
      </c>
      <c r="E61">
        <v>500.50000000000006</v>
      </c>
      <c r="F61">
        <v>0</v>
      </c>
      <c r="G61">
        <v>31</v>
      </c>
      <c r="H61">
        <v>0</v>
      </c>
      <c r="I61">
        <f>'Monthly Data'!O61</f>
        <v>371</v>
      </c>
      <c r="J61">
        <f>'Monthly Data'!CI61</f>
        <v>0</v>
      </c>
      <c r="L61" s="6">
        <f t="shared" si="15"/>
        <v>-5731272.9579267604</v>
      </c>
      <c r="M61" s="6">
        <f t="shared" si="16"/>
        <v>3648702.9041854693</v>
      </c>
      <c r="N61" s="6">
        <f t="shared" si="17"/>
        <v>0</v>
      </c>
      <c r="O61" s="6">
        <f t="shared" si="18"/>
        <v>16137916.33960807</v>
      </c>
      <c r="P61" s="6">
        <f t="shared" si="10"/>
        <v>0</v>
      </c>
      <c r="Q61" s="6">
        <f t="shared" si="19"/>
        <v>6054868.2697054306</v>
      </c>
      <c r="R61" s="6">
        <f t="shared" si="11"/>
        <v>0</v>
      </c>
      <c r="S61" s="6">
        <f t="shared" si="12"/>
        <v>20110214.555572208</v>
      </c>
      <c r="T61" s="6">
        <f t="shared" si="20"/>
        <v>671511.4720223546</v>
      </c>
      <c r="U61" s="15">
        <f t="shared" si="21"/>
        <v>3.4545075828161922E-2</v>
      </c>
    </row>
    <row r="62" spans="1:21" x14ac:dyDescent="0.25">
      <c r="A62" s="256">
        <v>42736</v>
      </c>
      <c r="B62">
        <f t="shared" si="13"/>
        <v>1</v>
      </c>
      <c r="C62">
        <f t="shared" si="14"/>
        <v>2017</v>
      </c>
      <c r="D62" s="6">
        <f>'Monthly Data'!M62</f>
        <v>20390318.956393179</v>
      </c>
      <c r="E62">
        <v>474.3</v>
      </c>
      <c r="F62">
        <v>0</v>
      </c>
      <c r="G62">
        <v>31</v>
      </c>
      <c r="H62">
        <v>0</v>
      </c>
      <c r="I62">
        <f>'Monthly Data'!O62</f>
        <v>384</v>
      </c>
      <c r="J62">
        <f>'Monthly Data'!CI62</f>
        <v>0</v>
      </c>
      <c r="L62" s="6">
        <f t="shared" si="15"/>
        <v>-5731272.9579267604</v>
      </c>
      <c r="M62" s="6">
        <f t="shared" si="16"/>
        <v>3457701.8730372987</v>
      </c>
      <c r="N62" s="6">
        <f t="shared" si="17"/>
        <v>0</v>
      </c>
      <c r="O62" s="6">
        <f t="shared" si="18"/>
        <v>16137916.33960807</v>
      </c>
      <c r="P62" s="6">
        <f t="shared" si="10"/>
        <v>0</v>
      </c>
      <c r="Q62" s="6">
        <f t="shared" si="19"/>
        <v>6267033.4651398528</v>
      </c>
      <c r="R62" s="6">
        <f t="shared" si="11"/>
        <v>0</v>
      </c>
      <c r="S62" s="6">
        <f t="shared" si="12"/>
        <v>20131378.71985846</v>
      </c>
      <c r="T62" s="6">
        <f t="shared" si="20"/>
        <v>-258940.23653471842</v>
      </c>
      <c r="U62" s="15">
        <f t="shared" si="21"/>
        <v>1.2699175382616088E-2</v>
      </c>
    </row>
    <row r="63" spans="1:21" x14ac:dyDescent="0.25">
      <c r="A63" s="256">
        <v>42767</v>
      </c>
      <c r="B63">
        <f t="shared" si="13"/>
        <v>2</v>
      </c>
      <c r="C63">
        <f t="shared" si="14"/>
        <v>2017</v>
      </c>
      <c r="D63" s="6">
        <f>'Monthly Data'!M63</f>
        <v>18515382.018986292</v>
      </c>
      <c r="E63">
        <v>352.5</v>
      </c>
      <c r="F63">
        <v>0</v>
      </c>
      <c r="G63">
        <v>28</v>
      </c>
      <c r="H63">
        <v>0</v>
      </c>
      <c r="I63">
        <f>'Monthly Data'!O63</f>
        <v>385</v>
      </c>
      <c r="J63">
        <f>'Monthly Data'!CI63</f>
        <v>0</v>
      </c>
      <c r="L63" s="6">
        <f t="shared" si="15"/>
        <v>-5731272.9579267604</v>
      </c>
      <c r="M63" s="6">
        <f t="shared" si="16"/>
        <v>2569765.7816690863</v>
      </c>
      <c r="N63" s="6">
        <f t="shared" si="17"/>
        <v>0</v>
      </c>
      <c r="O63" s="6">
        <f t="shared" si="18"/>
        <v>14576182.500291159</v>
      </c>
      <c r="P63" s="6">
        <f t="shared" si="10"/>
        <v>0</v>
      </c>
      <c r="Q63" s="6">
        <f t="shared" si="19"/>
        <v>6283353.8647886543</v>
      </c>
      <c r="R63" s="6">
        <f t="shared" si="11"/>
        <v>0</v>
      </c>
      <c r="S63" s="6">
        <f t="shared" si="12"/>
        <v>17698029.188822139</v>
      </c>
      <c r="T63" s="6">
        <f t="shared" si="20"/>
        <v>-817352.83016415313</v>
      </c>
      <c r="U63" s="15">
        <f t="shared" si="21"/>
        <v>4.4144529630877297E-2</v>
      </c>
    </row>
    <row r="64" spans="1:21" x14ac:dyDescent="0.25">
      <c r="A64" s="256">
        <v>42795</v>
      </c>
      <c r="B64">
        <f t="shared" si="13"/>
        <v>3</v>
      </c>
      <c r="C64">
        <f t="shared" si="14"/>
        <v>2017</v>
      </c>
      <c r="D64" s="6">
        <f>'Monthly Data'!M64</f>
        <v>19443760.183415372</v>
      </c>
      <c r="E64">
        <v>410.4</v>
      </c>
      <c r="F64">
        <v>0</v>
      </c>
      <c r="G64">
        <v>31</v>
      </c>
      <c r="H64">
        <v>0</v>
      </c>
      <c r="I64">
        <f>'Monthly Data'!O64</f>
        <v>385</v>
      </c>
      <c r="J64">
        <f>'Monthly Data'!CI64</f>
        <v>0</v>
      </c>
      <c r="L64" s="6">
        <f t="shared" si="15"/>
        <v>-5731272.9579267604</v>
      </c>
      <c r="M64" s="6">
        <f t="shared" si="16"/>
        <v>2991863.4802751574</v>
      </c>
      <c r="N64" s="6">
        <f t="shared" si="17"/>
        <v>0</v>
      </c>
      <c r="O64" s="6">
        <f t="shared" si="18"/>
        <v>16137916.33960807</v>
      </c>
      <c r="P64" s="6">
        <f t="shared" si="10"/>
        <v>0</v>
      </c>
      <c r="Q64" s="6">
        <f t="shared" si="19"/>
        <v>6283353.8647886543</v>
      </c>
      <c r="R64" s="6">
        <f t="shared" si="11"/>
        <v>0</v>
      </c>
      <c r="S64" s="6">
        <f t="shared" si="12"/>
        <v>19681860.726745121</v>
      </c>
      <c r="T64" s="6">
        <f t="shared" si="20"/>
        <v>238100.54332974926</v>
      </c>
      <c r="U64" s="15">
        <f t="shared" si="21"/>
        <v>1.2245601729486357E-2</v>
      </c>
    </row>
    <row r="65" spans="1:21" x14ac:dyDescent="0.25">
      <c r="A65" s="256">
        <v>42826</v>
      </c>
      <c r="B65">
        <f t="shared" si="13"/>
        <v>4</v>
      </c>
      <c r="C65">
        <f t="shared" si="14"/>
        <v>2017</v>
      </c>
      <c r="D65" s="6">
        <f>'Monthly Data'!M65</f>
        <v>17053380.325203348</v>
      </c>
      <c r="E65">
        <v>145.69999999999996</v>
      </c>
      <c r="F65">
        <v>4.6000000000000014</v>
      </c>
      <c r="G65">
        <v>30</v>
      </c>
      <c r="H65">
        <v>0</v>
      </c>
      <c r="I65">
        <f>'Monthly Data'!O65</f>
        <v>384</v>
      </c>
      <c r="J65">
        <f>'Monthly Data'!CI65</f>
        <v>0</v>
      </c>
      <c r="L65" s="6">
        <f t="shared" si="15"/>
        <v>-5731272.9579267604</v>
      </c>
      <c r="M65" s="6">
        <f t="shared" si="16"/>
        <v>1062169.8564232222</v>
      </c>
      <c r="N65" s="6">
        <f t="shared" si="17"/>
        <v>109969.36611165041</v>
      </c>
      <c r="O65" s="6">
        <f t="shared" si="18"/>
        <v>15617338.393169099</v>
      </c>
      <c r="P65" s="6">
        <f t="shared" si="10"/>
        <v>0</v>
      </c>
      <c r="Q65" s="6">
        <f t="shared" si="19"/>
        <v>6267033.4651398528</v>
      </c>
      <c r="R65" s="6">
        <f t="shared" si="11"/>
        <v>0</v>
      </c>
      <c r="S65" s="6">
        <f t="shared" si="12"/>
        <v>17325238.122917064</v>
      </c>
      <c r="T65" s="6">
        <f t="shared" si="20"/>
        <v>271857.79771371558</v>
      </c>
      <c r="U65" s="15">
        <f t="shared" si="21"/>
        <v>1.594157829881589E-2</v>
      </c>
    </row>
    <row r="66" spans="1:21" x14ac:dyDescent="0.25">
      <c r="A66" s="256">
        <v>42856</v>
      </c>
      <c r="B66">
        <f t="shared" si="13"/>
        <v>5</v>
      </c>
      <c r="C66">
        <f t="shared" si="14"/>
        <v>2017</v>
      </c>
      <c r="D66" s="6">
        <f>'Monthly Data'!M66</f>
        <v>17288598.342432223</v>
      </c>
      <c r="E66">
        <v>92.100000000000023</v>
      </c>
      <c r="F66">
        <v>25.3</v>
      </c>
      <c r="G66">
        <v>31</v>
      </c>
      <c r="H66">
        <v>0</v>
      </c>
      <c r="I66">
        <f>'Monthly Data'!O66</f>
        <v>383</v>
      </c>
      <c r="J66">
        <f>'Monthly Data'!CI66</f>
        <v>0</v>
      </c>
      <c r="L66" s="6">
        <f t="shared" ref="L66:L97" si="22">$X$7</f>
        <v>-5731272.9579267604</v>
      </c>
      <c r="M66" s="6">
        <f t="shared" ref="M66:M97" si="23">E66*$X$8</f>
        <v>671419.65529566782</v>
      </c>
      <c r="N66" s="6">
        <f t="shared" ref="N66:N97" si="24">F66*$X$9</f>
        <v>604831.51361407712</v>
      </c>
      <c r="O66" s="6">
        <f t="shared" ref="O66:O97" si="25">G66*$X$10</f>
        <v>16137916.33960807</v>
      </c>
      <c r="P66" s="6">
        <f t="shared" si="10"/>
        <v>0</v>
      </c>
      <c r="Q66" s="6">
        <f t="shared" ref="Q66:Q97" si="26">I66*$X$12</f>
        <v>6250713.0654910514</v>
      </c>
      <c r="R66" s="6">
        <f t="shared" si="11"/>
        <v>0</v>
      </c>
      <c r="S66" s="6">
        <f t="shared" si="12"/>
        <v>17933607.616082106</v>
      </c>
      <c r="T66" s="6">
        <f t="shared" ref="T66:T97" si="27">S66-D66</f>
        <v>645009.27364988253</v>
      </c>
      <c r="U66" s="15">
        <f t="shared" ref="U66:U97" si="28">ABS(S66-D66)/D66</f>
        <v>3.7308361318500058E-2</v>
      </c>
    </row>
    <row r="67" spans="1:21" x14ac:dyDescent="0.25">
      <c r="A67" s="256">
        <v>42887</v>
      </c>
      <c r="B67">
        <f t="shared" si="13"/>
        <v>6</v>
      </c>
      <c r="C67">
        <f t="shared" si="14"/>
        <v>2017</v>
      </c>
      <c r="D67" s="6">
        <f>'Monthly Data'!M67</f>
        <v>18708426.583182137</v>
      </c>
      <c r="E67">
        <v>0.70000000000000107</v>
      </c>
      <c r="F67">
        <v>122.8</v>
      </c>
      <c r="G67">
        <v>30</v>
      </c>
      <c r="H67">
        <v>0</v>
      </c>
      <c r="I67">
        <f>'Monthly Data'!O67</f>
        <v>382</v>
      </c>
      <c r="J67">
        <f>'Monthly Data'!CI67</f>
        <v>0</v>
      </c>
      <c r="L67" s="6">
        <f t="shared" si="22"/>
        <v>-5731272.9579267604</v>
      </c>
      <c r="M67" s="6">
        <f t="shared" si="23"/>
        <v>5103.0809848747895</v>
      </c>
      <c r="N67" s="6">
        <f t="shared" si="24"/>
        <v>2935703.9475023188</v>
      </c>
      <c r="O67" s="6">
        <f t="shared" si="25"/>
        <v>15617338.393169099</v>
      </c>
      <c r="P67" s="6">
        <f t="shared" ref="P67:P121" si="29">H67*$X$11</f>
        <v>0</v>
      </c>
      <c r="Q67" s="6">
        <f t="shared" si="26"/>
        <v>6234392.6658422491</v>
      </c>
      <c r="R67" s="6">
        <f t="shared" ref="R67:R121" si="30">J67*$X$13</f>
        <v>0</v>
      </c>
      <c r="S67" s="6">
        <f t="shared" ref="S67:S121" si="31">SUM(L67:R67)</f>
        <v>19061265.129571781</v>
      </c>
      <c r="T67" s="6">
        <f t="shared" si="27"/>
        <v>352838.5463896431</v>
      </c>
      <c r="U67" s="15">
        <f t="shared" si="28"/>
        <v>1.885987283969812E-2</v>
      </c>
    </row>
    <row r="68" spans="1:21" x14ac:dyDescent="0.25">
      <c r="A68" s="256">
        <v>42917</v>
      </c>
      <c r="B68">
        <f t="shared" si="13"/>
        <v>7</v>
      </c>
      <c r="C68">
        <f t="shared" si="14"/>
        <v>2017</v>
      </c>
      <c r="D68" s="6">
        <f>'Monthly Data'!M68</f>
        <v>20635533.997200768</v>
      </c>
      <c r="E68">
        <v>0</v>
      </c>
      <c r="F68">
        <v>170.5</v>
      </c>
      <c r="G68">
        <v>31</v>
      </c>
      <c r="H68">
        <v>0</v>
      </c>
      <c r="I68">
        <f>'Monthly Data'!O68</f>
        <v>381</v>
      </c>
      <c r="J68">
        <f>'Monthly Data'!CI68</f>
        <v>0</v>
      </c>
      <c r="L68" s="6">
        <f t="shared" si="22"/>
        <v>-5731272.9579267604</v>
      </c>
      <c r="M68" s="6">
        <f t="shared" si="23"/>
        <v>0</v>
      </c>
      <c r="N68" s="6">
        <f t="shared" si="24"/>
        <v>4076038.4613122586</v>
      </c>
      <c r="O68" s="6">
        <f t="shared" si="25"/>
        <v>16137916.33960807</v>
      </c>
      <c r="P68" s="6">
        <f t="shared" si="29"/>
        <v>0</v>
      </c>
      <c r="Q68" s="6">
        <f t="shared" si="26"/>
        <v>6218072.2661934476</v>
      </c>
      <c r="R68" s="6">
        <f t="shared" si="30"/>
        <v>0</v>
      </c>
      <c r="S68" s="6">
        <f t="shared" si="31"/>
        <v>20700754.109187014</v>
      </c>
      <c r="T68" s="6">
        <f t="shared" si="27"/>
        <v>65220.11198624596</v>
      </c>
      <c r="U68" s="15">
        <f t="shared" si="28"/>
        <v>3.1605730190986643E-3</v>
      </c>
    </row>
    <row r="69" spans="1:21" x14ac:dyDescent="0.25">
      <c r="A69" s="256">
        <v>42948</v>
      </c>
      <c r="B69">
        <f t="shared" si="13"/>
        <v>8</v>
      </c>
      <c r="C69">
        <f t="shared" si="14"/>
        <v>2017</v>
      </c>
      <c r="D69" s="6">
        <f>'Monthly Data'!M69</f>
        <v>19456174.94180014</v>
      </c>
      <c r="E69">
        <v>0.80000000000000071</v>
      </c>
      <c r="F69">
        <v>118.19999999999999</v>
      </c>
      <c r="G69">
        <v>31</v>
      </c>
      <c r="H69">
        <v>0</v>
      </c>
      <c r="I69">
        <f>'Monthly Data'!O69</f>
        <v>381</v>
      </c>
      <c r="J69">
        <f>'Monthly Data'!CI69</f>
        <v>0</v>
      </c>
      <c r="L69" s="6">
        <f t="shared" si="22"/>
        <v>-5731272.9579267604</v>
      </c>
      <c r="M69" s="6">
        <f t="shared" si="23"/>
        <v>5832.0925541426132</v>
      </c>
      <c r="N69" s="6">
        <f t="shared" si="24"/>
        <v>2825734.5813906682</v>
      </c>
      <c r="O69" s="6">
        <f t="shared" si="25"/>
        <v>16137916.33960807</v>
      </c>
      <c r="P69" s="6">
        <f t="shared" si="29"/>
        <v>0</v>
      </c>
      <c r="Q69" s="6">
        <f t="shared" si="26"/>
        <v>6218072.2661934476</v>
      </c>
      <c r="R69" s="6">
        <f t="shared" si="30"/>
        <v>0</v>
      </c>
      <c r="S69" s="6">
        <f t="shared" si="31"/>
        <v>19456282.321819566</v>
      </c>
      <c r="T69" s="6">
        <f t="shared" si="27"/>
        <v>107.38001942634583</v>
      </c>
      <c r="U69" s="15">
        <f t="shared" si="28"/>
        <v>5.5190714386334936E-6</v>
      </c>
    </row>
    <row r="70" spans="1:21" x14ac:dyDescent="0.25">
      <c r="A70" s="256">
        <v>42979</v>
      </c>
      <c r="B70">
        <f t="shared" si="13"/>
        <v>9</v>
      </c>
      <c r="C70">
        <f t="shared" si="14"/>
        <v>2017</v>
      </c>
      <c r="D70" s="6">
        <f>'Monthly Data'!M70</f>
        <v>18284346.631729305</v>
      </c>
      <c r="E70">
        <v>13.7</v>
      </c>
      <c r="F70">
        <v>90</v>
      </c>
      <c r="G70">
        <v>30</v>
      </c>
      <c r="H70">
        <v>1</v>
      </c>
      <c r="I70">
        <f>'Monthly Data'!O70</f>
        <v>384</v>
      </c>
      <c r="J70">
        <f>'Monthly Data'!CI70</f>
        <v>0</v>
      </c>
      <c r="L70" s="6">
        <f t="shared" si="22"/>
        <v>-5731272.9579267604</v>
      </c>
      <c r="M70" s="6">
        <f t="shared" si="23"/>
        <v>99874.584989692157</v>
      </c>
      <c r="N70" s="6">
        <f t="shared" si="24"/>
        <v>2151574.5543583767</v>
      </c>
      <c r="O70" s="6">
        <f t="shared" si="25"/>
        <v>15617338.393169099</v>
      </c>
      <c r="P70" s="6">
        <f t="shared" si="29"/>
        <v>472832.474396859</v>
      </c>
      <c r="Q70" s="6">
        <f t="shared" si="26"/>
        <v>6267033.4651398528</v>
      </c>
      <c r="R70" s="6">
        <f t="shared" si="30"/>
        <v>0</v>
      </c>
      <c r="S70" s="6">
        <f t="shared" si="31"/>
        <v>18877380.51412712</v>
      </c>
      <c r="T70" s="6">
        <f t="shared" si="27"/>
        <v>593033.88239781559</v>
      </c>
      <c r="U70" s="15">
        <f t="shared" si="28"/>
        <v>3.2433966295995965E-2</v>
      </c>
    </row>
    <row r="71" spans="1:21" x14ac:dyDescent="0.25">
      <c r="A71" s="256">
        <v>43009</v>
      </c>
      <c r="B71">
        <f t="shared" si="13"/>
        <v>10</v>
      </c>
      <c r="C71">
        <f t="shared" si="14"/>
        <v>2017</v>
      </c>
      <c r="D71" s="6">
        <f>'Monthly Data'!M71</f>
        <v>17804591.922541138</v>
      </c>
      <c r="E71">
        <v>74.899999999999991</v>
      </c>
      <c r="F71">
        <v>24.999999999999996</v>
      </c>
      <c r="G71">
        <v>31</v>
      </c>
      <c r="H71">
        <v>1</v>
      </c>
      <c r="I71">
        <f>'Monthly Data'!O71</f>
        <v>385</v>
      </c>
      <c r="J71">
        <f>'Monthly Data'!CI71</f>
        <v>0</v>
      </c>
      <c r="L71" s="6">
        <f t="shared" si="22"/>
        <v>-5731272.9579267604</v>
      </c>
      <c r="M71" s="6">
        <f t="shared" si="23"/>
        <v>546029.66538160155</v>
      </c>
      <c r="N71" s="6">
        <f t="shared" si="24"/>
        <v>597659.59843288234</v>
      </c>
      <c r="O71" s="6">
        <f t="shared" si="25"/>
        <v>16137916.33960807</v>
      </c>
      <c r="P71" s="6">
        <f t="shared" si="29"/>
        <v>472832.474396859</v>
      </c>
      <c r="Q71" s="6">
        <f t="shared" si="26"/>
        <v>6283353.8647886543</v>
      </c>
      <c r="R71" s="6">
        <f t="shared" si="30"/>
        <v>0</v>
      </c>
      <c r="S71" s="6">
        <f t="shared" si="31"/>
        <v>18306518.984681308</v>
      </c>
      <c r="T71" s="6">
        <f t="shared" si="27"/>
        <v>501927.06214017048</v>
      </c>
      <c r="U71" s="15">
        <f t="shared" si="28"/>
        <v>2.8190877068331795E-2</v>
      </c>
    </row>
    <row r="72" spans="1:21" x14ac:dyDescent="0.25">
      <c r="A72" s="256">
        <v>43040</v>
      </c>
      <c r="B72">
        <f t="shared" si="13"/>
        <v>11</v>
      </c>
      <c r="C72">
        <f t="shared" si="14"/>
        <v>2017</v>
      </c>
      <c r="D72" s="6">
        <f>'Monthly Data'!M72</f>
        <v>18176355.363879759</v>
      </c>
      <c r="E72">
        <v>311.8</v>
      </c>
      <c r="F72">
        <v>0</v>
      </c>
      <c r="G72">
        <v>30</v>
      </c>
      <c r="H72">
        <v>0</v>
      </c>
      <c r="I72">
        <f>'Monthly Data'!O72</f>
        <v>386</v>
      </c>
      <c r="J72">
        <f>'Monthly Data'!CI72</f>
        <v>0</v>
      </c>
      <c r="L72" s="6">
        <f t="shared" si="22"/>
        <v>-5731272.9579267604</v>
      </c>
      <c r="M72" s="6">
        <f t="shared" si="23"/>
        <v>2273058.0729770814</v>
      </c>
      <c r="N72" s="6">
        <f t="shared" si="24"/>
        <v>0</v>
      </c>
      <c r="O72" s="6">
        <f t="shared" si="25"/>
        <v>15617338.393169099</v>
      </c>
      <c r="P72" s="6">
        <f t="shared" si="29"/>
        <v>0</v>
      </c>
      <c r="Q72" s="6">
        <f t="shared" si="26"/>
        <v>6299674.2644374566</v>
      </c>
      <c r="R72" s="6">
        <f t="shared" si="30"/>
        <v>0</v>
      </c>
      <c r="S72" s="6">
        <f t="shared" si="31"/>
        <v>18458797.772656877</v>
      </c>
      <c r="T72" s="6">
        <f t="shared" si="27"/>
        <v>282442.40877711773</v>
      </c>
      <c r="U72" s="15">
        <f t="shared" si="28"/>
        <v>1.5539001253154975E-2</v>
      </c>
    </row>
    <row r="73" spans="1:21" x14ac:dyDescent="0.25">
      <c r="A73" s="256">
        <v>43070</v>
      </c>
      <c r="B73">
        <f t="shared" si="13"/>
        <v>12</v>
      </c>
      <c r="C73">
        <f t="shared" si="14"/>
        <v>2017</v>
      </c>
      <c r="D73" s="6">
        <f>'Monthly Data'!M73</f>
        <v>19020400.584920451</v>
      </c>
      <c r="E73">
        <v>558.9</v>
      </c>
      <c r="F73">
        <v>0</v>
      </c>
      <c r="G73">
        <v>31</v>
      </c>
      <c r="H73">
        <v>0</v>
      </c>
      <c r="I73">
        <f>'Monthly Data'!O73</f>
        <v>390</v>
      </c>
      <c r="J73">
        <f>'Monthly Data'!CI73</f>
        <v>0</v>
      </c>
      <c r="L73" s="6">
        <f t="shared" si="22"/>
        <v>-5731272.9579267604</v>
      </c>
      <c r="M73" s="6">
        <f t="shared" si="23"/>
        <v>4074445.6606378793</v>
      </c>
      <c r="N73" s="6">
        <f t="shared" si="24"/>
        <v>0</v>
      </c>
      <c r="O73" s="6">
        <f t="shared" si="25"/>
        <v>16137916.33960807</v>
      </c>
      <c r="P73" s="6">
        <f t="shared" si="29"/>
        <v>0</v>
      </c>
      <c r="Q73" s="6">
        <f t="shared" si="26"/>
        <v>6364955.8630326632</v>
      </c>
      <c r="R73" s="6">
        <f t="shared" si="30"/>
        <v>0</v>
      </c>
      <c r="S73" s="6">
        <f t="shared" si="31"/>
        <v>20846044.905351851</v>
      </c>
      <c r="T73" s="6">
        <f t="shared" si="27"/>
        <v>1825644.3204314001</v>
      </c>
      <c r="U73" s="15">
        <f t="shared" si="28"/>
        <v>9.5983484274184405E-2</v>
      </c>
    </row>
    <row r="74" spans="1:21" x14ac:dyDescent="0.25">
      <c r="A74" s="256">
        <v>43101</v>
      </c>
      <c r="B74">
        <f t="shared" si="13"/>
        <v>1</v>
      </c>
      <c r="C74">
        <f t="shared" si="14"/>
        <v>2018</v>
      </c>
      <c r="D74" s="6">
        <f>'Monthly Data'!M74</f>
        <v>21194320.867027823</v>
      </c>
      <c r="E74">
        <v>593.49999999999989</v>
      </c>
      <c r="F74">
        <v>0</v>
      </c>
      <c r="G74">
        <v>31</v>
      </c>
      <c r="H74">
        <v>0</v>
      </c>
      <c r="I74">
        <f>'Monthly Data'!O74</f>
        <v>391</v>
      </c>
      <c r="J74">
        <f>'Monthly Data'!CI74</f>
        <v>0</v>
      </c>
      <c r="L74" s="6">
        <f t="shared" si="22"/>
        <v>-5731272.9579267604</v>
      </c>
      <c r="M74" s="6">
        <f t="shared" si="23"/>
        <v>4326683.6636045463</v>
      </c>
      <c r="N74" s="6">
        <f t="shared" si="24"/>
        <v>0</v>
      </c>
      <c r="O74" s="6">
        <f t="shared" si="25"/>
        <v>16137916.33960807</v>
      </c>
      <c r="P74" s="6">
        <f t="shared" si="29"/>
        <v>0</v>
      </c>
      <c r="Q74" s="6">
        <f t="shared" si="26"/>
        <v>6381276.2626814647</v>
      </c>
      <c r="R74" s="6">
        <f t="shared" si="30"/>
        <v>0</v>
      </c>
      <c r="S74" s="6">
        <f t="shared" si="31"/>
        <v>21114603.30796732</v>
      </c>
      <c r="T74" s="6">
        <f t="shared" si="27"/>
        <v>-79717.559060502797</v>
      </c>
      <c r="U74" s="15">
        <f t="shared" si="28"/>
        <v>3.7612698024459962E-3</v>
      </c>
    </row>
    <row r="75" spans="1:21" x14ac:dyDescent="0.25">
      <c r="A75" s="256">
        <v>43132</v>
      </c>
      <c r="B75">
        <f t="shared" si="13"/>
        <v>2</v>
      </c>
      <c r="C75">
        <f t="shared" si="14"/>
        <v>2018</v>
      </c>
      <c r="D75" s="6">
        <f>'Monthly Data'!M75</f>
        <v>18845065.640074998</v>
      </c>
      <c r="E75">
        <v>456.40000000000003</v>
      </c>
      <c r="F75">
        <v>0</v>
      </c>
      <c r="G75">
        <v>28</v>
      </c>
      <c r="H75">
        <v>0</v>
      </c>
      <c r="I75">
        <f>'Monthly Data'!O75</f>
        <v>391</v>
      </c>
      <c r="J75">
        <f>'Monthly Data'!CI75</f>
        <v>0</v>
      </c>
      <c r="L75" s="6">
        <f t="shared" si="22"/>
        <v>-5731272.9579267604</v>
      </c>
      <c r="M75" s="6">
        <f t="shared" si="23"/>
        <v>3327208.8021383579</v>
      </c>
      <c r="N75" s="6">
        <f t="shared" si="24"/>
        <v>0</v>
      </c>
      <c r="O75" s="6">
        <f t="shared" si="25"/>
        <v>14576182.500291159</v>
      </c>
      <c r="P75" s="6">
        <f t="shared" si="29"/>
        <v>0</v>
      </c>
      <c r="Q75" s="6">
        <f t="shared" si="26"/>
        <v>6381276.2626814647</v>
      </c>
      <c r="R75" s="6">
        <f t="shared" si="30"/>
        <v>0</v>
      </c>
      <c r="S75" s="6">
        <f t="shared" si="31"/>
        <v>18553394.60718422</v>
      </c>
      <c r="T75" s="6">
        <f t="shared" si="27"/>
        <v>-291671.03289077803</v>
      </c>
      <c r="U75" s="15">
        <f t="shared" si="28"/>
        <v>1.5477315837548723E-2</v>
      </c>
    </row>
    <row r="76" spans="1:21" x14ac:dyDescent="0.25">
      <c r="A76" s="256">
        <v>43160</v>
      </c>
      <c r="B76">
        <f t="shared" si="13"/>
        <v>3</v>
      </c>
      <c r="C76">
        <f t="shared" si="14"/>
        <v>2018</v>
      </c>
      <c r="D76" s="6">
        <f>'Monthly Data'!M76</f>
        <v>19569207.106866159</v>
      </c>
      <c r="E76">
        <v>451.2</v>
      </c>
      <c r="F76">
        <v>0</v>
      </c>
      <c r="G76">
        <v>31</v>
      </c>
      <c r="H76">
        <v>0</v>
      </c>
      <c r="I76">
        <f>'Monthly Data'!O76</f>
        <v>390</v>
      </c>
      <c r="J76">
        <f>'Monthly Data'!CI76</f>
        <v>0</v>
      </c>
      <c r="L76" s="6">
        <f t="shared" si="22"/>
        <v>-5731272.9579267604</v>
      </c>
      <c r="M76" s="6">
        <f t="shared" si="23"/>
        <v>3289300.2005364308</v>
      </c>
      <c r="N76" s="6">
        <f t="shared" si="24"/>
        <v>0</v>
      </c>
      <c r="O76" s="6">
        <f t="shared" si="25"/>
        <v>16137916.33960807</v>
      </c>
      <c r="P76" s="6">
        <f t="shared" si="29"/>
        <v>0</v>
      </c>
      <c r="Q76" s="6">
        <f t="shared" si="26"/>
        <v>6364955.8630326632</v>
      </c>
      <c r="R76" s="6">
        <f t="shared" si="30"/>
        <v>0</v>
      </c>
      <c r="S76" s="6">
        <f t="shared" si="31"/>
        <v>20060899.445250403</v>
      </c>
      <c r="T76" s="6">
        <f t="shared" si="27"/>
        <v>491692.33838424459</v>
      </c>
      <c r="U76" s="15">
        <f t="shared" si="28"/>
        <v>2.5125818113076577E-2</v>
      </c>
    </row>
    <row r="77" spans="1:21" x14ac:dyDescent="0.25">
      <c r="A77" s="256">
        <v>43191</v>
      </c>
      <c r="B77">
        <f t="shared" si="13"/>
        <v>4</v>
      </c>
      <c r="C77">
        <f t="shared" si="14"/>
        <v>2018</v>
      </c>
      <c r="D77" s="6">
        <f>'Monthly Data'!M77</f>
        <v>17990115.285712756</v>
      </c>
      <c r="E77">
        <v>312.00000000000006</v>
      </c>
      <c r="F77">
        <v>0</v>
      </c>
      <c r="G77">
        <v>30</v>
      </c>
      <c r="H77">
        <v>0</v>
      </c>
      <c r="I77">
        <f>'Monthly Data'!O77</f>
        <v>391</v>
      </c>
      <c r="J77">
        <f>'Monthly Data'!CI77</f>
        <v>0</v>
      </c>
      <c r="L77" s="6">
        <f t="shared" si="22"/>
        <v>-5731272.9579267604</v>
      </c>
      <c r="M77" s="6">
        <f t="shared" si="23"/>
        <v>2274516.0961156175</v>
      </c>
      <c r="N77" s="6">
        <f t="shared" si="24"/>
        <v>0</v>
      </c>
      <c r="O77" s="6">
        <f t="shared" si="25"/>
        <v>15617338.393169099</v>
      </c>
      <c r="P77" s="6">
        <f t="shared" si="29"/>
        <v>0</v>
      </c>
      <c r="Q77" s="6">
        <f t="shared" si="26"/>
        <v>6381276.2626814647</v>
      </c>
      <c r="R77" s="6">
        <f t="shared" si="30"/>
        <v>0</v>
      </c>
      <c r="S77" s="6">
        <f t="shared" si="31"/>
        <v>18541857.794039421</v>
      </c>
      <c r="T77" s="6">
        <f t="shared" si="27"/>
        <v>551742.50832666457</v>
      </c>
      <c r="U77" s="15">
        <f t="shared" si="28"/>
        <v>3.0669203591198936E-2</v>
      </c>
    </row>
    <row r="78" spans="1:21" x14ac:dyDescent="0.25">
      <c r="A78" s="256">
        <v>43221</v>
      </c>
      <c r="B78">
        <f t="shared" si="13"/>
        <v>5</v>
      </c>
      <c r="C78">
        <f t="shared" si="14"/>
        <v>2018</v>
      </c>
      <c r="D78" s="6">
        <f>'Monthly Data'!M78</f>
        <v>18492462.127677396</v>
      </c>
      <c r="E78">
        <v>47.5</v>
      </c>
      <c r="F78">
        <v>63.900000000000006</v>
      </c>
      <c r="G78">
        <v>31</v>
      </c>
      <c r="H78">
        <v>0</v>
      </c>
      <c r="I78">
        <f>'Monthly Data'!O78</f>
        <v>391</v>
      </c>
      <c r="J78">
        <f>'Monthly Data'!CI78</f>
        <v>0</v>
      </c>
      <c r="L78" s="6">
        <f t="shared" si="22"/>
        <v>-5731272.9579267604</v>
      </c>
      <c r="M78" s="6">
        <f t="shared" si="23"/>
        <v>346280.49540221732</v>
      </c>
      <c r="N78" s="6">
        <f t="shared" si="24"/>
        <v>1527617.9335944478</v>
      </c>
      <c r="O78" s="6">
        <f t="shared" si="25"/>
        <v>16137916.33960807</v>
      </c>
      <c r="P78" s="6">
        <f t="shared" si="29"/>
        <v>0</v>
      </c>
      <c r="Q78" s="6">
        <f t="shared" si="26"/>
        <v>6381276.2626814647</v>
      </c>
      <c r="R78" s="6">
        <f t="shared" si="30"/>
        <v>0</v>
      </c>
      <c r="S78" s="6">
        <f t="shared" si="31"/>
        <v>18661818.073359437</v>
      </c>
      <c r="T78" s="6">
        <f t="shared" si="27"/>
        <v>169355.94568204135</v>
      </c>
      <c r="U78" s="15">
        <f t="shared" si="28"/>
        <v>9.1581069363699703E-3</v>
      </c>
    </row>
    <row r="79" spans="1:21" x14ac:dyDescent="0.25">
      <c r="A79" s="256">
        <v>43252</v>
      </c>
      <c r="B79">
        <f t="shared" si="13"/>
        <v>6</v>
      </c>
      <c r="C79">
        <f t="shared" si="14"/>
        <v>2018</v>
      </c>
      <c r="D79" s="6">
        <f>'Monthly Data'!M79</f>
        <v>17858472.01427551</v>
      </c>
      <c r="E79">
        <v>5.2999999999999989</v>
      </c>
      <c r="F79">
        <v>92.40000000000002</v>
      </c>
      <c r="G79">
        <v>30</v>
      </c>
      <c r="H79">
        <v>0</v>
      </c>
      <c r="I79">
        <f>'Monthly Data'!O79</f>
        <v>391</v>
      </c>
      <c r="J79">
        <f>'Monthly Data'!CI79</f>
        <v>0</v>
      </c>
      <c r="L79" s="6">
        <f t="shared" si="22"/>
        <v>-5731272.9579267604</v>
      </c>
      <c r="M79" s="6">
        <f t="shared" si="23"/>
        <v>38637.613171194767</v>
      </c>
      <c r="N79" s="6">
        <f t="shared" si="24"/>
        <v>2208949.875807934</v>
      </c>
      <c r="O79" s="6">
        <f t="shared" si="25"/>
        <v>15617338.393169099</v>
      </c>
      <c r="P79" s="6">
        <f t="shared" si="29"/>
        <v>0</v>
      </c>
      <c r="Q79" s="6">
        <f t="shared" si="26"/>
        <v>6381276.2626814647</v>
      </c>
      <c r="R79" s="6">
        <f t="shared" si="30"/>
        <v>0</v>
      </c>
      <c r="S79" s="6">
        <f t="shared" si="31"/>
        <v>18514929.186902933</v>
      </c>
      <c r="T79" s="6">
        <f t="shared" si="27"/>
        <v>656457.17262742296</v>
      </c>
      <c r="U79" s="15">
        <f t="shared" si="28"/>
        <v>3.6758865601865122E-2</v>
      </c>
    </row>
    <row r="80" spans="1:21" x14ac:dyDescent="0.25">
      <c r="A80" s="256">
        <v>43282</v>
      </c>
      <c r="B80">
        <f t="shared" si="13"/>
        <v>7</v>
      </c>
      <c r="C80">
        <f t="shared" si="14"/>
        <v>2018</v>
      </c>
      <c r="D80" s="6">
        <f>'Monthly Data'!M80</f>
        <v>20673733.699923079</v>
      </c>
      <c r="E80">
        <v>0</v>
      </c>
      <c r="F80">
        <v>176.00000000000003</v>
      </c>
      <c r="G80">
        <v>31</v>
      </c>
      <c r="H80">
        <v>0</v>
      </c>
      <c r="I80">
        <f>'Monthly Data'!O80</f>
        <v>391</v>
      </c>
      <c r="J80">
        <f>'Monthly Data'!CI80</f>
        <v>0</v>
      </c>
      <c r="L80" s="6">
        <f t="shared" si="22"/>
        <v>-5731272.9579267604</v>
      </c>
      <c r="M80" s="6">
        <f t="shared" si="23"/>
        <v>0</v>
      </c>
      <c r="N80" s="6">
        <f t="shared" si="24"/>
        <v>4207523.572967493</v>
      </c>
      <c r="O80" s="6">
        <f t="shared" si="25"/>
        <v>16137916.33960807</v>
      </c>
      <c r="P80" s="6">
        <f t="shared" si="29"/>
        <v>0</v>
      </c>
      <c r="Q80" s="6">
        <f t="shared" si="26"/>
        <v>6381276.2626814647</v>
      </c>
      <c r="R80" s="6">
        <f t="shared" si="30"/>
        <v>0</v>
      </c>
      <c r="S80" s="6">
        <f t="shared" si="31"/>
        <v>20995443.217330266</v>
      </c>
      <c r="T80" s="6">
        <f t="shared" si="27"/>
        <v>321709.51740718633</v>
      </c>
      <c r="U80" s="15">
        <f t="shared" si="28"/>
        <v>1.5561268326116791E-2</v>
      </c>
    </row>
    <row r="81" spans="1:21" x14ac:dyDescent="0.25">
      <c r="A81" s="256">
        <v>43313</v>
      </c>
      <c r="B81">
        <f t="shared" si="13"/>
        <v>8</v>
      </c>
      <c r="C81">
        <f t="shared" si="14"/>
        <v>2018</v>
      </c>
      <c r="D81" s="6">
        <f>'Monthly Data'!M81</f>
        <v>21414904.16402334</v>
      </c>
      <c r="E81">
        <v>0</v>
      </c>
      <c r="F81">
        <v>188.29999999999995</v>
      </c>
      <c r="G81">
        <v>31</v>
      </c>
      <c r="H81">
        <v>0</v>
      </c>
      <c r="I81">
        <f>'Monthly Data'!O81</f>
        <v>391</v>
      </c>
      <c r="J81">
        <f>'Monthly Data'!CI81</f>
        <v>0</v>
      </c>
      <c r="L81" s="6">
        <f t="shared" si="22"/>
        <v>-5731272.9579267604</v>
      </c>
      <c r="M81" s="6">
        <f t="shared" si="23"/>
        <v>0</v>
      </c>
      <c r="N81" s="6">
        <f t="shared" si="24"/>
        <v>4501572.0953964693</v>
      </c>
      <c r="O81" s="6">
        <f t="shared" si="25"/>
        <v>16137916.33960807</v>
      </c>
      <c r="P81" s="6">
        <f t="shared" si="29"/>
        <v>0</v>
      </c>
      <c r="Q81" s="6">
        <f t="shared" si="26"/>
        <v>6381276.2626814647</v>
      </c>
      <c r="R81" s="6">
        <f t="shared" si="30"/>
        <v>0</v>
      </c>
      <c r="S81" s="6">
        <f t="shared" si="31"/>
        <v>21289491.739759244</v>
      </c>
      <c r="T81" s="6">
        <f t="shared" si="27"/>
        <v>-125412.42426409572</v>
      </c>
      <c r="U81" s="15">
        <f t="shared" si="28"/>
        <v>5.8563149899492142E-3</v>
      </c>
    </row>
    <row r="82" spans="1:21" x14ac:dyDescent="0.25">
      <c r="A82" s="256">
        <v>43344</v>
      </c>
      <c r="B82">
        <f t="shared" si="13"/>
        <v>9</v>
      </c>
      <c r="C82">
        <f t="shared" si="14"/>
        <v>2018</v>
      </c>
      <c r="D82" s="6">
        <f>'Monthly Data'!M82</f>
        <v>19064488.083299685</v>
      </c>
      <c r="E82">
        <v>15.100000000000001</v>
      </c>
      <c r="F82">
        <v>92.7</v>
      </c>
      <c r="G82">
        <v>30</v>
      </c>
      <c r="H82">
        <v>1</v>
      </c>
      <c r="I82">
        <f>'Monthly Data'!O82</f>
        <v>391</v>
      </c>
      <c r="J82">
        <f>'Monthly Data'!CI82</f>
        <v>0</v>
      </c>
      <c r="L82" s="6">
        <f t="shared" si="22"/>
        <v>-5731272.9579267604</v>
      </c>
      <c r="M82" s="6">
        <f t="shared" si="23"/>
        <v>110080.74695944173</v>
      </c>
      <c r="N82" s="6">
        <f t="shared" si="24"/>
        <v>2216121.7909891284</v>
      </c>
      <c r="O82" s="6">
        <f t="shared" si="25"/>
        <v>15617338.393169099</v>
      </c>
      <c r="P82" s="6">
        <f t="shared" si="29"/>
        <v>472832.474396859</v>
      </c>
      <c r="Q82" s="6">
        <f t="shared" si="26"/>
        <v>6381276.2626814647</v>
      </c>
      <c r="R82" s="6">
        <f t="shared" si="30"/>
        <v>0</v>
      </c>
      <c r="S82" s="6">
        <f t="shared" si="31"/>
        <v>19066376.710269231</v>
      </c>
      <c r="T82" s="6">
        <f t="shared" si="27"/>
        <v>1888.6269695460796</v>
      </c>
      <c r="U82" s="15">
        <f t="shared" si="28"/>
        <v>9.9065181362016186E-5</v>
      </c>
    </row>
    <row r="83" spans="1:21" x14ac:dyDescent="0.25">
      <c r="A83" s="256">
        <v>43374</v>
      </c>
      <c r="B83">
        <f t="shared" si="13"/>
        <v>10</v>
      </c>
      <c r="C83">
        <f t="shared" si="14"/>
        <v>2018</v>
      </c>
      <c r="D83" s="6">
        <f>'Monthly Data'!M83</f>
        <v>18344630.094538778</v>
      </c>
      <c r="E83">
        <v>160.9</v>
      </c>
      <c r="F83">
        <v>24.2</v>
      </c>
      <c r="G83">
        <v>31</v>
      </c>
      <c r="H83">
        <v>1</v>
      </c>
      <c r="I83">
        <f>'Monthly Data'!O83</f>
        <v>393</v>
      </c>
      <c r="J83">
        <f>'Monthly Data'!CI83</f>
        <v>0</v>
      </c>
      <c r="L83" s="6">
        <f t="shared" si="22"/>
        <v>-5731272.9579267604</v>
      </c>
      <c r="M83" s="6">
        <f t="shared" si="23"/>
        <v>1172979.6149519321</v>
      </c>
      <c r="N83" s="6">
        <f t="shared" si="24"/>
        <v>578534.49128303025</v>
      </c>
      <c r="O83" s="6">
        <f t="shared" si="25"/>
        <v>16137916.33960807</v>
      </c>
      <c r="P83" s="6">
        <f t="shared" si="29"/>
        <v>472832.474396859</v>
      </c>
      <c r="Q83" s="6">
        <f t="shared" si="26"/>
        <v>6413917.0619790684</v>
      </c>
      <c r="R83" s="6">
        <f t="shared" si="30"/>
        <v>0</v>
      </c>
      <c r="S83" s="6">
        <f t="shared" si="31"/>
        <v>19044907.024292201</v>
      </c>
      <c r="T83" s="6">
        <f t="shared" si="27"/>
        <v>700276.92975342274</v>
      </c>
      <c r="U83" s="15">
        <f t="shared" si="28"/>
        <v>3.8173401488313254E-2</v>
      </c>
    </row>
    <row r="84" spans="1:21" x14ac:dyDescent="0.25">
      <c r="A84" s="256">
        <v>43405</v>
      </c>
      <c r="B84">
        <f t="shared" si="13"/>
        <v>11</v>
      </c>
      <c r="C84">
        <f t="shared" si="14"/>
        <v>2018</v>
      </c>
      <c r="D84" s="6">
        <f>'Monthly Data'!M84</f>
        <v>18939649.881034181</v>
      </c>
      <c r="E84">
        <v>373.50000000000011</v>
      </c>
      <c r="F84">
        <v>0</v>
      </c>
      <c r="G84">
        <v>30</v>
      </c>
      <c r="H84">
        <v>0</v>
      </c>
      <c r="I84">
        <f>'Monthly Data'!O84</f>
        <v>393</v>
      </c>
      <c r="J84">
        <f>'Monthly Data'!CI84</f>
        <v>0</v>
      </c>
      <c r="L84" s="6">
        <f t="shared" si="22"/>
        <v>-5731272.9579267604</v>
      </c>
      <c r="M84" s="6">
        <f t="shared" si="23"/>
        <v>2722858.2112153308</v>
      </c>
      <c r="N84" s="6">
        <f t="shared" si="24"/>
        <v>0</v>
      </c>
      <c r="O84" s="6">
        <f t="shared" si="25"/>
        <v>15617338.393169099</v>
      </c>
      <c r="P84" s="6">
        <f t="shared" si="29"/>
        <v>0</v>
      </c>
      <c r="Q84" s="6">
        <f t="shared" si="26"/>
        <v>6413917.0619790684</v>
      </c>
      <c r="R84" s="6">
        <f t="shared" si="30"/>
        <v>0</v>
      </c>
      <c r="S84" s="6">
        <f t="shared" si="31"/>
        <v>19022840.708436739</v>
      </c>
      <c r="T84" s="6">
        <f t="shared" si="27"/>
        <v>83190.827402558178</v>
      </c>
      <c r="U84" s="15">
        <f t="shared" si="28"/>
        <v>4.3924163289768073E-3</v>
      </c>
    </row>
    <row r="85" spans="1:21" x14ac:dyDescent="0.25">
      <c r="A85" s="256">
        <v>43435</v>
      </c>
      <c r="B85">
        <f t="shared" si="13"/>
        <v>12</v>
      </c>
      <c r="C85">
        <f t="shared" si="14"/>
        <v>2018</v>
      </c>
      <c r="D85" s="6">
        <f>'Monthly Data'!M85</f>
        <v>18352622.802766167</v>
      </c>
      <c r="E85">
        <v>420.19999999999987</v>
      </c>
      <c r="F85">
        <v>0</v>
      </c>
      <c r="G85">
        <v>31</v>
      </c>
      <c r="H85">
        <v>0</v>
      </c>
      <c r="I85">
        <f>'Monthly Data'!O85</f>
        <v>393</v>
      </c>
      <c r="J85">
        <f>'Monthly Data'!CI85</f>
        <v>0</v>
      </c>
      <c r="L85" s="6">
        <f t="shared" si="22"/>
        <v>-5731272.9579267604</v>
      </c>
      <c r="M85" s="6">
        <f t="shared" si="23"/>
        <v>3063306.6140634036</v>
      </c>
      <c r="N85" s="6">
        <f t="shared" si="24"/>
        <v>0</v>
      </c>
      <c r="O85" s="6">
        <f t="shared" si="25"/>
        <v>16137916.33960807</v>
      </c>
      <c r="P85" s="6">
        <f t="shared" si="29"/>
        <v>0</v>
      </c>
      <c r="Q85" s="6">
        <f t="shared" si="26"/>
        <v>6413917.0619790684</v>
      </c>
      <c r="R85" s="6">
        <f t="shared" si="30"/>
        <v>0</v>
      </c>
      <c r="S85" s="6">
        <f t="shared" si="31"/>
        <v>19883867.057723783</v>
      </c>
      <c r="T85" s="6">
        <f t="shared" si="27"/>
        <v>1531244.2549576163</v>
      </c>
      <c r="U85" s="15">
        <f t="shared" si="28"/>
        <v>8.3434627922872276E-2</v>
      </c>
    </row>
    <row r="86" spans="1:21" x14ac:dyDescent="0.25">
      <c r="A86" s="256">
        <v>43466</v>
      </c>
      <c r="B86">
        <f t="shared" ref="B86:B97" si="32">MONTH(A86)</f>
        <v>1</v>
      </c>
      <c r="C86">
        <f t="shared" ref="C86:C97" si="33">YEAR(A86)</f>
        <v>2019</v>
      </c>
      <c r="D86" s="6">
        <f>'Monthly Data'!M86</f>
        <v>21370367.231140867</v>
      </c>
      <c r="E86">
        <v>594.79999999999995</v>
      </c>
      <c r="F86">
        <v>0</v>
      </c>
      <c r="G86">
        <v>31</v>
      </c>
      <c r="H86">
        <v>0</v>
      </c>
      <c r="I86">
        <f>'Monthly Data'!O86</f>
        <v>393</v>
      </c>
      <c r="J86">
        <f>'Monthly Data'!CI86</f>
        <v>0</v>
      </c>
      <c r="L86" s="6">
        <f t="shared" si="22"/>
        <v>-5731272.9579267604</v>
      </c>
      <c r="M86" s="6">
        <f t="shared" si="23"/>
        <v>4336160.8140050285</v>
      </c>
      <c r="N86" s="6">
        <f t="shared" si="24"/>
        <v>0</v>
      </c>
      <c r="O86" s="6">
        <f t="shared" si="25"/>
        <v>16137916.33960807</v>
      </c>
      <c r="P86" s="6">
        <f t="shared" si="29"/>
        <v>0</v>
      </c>
      <c r="Q86" s="6">
        <f t="shared" si="26"/>
        <v>6413917.0619790684</v>
      </c>
      <c r="R86" s="6">
        <f t="shared" si="30"/>
        <v>0</v>
      </c>
      <c r="S86" s="6">
        <f t="shared" si="31"/>
        <v>21156721.257665403</v>
      </c>
      <c r="T86" s="6">
        <f t="shared" si="27"/>
        <v>-213645.97347546369</v>
      </c>
      <c r="U86" s="15">
        <f t="shared" si="28"/>
        <v>9.9973000540739005E-3</v>
      </c>
    </row>
    <row r="87" spans="1:21" x14ac:dyDescent="0.25">
      <c r="A87" s="256">
        <v>43497</v>
      </c>
      <c r="B87">
        <f t="shared" si="32"/>
        <v>2</v>
      </c>
      <c r="C87">
        <f t="shared" si="33"/>
        <v>2019</v>
      </c>
      <c r="D87" s="6">
        <f>'Monthly Data'!M87</f>
        <v>19670911.751140866</v>
      </c>
      <c r="E87">
        <v>492.5</v>
      </c>
      <c r="F87">
        <v>0</v>
      </c>
      <c r="G87">
        <v>28</v>
      </c>
      <c r="H87">
        <v>0</v>
      </c>
      <c r="I87">
        <f>'Monthly Data'!O87</f>
        <v>388</v>
      </c>
      <c r="J87">
        <f>'Monthly Data'!CI87</f>
        <v>0</v>
      </c>
      <c r="L87" s="6">
        <f t="shared" si="22"/>
        <v>-5731272.9579267604</v>
      </c>
      <c r="M87" s="6">
        <f t="shared" si="23"/>
        <v>3590381.9786440427</v>
      </c>
      <c r="N87" s="6">
        <f t="shared" si="24"/>
        <v>0</v>
      </c>
      <c r="O87" s="6">
        <f t="shared" si="25"/>
        <v>14576182.500291159</v>
      </c>
      <c r="P87" s="6">
        <f t="shared" si="29"/>
        <v>0</v>
      </c>
      <c r="Q87" s="6">
        <f t="shared" si="26"/>
        <v>6332315.0637350595</v>
      </c>
      <c r="R87" s="6">
        <f t="shared" si="30"/>
        <v>0</v>
      </c>
      <c r="S87" s="6">
        <f t="shared" si="31"/>
        <v>18767606.5847435</v>
      </c>
      <c r="T87" s="6">
        <f t="shared" si="27"/>
        <v>-903305.16639736667</v>
      </c>
      <c r="U87" s="15">
        <f t="shared" si="28"/>
        <v>4.5920859074820318E-2</v>
      </c>
    </row>
    <row r="88" spans="1:21" x14ac:dyDescent="0.25">
      <c r="A88" s="256">
        <v>43525</v>
      </c>
      <c r="B88">
        <f t="shared" si="32"/>
        <v>3</v>
      </c>
      <c r="C88">
        <f t="shared" si="33"/>
        <v>2019</v>
      </c>
      <c r="D88" s="6">
        <f>'Monthly Data'!M88</f>
        <v>19675872.408440869</v>
      </c>
      <c r="E88">
        <v>450.60000000000014</v>
      </c>
      <c r="F88">
        <v>0</v>
      </c>
      <c r="G88">
        <v>31</v>
      </c>
      <c r="H88">
        <v>0</v>
      </c>
      <c r="I88">
        <f>'Monthly Data'!O88</f>
        <v>371</v>
      </c>
      <c r="J88">
        <f>'Monthly Data'!CI88</f>
        <v>0</v>
      </c>
      <c r="L88" s="6">
        <f t="shared" si="22"/>
        <v>-5731272.9579267604</v>
      </c>
      <c r="M88" s="6">
        <f t="shared" si="23"/>
        <v>3284926.1311208247</v>
      </c>
      <c r="N88" s="6">
        <f t="shared" si="24"/>
        <v>0</v>
      </c>
      <c r="O88" s="6">
        <f t="shared" si="25"/>
        <v>16137916.33960807</v>
      </c>
      <c r="P88" s="6">
        <f t="shared" si="29"/>
        <v>0</v>
      </c>
      <c r="Q88" s="6">
        <f t="shared" si="26"/>
        <v>6054868.2697054306</v>
      </c>
      <c r="R88" s="6">
        <f t="shared" si="30"/>
        <v>0</v>
      </c>
      <c r="S88" s="6">
        <f t="shared" si="31"/>
        <v>19746437.782507565</v>
      </c>
      <c r="T88" s="6">
        <f t="shared" si="27"/>
        <v>70565.374066695571</v>
      </c>
      <c r="U88" s="15">
        <f t="shared" si="28"/>
        <v>3.5863911191263524E-3</v>
      </c>
    </row>
    <row r="89" spans="1:21" x14ac:dyDescent="0.25">
      <c r="A89" s="256">
        <v>43556</v>
      </c>
      <c r="B89">
        <f t="shared" si="32"/>
        <v>4</v>
      </c>
      <c r="C89">
        <f t="shared" si="33"/>
        <v>2019</v>
      </c>
      <c r="D89" s="6">
        <f>'Monthly Data'!M89</f>
        <v>17829818.615440868</v>
      </c>
      <c r="E89">
        <v>210.80000000000007</v>
      </c>
      <c r="F89">
        <v>0</v>
      </c>
      <c r="G89">
        <v>30</v>
      </c>
      <c r="H89">
        <v>0</v>
      </c>
      <c r="I89">
        <f>'Monthly Data'!O89</f>
        <v>370</v>
      </c>
      <c r="J89">
        <f>'Monthly Data'!CI89</f>
        <v>0</v>
      </c>
      <c r="L89" s="6">
        <f t="shared" si="22"/>
        <v>-5731272.9579267604</v>
      </c>
      <c r="M89" s="6">
        <f t="shared" si="23"/>
        <v>1536756.3880165776</v>
      </c>
      <c r="N89" s="6">
        <f t="shared" si="24"/>
        <v>0</v>
      </c>
      <c r="O89" s="6">
        <f t="shared" si="25"/>
        <v>15617338.393169099</v>
      </c>
      <c r="P89" s="6">
        <f t="shared" si="29"/>
        <v>0</v>
      </c>
      <c r="Q89" s="6">
        <f t="shared" si="26"/>
        <v>6038547.8700566292</v>
      </c>
      <c r="R89" s="6">
        <f t="shared" si="30"/>
        <v>0</v>
      </c>
      <c r="S89" s="6">
        <f t="shared" si="31"/>
        <v>17461369.693315547</v>
      </c>
      <c r="T89" s="6">
        <f t="shared" si="27"/>
        <v>-368448.92212532088</v>
      </c>
      <c r="U89" s="15">
        <f t="shared" si="28"/>
        <v>2.0664759977212503E-2</v>
      </c>
    </row>
    <row r="90" spans="1:21" x14ac:dyDescent="0.25">
      <c r="A90" s="256">
        <v>43586</v>
      </c>
      <c r="B90">
        <f t="shared" si="32"/>
        <v>5</v>
      </c>
      <c r="C90">
        <f t="shared" si="33"/>
        <v>2019</v>
      </c>
      <c r="D90" s="6">
        <f>'Monthly Data'!M90</f>
        <v>17870600.860240869</v>
      </c>
      <c r="E90">
        <v>95.2</v>
      </c>
      <c r="F90">
        <v>9.9000000000000021</v>
      </c>
      <c r="G90">
        <v>31</v>
      </c>
      <c r="H90">
        <v>0</v>
      </c>
      <c r="I90">
        <f>'Monthly Data'!O90</f>
        <v>368</v>
      </c>
      <c r="J90">
        <f>'Monthly Data'!CI90</f>
        <v>0</v>
      </c>
      <c r="L90" s="6">
        <f t="shared" si="22"/>
        <v>-5731272.9579267604</v>
      </c>
      <c r="M90" s="6">
        <f t="shared" si="23"/>
        <v>694019.01394297031</v>
      </c>
      <c r="N90" s="6">
        <f t="shared" si="24"/>
        <v>236673.2009794215</v>
      </c>
      <c r="O90" s="6">
        <f t="shared" si="25"/>
        <v>16137916.33960807</v>
      </c>
      <c r="P90" s="6">
        <f t="shared" si="29"/>
        <v>0</v>
      </c>
      <c r="Q90" s="6">
        <f t="shared" si="26"/>
        <v>6005907.0707590254</v>
      </c>
      <c r="R90" s="6">
        <f t="shared" si="30"/>
        <v>0</v>
      </c>
      <c r="S90" s="6">
        <f t="shared" si="31"/>
        <v>17343242.667362727</v>
      </c>
      <c r="T90" s="6">
        <f t="shared" si="27"/>
        <v>-527358.192878142</v>
      </c>
      <c r="U90" s="15">
        <f t="shared" si="28"/>
        <v>2.9509818780152307E-2</v>
      </c>
    </row>
    <row r="91" spans="1:21" x14ac:dyDescent="0.25">
      <c r="A91" s="256">
        <v>43617</v>
      </c>
      <c r="B91">
        <f t="shared" si="32"/>
        <v>6</v>
      </c>
      <c r="C91">
        <f t="shared" si="33"/>
        <v>2019</v>
      </c>
      <c r="D91" s="6">
        <f>'Monthly Data'!M91</f>
        <v>17967129.095040869</v>
      </c>
      <c r="E91">
        <v>9.3000000000000007</v>
      </c>
      <c r="F91">
        <v>62.7</v>
      </c>
      <c r="G91">
        <v>30</v>
      </c>
      <c r="H91">
        <v>0</v>
      </c>
      <c r="I91">
        <f>'Monthly Data'!O91</f>
        <v>372</v>
      </c>
      <c r="J91">
        <f>'Monthly Data'!CI91</f>
        <v>0</v>
      </c>
      <c r="L91" s="6">
        <f t="shared" si="22"/>
        <v>-5731272.9579267604</v>
      </c>
      <c r="M91" s="6">
        <f t="shared" si="23"/>
        <v>67798.075941907824</v>
      </c>
      <c r="N91" s="6">
        <f t="shared" si="24"/>
        <v>1498930.2728696694</v>
      </c>
      <c r="O91" s="6">
        <f t="shared" si="25"/>
        <v>15617338.393169099</v>
      </c>
      <c r="P91" s="6">
        <f t="shared" si="29"/>
        <v>0</v>
      </c>
      <c r="Q91" s="6">
        <f t="shared" si="26"/>
        <v>6071188.669354232</v>
      </c>
      <c r="R91" s="6">
        <f t="shared" si="30"/>
        <v>0</v>
      </c>
      <c r="S91" s="6">
        <f t="shared" si="31"/>
        <v>17523982.453408148</v>
      </c>
      <c r="T91" s="6">
        <f t="shared" si="27"/>
        <v>-443146.64163272083</v>
      </c>
      <c r="U91" s="15">
        <f t="shared" si="28"/>
        <v>2.4664298858688243E-2</v>
      </c>
    </row>
    <row r="92" spans="1:21" x14ac:dyDescent="0.25">
      <c r="A92" s="256">
        <v>43647</v>
      </c>
      <c r="B92">
        <f t="shared" si="32"/>
        <v>7</v>
      </c>
      <c r="C92">
        <f t="shared" si="33"/>
        <v>2019</v>
      </c>
      <c r="D92" s="6">
        <f>'Monthly Data'!M92</f>
        <v>21353544.911940869</v>
      </c>
      <c r="E92">
        <v>0</v>
      </c>
      <c r="F92">
        <v>204.70000000000002</v>
      </c>
      <c r="G92">
        <v>31</v>
      </c>
      <c r="H92">
        <v>0</v>
      </c>
      <c r="I92">
        <f>'Monthly Data'!O92</f>
        <v>372</v>
      </c>
      <c r="J92">
        <f>'Monthly Data'!CI92</f>
        <v>0</v>
      </c>
      <c r="L92" s="6">
        <f t="shared" si="22"/>
        <v>-5731272.9579267604</v>
      </c>
      <c r="M92" s="6">
        <f t="shared" si="23"/>
        <v>0</v>
      </c>
      <c r="N92" s="6">
        <f t="shared" si="24"/>
        <v>4893636.7919684425</v>
      </c>
      <c r="O92" s="6">
        <f t="shared" si="25"/>
        <v>16137916.33960807</v>
      </c>
      <c r="P92" s="6">
        <f t="shared" si="29"/>
        <v>0</v>
      </c>
      <c r="Q92" s="6">
        <f t="shared" si="26"/>
        <v>6071188.669354232</v>
      </c>
      <c r="R92" s="6">
        <f t="shared" si="30"/>
        <v>0</v>
      </c>
      <c r="S92" s="6">
        <f t="shared" si="31"/>
        <v>21371468.843003981</v>
      </c>
      <c r="T92" s="6">
        <f t="shared" si="27"/>
        <v>17923.931063111871</v>
      </c>
      <c r="U92" s="15">
        <f t="shared" si="28"/>
        <v>8.3938901653227789E-4</v>
      </c>
    </row>
    <row r="93" spans="1:21" x14ac:dyDescent="0.25">
      <c r="A93" s="256">
        <v>43678</v>
      </c>
      <c r="B93">
        <f t="shared" si="32"/>
        <v>8</v>
      </c>
      <c r="C93">
        <f t="shared" si="33"/>
        <v>2019</v>
      </c>
      <c r="D93" s="6">
        <f>'Monthly Data'!M93</f>
        <v>20674767.604940869</v>
      </c>
      <c r="E93">
        <v>0</v>
      </c>
      <c r="F93">
        <v>147.10000000000002</v>
      </c>
      <c r="G93">
        <v>31</v>
      </c>
      <c r="H93">
        <v>0</v>
      </c>
      <c r="I93">
        <f>'Monthly Data'!O93</f>
        <v>374</v>
      </c>
      <c r="J93">
        <f>'Monthly Data'!CI93</f>
        <v>0</v>
      </c>
      <c r="L93" s="6">
        <f t="shared" si="22"/>
        <v>-5731272.9579267604</v>
      </c>
      <c r="M93" s="6">
        <f t="shared" si="23"/>
        <v>0</v>
      </c>
      <c r="N93" s="6">
        <f t="shared" si="24"/>
        <v>3516629.0771790808</v>
      </c>
      <c r="O93" s="6">
        <f t="shared" si="25"/>
        <v>16137916.33960807</v>
      </c>
      <c r="P93" s="6">
        <f t="shared" si="29"/>
        <v>0</v>
      </c>
      <c r="Q93" s="6">
        <f t="shared" si="26"/>
        <v>6103829.4686518358</v>
      </c>
      <c r="R93" s="6">
        <f t="shared" si="30"/>
        <v>0</v>
      </c>
      <c r="S93" s="6">
        <f t="shared" si="31"/>
        <v>20027101.927512225</v>
      </c>
      <c r="T93" s="6">
        <f t="shared" si="27"/>
        <v>-647665.67742864415</v>
      </c>
      <c r="U93" s="15">
        <f t="shared" si="28"/>
        <v>3.132638246796373E-2</v>
      </c>
    </row>
    <row r="94" spans="1:21" x14ac:dyDescent="0.25">
      <c r="A94" s="256">
        <v>43709</v>
      </c>
      <c r="B94">
        <f t="shared" si="32"/>
        <v>9</v>
      </c>
      <c r="C94">
        <f t="shared" si="33"/>
        <v>2019</v>
      </c>
      <c r="D94" s="6">
        <f>'Monthly Data'!M94</f>
        <v>18925676.418040868</v>
      </c>
      <c r="E94">
        <v>0.59999999999999964</v>
      </c>
      <c r="F94">
        <v>75.799999999999983</v>
      </c>
      <c r="G94">
        <v>30</v>
      </c>
      <c r="H94">
        <v>1</v>
      </c>
      <c r="I94">
        <f>'Monthly Data'!O94</f>
        <v>374</v>
      </c>
      <c r="J94">
        <f>'Monthly Data'!CI94</f>
        <v>0</v>
      </c>
      <c r="L94" s="6">
        <f t="shared" si="22"/>
        <v>-5731272.9579267604</v>
      </c>
      <c r="M94" s="6">
        <f t="shared" si="23"/>
        <v>4374.069415606953</v>
      </c>
      <c r="N94" s="6">
        <f t="shared" si="24"/>
        <v>1812103.9024484993</v>
      </c>
      <c r="O94" s="6">
        <f t="shared" si="25"/>
        <v>15617338.393169099</v>
      </c>
      <c r="P94" s="6">
        <f t="shared" si="29"/>
        <v>472832.474396859</v>
      </c>
      <c r="Q94" s="6">
        <f t="shared" si="26"/>
        <v>6103829.4686518358</v>
      </c>
      <c r="R94" s="6">
        <f t="shared" si="30"/>
        <v>0</v>
      </c>
      <c r="S94" s="6">
        <f t="shared" si="31"/>
        <v>18279205.350155137</v>
      </c>
      <c r="T94" s="6">
        <f t="shared" si="27"/>
        <v>-646471.06788573042</v>
      </c>
      <c r="U94" s="15">
        <f t="shared" si="28"/>
        <v>3.4158412814745319E-2</v>
      </c>
    </row>
    <row r="95" spans="1:21" x14ac:dyDescent="0.25">
      <c r="A95" s="256">
        <v>43739</v>
      </c>
      <c r="B95">
        <f t="shared" si="32"/>
        <v>10</v>
      </c>
      <c r="C95">
        <f t="shared" si="33"/>
        <v>2019</v>
      </c>
      <c r="D95" s="6">
        <f>'Monthly Data'!M95</f>
        <v>18566230.77624087</v>
      </c>
      <c r="E95">
        <v>118.5</v>
      </c>
      <c r="F95">
        <v>6.5</v>
      </c>
      <c r="G95">
        <v>31</v>
      </c>
      <c r="H95">
        <v>1</v>
      </c>
      <c r="I95">
        <f>'Monthly Data'!O95</f>
        <v>376</v>
      </c>
      <c r="J95">
        <f>'Monthly Data'!CI95</f>
        <v>0</v>
      </c>
      <c r="L95" s="6">
        <f t="shared" si="22"/>
        <v>-5731272.9579267604</v>
      </c>
      <c r="M95" s="6">
        <f t="shared" si="23"/>
        <v>863878.70958237373</v>
      </c>
      <c r="N95" s="6">
        <f t="shared" si="24"/>
        <v>155391.49559254944</v>
      </c>
      <c r="O95" s="6">
        <f t="shared" si="25"/>
        <v>16137916.33960807</v>
      </c>
      <c r="P95" s="6">
        <f t="shared" si="29"/>
        <v>472832.474396859</v>
      </c>
      <c r="Q95" s="6">
        <f t="shared" si="26"/>
        <v>6136470.2679494396</v>
      </c>
      <c r="R95" s="6">
        <f t="shared" si="30"/>
        <v>0</v>
      </c>
      <c r="S95" s="6">
        <f t="shared" si="31"/>
        <v>18035216.329202529</v>
      </c>
      <c r="T95" s="6">
        <f t="shared" si="27"/>
        <v>-531014.44703834131</v>
      </c>
      <c r="U95" s="15">
        <f t="shared" si="28"/>
        <v>2.860109051956191E-2</v>
      </c>
    </row>
    <row r="96" spans="1:21" x14ac:dyDescent="0.25">
      <c r="A96" s="256">
        <v>43770</v>
      </c>
      <c r="B96">
        <f t="shared" si="32"/>
        <v>11</v>
      </c>
      <c r="C96">
        <f t="shared" si="33"/>
        <v>2019</v>
      </c>
      <c r="D96" s="6">
        <f>'Monthly Data'!M96</f>
        <v>19276799.685340866</v>
      </c>
      <c r="E96">
        <v>383</v>
      </c>
      <c r="F96">
        <v>0</v>
      </c>
      <c r="G96">
        <v>30</v>
      </c>
      <c r="H96">
        <v>0</v>
      </c>
      <c r="I96">
        <f>'Monthly Data'!O96</f>
        <v>373</v>
      </c>
      <c r="J96">
        <f>'Monthly Data'!CI96</f>
        <v>0</v>
      </c>
      <c r="L96" s="6">
        <f t="shared" si="22"/>
        <v>-5731272.9579267604</v>
      </c>
      <c r="M96" s="6">
        <f t="shared" si="23"/>
        <v>2792114.3102957732</v>
      </c>
      <c r="N96" s="6">
        <f t="shared" si="24"/>
        <v>0</v>
      </c>
      <c r="O96" s="6">
        <f t="shared" si="25"/>
        <v>15617338.393169099</v>
      </c>
      <c r="P96" s="6">
        <f t="shared" si="29"/>
        <v>0</v>
      </c>
      <c r="Q96" s="6">
        <f t="shared" si="26"/>
        <v>6087509.0690030344</v>
      </c>
      <c r="R96" s="6">
        <f t="shared" si="30"/>
        <v>0</v>
      </c>
      <c r="S96" s="6">
        <f t="shared" si="31"/>
        <v>18765688.814541146</v>
      </c>
      <c r="T96" s="6">
        <f t="shared" si="27"/>
        <v>-511110.87079972029</v>
      </c>
      <c r="U96" s="15">
        <f t="shared" si="28"/>
        <v>2.6514301084344254E-2</v>
      </c>
    </row>
    <row r="97" spans="1:21" x14ac:dyDescent="0.25">
      <c r="A97" s="256">
        <v>43800</v>
      </c>
      <c r="B97">
        <f t="shared" si="32"/>
        <v>12</v>
      </c>
      <c r="C97">
        <f t="shared" si="33"/>
        <v>2019</v>
      </c>
      <c r="D97" s="6">
        <f>'Monthly Data'!M97</f>
        <v>19734350.852940869</v>
      </c>
      <c r="E97">
        <v>409.1</v>
      </c>
      <c r="F97">
        <v>0</v>
      </c>
      <c r="G97">
        <v>31</v>
      </c>
      <c r="H97">
        <v>0</v>
      </c>
      <c r="I97">
        <f>'Monthly Data'!O97</f>
        <v>371</v>
      </c>
      <c r="J97">
        <f>'Monthly Data'!CI97</f>
        <v>0</v>
      </c>
      <c r="L97" s="6">
        <f t="shared" si="22"/>
        <v>-5731272.9579267604</v>
      </c>
      <c r="M97" s="6">
        <f t="shared" si="23"/>
        <v>2982386.3298746762</v>
      </c>
      <c r="N97" s="6">
        <f t="shared" si="24"/>
        <v>0</v>
      </c>
      <c r="O97" s="6">
        <f t="shared" si="25"/>
        <v>16137916.33960807</v>
      </c>
      <c r="P97" s="6">
        <f t="shared" si="29"/>
        <v>0</v>
      </c>
      <c r="Q97" s="6">
        <f t="shared" si="26"/>
        <v>6054868.2697054306</v>
      </c>
      <c r="R97" s="6">
        <f t="shared" si="30"/>
        <v>0</v>
      </c>
      <c r="S97" s="6">
        <f t="shared" si="31"/>
        <v>19443897.981261417</v>
      </c>
      <c r="T97" s="6">
        <f t="shared" si="27"/>
        <v>-290452.87167945132</v>
      </c>
      <c r="U97" s="15">
        <f t="shared" si="28"/>
        <v>1.4718136605753475E-2</v>
      </c>
    </row>
    <row r="98" spans="1:21" x14ac:dyDescent="0.25">
      <c r="A98" s="256">
        <v>43831</v>
      </c>
      <c r="B98">
        <f t="shared" ref="B98:B121" si="34">MONTH(A98)</f>
        <v>1</v>
      </c>
      <c r="C98">
        <f t="shared" ref="C98:C121" si="35">YEAR(A98)</f>
        <v>2020</v>
      </c>
      <c r="D98" s="6">
        <f>'Monthly Data'!M98</f>
        <v>20986987.31437739</v>
      </c>
      <c r="E98">
        <v>436.29999999999995</v>
      </c>
      <c r="F98">
        <v>0</v>
      </c>
      <c r="G98">
        <v>31</v>
      </c>
      <c r="H98">
        <v>0</v>
      </c>
      <c r="I98">
        <f>'Monthly Data'!O98</f>
        <v>373</v>
      </c>
      <c r="J98">
        <f>'Monthly Data'!CI98</f>
        <v>0</v>
      </c>
      <c r="L98" s="6">
        <f t="shared" ref="L98:L121" si="36">$X$7</f>
        <v>-5731272.9579267604</v>
      </c>
      <c r="M98" s="6">
        <f t="shared" ref="M98:M121" si="37">E98*$X$8</f>
        <v>3180677.4767155242</v>
      </c>
      <c r="N98" s="6">
        <f t="shared" ref="N98:N121" si="38">F98*$X$9</f>
        <v>0</v>
      </c>
      <c r="O98" s="6">
        <f t="shared" ref="O98:O121" si="39">G98*$X$10</f>
        <v>16137916.33960807</v>
      </c>
      <c r="P98" s="6">
        <f t="shared" si="29"/>
        <v>0</v>
      </c>
      <c r="Q98" s="6">
        <f t="shared" ref="Q98:Q121" si="40">I98*$X$12</f>
        <v>6087509.0690030344</v>
      </c>
      <c r="R98" s="6">
        <f t="shared" si="30"/>
        <v>0</v>
      </c>
      <c r="S98" s="6">
        <f t="shared" si="31"/>
        <v>19674829.927399866</v>
      </c>
      <c r="T98" s="6">
        <f t="shared" ref="T98:T121" si="41">S98-D98</f>
        <v>-1312157.3869775236</v>
      </c>
      <c r="U98" s="15">
        <f t="shared" ref="U98:U121" si="42">ABS(S98-D98)/D98</f>
        <v>6.2522427222253776E-2</v>
      </c>
    </row>
    <row r="99" spans="1:21" x14ac:dyDescent="0.25">
      <c r="A99" s="256">
        <v>43862</v>
      </c>
      <c r="B99">
        <f t="shared" si="34"/>
        <v>2</v>
      </c>
      <c r="C99">
        <f t="shared" si="35"/>
        <v>2020</v>
      </c>
      <c r="D99" s="6">
        <f>'Monthly Data'!M99</f>
        <v>20062358.051077388</v>
      </c>
      <c r="E99">
        <v>468.4</v>
      </c>
      <c r="F99">
        <v>0</v>
      </c>
      <c r="G99">
        <v>29</v>
      </c>
      <c r="H99">
        <v>0</v>
      </c>
      <c r="I99">
        <f>'Monthly Data'!O99</f>
        <v>377</v>
      </c>
      <c r="J99">
        <f>'Monthly Data'!CI99</f>
        <v>0</v>
      </c>
      <c r="L99" s="6">
        <f t="shared" si="36"/>
        <v>-5731272.9579267604</v>
      </c>
      <c r="M99" s="6">
        <f t="shared" si="37"/>
        <v>3414690.1904504965</v>
      </c>
      <c r="N99" s="6">
        <f t="shared" si="38"/>
        <v>0</v>
      </c>
      <c r="O99" s="6">
        <f t="shared" si="39"/>
        <v>15096760.446730129</v>
      </c>
      <c r="P99" s="6">
        <f t="shared" si="29"/>
        <v>0</v>
      </c>
      <c r="Q99" s="6">
        <f t="shared" si="40"/>
        <v>6152790.667598241</v>
      </c>
      <c r="R99" s="6">
        <f t="shared" si="30"/>
        <v>0</v>
      </c>
      <c r="S99" s="6">
        <f t="shared" si="31"/>
        <v>18932968.346852105</v>
      </c>
      <c r="T99" s="6">
        <f t="shared" si="41"/>
        <v>-1129389.7042252831</v>
      </c>
      <c r="U99" s="15">
        <f t="shared" si="42"/>
        <v>5.6293966110560603E-2</v>
      </c>
    </row>
    <row r="100" spans="1:21" x14ac:dyDescent="0.25">
      <c r="A100" s="256">
        <v>43891</v>
      </c>
      <c r="B100">
        <f t="shared" si="34"/>
        <v>3</v>
      </c>
      <c r="C100">
        <f t="shared" si="35"/>
        <v>2020</v>
      </c>
      <c r="D100" s="6">
        <f>'Monthly Data'!M100</f>
        <v>19017197.936377387</v>
      </c>
      <c r="E100">
        <v>331.70000000000005</v>
      </c>
      <c r="F100">
        <v>0</v>
      </c>
      <c r="G100">
        <v>31</v>
      </c>
      <c r="H100">
        <v>0</v>
      </c>
      <c r="I100">
        <f>'Monthly Data'!O100</f>
        <v>378</v>
      </c>
      <c r="J100">
        <f>'Monthly Data'!CI100</f>
        <v>0.5</v>
      </c>
      <c r="L100" s="6">
        <f t="shared" si="36"/>
        <v>-5731272.9579267604</v>
      </c>
      <c r="M100" s="6">
        <f t="shared" si="37"/>
        <v>2418131.3752613789</v>
      </c>
      <c r="N100" s="6">
        <f t="shared" si="38"/>
        <v>0</v>
      </c>
      <c r="O100" s="6">
        <f t="shared" si="39"/>
        <v>16137916.33960807</v>
      </c>
      <c r="P100" s="6">
        <f t="shared" si="29"/>
        <v>0</v>
      </c>
      <c r="Q100" s="6">
        <f t="shared" si="40"/>
        <v>6169111.0672470424</v>
      </c>
      <c r="R100" s="6">
        <f t="shared" si="30"/>
        <v>-701606.06100709003</v>
      </c>
      <c r="S100" s="6">
        <f t="shared" si="31"/>
        <v>18292279.76318264</v>
      </c>
      <c r="T100" s="6">
        <f t="shared" si="41"/>
        <v>-724918.17319474742</v>
      </c>
      <c r="U100" s="15">
        <f t="shared" si="42"/>
        <v>3.8119084400340321E-2</v>
      </c>
    </row>
    <row r="101" spans="1:21" x14ac:dyDescent="0.25">
      <c r="A101" s="256">
        <v>43922</v>
      </c>
      <c r="B101">
        <f t="shared" si="34"/>
        <v>4</v>
      </c>
      <c r="C101">
        <f t="shared" si="35"/>
        <v>2020</v>
      </c>
      <c r="D101" s="6">
        <f>'Monthly Data'!M101</f>
        <v>16130810.383877387</v>
      </c>
      <c r="E101">
        <v>257.10000000000008</v>
      </c>
      <c r="F101">
        <v>0</v>
      </c>
      <c r="G101">
        <v>30</v>
      </c>
      <c r="H101">
        <v>0</v>
      </c>
      <c r="I101">
        <f>'Monthly Data'!O101</f>
        <v>367</v>
      </c>
      <c r="J101">
        <f>'Monthly Data'!CI101</f>
        <v>1</v>
      </c>
      <c r="L101" s="6">
        <f t="shared" si="36"/>
        <v>-5731272.9579267604</v>
      </c>
      <c r="M101" s="6">
        <f t="shared" si="37"/>
        <v>1874288.7445875811</v>
      </c>
      <c r="N101" s="6">
        <f t="shared" si="38"/>
        <v>0</v>
      </c>
      <c r="O101" s="6">
        <f t="shared" si="39"/>
        <v>15617338.393169099</v>
      </c>
      <c r="P101" s="6">
        <f t="shared" si="29"/>
        <v>0</v>
      </c>
      <c r="Q101" s="6">
        <f t="shared" si="40"/>
        <v>5989586.671110224</v>
      </c>
      <c r="R101" s="6">
        <f t="shared" si="30"/>
        <v>-1403212.1220141801</v>
      </c>
      <c r="S101" s="6">
        <f t="shared" si="31"/>
        <v>16346728.728925966</v>
      </c>
      <c r="T101" s="6">
        <f t="shared" si="41"/>
        <v>215918.34504857846</v>
      </c>
      <c r="U101" s="15">
        <f t="shared" si="42"/>
        <v>1.3385461728840795E-2</v>
      </c>
    </row>
    <row r="102" spans="1:21" x14ac:dyDescent="0.25">
      <c r="A102" s="256">
        <v>43952</v>
      </c>
      <c r="B102">
        <f t="shared" si="34"/>
        <v>5</v>
      </c>
      <c r="C102">
        <f t="shared" si="35"/>
        <v>2020</v>
      </c>
      <c r="D102" s="6">
        <f>'Monthly Data'!M102</f>
        <v>16721495.034577386</v>
      </c>
      <c r="E102">
        <v>121.30000000000003</v>
      </c>
      <c r="F102">
        <v>42.5</v>
      </c>
      <c r="G102">
        <v>31</v>
      </c>
      <c r="H102">
        <v>0</v>
      </c>
      <c r="I102">
        <f>'Monthly Data'!O102</f>
        <v>367</v>
      </c>
      <c r="J102">
        <f>'Monthly Data'!CI102</f>
        <v>1</v>
      </c>
      <c r="L102" s="6">
        <f t="shared" si="36"/>
        <v>-5731272.9579267604</v>
      </c>
      <c r="M102" s="6">
        <f t="shared" si="37"/>
        <v>884291.03352187306</v>
      </c>
      <c r="N102" s="6">
        <f t="shared" si="38"/>
        <v>1016021.3173359002</v>
      </c>
      <c r="O102" s="6">
        <f t="shared" si="39"/>
        <v>16137916.33960807</v>
      </c>
      <c r="P102" s="6">
        <f t="shared" si="29"/>
        <v>0</v>
      </c>
      <c r="Q102" s="6">
        <f t="shared" si="40"/>
        <v>5989586.671110224</v>
      </c>
      <c r="R102" s="6">
        <f t="shared" si="30"/>
        <v>-1403212.1220141801</v>
      </c>
      <c r="S102" s="6">
        <f t="shared" si="31"/>
        <v>16893330.281635128</v>
      </c>
      <c r="T102" s="6">
        <f t="shared" si="41"/>
        <v>171835.24705774151</v>
      </c>
      <c r="U102" s="15">
        <f t="shared" si="42"/>
        <v>1.0276308828990088E-2</v>
      </c>
    </row>
    <row r="103" spans="1:21" x14ac:dyDescent="0.25">
      <c r="A103" s="256">
        <v>43983</v>
      </c>
      <c r="B103">
        <f t="shared" si="34"/>
        <v>6</v>
      </c>
      <c r="C103">
        <f t="shared" si="35"/>
        <v>2020</v>
      </c>
      <c r="D103" s="6">
        <f>'Monthly Data'!M103</f>
        <v>18064310.144777387</v>
      </c>
      <c r="E103">
        <v>6.7999999999999989</v>
      </c>
      <c r="F103">
        <v>111.00000000000001</v>
      </c>
      <c r="G103">
        <v>30</v>
      </c>
      <c r="H103">
        <v>0</v>
      </c>
      <c r="I103">
        <f>'Monthly Data'!O103</f>
        <v>370</v>
      </c>
      <c r="J103">
        <f>'Monthly Data'!CI103</f>
        <v>0.5</v>
      </c>
      <c r="L103" s="6">
        <f t="shared" si="36"/>
        <v>-5731272.9579267604</v>
      </c>
      <c r="M103" s="6">
        <f t="shared" si="37"/>
        <v>49572.78671021216</v>
      </c>
      <c r="N103" s="6">
        <f t="shared" si="38"/>
        <v>2653608.6170419985</v>
      </c>
      <c r="O103" s="6">
        <f t="shared" si="39"/>
        <v>15617338.393169099</v>
      </c>
      <c r="P103" s="6">
        <f t="shared" si="29"/>
        <v>0</v>
      </c>
      <c r="Q103" s="6">
        <f t="shared" si="40"/>
        <v>6038547.8700566292</v>
      </c>
      <c r="R103" s="6">
        <f t="shared" si="30"/>
        <v>-701606.06100709003</v>
      </c>
      <c r="S103" s="6">
        <f t="shared" si="31"/>
        <v>17926188.648044087</v>
      </c>
      <c r="T103" s="6">
        <f t="shared" si="41"/>
        <v>-138121.49673330039</v>
      </c>
      <c r="U103" s="15">
        <f t="shared" si="42"/>
        <v>7.6460986124749965E-3</v>
      </c>
    </row>
    <row r="104" spans="1:21" x14ac:dyDescent="0.25">
      <c r="A104" s="256">
        <v>44013</v>
      </c>
      <c r="B104">
        <f t="shared" si="34"/>
        <v>7</v>
      </c>
      <c r="C104">
        <f t="shared" si="35"/>
        <v>2020</v>
      </c>
      <c r="D104" s="6">
        <f>'Monthly Data'!M104</f>
        <v>20762002.513077389</v>
      </c>
      <c r="E104">
        <v>0</v>
      </c>
      <c r="F104">
        <v>221.09999999999994</v>
      </c>
      <c r="G104">
        <v>31</v>
      </c>
      <c r="H104">
        <v>0</v>
      </c>
      <c r="I104">
        <f>'Monthly Data'!O104</f>
        <v>372</v>
      </c>
      <c r="J104">
        <f>'Monthly Data'!CI104</f>
        <v>0</v>
      </c>
      <c r="L104" s="6">
        <f t="shared" si="36"/>
        <v>-5731272.9579267604</v>
      </c>
      <c r="M104" s="6">
        <f t="shared" si="37"/>
        <v>0</v>
      </c>
      <c r="N104" s="6">
        <f t="shared" si="38"/>
        <v>5285701.488540411</v>
      </c>
      <c r="O104" s="6">
        <f t="shared" si="39"/>
        <v>16137916.33960807</v>
      </c>
      <c r="P104" s="6">
        <f t="shared" si="29"/>
        <v>0</v>
      </c>
      <c r="Q104" s="6">
        <f t="shared" si="40"/>
        <v>6071188.669354232</v>
      </c>
      <c r="R104" s="6">
        <f t="shared" si="30"/>
        <v>0</v>
      </c>
      <c r="S104" s="6">
        <f t="shared" si="31"/>
        <v>21763533.539575949</v>
      </c>
      <c r="T104" s="6">
        <f t="shared" si="41"/>
        <v>1001531.0264985599</v>
      </c>
      <c r="U104" s="15">
        <f t="shared" si="42"/>
        <v>4.8238652599513182E-2</v>
      </c>
    </row>
    <row r="105" spans="1:21" x14ac:dyDescent="0.25">
      <c r="A105" s="256">
        <v>44044</v>
      </c>
      <c r="B105">
        <f t="shared" si="34"/>
        <v>8</v>
      </c>
      <c r="C105">
        <f t="shared" si="35"/>
        <v>2020</v>
      </c>
      <c r="D105" s="6">
        <f>'Monthly Data'!M105</f>
        <v>19796409.106077388</v>
      </c>
      <c r="E105">
        <v>0</v>
      </c>
      <c r="F105">
        <v>149</v>
      </c>
      <c r="G105">
        <v>31</v>
      </c>
      <c r="H105">
        <v>0</v>
      </c>
      <c r="I105">
        <f>'Monthly Data'!O105</f>
        <v>370</v>
      </c>
      <c r="J105">
        <f>'Monthly Data'!CI105</f>
        <v>0</v>
      </c>
      <c r="L105" s="6">
        <f t="shared" si="36"/>
        <v>-5731272.9579267604</v>
      </c>
      <c r="M105" s="6">
        <f t="shared" si="37"/>
        <v>0</v>
      </c>
      <c r="N105" s="6">
        <f t="shared" si="38"/>
        <v>3562051.2066599797</v>
      </c>
      <c r="O105" s="6">
        <f t="shared" si="39"/>
        <v>16137916.33960807</v>
      </c>
      <c r="P105" s="6">
        <f t="shared" si="29"/>
        <v>0</v>
      </c>
      <c r="Q105" s="6">
        <f t="shared" si="40"/>
        <v>6038547.8700566292</v>
      </c>
      <c r="R105" s="6">
        <f t="shared" si="30"/>
        <v>0</v>
      </c>
      <c r="S105" s="6">
        <f t="shared" si="31"/>
        <v>20007242.458397917</v>
      </c>
      <c r="T105" s="6">
        <f t="shared" si="41"/>
        <v>210833.35232052952</v>
      </c>
      <c r="U105" s="15">
        <f t="shared" si="42"/>
        <v>1.0650080587383136E-2</v>
      </c>
    </row>
    <row r="106" spans="1:21" x14ac:dyDescent="0.25">
      <c r="A106" s="256">
        <v>44075</v>
      </c>
      <c r="B106">
        <f t="shared" si="34"/>
        <v>9</v>
      </c>
      <c r="C106">
        <f t="shared" si="35"/>
        <v>2020</v>
      </c>
      <c r="D106" s="6">
        <f>'Monthly Data'!M106</f>
        <v>17704390.758377388</v>
      </c>
      <c r="E106">
        <v>21.7</v>
      </c>
      <c r="F106">
        <v>45.5</v>
      </c>
      <c r="G106">
        <v>30</v>
      </c>
      <c r="H106">
        <v>1</v>
      </c>
      <c r="I106">
        <f>'Monthly Data'!O106</f>
        <v>369</v>
      </c>
      <c r="J106">
        <f>'Monthly Data'!CI106</f>
        <v>0</v>
      </c>
      <c r="L106" s="6">
        <f t="shared" si="36"/>
        <v>-5731272.9579267604</v>
      </c>
      <c r="M106" s="6">
        <f t="shared" si="37"/>
        <v>158195.51053111823</v>
      </c>
      <c r="N106" s="6">
        <f t="shared" si="38"/>
        <v>1087740.4691478461</v>
      </c>
      <c r="O106" s="6">
        <f t="shared" si="39"/>
        <v>15617338.393169099</v>
      </c>
      <c r="P106" s="6">
        <f t="shared" si="29"/>
        <v>472832.474396859</v>
      </c>
      <c r="Q106" s="6">
        <f t="shared" si="40"/>
        <v>6022227.4704078278</v>
      </c>
      <c r="R106" s="6">
        <f t="shared" si="30"/>
        <v>0</v>
      </c>
      <c r="S106" s="6">
        <f t="shared" si="31"/>
        <v>17627061.359725989</v>
      </c>
      <c r="T106" s="6">
        <f t="shared" si="41"/>
        <v>-77329.398651398718</v>
      </c>
      <c r="U106" s="15">
        <f t="shared" si="42"/>
        <v>4.3678090766725696E-3</v>
      </c>
    </row>
    <row r="107" spans="1:21" x14ac:dyDescent="0.25">
      <c r="A107" s="256">
        <v>44105</v>
      </c>
      <c r="B107">
        <f t="shared" si="34"/>
        <v>10</v>
      </c>
      <c r="C107">
        <f t="shared" si="35"/>
        <v>2020</v>
      </c>
      <c r="D107" s="6">
        <f>'Monthly Data'!M107</f>
        <v>17747385.23757739</v>
      </c>
      <c r="E107">
        <v>139.79999999999998</v>
      </c>
      <c r="F107">
        <v>0.60000000000000142</v>
      </c>
      <c r="G107">
        <v>31</v>
      </c>
      <c r="H107">
        <v>1</v>
      </c>
      <c r="I107">
        <f>'Monthly Data'!O107</f>
        <v>369</v>
      </c>
      <c r="J107">
        <f>'Monthly Data'!CI107</f>
        <v>0</v>
      </c>
      <c r="L107" s="6">
        <f t="shared" si="36"/>
        <v>-5731272.9579267604</v>
      </c>
      <c r="M107" s="6">
        <f t="shared" si="37"/>
        <v>1019158.1738364205</v>
      </c>
      <c r="N107" s="6">
        <f t="shared" si="38"/>
        <v>14343.830362389213</v>
      </c>
      <c r="O107" s="6">
        <f t="shared" si="39"/>
        <v>16137916.33960807</v>
      </c>
      <c r="P107" s="6">
        <f t="shared" si="29"/>
        <v>472832.474396859</v>
      </c>
      <c r="Q107" s="6">
        <f t="shared" si="40"/>
        <v>6022227.4704078278</v>
      </c>
      <c r="R107" s="6">
        <f t="shared" si="30"/>
        <v>0</v>
      </c>
      <c r="S107" s="6">
        <f t="shared" si="31"/>
        <v>17935205.330684803</v>
      </c>
      <c r="T107" s="6">
        <f t="shared" si="41"/>
        <v>187820.0931074135</v>
      </c>
      <c r="U107" s="15">
        <f t="shared" si="42"/>
        <v>1.058297267981387E-2</v>
      </c>
    </row>
    <row r="108" spans="1:21" x14ac:dyDescent="0.25">
      <c r="A108" s="256">
        <v>44136</v>
      </c>
      <c r="B108">
        <f t="shared" si="34"/>
        <v>11</v>
      </c>
      <c r="C108">
        <f t="shared" si="35"/>
        <v>2020</v>
      </c>
      <c r="D108" s="6">
        <f>'Monthly Data'!M108</f>
        <v>17985267.21337739</v>
      </c>
      <c r="E108">
        <v>213.70000000000002</v>
      </c>
      <c r="F108">
        <v>3.4000000000000021</v>
      </c>
      <c r="G108">
        <v>30</v>
      </c>
      <c r="H108">
        <v>0</v>
      </c>
      <c r="I108">
        <f>'Monthly Data'!O108</f>
        <v>369</v>
      </c>
      <c r="J108">
        <f>'Monthly Data'!CI108</f>
        <v>0</v>
      </c>
      <c r="L108" s="6">
        <f t="shared" si="36"/>
        <v>-5731272.9579267604</v>
      </c>
      <c r="M108" s="6">
        <f t="shared" si="37"/>
        <v>1557897.7235253442</v>
      </c>
      <c r="N108" s="6">
        <f t="shared" si="38"/>
        <v>81281.705386872069</v>
      </c>
      <c r="O108" s="6">
        <f t="shared" si="39"/>
        <v>15617338.393169099</v>
      </c>
      <c r="P108" s="6">
        <f t="shared" si="29"/>
        <v>0</v>
      </c>
      <c r="Q108" s="6">
        <f t="shared" si="40"/>
        <v>6022227.4704078278</v>
      </c>
      <c r="R108" s="6">
        <f t="shared" si="30"/>
        <v>0</v>
      </c>
      <c r="S108" s="6">
        <f t="shared" si="31"/>
        <v>17547472.334562384</v>
      </c>
      <c r="T108" s="6">
        <f t="shared" si="41"/>
        <v>-437794.87881500646</v>
      </c>
      <c r="U108" s="15">
        <f t="shared" si="42"/>
        <v>2.4341861236811421E-2</v>
      </c>
    </row>
    <row r="109" spans="1:21" x14ac:dyDescent="0.25">
      <c r="A109" s="256">
        <v>44166</v>
      </c>
      <c r="B109">
        <f t="shared" si="34"/>
        <v>12</v>
      </c>
      <c r="C109">
        <f t="shared" si="35"/>
        <v>2020</v>
      </c>
      <c r="D109" s="6">
        <f>'Monthly Data'!M109</f>
        <v>19195869.536577389</v>
      </c>
      <c r="E109">
        <v>421.4</v>
      </c>
      <c r="F109">
        <v>0</v>
      </c>
      <c r="G109">
        <v>31</v>
      </c>
      <c r="H109">
        <v>0</v>
      </c>
      <c r="I109">
        <f>'Monthly Data'!O109</f>
        <v>370</v>
      </c>
      <c r="J109">
        <f>'Monthly Data'!CI109</f>
        <v>0</v>
      </c>
      <c r="L109" s="6">
        <f t="shared" si="36"/>
        <v>-5731272.9579267604</v>
      </c>
      <c r="M109" s="6">
        <f t="shared" si="37"/>
        <v>3072054.7528946185</v>
      </c>
      <c r="N109" s="6">
        <f t="shared" si="38"/>
        <v>0</v>
      </c>
      <c r="O109" s="6">
        <f t="shared" si="39"/>
        <v>16137916.33960807</v>
      </c>
      <c r="P109" s="6">
        <f t="shared" si="29"/>
        <v>0</v>
      </c>
      <c r="Q109" s="6">
        <f t="shared" si="40"/>
        <v>6038547.8700566292</v>
      </c>
      <c r="R109" s="6">
        <f t="shared" si="30"/>
        <v>0</v>
      </c>
      <c r="S109" s="6">
        <f t="shared" si="31"/>
        <v>19517246.004632555</v>
      </c>
      <c r="T109" s="6">
        <f t="shared" si="41"/>
        <v>321376.4680551663</v>
      </c>
      <c r="U109" s="15">
        <f t="shared" si="42"/>
        <v>1.6741959380521376E-2</v>
      </c>
    </row>
    <row r="110" spans="1:21" x14ac:dyDescent="0.25">
      <c r="A110" s="256">
        <v>44197</v>
      </c>
      <c r="B110">
        <f t="shared" si="34"/>
        <v>1</v>
      </c>
      <c r="C110">
        <f t="shared" si="35"/>
        <v>2021</v>
      </c>
      <c r="D110" s="6">
        <f>'Monthly Data'!M110</f>
        <v>19330789.294614531</v>
      </c>
      <c r="E110">
        <v>493.19999999999993</v>
      </c>
      <c r="F110">
        <v>0</v>
      </c>
      <c r="G110">
        <v>31</v>
      </c>
      <c r="H110">
        <v>0</v>
      </c>
      <c r="I110">
        <f>'Monthly Data'!O110</f>
        <v>369</v>
      </c>
      <c r="J110">
        <f>'Monthly Data'!CI110</f>
        <v>0</v>
      </c>
      <c r="L110" s="6">
        <f t="shared" si="36"/>
        <v>-5731272.9579267604</v>
      </c>
      <c r="M110" s="6">
        <f t="shared" si="37"/>
        <v>3595485.0596289174</v>
      </c>
      <c r="N110" s="6">
        <f t="shared" si="38"/>
        <v>0</v>
      </c>
      <c r="O110" s="6">
        <f t="shared" si="39"/>
        <v>16137916.33960807</v>
      </c>
      <c r="P110" s="6">
        <f t="shared" si="29"/>
        <v>0</v>
      </c>
      <c r="Q110" s="6">
        <f t="shared" si="40"/>
        <v>6022227.4704078278</v>
      </c>
      <c r="R110" s="6">
        <f t="shared" si="30"/>
        <v>0</v>
      </c>
      <c r="S110" s="6">
        <f t="shared" si="31"/>
        <v>20024355.911718056</v>
      </c>
      <c r="T110" s="6">
        <f t="shared" si="41"/>
        <v>693566.61710352451</v>
      </c>
      <c r="U110" s="15">
        <f t="shared" si="42"/>
        <v>3.5878856601926183E-2</v>
      </c>
    </row>
    <row r="111" spans="1:21" x14ac:dyDescent="0.25">
      <c r="A111" s="256">
        <v>44228</v>
      </c>
      <c r="B111">
        <f t="shared" si="34"/>
        <v>2</v>
      </c>
      <c r="C111">
        <f t="shared" si="35"/>
        <v>2021</v>
      </c>
      <c r="D111" s="6">
        <f>'Monthly Data'!M111</f>
        <v>18702451.125314534</v>
      </c>
      <c r="E111">
        <v>545.5999999999998</v>
      </c>
      <c r="F111">
        <v>0</v>
      </c>
      <c r="G111">
        <v>28</v>
      </c>
      <c r="H111">
        <v>0</v>
      </c>
      <c r="I111">
        <f>'Monthly Data'!O111</f>
        <v>369</v>
      </c>
      <c r="J111">
        <f>'Monthly Data'!CI111</f>
        <v>0</v>
      </c>
      <c r="L111" s="6">
        <f t="shared" si="36"/>
        <v>-5731272.9579267604</v>
      </c>
      <c r="M111" s="6">
        <f t="shared" si="37"/>
        <v>3977487.1219252571</v>
      </c>
      <c r="N111" s="6">
        <f t="shared" si="38"/>
        <v>0</v>
      </c>
      <c r="O111" s="6">
        <f t="shared" si="39"/>
        <v>14576182.500291159</v>
      </c>
      <c r="P111" s="6">
        <f t="shared" si="29"/>
        <v>0</v>
      </c>
      <c r="Q111" s="6">
        <f t="shared" si="40"/>
        <v>6022227.4704078278</v>
      </c>
      <c r="R111" s="6">
        <f t="shared" si="30"/>
        <v>0</v>
      </c>
      <c r="S111" s="6">
        <f t="shared" si="31"/>
        <v>18844624.134697486</v>
      </c>
      <c r="T111" s="6">
        <f t="shared" si="41"/>
        <v>142173.009382952</v>
      </c>
      <c r="U111" s="15">
        <f t="shared" si="42"/>
        <v>7.6018383061306344E-3</v>
      </c>
    </row>
    <row r="112" spans="1:21" x14ac:dyDescent="0.25">
      <c r="A112" s="256">
        <v>44256</v>
      </c>
      <c r="B112">
        <f t="shared" si="34"/>
        <v>3</v>
      </c>
      <c r="C112">
        <f t="shared" si="35"/>
        <v>2021</v>
      </c>
      <c r="D112" s="6">
        <f>'Monthly Data'!M112</f>
        <v>18634581.27821454</v>
      </c>
      <c r="E112">
        <v>308.70000000000005</v>
      </c>
      <c r="F112">
        <v>0.19999999999999929</v>
      </c>
      <c r="G112">
        <v>31</v>
      </c>
      <c r="H112">
        <v>0</v>
      </c>
      <c r="I112">
        <f>'Monthly Data'!O112</f>
        <v>370</v>
      </c>
      <c r="J112">
        <f>'Monthly Data'!CI112</f>
        <v>0</v>
      </c>
      <c r="L112" s="6">
        <f t="shared" si="36"/>
        <v>-5731272.9579267604</v>
      </c>
      <c r="M112" s="6">
        <f t="shared" si="37"/>
        <v>2250458.7143297791</v>
      </c>
      <c r="N112" s="6">
        <f t="shared" si="38"/>
        <v>4781.2767874630426</v>
      </c>
      <c r="O112" s="6">
        <f t="shared" si="39"/>
        <v>16137916.33960807</v>
      </c>
      <c r="P112" s="6">
        <f t="shared" si="29"/>
        <v>0</v>
      </c>
      <c r="Q112" s="6">
        <f t="shared" si="40"/>
        <v>6038547.8700566292</v>
      </c>
      <c r="R112" s="6">
        <f t="shared" si="30"/>
        <v>0</v>
      </c>
      <c r="S112" s="6">
        <f t="shared" si="31"/>
        <v>18700431.24285518</v>
      </c>
      <c r="T112" s="6">
        <f t="shared" si="41"/>
        <v>65849.964640639722</v>
      </c>
      <c r="U112" s="15">
        <f t="shared" si="42"/>
        <v>3.533750700243751E-3</v>
      </c>
    </row>
    <row r="113" spans="1:26" x14ac:dyDescent="0.25">
      <c r="A113" s="256">
        <v>44287</v>
      </c>
      <c r="B113">
        <f t="shared" si="34"/>
        <v>4</v>
      </c>
      <c r="C113">
        <f t="shared" si="35"/>
        <v>2021</v>
      </c>
      <c r="D113" s="6">
        <f>'Monthly Data'!M113</f>
        <v>16592361.754214535</v>
      </c>
      <c r="E113">
        <v>174.19999999999996</v>
      </c>
      <c r="F113">
        <v>5.6000000000000014</v>
      </c>
      <c r="G113">
        <v>30</v>
      </c>
      <c r="H113">
        <v>0</v>
      </c>
      <c r="I113">
        <f>'Monthly Data'!O113</f>
        <v>371</v>
      </c>
      <c r="J113">
        <f>'Monthly Data'!CI113</f>
        <v>0</v>
      </c>
      <c r="L113" s="6">
        <f t="shared" si="36"/>
        <v>-5731272.9579267604</v>
      </c>
      <c r="M113" s="6">
        <f t="shared" si="37"/>
        <v>1269938.1536645526</v>
      </c>
      <c r="N113" s="6">
        <f t="shared" si="38"/>
        <v>133875.75004896571</v>
      </c>
      <c r="O113" s="6">
        <f t="shared" si="39"/>
        <v>15617338.393169099</v>
      </c>
      <c r="P113" s="6">
        <f t="shared" si="29"/>
        <v>0</v>
      </c>
      <c r="Q113" s="6">
        <f t="shared" si="40"/>
        <v>6054868.2697054306</v>
      </c>
      <c r="R113" s="6">
        <f t="shared" si="30"/>
        <v>0</v>
      </c>
      <c r="S113" s="6">
        <f t="shared" si="31"/>
        <v>17344747.608661287</v>
      </c>
      <c r="T113" s="6">
        <f t="shared" si="41"/>
        <v>752385.854446752</v>
      </c>
      <c r="U113" s="15">
        <f t="shared" si="42"/>
        <v>4.5345314042206354E-2</v>
      </c>
    </row>
    <row r="114" spans="1:26" x14ac:dyDescent="0.25">
      <c r="A114" s="256">
        <v>44317</v>
      </c>
      <c r="B114">
        <f t="shared" si="34"/>
        <v>5</v>
      </c>
      <c r="C114">
        <f t="shared" si="35"/>
        <v>2021</v>
      </c>
      <c r="D114" s="6">
        <f>'Monthly Data'!M114</f>
        <v>17151193.112514537</v>
      </c>
      <c r="E114">
        <v>97</v>
      </c>
      <c r="F114">
        <v>40.6</v>
      </c>
      <c r="G114">
        <v>31</v>
      </c>
      <c r="H114">
        <v>0</v>
      </c>
      <c r="I114">
        <f>'Monthly Data'!O114</f>
        <v>370</v>
      </c>
      <c r="J114">
        <f>'Monthly Data'!CI114</f>
        <v>0</v>
      </c>
      <c r="L114" s="6">
        <f t="shared" si="36"/>
        <v>-5731272.9579267604</v>
      </c>
      <c r="M114" s="6">
        <f t="shared" si="37"/>
        <v>707141.22218979115</v>
      </c>
      <c r="N114" s="6">
        <f t="shared" si="38"/>
        <v>970599.18785500119</v>
      </c>
      <c r="O114" s="6">
        <f t="shared" si="39"/>
        <v>16137916.33960807</v>
      </c>
      <c r="P114" s="6">
        <f t="shared" si="29"/>
        <v>0</v>
      </c>
      <c r="Q114" s="6">
        <f t="shared" si="40"/>
        <v>6038547.8700566292</v>
      </c>
      <c r="R114" s="6">
        <f t="shared" si="30"/>
        <v>0</v>
      </c>
      <c r="S114" s="6">
        <f t="shared" si="31"/>
        <v>18122931.66178273</v>
      </c>
      <c r="T114" s="6">
        <f t="shared" si="41"/>
        <v>971738.54926819354</v>
      </c>
      <c r="U114" s="15">
        <f t="shared" si="42"/>
        <v>5.6657198300633378E-2</v>
      </c>
    </row>
    <row r="115" spans="1:26" x14ac:dyDescent="0.25">
      <c r="A115" s="256">
        <v>44348</v>
      </c>
      <c r="B115">
        <f t="shared" si="34"/>
        <v>6</v>
      </c>
      <c r="C115">
        <f t="shared" si="35"/>
        <v>2021</v>
      </c>
      <c r="D115" s="6">
        <f>'Monthly Data'!M115</f>
        <v>18782343.994714532</v>
      </c>
      <c r="E115">
        <v>0</v>
      </c>
      <c r="F115">
        <v>153.60000000000002</v>
      </c>
      <c r="G115">
        <v>30</v>
      </c>
      <c r="H115">
        <v>0</v>
      </c>
      <c r="I115">
        <f>'Monthly Data'!O115</f>
        <v>374</v>
      </c>
      <c r="J115">
        <f>'Monthly Data'!CI115</f>
        <v>0</v>
      </c>
      <c r="L115" s="6">
        <f t="shared" si="36"/>
        <v>-5731272.9579267604</v>
      </c>
      <c r="M115" s="6">
        <f t="shared" si="37"/>
        <v>0</v>
      </c>
      <c r="N115" s="6">
        <f t="shared" si="38"/>
        <v>3672020.5727716302</v>
      </c>
      <c r="O115" s="6">
        <f t="shared" si="39"/>
        <v>15617338.393169099</v>
      </c>
      <c r="P115" s="6">
        <f t="shared" si="29"/>
        <v>0</v>
      </c>
      <c r="Q115" s="6">
        <f t="shared" si="40"/>
        <v>6103829.4686518358</v>
      </c>
      <c r="R115" s="6">
        <f t="shared" si="30"/>
        <v>0</v>
      </c>
      <c r="S115" s="6">
        <f t="shared" si="31"/>
        <v>19661915.476665806</v>
      </c>
      <c r="T115" s="6">
        <f t="shared" si="41"/>
        <v>879571.48195127398</v>
      </c>
      <c r="U115" s="15">
        <f t="shared" si="42"/>
        <v>4.6829697198538738E-2</v>
      </c>
    </row>
    <row r="116" spans="1:26" x14ac:dyDescent="0.25">
      <c r="A116" s="256">
        <v>44378</v>
      </c>
      <c r="B116">
        <f t="shared" si="34"/>
        <v>7</v>
      </c>
      <c r="C116">
        <f t="shared" si="35"/>
        <v>2021</v>
      </c>
      <c r="D116" s="6">
        <f>'Monthly Data'!M116</f>
        <v>19834662.079914536</v>
      </c>
      <c r="E116">
        <v>0</v>
      </c>
      <c r="F116">
        <v>150.49999999999997</v>
      </c>
      <c r="G116">
        <v>31</v>
      </c>
      <c r="H116">
        <v>0</v>
      </c>
      <c r="I116">
        <f>'Monthly Data'!O116</f>
        <v>375</v>
      </c>
      <c r="J116">
        <f>'Monthly Data'!CI116</f>
        <v>0</v>
      </c>
      <c r="L116" s="6">
        <f t="shared" si="36"/>
        <v>-5731272.9579267604</v>
      </c>
      <c r="M116" s="6">
        <f t="shared" si="37"/>
        <v>0</v>
      </c>
      <c r="N116" s="6">
        <f t="shared" si="38"/>
        <v>3597910.7825659518</v>
      </c>
      <c r="O116" s="6">
        <f t="shared" si="39"/>
        <v>16137916.33960807</v>
      </c>
      <c r="P116" s="6">
        <f t="shared" si="29"/>
        <v>0</v>
      </c>
      <c r="Q116" s="6">
        <f t="shared" si="40"/>
        <v>6120149.8683006372</v>
      </c>
      <c r="R116" s="6">
        <f t="shared" si="30"/>
        <v>0</v>
      </c>
      <c r="S116" s="6">
        <f t="shared" si="31"/>
        <v>20124704.032547899</v>
      </c>
      <c r="T116" s="6">
        <f t="shared" si="41"/>
        <v>290041.95263336226</v>
      </c>
      <c r="U116" s="15">
        <f t="shared" si="42"/>
        <v>1.4622984322332958E-2</v>
      </c>
    </row>
    <row r="117" spans="1:26" x14ac:dyDescent="0.25">
      <c r="A117" s="256">
        <v>44409</v>
      </c>
      <c r="B117">
        <f t="shared" si="34"/>
        <v>8</v>
      </c>
      <c r="C117">
        <f t="shared" si="35"/>
        <v>2021</v>
      </c>
      <c r="D117" s="6">
        <f>'Monthly Data'!M117</f>
        <v>20832863.783714537</v>
      </c>
      <c r="E117">
        <v>0</v>
      </c>
      <c r="F117">
        <v>189.7</v>
      </c>
      <c r="G117">
        <v>31</v>
      </c>
      <c r="H117">
        <v>0</v>
      </c>
      <c r="I117">
        <f>'Monthly Data'!O117</f>
        <v>375</v>
      </c>
      <c r="J117">
        <f>'Monthly Data'!CI117</f>
        <v>0</v>
      </c>
      <c r="L117" s="6">
        <f t="shared" si="36"/>
        <v>-5731272.9579267604</v>
      </c>
      <c r="M117" s="6">
        <f t="shared" si="37"/>
        <v>0</v>
      </c>
      <c r="N117" s="6">
        <f t="shared" si="38"/>
        <v>4535041.0329087116</v>
      </c>
      <c r="O117" s="6">
        <f t="shared" si="39"/>
        <v>16137916.33960807</v>
      </c>
      <c r="P117" s="6">
        <f t="shared" si="29"/>
        <v>0</v>
      </c>
      <c r="Q117" s="6">
        <f t="shared" si="40"/>
        <v>6120149.8683006372</v>
      </c>
      <c r="R117" s="6">
        <f t="shared" si="30"/>
        <v>0</v>
      </c>
      <c r="S117" s="6">
        <f t="shared" si="31"/>
        <v>21061834.282890655</v>
      </c>
      <c r="T117" s="6">
        <f t="shared" si="41"/>
        <v>228970.49917611852</v>
      </c>
      <c r="U117" s="15">
        <f t="shared" si="42"/>
        <v>1.0990831676013228E-2</v>
      </c>
    </row>
    <row r="118" spans="1:26" x14ac:dyDescent="0.25">
      <c r="A118" s="256">
        <v>44440</v>
      </c>
      <c r="B118">
        <f t="shared" si="34"/>
        <v>9</v>
      </c>
      <c r="C118">
        <f t="shared" si="35"/>
        <v>2021</v>
      </c>
      <c r="D118" s="6">
        <f>'Monthly Data'!M118</f>
        <v>18288598.54541453</v>
      </c>
      <c r="E118">
        <v>5.6999999999999975</v>
      </c>
      <c r="F118">
        <v>65.5</v>
      </c>
      <c r="G118">
        <v>30</v>
      </c>
      <c r="H118">
        <v>1</v>
      </c>
      <c r="I118">
        <f>'Monthly Data'!O118</f>
        <v>375</v>
      </c>
      <c r="J118">
        <f>'Monthly Data'!CI118</f>
        <v>0</v>
      </c>
      <c r="L118" s="6">
        <f t="shared" si="36"/>
        <v>-5731272.9579267604</v>
      </c>
      <c r="M118" s="6">
        <f t="shared" si="37"/>
        <v>41553.659448266058</v>
      </c>
      <c r="N118" s="6">
        <f t="shared" si="38"/>
        <v>1565868.147894152</v>
      </c>
      <c r="O118" s="6">
        <f t="shared" si="39"/>
        <v>15617338.393169099</v>
      </c>
      <c r="P118" s="6">
        <f t="shared" si="29"/>
        <v>472832.474396859</v>
      </c>
      <c r="Q118" s="6">
        <f t="shared" si="40"/>
        <v>6120149.8683006372</v>
      </c>
      <c r="R118" s="6">
        <f t="shared" si="30"/>
        <v>0</v>
      </c>
      <c r="S118" s="6">
        <f t="shared" si="31"/>
        <v>18086469.585282251</v>
      </c>
      <c r="T118" s="6">
        <f t="shared" si="41"/>
        <v>-202128.9601322785</v>
      </c>
      <c r="U118" s="15">
        <f t="shared" si="42"/>
        <v>1.1052184213587977E-2</v>
      </c>
    </row>
    <row r="119" spans="1:26" x14ac:dyDescent="0.25">
      <c r="A119" s="256">
        <v>44470</v>
      </c>
      <c r="B119">
        <f t="shared" si="34"/>
        <v>10</v>
      </c>
      <c r="C119">
        <f t="shared" si="35"/>
        <v>2021</v>
      </c>
      <c r="D119" s="6">
        <f>'Monthly Data'!M119</f>
        <v>18228423.036014531</v>
      </c>
      <c r="E119">
        <v>63.599999999999994</v>
      </c>
      <c r="F119">
        <v>46.300000000000004</v>
      </c>
      <c r="G119">
        <v>31</v>
      </c>
      <c r="H119">
        <v>1</v>
      </c>
      <c r="I119">
        <f>'Monthly Data'!O119</f>
        <v>375</v>
      </c>
      <c r="J119">
        <f>'Monthly Data'!CI119</f>
        <v>0</v>
      </c>
      <c r="L119" s="6">
        <f t="shared" si="36"/>
        <v>-5731272.9579267604</v>
      </c>
      <c r="M119" s="6">
        <f t="shared" si="37"/>
        <v>463651.35805433727</v>
      </c>
      <c r="N119" s="6">
        <f t="shared" si="38"/>
        <v>1106865.5762976985</v>
      </c>
      <c r="O119" s="6">
        <f t="shared" si="39"/>
        <v>16137916.33960807</v>
      </c>
      <c r="P119" s="6">
        <f t="shared" si="29"/>
        <v>472832.474396859</v>
      </c>
      <c r="Q119" s="6">
        <f t="shared" si="40"/>
        <v>6120149.8683006372</v>
      </c>
      <c r="R119" s="6">
        <f t="shared" si="30"/>
        <v>0</v>
      </c>
      <c r="S119" s="6">
        <f t="shared" si="31"/>
        <v>18570142.658730842</v>
      </c>
      <c r="T119" s="6">
        <f t="shared" si="41"/>
        <v>341719.62271631137</v>
      </c>
      <c r="U119" s="15">
        <f t="shared" si="42"/>
        <v>1.8746526895999944E-2</v>
      </c>
    </row>
    <row r="120" spans="1:26" x14ac:dyDescent="0.25">
      <c r="A120" s="256">
        <v>44501</v>
      </c>
      <c r="B120">
        <f t="shared" si="34"/>
        <v>11</v>
      </c>
      <c r="C120">
        <f t="shared" si="35"/>
        <v>2021</v>
      </c>
      <c r="D120" s="6">
        <f>'Monthly Data'!M120</f>
        <v>18215581.641114533</v>
      </c>
      <c r="E120">
        <v>303.09999999999997</v>
      </c>
      <c r="F120">
        <v>0</v>
      </c>
      <c r="G120">
        <v>30</v>
      </c>
      <c r="H120">
        <v>0</v>
      </c>
      <c r="I120">
        <f>'Monthly Data'!O120</f>
        <v>378</v>
      </c>
      <c r="J120">
        <f>'Monthly Data'!CI120</f>
        <v>0</v>
      </c>
      <c r="L120" s="6">
        <f t="shared" si="36"/>
        <v>-5731272.9579267604</v>
      </c>
      <c r="M120" s="6">
        <f t="shared" si="37"/>
        <v>2209634.0664507803</v>
      </c>
      <c r="N120" s="6">
        <f t="shared" si="38"/>
        <v>0</v>
      </c>
      <c r="O120" s="6">
        <f t="shared" si="39"/>
        <v>15617338.393169099</v>
      </c>
      <c r="P120" s="6">
        <f t="shared" si="29"/>
        <v>0</v>
      </c>
      <c r="Q120" s="6">
        <f t="shared" si="40"/>
        <v>6169111.0672470424</v>
      </c>
      <c r="R120" s="6">
        <f t="shared" si="30"/>
        <v>0</v>
      </c>
      <c r="S120" s="6">
        <f t="shared" si="31"/>
        <v>18264810.568940163</v>
      </c>
      <c r="T120" s="6">
        <f t="shared" si="41"/>
        <v>49228.927825629711</v>
      </c>
      <c r="U120" s="15">
        <f t="shared" si="42"/>
        <v>2.7025723798198521E-3</v>
      </c>
    </row>
    <row r="121" spans="1:26" x14ac:dyDescent="0.25">
      <c r="A121" s="256">
        <v>44531</v>
      </c>
      <c r="B121">
        <f t="shared" si="34"/>
        <v>12</v>
      </c>
      <c r="C121">
        <f t="shared" si="35"/>
        <v>2021</v>
      </c>
      <c r="D121" s="6">
        <f>'Monthly Data'!M121</f>
        <v>18745196.445514537</v>
      </c>
      <c r="E121">
        <v>373.4</v>
      </c>
      <c r="F121">
        <v>0</v>
      </c>
      <c r="G121">
        <v>31</v>
      </c>
      <c r="H121">
        <v>0</v>
      </c>
      <c r="I121">
        <f>'Monthly Data'!O121</f>
        <v>378</v>
      </c>
      <c r="J121">
        <f>'Monthly Data'!CI121</f>
        <v>0</v>
      </c>
      <c r="L121" s="6">
        <f t="shared" si="36"/>
        <v>-5731272.9579267604</v>
      </c>
      <c r="M121" s="6">
        <f t="shared" si="37"/>
        <v>2722129.1996460618</v>
      </c>
      <c r="N121" s="6">
        <f t="shared" si="38"/>
        <v>0</v>
      </c>
      <c r="O121" s="6">
        <f t="shared" si="39"/>
        <v>16137916.33960807</v>
      </c>
      <c r="P121" s="6">
        <f t="shared" si="29"/>
        <v>0</v>
      </c>
      <c r="Q121" s="6">
        <f t="shared" si="40"/>
        <v>6169111.0672470424</v>
      </c>
      <c r="R121" s="6">
        <f t="shared" si="30"/>
        <v>0</v>
      </c>
      <c r="S121" s="6">
        <f t="shared" si="31"/>
        <v>19297883.648574412</v>
      </c>
      <c r="T121" s="6">
        <f t="shared" si="41"/>
        <v>552687.20305987448</v>
      </c>
      <c r="U121" s="15">
        <f t="shared" si="42"/>
        <v>2.9484204375576164E-2</v>
      </c>
    </row>
    <row r="122" spans="1:26" x14ac:dyDescent="0.25">
      <c r="A122" s="21"/>
      <c r="U122" s="16">
        <f>AVERAGE(U2:U121)</f>
        <v>2.3711976936100346E-2</v>
      </c>
    </row>
    <row r="123" spans="1:26" x14ac:dyDescent="0.25">
      <c r="A123" s="21"/>
      <c r="U123" s="16"/>
    </row>
    <row r="124" spans="1:26" x14ac:dyDescent="0.25">
      <c r="A124" s="21"/>
    </row>
    <row r="125" spans="1:26" x14ac:dyDescent="0.25">
      <c r="A125" s="21"/>
      <c r="W125">
        <v>1</v>
      </c>
      <c r="Y125" s="6">
        <f t="shared" ref="Y125:Y136" si="43">SUMIF($B:$B,$W125,$T:$T)</f>
        <v>-3422009.3747261651</v>
      </c>
      <c r="Z125" s="15">
        <f t="shared" ref="Z125:Z136" si="44">SUMIF($B:$B,$W125,$U:$U)</f>
        <v>0.29513675144929558</v>
      </c>
    </row>
    <row r="126" spans="1:26" x14ac:dyDescent="0.25">
      <c r="A126" s="21"/>
      <c r="W126">
        <v>2</v>
      </c>
      <c r="Y126" s="6">
        <f t="shared" si="43"/>
        <v>-1753750.3365719505</v>
      </c>
      <c r="Z126" s="15">
        <f t="shared" si="44"/>
        <v>0.29258156211476216</v>
      </c>
    </row>
    <row r="127" spans="1:26" x14ac:dyDescent="0.25">
      <c r="A127" s="21"/>
      <c r="W127">
        <v>3</v>
      </c>
      <c r="Y127" s="6">
        <f t="shared" si="43"/>
        <v>-657811.79497266933</v>
      </c>
      <c r="Z127" s="15">
        <f t="shared" si="44"/>
        <v>0.17846361200263675</v>
      </c>
    </row>
    <row r="128" spans="1:26" x14ac:dyDescent="0.25">
      <c r="A128" s="21"/>
      <c r="W128">
        <v>4</v>
      </c>
      <c r="Y128" s="6">
        <f t="shared" si="43"/>
        <v>852342.5393425487</v>
      </c>
      <c r="Z128" s="15">
        <f t="shared" si="44"/>
        <v>0.18167785898900254</v>
      </c>
    </row>
    <row r="129" spans="1:26" x14ac:dyDescent="0.25">
      <c r="A129" s="21"/>
      <c r="W129">
        <v>5</v>
      </c>
      <c r="Y129" s="6">
        <f t="shared" si="43"/>
        <v>2633925.5579835754</v>
      </c>
      <c r="Z129" s="15">
        <f t="shared" si="44"/>
        <v>0.26877639106644274</v>
      </c>
    </row>
    <row r="130" spans="1:26" x14ac:dyDescent="0.25">
      <c r="A130" s="21"/>
      <c r="W130">
        <v>6</v>
      </c>
      <c r="Y130" s="6">
        <f t="shared" si="43"/>
        <v>1389921.9069887139</v>
      </c>
      <c r="Z130" s="15">
        <f t="shared" si="44"/>
        <v>0.29124044214386585</v>
      </c>
    </row>
    <row r="131" spans="1:26" x14ac:dyDescent="0.25">
      <c r="A131" s="21"/>
      <c r="W131">
        <v>7</v>
      </c>
      <c r="Y131" s="6">
        <f t="shared" si="43"/>
        <v>-1447194.5366323143</v>
      </c>
      <c r="Z131" s="15">
        <f t="shared" si="44"/>
        <v>0.26171065340110328</v>
      </c>
    </row>
    <row r="132" spans="1:26" x14ac:dyDescent="0.25">
      <c r="A132" s="21"/>
      <c r="W132">
        <v>8</v>
      </c>
      <c r="Y132" s="6">
        <f t="shared" si="43"/>
        <v>-1701724.8438354582</v>
      </c>
      <c r="Z132" s="15">
        <f t="shared" si="44"/>
        <v>0.13642127615434119</v>
      </c>
    </row>
    <row r="133" spans="1:26" x14ac:dyDescent="0.25">
      <c r="A133" s="21"/>
      <c r="W133">
        <v>9</v>
      </c>
      <c r="Y133" s="6">
        <f t="shared" si="43"/>
        <v>340283.38522565737</v>
      </c>
      <c r="Z133" s="15">
        <f t="shared" si="44"/>
        <v>0.19005949480250808</v>
      </c>
    </row>
    <row r="134" spans="1:26" x14ac:dyDescent="0.25">
      <c r="A134" s="21"/>
      <c r="W134">
        <v>10</v>
      </c>
      <c r="Y134" s="6">
        <f t="shared" si="43"/>
        <v>-468423.00631760061</v>
      </c>
      <c r="Z134" s="15">
        <f t="shared" si="44"/>
        <v>0.24698997463789693</v>
      </c>
    </row>
    <row r="135" spans="1:26" x14ac:dyDescent="0.25">
      <c r="A135" s="21"/>
      <c r="W135">
        <v>11</v>
      </c>
      <c r="Y135" s="6">
        <f t="shared" si="43"/>
        <v>818775.61866664886</v>
      </c>
      <c r="Z135" s="15">
        <f t="shared" si="44"/>
        <v>0.16806563736303304</v>
      </c>
    </row>
    <row r="136" spans="1:26" x14ac:dyDescent="0.25">
      <c r="A136" s="21"/>
      <c r="W136">
        <v>12</v>
      </c>
      <c r="Y136" s="6">
        <f t="shared" si="43"/>
        <v>3423437.7624188364</v>
      </c>
      <c r="Z136" s="15">
        <f t="shared" si="44"/>
        <v>0.33431357820715407</v>
      </c>
    </row>
    <row r="137" spans="1:26" x14ac:dyDescent="0.25">
      <c r="A137" s="21"/>
      <c r="Y137" s="6"/>
      <c r="Z137" s="77"/>
    </row>
    <row r="138" spans="1:26" x14ac:dyDescent="0.25">
      <c r="A138" s="21"/>
      <c r="W138">
        <v>2012</v>
      </c>
      <c r="Y138" s="6">
        <f t="shared" ref="Y138:Y147" si="45">SUMIF($C:$C,$W138,$T:$T)</f>
        <v>-821749.15956679732</v>
      </c>
      <c r="Z138" s="15">
        <f t="shared" ref="Z138:Z147" si="46">SUMIF($C:$C,$W138,$U:$U)</f>
        <v>0.30152743836062618</v>
      </c>
    </row>
    <row r="139" spans="1:26" x14ac:dyDescent="0.25">
      <c r="A139" s="21"/>
      <c r="W139">
        <v>2013</v>
      </c>
      <c r="Y139" s="6">
        <f t="shared" si="45"/>
        <v>-627334.30538138002</v>
      </c>
      <c r="Z139" s="15">
        <f t="shared" si="46"/>
        <v>0.39659837787212093</v>
      </c>
    </row>
    <row r="140" spans="1:26" x14ac:dyDescent="0.25">
      <c r="A140" s="21"/>
      <c r="W140">
        <v>2014</v>
      </c>
      <c r="Y140" s="6">
        <f t="shared" si="45"/>
        <v>-790494.30578879267</v>
      </c>
      <c r="Z140" s="15">
        <f t="shared" si="46"/>
        <v>0.24285294326818449</v>
      </c>
    </row>
    <row r="141" spans="1:26" x14ac:dyDescent="0.25">
      <c r="A141" s="21"/>
      <c r="W141">
        <v>2015</v>
      </c>
      <c r="Y141" s="6">
        <f t="shared" si="45"/>
        <v>-1154876.0864115022</v>
      </c>
      <c r="Z141" s="15">
        <f t="shared" si="46"/>
        <v>0.20975254982617553</v>
      </c>
    </row>
    <row r="142" spans="1:26" x14ac:dyDescent="0.25">
      <c r="A142" s="21"/>
      <c r="W142">
        <v>2016</v>
      </c>
      <c r="Y142" s="6">
        <f t="shared" si="45"/>
        <v>-2369696.3200653158</v>
      </c>
      <c r="Z142" s="15">
        <f t="shared" si="46"/>
        <v>0.25261192685248146</v>
      </c>
    </row>
    <row r="143" spans="1:26" x14ac:dyDescent="0.25">
      <c r="A143" s="21"/>
      <c r="W143">
        <v>2017</v>
      </c>
      <c r="Y143" s="6">
        <f t="shared" si="45"/>
        <v>3699888.2601362951</v>
      </c>
      <c r="Z143" s="15">
        <f t="shared" si="46"/>
        <v>0.31651254018219821</v>
      </c>
    </row>
    <row r="144" spans="1:26" x14ac:dyDescent="0.25">
      <c r="A144" s="21"/>
      <c r="W144">
        <v>2018</v>
      </c>
      <c r="Y144" s="6">
        <f t="shared" si="45"/>
        <v>4010757.1052953266</v>
      </c>
      <c r="Z144" s="15">
        <f t="shared" si="46"/>
        <v>0.26846767412009565</v>
      </c>
    </row>
    <row r="145" spans="1:26" x14ac:dyDescent="0.25">
      <c r="A145" s="21"/>
      <c r="W145">
        <v>2019</v>
      </c>
      <c r="Y145" s="6">
        <f t="shared" si="45"/>
        <v>-4994130.5262110941</v>
      </c>
      <c r="Z145" s="15">
        <f t="shared" si="46"/>
        <v>0.27050114037297462</v>
      </c>
    </row>
    <row r="146" spans="1:26" x14ac:dyDescent="0.25">
      <c r="A146" s="21"/>
      <c r="W146">
        <v>2020</v>
      </c>
      <c r="Y146" s="6">
        <f t="shared" si="45"/>
        <v>-1710396.5065092705</v>
      </c>
      <c r="Z146" s="15">
        <f t="shared" si="46"/>
        <v>0.30316668246417616</v>
      </c>
    </row>
    <row r="147" spans="1:26" x14ac:dyDescent="0.25">
      <c r="A147" s="21"/>
      <c r="W147">
        <v>2021</v>
      </c>
      <c r="Y147" s="6">
        <f t="shared" si="45"/>
        <v>4765804.7220723536</v>
      </c>
      <c r="Z147" s="15">
        <f t="shared" si="46"/>
        <v>0.28344595901300917</v>
      </c>
    </row>
    <row r="148" spans="1:26" x14ac:dyDescent="0.25">
      <c r="A148" s="21"/>
      <c r="U148" s="15"/>
    </row>
    <row r="149" spans="1:26" x14ac:dyDescent="0.25">
      <c r="A149" s="21"/>
      <c r="U149" s="15"/>
    </row>
    <row r="150" spans="1:26" x14ac:dyDescent="0.25">
      <c r="A150" s="21"/>
      <c r="U150" s="15"/>
    </row>
    <row r="151" spans="1:26" x14ac:dyDescent="0.25">
      <c r="A151" s="21"/>
      <c r="U151" s="15"/>
    </row>
    <row r="152" spans="1:26" x14ac:dyDescent="0.25">
      <c r="A152" s="21"/>
      <c r="U152" s="15"/>
    </row>
    <row r="153" spans="1:26" x14ac:dyDescent="0.25">
      <c r="A153" s="21"/>
      <c r="U153" s="15"/>
    </row>
    <row r="154" spans="1:26" x14ac:dyDescent="0.25">
      <c r="A154" s="21"/>
      <c r="U154" s="15"/>
    </row>
    <row r="155" spans="1:26" x14ac:dyDescent="0.25">
      <c r="A155" s="21"/>
      <c r="U155" s="15"/>
    </row>
    <row r="156" spans="1:26" x14ac:dyDescent="0.25">
      <c r="A156" s="21"/>
      <c r="U156" s="15"/>
    </row>
    <row r="157" spans="1:26" x14ac:dyDescent="0.25">
      <c r="A157" s="21"/>
      <c r="U157" s="15"/>
    </row>
    <row r="158" spans="1:26" x14ac:dyDescent="0.25">
      <c r="A158" s="21"/>
      <c r="U158" s="15"/>
    </row>
    <row r="159" spans="1:26" x14ac:dyDescent="0.25">
      <c r="A159" s="21"/>
      <c r="U159" s="15"/>
    </row>
    <row r="160" spans="1:26" x14ac:dyDescent="0.25">
      <c r="A160" s="21"/>
      <c r="U160" s="15"/>
    </row>
    <row r="161" spans="1:21" x14ac:dyDescent="0.25">
      <c r="A161" s="21"/>
      <c r="U161" s="15"/>
    </row>
    <row r="162" spans="1:21" x14ac:dyDescent="0.25">
      <c r="A162" s="21"/>
      <c r="U162" s="15"/>
    </row>
    <row r="163" spans="1:21" x14ac:dyDescent="0.25">
      <c r="A163" s="21"/>
      <c r="U163" s="15"/>
    </row>
    <row r="164" spans="1:21" x14ac:dyDescent="0.25">
      <c r="A164" s="21"/>
      <c r="U164" s="15"/>
    </row>
    <row r="165" spans="1:21" x14ac:dyDescent="0.25">
      <c r="A165" s="21"/>
      <c r="U165" s="15"/>
    </row>
    <row r="166" spans="1:21" x14ac:dyDescent="0.25">
      <c r="A166" s="21"/>
      <c r="U166" s="15"/>
    </row>
    <row r="167" spans="1:21" x14ac:dyDescent="0.25">
      <c r="A167" s="21"/>
      <c r="U167" s="15"/>
    </row>
    <row r="168" spans="1:21" x14ac:dyDescent="0.25">
      <c r="A168" s="21"/>
      <c r="U168" s="1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95F82-F0D8-49DB-BEBB-9DDB945F12EC}">
  <sheetPr codeName="Sheet49">
    <tabColor theme="3" tint="0.79998168889431442"/>
  </sheetPr>
  <dimension ref="A1:AI168"/>
  <sheetViews>
    <sheetView topLeftCell="L1" workbookViewId="0">
      <selection activeCell="I12" sqref="I12"/>
    </sheetView>
  </sheetViews>
  <sheetFormatPr defaultRowHeight="15" x14ac:dyDescent="0.25"/>
  <cols>
    <col min="1" max="1" width="12.28515625" customWidth="1"/>
    <col min="4" max="4" width="16.85546875" customWidth="1"/>
    <col min="6" max="6" width="11.7109375" customWidth="1"/>
    <col min="9" max="9" width="10.5703125" bestFit="1" customWidth="1"/>
    <col min="12" max="12" width="14" bestFit="1" customWidth="1"/>
    <col min="13" max="13" width="11.5703125" bestFit="1" customWidth="1"/>
    <col min="14" max="14" width="14.28515625" bestFit="1" customWidth="1"/>
    <col min="15" max="15" width="14" bestFit="1" customWidth="1"/>
    <col min="16" max="16" width="12.28515625" bestFit="1" customWidth="1"/>
    <col min="17" max="17" width="13.28515625" bestFit="1" customWidth="1"/>
    <col min="18" max="18" width="14" bestFit="1" customWidth="1"/>
    <col min="19" max="19" width="13.7109375" customWidth="1"/>
    <col min="20" max="20" width="12.28515625" customWidth="1"/>
    <col min="24" max="24" width="13.28515625" customWidth="1"/>
    <col min="25" max="25" width="12.5703125" customWidth="1"/>
    <col min="26" max="26" width="12" customWidth="1"/>
  </cols>
  <sheetData>
    <row r="1" spans="1:35" x14ac:dyDescent="0.25">
      <c r="A1" t="s">
        <v>0</v>
      </c>
      <c r="B1" t="s">
        <v>48</v>
      </c>
      <c r="C1" t="s">
        <v>49</v>
      </c>
      <c r="D1" t="s">
        <v>71</v>
      </c>
      <c r="E1" t="s">
        <v>173</v>
      </c>
      <c r="F1" t="s">
        <v>64</v>
      </c>
      <c r="G1" t="str">
        <f>'Monthly Data'!BM1</f>
        <v>Trend</v>
      </c>
      <c r="H1" t="s">
        <v>39</v>
      </c>
      <c r="I1" t="s">
        <v>211</v>
      </c>
      <c r="J1" t="str">
        <f>'Monthly Data'!CI1</f>
        <v>COVID2020</v>
      </c>
      <c r="L1" t="s">
        <v>81</v>
      </c>
      <c r="M1" t="str">
        <f t="shared" ref="M1:R1" si="0">E1</f>
        <v>CDD16</v>
      </c>
      <c r="N1" t="str">
        <f t="shared" si="0"/>
        <v>Month Days</v>
      </c>
      <c r="O1" t="str">
        <f t="shared" si="0"/>
        <v>Trend</v>
      </c>
      <c r="P1" t="str">
        <f t="shared" si="0"/>
        <v>Dec</v>
      </c>
      <c r="Q1" t="str">
        <f t="shared" si="0"/>
        <v>Ag&amp;Min_GDP</v>
      </c>
      <c r="R1" t="str">
        <f t="shared" si="0"/>
        <v>COVID2020</v>
      </c>
      <c r="S1" t="s">
        <v>82</v>
      </c>
      <c r="T1" t="s">
        <v>101</v>
      </c>
      <c r="U1" t="s">
        <v>83</v>
      </c>
    </row>
    <row r="2" spans="1:35" x14ac:dyDescent="0.25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10184292.424999999</v>
      </c>
      <c r="E2">
        <v>0</v>
      </c>
      <c r="F2">
        <v>31</v>
      </c>
      <c r="G2">
        <f>'Monthly Data'!BM2</f>
        <v>1</v>
      </c>
      <c r="H2">
        <v>0</v>
      </c>
      <c r="I2" s="6">
        <v>13931.1</v>
      </c>
      <c r="J2">
        <f>'Monthly Data'!CI2</f>
        <v>0</v>
      </c>
      <c r="L2" s="6">
        <f>$Y$7</f>
        <v>-4971734.8050993802</v>
      </c>
      <c r="M2" s="6">
        <f>E2*$Y$8</f>
        <v>0</v>
      </c>
      <c r="N2" s="6">
        <f>F2*$Y$9</f>
        <v>10534908.85735389</v>
      </c>
      <c r="O2" s="6">
        <f>G2*$Y$10</f>
        <v>-11162.2009611868</v>
      </c>
      <c r="P2" s="6">
        <f>H2*$Y$11</f>
        <v>0</v>
      </c>
      <c r="Q2" s="6">
        <f>I2*$Y$12</f>
        <v>5256019.7729390087</v>
      </c>
      <c r="R2" s="6">
        <f>J2*$Y$13</f>
        <v>0</v>
      </c>
      <c r="S2" s="6">
        <f>SUM(L2:R2)</f>
        <v>10808031.624232333</v>
      </c>
      <c r="T2" s="6">
        <f>S2-D2</f>
        <v>623739.19923233427</v>
      </c>
      <c r="U2" s="15">
        <f t="shared" ref="U2:U9" si="3">ABS(S2-D2)/D2</f>
        <v>6.12452169677693E-2</v>
      </c>
      <c r="X2" t="s">
        <v>365</v>
      </c>
    </row>
    <row r="3" spans="1:35" x14ac:dyDescent="0.25">
      <c r="A3" s="256">
        <v>40940</v>
      </c>
      <c r="B3">
        <f t="shared" si="1"/>
        <v>2</v>
      </c>
      <c r="C3">
        <f t="shared" si="2"/>
        <v>2012</v>
      </c>
      <c r="D3" s="6">
        <v>9898478.9196000006</v>
      </c>
      <c r="E3">
        <v>0</v>
      </c>
      <c r="F3">
        <v>29</v>
      </c>
      <c r="G3">
        <f>'Monthly Data'!BM3</f>
        <v>2</v>
      </c>
      <c r="H3">
        <v>0</v>
      </c>
      <c r="I3" s="6">
        <v>13931.1</v>
      </c>
      <c r="J3">
        <f>'Monthly Data'!CI3</f>
        <v>0</v>
      </c>
      <c r="L3" s="6">
        <f t="shared" ref="L3:L66" si="4">$Y$7</f>
        <v>-4971734.8050993802</v>
      </c>
      <c r="M3" s="6">
        <f t="shared" ref="M3:M66" si="5">E3*$Y$8</f>
        <v>0</v>
      </c>
      <c r="N3" s="6">
        <f t="shared" ref="N3:N66" si="6">F3*$Y$9</f>
        <v>9855237.3181697689</v>
      </c>
      <c r="O3" s="6">
        <f t="shared" ref="O3:O66" si="7">G3*$Y$10</f>
        <v>-22324.4019223736</v>
      </c>
      <c r="P3" s="6">
        <f t="shared" ref="P3:P66" si="8">H3*$Y$11</f>
        <v>0</v>
      </c>
      <c r="Q3" s="6">
        <f t="shared" ref="Q3:Q66" si="9">I3*$Y$12</f>
        <v>5256019.7729390087</v>
      </c>
      <c r="R3" s="6">
        <f t="shared" ref="R3:R66" si="10">J3*$Y$13</f>
        <v>0</v>
      </c>
      <c r="S3" s="6">
        <f t="shared" ref="S3:S66" si="11">SUM(L3:R3)</f>
        <v>10117197.884087022</v>
      </c>
      <c r="T3" s="6">
        <f t="shared" ref="T3:T9" si="12">S3-D3</f>
        <v>218718.96448702179</v>
      </c>
      <c r="U3" s="15">
        <f t="shared" si="3"/>
        <v>2.2096219657945209E-2</v>
      </c>
      <c r="X3" t="s">
        <v>102</v>
      </c>
    </row>
    <row r="4" spans="1:35" x14ac:dyDescent="0.25">
      <c r="A4" s="256">
        <v>40969</v>
      </c>
      <c r="B4">
        <f t="shared" si="1"/>
        <v>3</v>
      </c>
      <c r="C4">
        <f t="shared" si="2"/>
        <v>2012</v>
      </c>
      <c r="D4" s="6">
        <v>10528549.533600001</v>
      </c>
      <c r="E4">
        <v>13.300000000000004</v>
      </c>
      <c r="F4">
        <v>31</v>
      </c>
      <c r="G4">
        <f>'Monthly Data'!BM4</f>
        <v>3</v>
      </c>
      <c r="H4">
        <v>0</v>
      </c>
      <c r="I4" s="6">
        <v>13931.1</v>
      </c>
      <c r="J4">
        <f>'Monthly Data'!CI4</f>
        <v>0</v>
      </c>
      <c r="L4" s="6">
        <f t="shared" si="4"/>
        <v>-4971734.8050993802</v>
      </c>
      <c r="M4" s="6">
        <f t="shared" si="5"/>
        <v>44964.971421964125</v>
      </c>
      <c r="N4" s="6">
        <f t="shared" si="6"/>
        <v>10534908.85735389</v>
      </c>
      <c r="O4" s="6">
        <f t="shared" si="7"/>
        <v>-33486.602883560401</v>
      </c>
      <c r="P4" s="6">
        <f t="shared" si="8"/>
        <v>0</v>
      </c>
      <c r="Q4" s="6">
        <f t="shared" si="9"/>
        <v>5256019.7729390087</v>
      </c>
      <c r="R4" s="6">
        <f t="shared" si="10"/>
        <v>0</v>
      </c>
      <c r="S4" s="6">
        <f t="shared" si="11"/>
        <v>10830672.193731923</v>
      </c>
      <c r="T4" s="6">
        <f t="shared" si="12"/>
        <v>302122.66013192199</v>
      </c>
      <c r="U4" s="15">
        <f t="shared" si="3"/>
        <v>2.8695563350654433E-2</v>
      </c>
      <c r="X4" t="s">
        <v>366</v>
      </c>
    </row>
    <row r="5" spans="1:35" x14ac:dyDescent="0.25">
      <c r="A5" s="256">
        <v>41000</v>
      </c>
      <c r="B5">
        <f t="shared" si="1"/>
        <v>4</v>
      </c>
      <c r="C5">
        <f t="shared" si="2"/>
        <v>2012</v>
      </c>
      <c r="D5" s="6">
        <v>9746760.0995999984</v>
      </c>
      <c r="E5">
        <v>2</v>
      </c>
      <c r="F5">
        <v>30</v>
      </c>
      <c r="G5">
        <f>'Monthly Data'!BM5</f>
        <v>4</v>
      </c>
      <c r="H5">
        <v>0</v>
      </c>
      <c r="I5" s="6">
        <v>13931.1</v>
      </c>
      <c r="J5">
        <f>'Monthly Data'!CI5</f>
        <v>0</v>
      </c>
      <c r="L5" s="6">
        <f t="shared" si="4"/>
        <v>-4971734.8050993802</v>
      </c>
      <c r="M5" s="6">
        <f t="shared" si="5"/>
        <v>6761.6498378893402</v>
      </c>
      <c r="N5" s="6">
        <f t="shared" si="6"/>
        <v>10195073.087761831</v>
      </c>
      <c r="O5" s="6">
        <f t="shared" si="7"/>
        <v>-44648.803844747199</v>
      </c>
      <c r="P5" s="6">
        <f t="shared" si="8"/>
        <v>0</v>
      </c>
      <c r="Q5" s="6">
        <f t="shared" si="9"/>
        <v>5256019.7729390087</v>
      </c>
      <c r="R5" s="6">
        <f t="shared" si="10"/>
        <v>0</v>
      </c>
      <c r="S5" s="6">
        <f t="shared" si="11"/>
        <v>10441470.901594602</v>
      </c>
      <c r="T5" s="6">
        <f t="shared" si="12"/>
        <v>694710.80199460313</v>
      </c>
      <c r="U5" s="15">
        <f t="shared" si="3"/>
        <v>7.1276074807988116E-2</v>
      </c>
    </row>
    <row r="6" spans="1:35" x14ac:dyDescent="0.25">
      <c r="A6" s="256">
        <v>41030</v>
      </c>
      <c r="B6">
        <f t="shared" si="1"/>
        <v>5</v>
      </c>
      <c r="C6">
        <f t="shared" si="2"/>
        <v>2012</v>
      </c>
      <c r="D6" s="6">
        <v>10887684.005600002</v>
      </c>
      <c r="E6">
        <v>47.099999999999994</v>
      </c>
      <c r="F6">
        <v>31</v>
      </c>
      <c r="G6">
        <f>'Monthly Data'!BM6</f>
        <v>5</v>
      </c>
      <c r="H6">
        <v>0</v>
      </c>
      <c r="I6" s="6">
        <v>13931.1</v>
      </c>
      <c r="J6">
        <f>'Monthly Data'!CI6</f>
        <v>0</v>
      </c>
      <c r="L6" s="6">
        <f t="shared" si="4"/>
        <v>-4971734.8050993802</v>
      </c>
      <c r="M6" s="6">
        <f t="shared" si="5"/>
        <v>159236.85368229393</v>
      </c>
      <c r="N6" s="6">
        <f t="shared" si="6"/>
        <v>10534908.85735389</v>
      </c>
      <c r="O6" s="6">
        <f t="shared" si="7"/>
        <v>-55811.004805933997</v>
      </c>
      <c r="P6" s="6">
        <f t="shared" si="8"/>
        <v>0</v>
      </c>
      <c r="Q6" s="6">
        <f t="shared" si="9"/>
        <v>5256019.7729390087</v>
      </c>
      <c r="R6" s="6">
        <f t="shared" si="10"/>
        <v>0</v>
      </c>
      <c r="S6" s="6">
        <f t="shared" si="11"/>
        <v>10922619.674069878</v>
      </c>
      <c r="T6" s="6">
        <f t="shared" si="12"/>
        <v>34935.668469876051</v>
      </c>
      <c r="U6" s="15">
        <f t="shared" si="3"/>
        <v>3.2087327710748348E-3</v>
      </c>
      <c r="Y6" t="s">
        <v>85</v>
      </c>
      <c r="Z6" t="s">
        <v>86</v>
      </c>
      <c r="AA6" t="s">
        <v>87</v>
      </c>
      <c r="AB6" t="s">
        <v>88</v>
      </c>
    </row>
    <row r="7" spans="1:35" x14ac:dyDescent="0.25">
      <c r="A7" s="256">
        <v>41061</v>
      </c>
      <c r="B7">
        <f t="shared" si="1"/>
        <v>6</v>
      </c>
      <c r="C7">
        <f t="shared" si="2"/>
        <v>2012</v>
      </c>
      <c r="D7" s="6">
        <v>10627934.568399996</v>
      </c>
      <c r="E7">
        <v>139.40000000000003</v>
      </c>
      <c r="F7">
        <v>30</v>
      </c>
      <c r="G7">
        <f>'Monthly Data'!BM7</f>
        <v>6</v>
      </c>
      <c r="H7">
        <v>0</v>
      </c>
      <c r="I7" s="6">
        <v>13931.1</v>
      </c>
      <c r="J7">
        <f>'Monthly Data'!CI7</f>
        <v>0</v>
      </c>
      <c r="L7" s="6">
        <f t="shared" si="4"/>
        <v>-4971734.8050993802</v>
      </c>
      <c r="M7" s="6">
        <f t="shared" si="5"/>
        <v>471286.99370088713</v>
      </c>
      <c r="N7" s="6">
        <f t="shared" si="6"/>
        <v>10195073.087761831</v>
      </c>
      <c r="O7" s="6">
        <f t="shared" si="7"/>
        <v>-66973.205767120802</v>
      </c>
      <c r="P7" s="6">
        <f t="shared" si="8"/>
        <v>0</v>
      </c>
      <c r="Q7" s="6">
        <f t="shared" si="9"/>
        <v>5256019.7729390087</v>
      </c>
      <c r="R7" s="6">
        <f t="shared" si="10"/>
        <v>0</v>
      </c>
      <c r="S7" s="6">
        <f t="shared" si="11"/>
        <v>10883671.843535226</v>
      </c>
      <c r="T7" s="6">
        <f t="shared" si="12"/>
        <v>255737.27513523027</v>
      </c>
      <c r="U7" s="15">
        <f t="shared" si="3"/>
        <v>2.4062744599088248E-2</v>
      </c>
      <c r="X7" t="s">
        <v>81</v>
      </c>
      <c r="Y7" s="6">
        <v>-4971734.8050993802</v>
      </c>
      <c r="Z7" s="70">
        <v>3255332.3469614699</v>
      </c>
      <c r="AA7" s="86">
        <v>-1.52725874817052</v>
      </c>
      <c r="AB7" s="251">
        <v>0.12949098805828199</v>
      </c>
    </row>
    <row r="8" spans="1:35" x14ac:dyDescent="0.25">
      <c r="A8" s="256">
        <v>41091</v>
      </c>
      <c r="B8">
        <f t="shared" si="1"/>
        <v>7</v>
      </c>
      <c r="C8">
        <f t="shared" si="2"/>
        <v>2012</v>
      </c>
      <c r="D8" s="6">
        <v>11037123.910399999</v>
      </c>
      <c r="E8">
        <v>215.9</v>
      </c>
      <c r="F8">
        <v>31</v>
      </c>
      <c r="G8">
        <f>'Monthly Data'!BM8</f>
        <v>7</v>
      </c>
      <c r="H8">
        <v>0</v>
      </c>
      <c r="I8" s="6">
        <v>13931.1</v>
      </c>
      <c r="J8">
        <f>'Monthly Data'!CI8</f>
        <v>0</v>
      </c>
      <c r="L8" s="6">
        <f t="shared" si="4"/>
        <v>-4971734.8050993802</v>
      </c>
      <c r="M8" s="6">
        <f t="shared" si="5"/>
        <v>729920.10000015434</v>
      </c>
      <c r="N8" s="6">
        <f t="shared" si="6"/>
        <v>10534908.85735389</v>
      </c>
      <c r="O8" s="6">
        <f t="shared" si="7"/>
        <v>-78135.4067283076</v>
      </c>
      <c r="P8" s="6">
        <f t="shared" si="8"/>
        <v>0</v>
      </c>
      <c r="Q8" s="6">
        <f t="shared" si="9"/>
        <v>5256019.7729390087</v>
      </c>
      <c r="R8" s="6">
        <f t="shared" si="10"/>
        <v>0</v>
      </c>
      <c r="S8" s="6">
        <f>SUM(L8:R8)</f>
        <v>11470978.518465366</v>
      </c>
      <c r="T8" s="6">
        <f t="shared" si="12"/>
        <v>433854.60806536674</v>
      </c>
      <c r="U8" s="15">
        <f t="shared" si="3"/>
        <v>3.9308665154747124E-2</v>
      </c>
      <c r="X8" t="s">
        <v>173</v>
      </c>
      <c r="Y8" s="6">
        <v>3380.8249189446701</v>
      </c>
      <c r="Z8" s="70">
        <v>760.37459865796302</v>
      </c>
      <c r="AA8" s="86">
        <v>4.4462623092771896</v>
      </c>
      <c r="AB8" s="251">
        <v>2.05346261992847E-5</v>
      </c>
      <c r="AH8" s="22"/>
      <c r="AI8" s="22"/>
    </row>
    <row r="9" spans="1:35" x14ac:dyDescent="0.25">
      <c r="A9" s="256">
        <v>41122</v>
      </c>
      <c r="B9">
        <f t="shared" si="1"/>
        <v>8</v>
      </c>
      <c r="C9">
        <f t="shared" si="2"/>
        <v>2012</v>
      </c>
      <c r="D9" s="6">
        <v>11333527.0392</v>
      </c>
      <c r="E9">
        <v>147.50000000000003</v>
      </c>
      <c r="F9">
        <v>31</v>
      </c>
      <c r="G9">
        <f>'Monthly Data'!BM9</f>
        <v>8</v>
      </c>
      <c r="H9">
        <v>0</v>
      </c>
      <c r="I9" s="6">
        <v>13931.1</v>
      </c>
      <c r="J9">
        <f>'Monthly Data'!CI9</f>
        <v>0</v>
      </c>
      <c r="L9" s="6">
        <f t="shared" si="4"/>
        <v>-4971734.8050993802</v>
      </c>
      <c r="M9" s="6">
        <f t="shared" si="5"/>
        <v>498671.67554433894</v>
      </c>
      <c r="N9" s="6">
        <f t="shared" si="6"/>
        <v>10534908.85735389</v>
      </c>
      <c r="O9" s="6">
        <f t="shared" si="7"/>
        <v>-89297.607689494398</v>
      </c>
      <c r="P9" s="6">
        <f t="shared" si="8"/>
        <v>0</v>
      </c>
      <c r="Q9" s="6">
        <f t="shared" si="9"/>
        <v>5256019.7729390087</v>
      </c>
      <c r="R9" s="6">
        <f t="shared" si="10"/>
        <v>0</v>
      </c>
      <c r="S9" s="6">
        <f t="shared" si="11"/>
        <v>11228567.893048365</v>
      </c>
      <c r="T9" s="6">
        <f t="shared" si="12"/>
        <v>-104959.1461516358</v>
      </c>
      <c r="U9" s="15">
        <f t="shared" si="3"/>
        <v>9.2609428458243249E-3</v>
      </c>
      <c r="X9" t="s">
        <v>89</v>
      </c>
      <c r="Y9" s="6">
        <v>339835.769592061</v>
      </c>
      <c r="Z9" s="70">
        <v>39232.476190301997</v>
      </c>
      <c r="AA9" s="86">
        <v>8.6621035068917092</v>
      </c>
      <c r="AB9" s="251">
        <v>3.7432559961704E-14</v>
      </c>
      <c r="AH9" s="22"/>
      <c r="AI9" s="22"/>
    </row>
    <row r="10" spans="1:35" x14ac:dyDescent="0.25">
      <c r="A10" s="256">
        <v>41153</v>
      </c>
      <c r="B10">
        <f t="shared" si="1"/>
        <v>9</v>
      </c>
      <c r="C10">
        <f t="shared" si="2"/>
        <v>2012</v>
      </c>
      <c r="D10" s="6">
        <v>10531471.440000001</v>
      </c>
      <c r="E10">
        <v>52.199999999999996</v>
      </c>
      <c r="F10">
        <v>30</v>
      </c>
      <c r="G10">
        <f>'Monthly Data'!BM10</f>
        <v>9</v>
      </c>
      <c r="H10">
        <v>0</v>
      </c>
      <c r="I10" s="6">
        <v>13931.1</v>
      </c>
      <c r="J10">
        <f>'Monthly Data'!CI10</f>
        <v>0</v>
      </c>
      <c r="L10" s="6">
        <f t="shared" si="4"/>
        <v>-4971734.8050993802</v>
      </c>
      <c r="M10" s="6">
        <f t="shared" si="5"/>
        <v>176479.06076891176</v>
      </c>
      <c r="N10" s="6">
        <f t="shared" si="6"/>
        <v>10195073.087761831</v>
      </c>
      <c r="O10" s="6">
        <f t="shared" si="7"/>
        <v>-100459.8086506812</v>
      </c>
      <c r="P10" s="6">
        <f t="shared" si="8"/>
        <v>0</v>
      </c>
      <c r="Q10" s="6">
        <f t="shared" si="9"/>
        <v>5256019.7729390087</v>
      </c>
      <c r="R10" s="6">
        <f t="shared" si="10"/>
        <v>0</v>
      </c>
      <c r="S10" s="6">
        <f t="shared" si="11"/>
        <v>10555377.307719689</v>
      </c>
      <c r="T10" s="6">
        <f t="shared" ref="T10:T41" si="13">S10-D10</f>
        <v>23905.867719687521</v>
      </c>
      <c r="U10" s="15">
        <f t="shared" ref="U10:U41" si="14">ABS(S10-D10)/D10</f>
        <v>2.2699456439571864E-3</v>
      </c>
      <c r="X10" t="s">
        <v>57</v>
      </c>
      <c r="Y10" s="6">
        <v>-11162.2009611868</v>
      </c>
      <c r="Z10" s="70">
        <v>3280.2783260994102</v>
      </c>
      <c r="AA10" s="86">
        <v>-3.4028213009777901</v>
      </c>
      <c r="AB10" s="251">
        <v>9.2334042383552899E-4</v>
      </c>
      <c r="AH10" s="22"/>
      <c r="AI10" s="22"/>
    </row>
    <row r="11" spans="1:35" x14ac:dyDescent="0.25">
      <c r="A11" s="256">
        <v>41183</v>
      </c>
      <c r="B11">
        <f t="shared" si="1"/>
        <v>10</v>
      </c>
      <c r="C11">
        <f t="shared" si="2"/>
        <v>2012</v>
      </c>
      <c r="D11" s="6">
        <v>11053422.9202</v>
      </c>
      <c r="E11">
        <v>9.8000000000000007</v>
      </c>
      <c r="F11">
        <v>31</v>
      </c>
      <c r="G11">
        <f>'Monthly Data'!BM11</f>
        <v>10</v>
      </c>
      <c r="H11">
        <v>0</v>
      </c>
      <c r="I11" s="6">
        <v>13931.1</v>
      </c>
      <c r="J11">
        <f>'Monthly Data'!CI11</f>
        <v>0</v>
      </c>
      <c r="L11" s="6">
        <f t="shared" si="4"/>
        <v>-4971734.8050993802</v>
      </c>
      <c r="M11" s="6">
        <f t="shared" si="5"/>
        <v>33132.084205657768</v>
      </c>
      <c r="N11" s="6">
        <f t="shared" si="6"/>
        <v>10534908.85735389</v>
      </c>
      <c r="O11" s="6">
        <f t="shared" si="7"/>
        <v>-111622.00961186799</v>
      </c>
      <c r="P11" s="6">
        <f t="shared" si="8"/>
        <v>0</v>
      </c>
      <c r="Q11" s="6">
        <f t="shared" si="9"/>
        <v>5256019.7729390087</v>
      </c>
      <c r="R11" s="6">
        <f t="shared" si="10"/>
        <v>0</v>
      </c>
      <c r="S11" s="6">
        <f t="shared" si="11"/>
        <v>10740703.899787309</v>
      </c>
      <c r="T11" s="6">
        <f t="shared" si="13"/>
        <v>-312719.02041269094</v>
      </c>
      <c r="U11" s="15">
        <f t="shared" si="14"/>
        <v>2.8291600047366378E-2</v>
      </c>
      <c r="X11" t="s">
        <v>39</v>
      </c>
      <c r="Y11" s="6">
        <v>-589806.87061005097</v>
      </c>
      <c r="Z11" s="70">
        <v>129261.81167622301</v>
      </c>
      <c r="AA11" s="86">
        <v>-4.5628856888328899</v>
      </c>
      <c r="AB11" s="251">
        <v>1.2895321554398899E-5</v>
      </c>
      <c r="AH11" s="22"/>
      <c r="AI11" s="22"/>
    </row>
    <row r="12" spans="1:35" x14ac:dyDescent="0.25">
      <c r="A12" s="256">
        <v>41214</v>
      </c>
      <c r="B12">
        <f t="shared" si="1"/>
        <v>11</v>
      </c>
      <c r="C12">
        <f t="shared" si="2"/>
        <v>2012</v>
      </c>
      <c r="D12" s="6">
        <v>11096947.746599998</v>
      </c>
      <c r="E12">
        <v>0</v>
      </c>
      <c r="F12">
        <v>30</v>
      </c>
      <c r="G12">
        <f>'Monthly Data'!BM12</f>
        <v>11</v>
      </c>
      <c r="H12">
        <v>0</v>
      </c>
      <c r="I12" s="6">
        <v>13931.1</v>
      </c>
      <c r="J12">
        <f>'Monthly Data'!CI12</f>
        <v>0</v>
      </c>
      <c r="L12" s="6">
        <f t="shared" si="4"/>
        <v>-4971734.8050993802</v>
      </c>
      <c r="M12" s="6">
        <f t="shared" si="5"/>
        <v>0</v>
      </c>
      <c r="N12" s="6">
        <f t="shared" si="6"/>
        <v>10195073.087761831</v>
      </c>
      <c r="O12" s="6">
        <f t="shared" si="7"/>
        <v>-122784.21057305479</v>
      </c>
      <c r="P12" s="6">
        <f t="shared" si="8"/>
        <v>0</v>
      </c>
      <c r="Q12" s="6">
        <f t="shared" si="9"/>
        <v>5256019.7729390087</v>
      </c>
      <c r="R12" s="6">
        <f t="shared" si="10"/>
        <v>0</v>
      </c>
      <c r="S12" s="6">
        <f t="shared" si="11"/>
        <v>10356573.845028404</v>
      </c>
      <c r="T12" s="6">
        <f t="shared" si="13"/>
        <v>-740373.90157159418</v>
      </c>
      <c r="U12" s="15">
        <f t="shared" si="14"/>
        <v>6.6718697652553866E-2</v>
      </c>
      <c r="X12" t="s">
        <v>218</v>
      </c>
      <c r="Y12" s="6">
        <v>377.28677368901299</v>
      </c>
      <c r="Z12" s="70">
        <v>211.64903787022999</v>
      </c>
      <c r="AA12" s="86">
        <v>1.7826056640065699</v>
      </c>
      <c r="AB12" s="251">
        <v>7.7335846762401697E-2</v>
      </c>
      <c r="AH12" s="22"/>
    </row>
    <row r="13" spans="1:35" x14ac:dyDescent="0.25">
      <c r="A13" s="256">
        <v>41244</v>
      </c>
      <c r="B13">
        <f t="shared" si="1"/>
        <v>12</v>
      </c>
      <c r="C13">
        <f t="shared" si="2"/>
        <v>2012</v>
      </c>
      <c r="D13" s="6">
        <v>9973850.2603999972</v>
      </c>
      <c r="E13">
        <v>0</v>
      </c>
      <c r="F13">
        <v>31</v>
      </c>
      <c r="G13">
        <f>'Monthly Data'!BM13</f>
        <v>12</v>
      </c>
      <c r="H13">
        <v>1</v>
      </c>
      <c r="I13" s="6">
        <v>13931.1</v>
      </c>
      <c r="J13">
        <f>'Monthly Data'!CI13</f>
        <v>0</v>
      </c>
      <c r="L13" s="6">
        <f t="shared" si="4"/>
        <v>-4971734.8050993802</v>
      </c>
      <c r="M13" s="6">
        <f t="shared" si="5"/>
        <v>0</v>
      </c>
      <c r="N13" s="6">
        <f t="shared" si="6"/>
        <v>10534908.85735389</v>
      </c>
      <c r="O13" s="6">
        <f t="shared" si="7"/>
        <v>-133946.4115342416</v>
      </c>
      <c r="P13" s="6">
        <f t="shared" si="8"/>
        <v>-589806.87061005097</v>
      </c>
      <c r="Q13" s="6">
        <f t="shared" si="9"/>
        <v>5256019.7729390087</v>
      </c>
      <c r="R13" s="6">
        <f t="shared" si="10"/>
        <v>0</v>
      </c>
      <c r="S13" s="6">
        <f t="shared" si="11"/>
        <v>10095440.543049227</v>
      </c>
      <c r="T13" s="6">
        <f t="shared" si="13"/>
        <v>121590.28264923021</v>
      </c>
      <c r="U13" s="15">
        <f t="shared" si="14"/>
        <v>1.2190907169720622E-2</v>
      </c>
      <c r="X13" t="s">
        <v>279</v>
      </c>
      <c r="Y13" s="6">
        <v>-2572166.2604581299</v>
      </c>
      <c r="Z13" s="70">
        <v>360760.27659802599</v>
      </c>
      <c r="AA13" s="86">
        <v>-7.1298488977602696</v>
      </c>
      <c r="AB13" s="251">
        <v>1.01280413125384E-10</v>
      </c>
      <c r="AI13" s="22"/>
    </row>
    <row r="14" spans="1:35" x14ac:dyDescent="0.25">
      <c r="A14" s="256">
        <v>41275</v>
      </c>
      <c r="B14">
        <f t="shared" si="1"/>
        <v>1</v>
      </c>
      <c r="C14">
        <f t="shared" si="2"/>
        <v>2013</v>
      </c>
      <c r="D14" s="6">
        <v>11036859.707929952</v>
      </c>
      <c r="E14">
        <v>0</v>
      </c>
      <c r="F14">
        <v>31</v>
      </c>
      <c r="G14">
        <f>'Monthly Data'!BM14</f>
        <v>13</v>
      </c>
      <c r="H14">
        <v>0</v>
      </c>
      <c r="I14" s="6">
        <v>15119.8</v>
      </c>
      <c r="J14">
        <f>'Monthly Data'!CI14</f>
        <v>0</v>
      </c>
      <c r="L14" s="6">
        <f t="shared" si="4"/>
        <v>-4971734.8050993802</v>
      </c>
      <c r="M14" s="6">
        <f t="shared" si="5"/>
        <v>0</v>
      </c>
      <c r="N14" s="6">
        <f t="shared" si="6"/>
        <v>10534908.85735389</v>
      </c>
      <c r="O14" s="6">
        <f t="shared" si="7"/>
        <v>-145108.61249542839</v>
      </c>
      <c r="P14" s="6">
        <f t="shared" si="8"/>
        <v>0</v>
      </c>
      <c r="Q14" s="6">
        <f t="shared" si="9"/>
        <v>5704500.5608231379</v>
      </c>
      <c r="R14" s="6">
        <f t="shared" si="10"/>
        <v>0</v>
      </c>
      <c r="S14" s="6">
        <f t="shared" si="11"/>
        <v>11122566.00058222</v>
      </c>
      <c r="T14" s="6">
        <f t="shared" si="13"/>
        <v>85706.292652267963</v>
      </c>
      <c r="U14" s="15">
        <f t="shared" si="14"/>
        <v>7.765460005864552E-3</v>
      </c>
    </row>
    <row r="15" spans="1:35" x14ac:dyDescent="0.25">
      <c r="A15" s="256">
        <v>41306</v>
      </c>
      <c r="B15">
        <f t="shared" si="1"/>
        <v>2</v>
      </c>
      <c r="C15">
        <f t="shared" si="2"/>
        <v>2013</v>
      </c>
      <c r="D15" s="6">
        <v>9768255.9657299556</v>
      </c>
      <c r="E15">
        <v>0</v>
      </c>
      <c r="F15">
        <v>28</v>
      </c>
      <c r="G15">
        <f>'Monthly Data'!BM15</f>
        <v>14</v>
      </c>
      <c r="H15">
        <v>0</v>
      </c>
      <c r="I15" s="6">
        <v>15119.8</v>
      </c>
      <c r="J15">
        <f>'Monthly Data'!CI15</f>
        <v>0</v>
      </c>
      <c r="L15" s="6">
        <f t="shared" si="4"/>
        <v>-4971734.8050993802</v>
      </c>
      <c r="M15" s="6">
        <f t="shared" si="5"/>
        <v>0</v>
      </c>
      <c r="N15" s="6">
        <f t="shared" si="6"/>
        <v>9515401.5485777073</v>
      </c>
      <c r="O15" s="6">
        <f t="shared" si="7"/>
        <v>-156270.8134566152</v>
      </c>
      <c r="P15" s="6">
        <f t="shared" si="8"/>
        <v>0</v>
      </c>
      <c r="Q15" s="6">
        <f t="shared" si="9"/>
        <v>5704500.5608231379</v>
      </c>
      <c r="R15" s="6">
        <f t="shared" si="10"/>
        <v>0</v>
      </c>
      <c r="S15" s="6">
        <f t="shared" si="11"/>
        <v>10091896.490844849</v>
      </c>
      <c r="T15" s="6">
        <f t="shared" si="13"/>
        <v>323640.52511489391</v>
      </c>
      <c r="U15" s="15">
        <f t="shared" si="14"/>
        <v>3.3131863686857138E-2</v>
      </c>
      <c r="X15" t="s">
        <v>185</v>
      </c>
    </row>
    <row r="16" spans="1:35" x14ac:dyDescent="0.25">
      <c r="A16" s="256">
        <v>41334</v>
      </c>
      <c r="B16">
        <f t="shared" si="1"/>
        <v>3</v>
      </c>
      <c r="C16">
        <f t="shared" si="2"/>
        <v>2013</v>
      </c>
      <c r="D16" s="6">
        <v>10702986.562729957</v>
      </c>
      <c r="E16">
        <v>0</v>
      </c>
      <c r="F16">
        <v>31</v>
      </c>
      <c r="G16">
        <f>'Monthly Data'!BM16</f>
        <v>15</v>
      </c>
      <c r="H16">
        <v>0</v>
      </c>
      <c r="I16" s="6">
        <v>15119.8</v>
      </c>
      <c r="J16">
        <f>'Monthly Data'!CI16</f>
        <v>0</v>
      </c>
      <c r="L16" s="6">
        <f t="shared" si="4"/>
        <v>-4971734.8050993802</v>
      </c>
      <c r="M16" s="6">
        <f t="shared" si="5"/>
        <v>0</v>
      </c>
      <c r="N16" s="6">
        <f t="shared" si="6"/>
        <v>10534908.85735389</v>
      </c>
      <c r="O16" s="6">
        <f t="shared" si="7"/>
        <v>-167433.01441780198</v>
      </c>
      <c r="P16" s="6">
        <f t="shared" si="8"/>
        <v>0</v>
      </c>
      <c r="Q16" s="6">
        <f t="shared" si="9"/>
        <v>5704500.5608231379</v>
      </c>
      <c r="R16" s="6">
        <f t="shared" si="10"/>
        <v>0</v>
      </c>
      <c r="S16" s="6">
        <f t="shared" si="11"/>
        <v>11100241.598659847</v>
      </c>
      <c r="T16" s="6">
        <f t="shared" si="13"/>
        <v>397255.03592989035</v>
      </c>
      <c r="U16" s="15">
        <f t="shared" si="14"/>
        <v>3.7116279049925718E-2</v>
      </c>
      <c r="X16" t="s">
        <v>90</v>
      </c>
      <c r="Y16" s="6">
        <v>10448924.715781299</v>
      </c>
      <c r="Z16" t="s">
        <v>91</v>
      </c>
      <c r="AA16" s="6">
        <v>767371.56700785295</v>
      </c>
    </row>
    <row r="17" spans="1:34" x14ac:dyDescent="0.25">
      <c r="A17" s="256">
        <v>41365</v>
      </c>
      <c r="B17">
        <f t="shared" si="1"/>
        <v>4</v>
      </c>
      <c r="C17">
        <f t="shared" si="2"/>
        <v>2013</v>
      </c>
      <c r="D17" s="6">
        <v>10643895.195729958</v>
      </c>
      <c r="E17">
        <v>0.19999999999999929</v>
      </c>
      <c r="F17">
        <v>30</v>
      </c>
      <c r="G17">
        <f>'Monthly Data'!BM17</f>
        <v>16</v>
      </c>
      <c r="H17">
        <v>0</v>
      </c>
      <c r="I17" s="6">
        <v>15119.8</v>
      </c>
      <c r="J17">
        <f>'Monthly Data'!CI17</f>
        <v>0</v>
      </c>
      <c r="L17" s="6">
        <f t="shared" si="4"/>
        <v>-4971734.8050993802</v>
      </c>
      <c r="M17" s="6">
        <f t="shared" si="5"/>
        <v>676.16498378893164</v>
      </c>
      <c r="N17" s="6">
        <f t="shared" si="6"/>
        <v>10195073.087761831</v>
      </c>
      <c r="O17" s="6">
        <f t="shared" si="7"/>
        <v>-178595.2153789888</v>
      </c>
      <c r="P17" s="6">
        <f t="shared" si="8"/>
        <v>0</v>
      </c>
      <c r="Q17" s="6">
        <f t="shared" si="9"/>
        <v>5704500.5608231379</v>
      </c>
      <c r="R17" s="6">
        <f t="shared" si="10"/>
        <v>0</v>
      </c>
      <c r="S17" s="6">
        <f t="shared" si="11"/>
        <v>10749919.793090388</v>
      </c>
      <c r="T17" s="6">
        <f t="shared" si="13"/>
        <v>106024.59736043029</v>
      </c>
      <c r="U17" s="15">
        <f t="shared" si="14"/>
        <v>9.9610711502462444E-3</v>
      </c>
      <c r="X17" t="s">
        <v>92</v>
      </c>
      <c r="Y17" s="252">
        <v>18770606853974</v>
      </c>
      <c r="Z17" t="s">
        <v>93</v>
      </c>
      <c r="AA17" s="6">
        <v>407567.86561187101</v>
      </c>
    </row>
    <row r="18" spans="1:34" x14ac:dyDescent="0.25">
      <c r="A18" s="256">
        <v>41395</v>
      </c>
      <c r="B18">
        <f t="shared" si="1"/>
        <v>5</v>
      </c>
      <c r="C18">
        <f t="shared" si="2"/>
        <v>2013</v>
      </c>
      <c r="D18" s="6">
        <v>11573780.229129955</v>
      </c>
      <c r="E18">
        <v>58.900000000000006</v>
      </c>
      <c r="F18">
        <v>31</v>
      </c>
      <c r="G18">
        <f>'Monthly Data'!BM18</f>
        <v>17</v>
      </c>
      <c r="H18">
        <v>0</v>
      </c>
      <c r="I18" s="6">
        <v>15119.8</v>
      </c>
      <c r="J18">
        <f>'Monthly Data'!CI18</f>
        <v>0</v>
      </c>
      <c r="L18" s="6">
        <f t="shared" si="4"/>
        <v>-4971734.8050993802</v>
      </c>
      <c r="M18" s="6">
        <f t="shared" si="5"/>
        <v>199130.58772584109</v>
      </c>
      <c r="N18" s="6">
        <f t="shared" si="6"/>
        <v>10534908.85735389</v>
      </c>
      <c r="O18" s="6">
        <f t="shared" si="7"/>
        <v>-189757.41634017561</v>
      </c>
      <c r="P18" s="6">
        <f t="shared" si="8"/>
        <v>0</v>
      </c>
      <c r="Q18" s="6">
        <f t="shared" si="9"/>
        <v>5704500.5608231379</v>
      </c>
      <c r="R18" s="6">
        <f t="shared" si="10"/>
        <v>0</v>
      </c>
      <c r="S18" s="6">
        <f t="shared" si="11"/>
        <v>11277047.784463312</v>
      </c>
      <c r="T18" s="6">
        <f t="shared" si="13"/>
        <v>-296732.4446666427</v>
      </c>
      <c r="U18" s="15">
        <f t="shared" si="14"/>
        <v>2.5638334130433822E-2</v>
      </c>
      <c r="X18" t="s">
        <v>94</v>
      </c>
      <c r="Y18" s="253">
        <v>0.73216811730725295</v>
      </c>
      <c r="Z18" t="s">
        <v>95</v>
      </c>
      <c r="AA18" s="123">
        <v>0.71794695539436404</v>
      </c>
    </row>
    <row r="19" spans="1:34" x14ac:dyDescent="0.25">
      <c r="A19" s="256">
        <v>41426</v>
      </c>
      <c r="B19">
        <f t="shared" si="1"/>
        <v>6</v>
      </c>
      <c r="C19">
        <f t="shared" si="2"/>
        <v>2013</v>
      </c>
      <c r="D19" s="6">
        <v>11274330.137329953</v>
      </c>
      <c r="E19">
        <v>89.3</v>
      </c>
      <c r="F19">
        <v>30</v>
      </c>
      <c r="G19">
        <f>'Monthly Data'!BM19</f>
        <v>18</v>
      </c>
      <c r="H19">
        <v>0</v>
      </c>
      <c r="I19" s="6">
        <v>15119.8</v>
      </c>
      <c r="J19">
        <f>'Monthly Data'!CI19</f>
        <v>0</v>
      </c>
      <c r="L19" s="6">
        <f t="shared" si="4"/>
        <v>-4971734.8050993802</v>
      </c>
      <c r="M19" s="6">
        <f t="shared" si="5"/>
        <v>301907.66526175902</v>
      </c>
      <c r="N19" s="6">
        <f t="shared" si="6"/>
        <v>10195073.087761831</v>
      </c>
      <c r="O19" s="6">
        <f t="shared" si="7"/>
        <v>-200919.61730136239</v>
      </c>
      <c r="P19" s="6">
        <f t="shared" si="8"/>
        <v>0</v>
      </c>
      <c r="Q19" s="6">
        <f t="shared" si="9"/>
        <v>5704500.5608231379</v>
      </c>
      <c r="R19" s="6">
        <f t="shared" si="10"/>
        <v>0</v>
      </c>
      <c r="S19" s="6">
        <f t="shared" si="11"/>
        <v>11028826.891445985</v>
      </c>
      <c r="T19" s="6">
        <f t="shared" si="13"/>
        <v>-245503.24588396773</v>
      </c>
      <c r="U19" s="15">
        <f t="shared" si="14"/>
        <v>2.1775417509825475E-2</v>
      </c>
      <c r="X19" t="s">
        <v>99</v>
      </c>
      <c r="Y19" s="255">
        <v>43.037752907236097</v>
      </c>
      <c r="Z19" t="s">
        <v>96</v>
      </c>
      <c r="AA19" s="123">
        <v>5.3883489112980197E-27</v>
      </c>
      <c r="AG19" s="22"/>
      <c r="AH19" s="22"/>
    </row>
    <row r="20" spans="1:34" x14ac:dyDescent="0.25">
      <c r="A20" s="256">
        <v>41456</v>
      </c>
      <c r="B20">
        <f t="shared" si="1"/>
        <v>7</v>
      </c>
      <c r="C20">
        <f t="shared" si="2"/>
        <v>2013</v>
      </c>
      <c r="D20" s="6">
        <v>11333434.480129957</v>
      </c>
      <c r="E20">
        <v>173.5</v>
      </c>
      <c r="F20">
        <v>31</v>
      </c>
      <c r="G20">
        <f>'Monthly Data'!BM20</f>
        <v>19</v>
      </c>
      <c r="H20">
        <v>0</v>
      </c>
      <c r="I20" s="6">
        <v>15119.8</v>
      </c>
      <c r="J20">
        <f>'Monthly Data'!CI20</f>
        <v>0</v>
      </c>
      <c r="L20" s="6">
        <f t="shared" si="4"/>
        <v>-4971734.8050993802</v>
      </c>
      <c r="M20" s="6">
        <f t="shared" si="5"/>
        <v>586573.12343690032</v>
      </c>
      <c r="N20" s="6">
        <f t="shared" si="6"/>
        <v>10534908.85735389</v>
      </c>
      <c r="O20" s="6">
        <f t="shared" si="7"/>
        <v>-212081.8182625492</v>
      </c>
      <c r="P20" s="6">
        <f t="shared" si="8"/>
        <v>0</v>
      </c>
      <c r="Q20" s="6">
        <f t="shared" si="9"/>
        <v>5704500.5608231379</v>
      </c>
      <c r="R20" s="6">
        <f t="shared" si="10"/>
        <v>0</v>
      </c>
      <c r="S20" s="6">
        <f t="shared" si="11"/>
        <v>11642165.918251999</v>
      </c>
      <c r="T20" s="6">
        <f t="shared" si="13"/>
        <v>308731.43812204152</v>
      </c>
      <c r="U20" s="15">
        <f t="shared" si="14"/>
        <v>2.7240766129924404E-2</v>
      </c>
      <c r="X20" t="s">
        <v>97</v>
      </c>
      <c r="Y20" s="254">
        <v>-2.9812222823019301E-2</v>
      </c>
      <c r="Z20" t="s">
        <v>98</v>
      </c>
      <c r="AA20" s="123">
        <v>2.0303350863713998</v>
      </c>
    </row>
    <row r="21" spans="1:34" x14ac:dyDescent="0.25">
      <c r="A21" s="256">
        <v>41487</v>
      </c>
      <c r="B21">
        <f t="shared" si="1"/>
        <v>8</v>
      </c>
      <c r="C21">
        <f t="shared" si="2"/>
        <v>2013</v>
      </c>
      <c r="D21" s="6">
        <v>11733251.872329956</v>
      </c>
      <c r="E21">
        <v>126.10000000000002</v>
      </c>
      <c r="F21">
        <v>31</v>
      </c>
      <c r="G21">
        <f>'Monthly Data'!BM21</f>
        <v>20</v>
      </c>
      <c r="H21">
        <v>0</v>
      </c>
      <c r="I21" s="6">
        <v>15119.8</v>
      </c>
      <c r="J21">
        <f>'Monthly Data'!CI21</f>
        <v>0</v>
      </c>
      <c r="L21" s="6">
        <f t="shared" si="4"/>
        <v>-4971734.8050993802</v>
      </c>
      <c r="M21" s="6">
        <f t="shared" si="5"/>
        <v>426322.02227892296</v>
      </c>
      <c r="N21" s="6">
        <f t="shared" si="6"/>
        <v>10534908.85735389</v>
      </c>
      <c r="O21" s="6">
        <f t="shared" si="7"/>
        <v>-223244.01922373599</v>
      </c>
      <c r="P21" s="6">
        <f t="shared" si="8"/>
        <v>0</v>
      </c>
      <c r="Q21" s="6">
        <f t="shared" si="9"/>
        <v>5704500.5608231379</v>
      </c>
      <c r="R21" s="6">
        <f t="shared" si="10"/>
        <v>0</v>
      </c>
      <c r="S21" s="6">
        <f t="shared" si="11"/>
        <v>11470752.616132835</v>
      </c>
      <c r="T21" s="6">
        <f t="shared" si="13"/>
        <v>-262499.25619712099</v>
      </c>
      <c r="U21" s="15">
        <f t="shared" si="14"/>
        <v>2.2372251022426456E-2</v>
      </c>
    </row>
    <row r="22" spans="1:34" x14ac:dyDescent="0.25">
      <c r="A22" s="256">
        <v>41518</v>
      </c>
      <c r="B22">
        <f t="shared" ref="B22:B85" si="15">MONTH(A22)</f>
        <v>9</v>
      </c>
      <c r="C22">
        <f t="shared" ref="C22:C85" si="16">YEAR(A22)</f>
        <v>2013</v>
      </c>
      <c r="D22" s="6">
        <v>11218445.909329953</v>
      </c>
      <c r="E22">
        <v>58.499999999999993</v>
      </c>
      <c r="F22">
        <v>30</v>
      </c>
      <c r="G22">
        <f>'Monthly Data'!BM22</f>
        <v>21</v>
      </c>
      <c r="H22">
        <v>0</v>
      </c>
      <c r="I22" s="6">
        <v>15119.8</v>
      </c>
      <c r="J22">
        <f>'Monthly Data'!CI22</f>
        <v>0</v>
      </c>
      <c r="L22" s="6">
        <f t="shared" si="4"/>
        <v>-4971734.8050993802</v>
      </c>
      <c r="M22" s="6">
        <f t="shared" si="5"/>
        <v>197778.25775826318</v>
      </c>
      <c r="N22" s="6">
        <f t="shared" si="6"/>
        <v>10195073.087761831</v>
      </c>
      <c r="O22" s="6">
        <f t="shared" si="7"/>
        <v>-234406.2201849228</v>
      </c>
      <c r="P22" s="6">
        <f t="shared" si="8"/>
        <v>0</v>
      </c>
      <c r="Q22" s="6">
        <f t="shared" si="9"/>
        <v>5704500.5608231379</v>
      </c>
      <c r="R22" s="6">
        <f t="shared" si="10"/>
        <v>0</v>
      </c>
      <c r="S22" s="6">
        <f t="shared" si="11"/>
        <v>10891210.881058928</v>
      </c>
      <c r="T22" s="6">
        <f t="shared" si="13"/>
        <v>-327235.02827102505</v>
      </c>
      <c r="U22" s="15">
        <f t="shared" si="14"/>
        <v>2.9169372559783541E-2</v>
      </c>
    </row>
    <row r="23" spans="1:34" x14ac:dyDescent="0.25">
      <c r="A23" s="256">
        <v>41548</v>
      </c>
      <c r="B23">
        <f t="shared" si="15"/>
        <v>10</v>
      </c>
      <c r="C23">
        <f t="shared" si="16"/>
        <v>2013</v>
      </c>
      <c r="D23" s="6">
        <v>11555222.675729956</v>
      </c>
      <c r="E23">
        <v>14.300000000000004</v>
      </c>
      <c r="F23">
        <v>31</v>
      </c>
      <c r="G23">
        <f>'Monthly Data'!BM23</f>
        <v>22</v>
      </c>
      <c r="H23">
        <v>0</v>
      </c>
      <c r="I23" s="6">
        <v>15119.8</v>
      </c>
      <c r="J23">
        <f>'Monthly Data'!CI23</f>
        <v>0</v>
      </c>
      <c r="L23" s="6">
        <f t="shared" si="4"/>
        <v>-4971734.8050993802</v>
      </c>
      <c r="M23" s="6">
        <f t="shared" si="5"/>
        <v>48345.796340908797</v>
      </c>
      <c r="N23" s="6">
        <f t="shared" si="6"/>
        <v>10534908.85735389</v>
      </c>
      <c r="O23" s="6">
        <f t="shared" si="7"/>
        <v>-245568.42114610958</v>
      </c>
      <c r="P23" s="6">
        <f t="shared" si="8"/>
        <v>0</v>
      </c>
      <c r="Q23" s="6">
        <f t="shared" si="9"/>
        <v>5704500.5608231379</v>
      </c>
      <c r="R23" s="6">
        <f t="shared" si="10"/>
        <v>0</v>
      </c>
      <c r="S23" s="6">
        <f t="shared" si="11"/>
        <v>11070451.988272447</v>
      </c>
      <c r="T23" s="6">
        <f t="shared" si="13"/>
        <v>-484770.68745750934</v>
      </c>
      <c r="U23" s="15">
        <f t="shared" si="14"/>
        <v>4.1952518013841374E-2</v>
      </c>
    </row>
    <row r="24" spans="1:34" x14ac:dyDescent="0.25">
      <c r="A24" s="256">
        <v>41579</v>
      </c>
      <c r="B24">
        <f t="shared" si="15"/>
        <v>11</v>
      </c>
      <c r="C24">
        <f t="shared" si="16"/>
        <v>2013</v>
      </c>
      <c r="D24" s="6">
        <v>10889996.847529959</v>
      </c>
      <c r="E24">
        <v>0</v>
      </c>
      <c r="F24">
        <v>30</v>
      </c>
      <c r="G24">
        <f>'Monthly Data'!BM24</f>
        <v>23</v>
      </c>
      <c r="H24">
        <v>0</v>
      </c>
      <c r="I24" s="6">
        <v>15119.8</v>
      </c>
      <c r="J24">
        <f>'Monthly Data'!CI24</f>
        <v>0</v>
      </c>
      <c r="L24" s="6">
        <f t="shared" si="4"/>
        <v>-4971734.8050993802</v>
      </c>
      <c r="M24" s="6">
        <f t="shared" si="5"/>
        <v>0</v>
      </c>
      <c r="N24" s="6">
        <f t="shared" si="6"/>
        <v>10195073.087761831</v>
      </c>
      <c r="O24" s="6">
        <f t="shared" si="7"/>
        <v>-256730.6221072964</v>
      </c>
      <c r="P24" s="6">
        <f t="shared" si="8"/>
        <v>0</v>
      </c>
      <c r="Q24" s="6">
        <f t="shared" si="9"/>
        <v>5704500.5608231379</v>
      </c>
      <c r="R24" s="6">
        <f t="shared" si="10"/>
        <v>0</v>
      </c>
      <c r="S24" s="6">
        <f t="shared" si="11"/>
        <v>10671108.221378293</v>
      </c>
      <c r="T24" s="6">
        <f t="shared" si="13"/>
        <v>-218888.62615166605</v>
      </c>
      <c r="U24" s="15">
        <f t="shared" si="14"/>
        <v>2.0099971489093111E-2</v>
      </c>
    </row>
    <row r="25" spans="1:34" x14ac:dyDescent="0.25">
      <c r="A25" s="256">
        <v>41609</v>
      </c>
      <c r="B25">
        <f t="shared" si="15"/>
        <v>12</v>
      </c>
      <c r="C25">
        <f t="shared" si="16"/>
        <v>2013</v>
      </c>
      <c r="D25" s="6">
        <v>10628811.120929956</v>
      </c>
      <c r="E25">
        <v>0</v>
      </c>
      <c r="F25">
        <v>31</v>
      </c>
      <c r="G25">
        <f>'Monthly Data'!BM25</f>
        <v>24</v>
      </c>
      <c r="H25">
        <v>1</v>
      </c>
      <c r="I25" s="6">
        <v>15119.8</v>
      </c>
      <c r="J25">
        <f>'Monthly Data'!CI25</f>
        <v>0</v>
      </c>
      <c r="L25" s="6">
        <f t="shared" si="4"/>
        <v>-4971734.8050993802</v>
      </c>
      <c r="M25" s="6">
        <f t="shared" si="5"/>
        <v>0</v>
      </c>
      <c r="N25" s="6">
        <f t="shared" si="6"/>
        <v>10534908.85735389</v>
      </c>
      <c r="O25" s="6">
        <f t="shared" si="7"/>
        <v>-267892.82306848321</v>
      </c>
      <c r="P25" s="6">
        <f t="shared" si="8"/>
        <v>-589806.87061005097</v>
      </c>
      <c r="Q25" s="6">
        <f t="shared" si="9"/>
        <v>5704500.5608231379</v>
      </c>
      <c r="R25" s="6">
        <f t="shared" si="10"/>
        <v>0</v>
      </c>
      <c r="S25" s="6">
        <f t="shared" si="11"/>
        <v>10409974.919399114</v>
      </c>
      <c r="T25" s="6">
        <f t="shared" si="13"/>
        <v>-218836.20153084211</v>
      </c>
      <c r="U25" s="15">
        <f t="shared" si="14"/>
        <v>2.0588963247255003E-2</v>
      </c>
    </row>
    <row r="26" spans="1:34" x14ac:dyDescent="0.25">
      <c r="A26" s="256">
        <v>41640</v>
      </c>
      <c r="B26">
        <f t="shared" si="15"/>
        <v>1</v>
      </c>
      <c r="C26">
        <f t="shared" si="16"/>
        <v>2014</v>
      </c>
      <c r="D26" s="6">
        <v>11182242.747134289</v>
      </c>
      <c r="E26">
        <v>0</v>
      </c>
      <c r="F26">
        <v>31</v>
      </c>
      <c r="G26">
        <f>'Monthly Data'!BM26</f>
        <v>25</v>
      </c>
      <c r="H26">
        <v>0</v>
      </c>
      <c r="I26" s="6">
        <v>14728.6</v>
      </c>
      <c r="J26">
        <f>'Monthly Data'!CI26</f>
        <v>0</v>
      </c>
      <c r="L26" s="6">
        <f t="shared" si="4"/>
        <v>-4971734.8050993802</v>
      </c>
      <c r="M26" s="6">
        <f t="shared" si="5"/>
        <v>0</v>
      </c>
      <c r="N26" s="6">
        <f t="shared" si="6"/>
        <v>10534908.85735389</v>
      </c>
      <c r="O26" s="6">
        <f t="shared" si="7"/>
        <v>-279055.02402966999</v>
      </c>
      <c r="P26" s="6">
        <f t="shared" si="8"/>
        <v>0</v>
      </c>
      <c r="Q26" s="6">
        <f t="shared" si="9"/>
        <v>5556905.9749559965</v>
      </c>
      <c r="R26" s="6">
        <f t="shared" si="10"/>
        <v>0</v>
      </c>
      <c r="S26" s="6">
        <f t="shared" si="11"/>
        <v>10841025.003180835</v>
      </c>
      <c r="T26" s="6">
        <f t="shared" si="13"/>
        <v>-341217.74395345338</v>
      </c>
      <c r="U26" s="15">
        <f t="shared" si="14"/>
        <v>3.0514249392493146E-2</v>
      </c>
    </row>
    <row r="27" spans="1:34" x14ac:dyDescent="0.25">
      <c r="A27" s="256">
        <v>41671</v>
      </c>
      <c r="B27">
        <f t="shared" si="15"/>
        <v>2</v>
      </c>
      <c r="C27">
        <f t="shared" si="16"/>
        <v>2014</v>
      </c>
      <c r="D27" s="6">
        <v>9859147.4817342851</v>
      </c>
      <c r="E27">
        <v>0</v>
      </c>
      <c r="F27">
        <v>28</v>
      </c>
      <c r="G27">
        <f>'Monthly Data'!BM27</f>
        <v>26</v>
      </c>
      <c r="H27">
        <v>0</v>
      </c>
      <c r="I27" s="6">
        <v>14728.6</v>
      </c>
      <c r="J27">
        <f>'Monthly Data'!CI27</f>
        <v>0</v>
      </c>
      <c r="L27" s="6">
        <f t="shared" si="4"/>
        <v>-4971734.8050993802</v>
      </c>
      <c r="M27" s="6">
        <f t="shared" si="5"/>
        <v>0</v>
      </c>
      <c r="N27" s="6">
        <f t="shared" si="6"/>
        <v>9515401.5485777073</v>
      </c>
      <c r="O27" s="6">
        <f t="shared" si="7"/>
        <v>-290217.22499085678</v>
      </c>
      <c r="P27" s="6">
        <f t="shared" si="8"/>
        <v>0</v>
      </c>
      <c r="Q27" s="6">
        <f t="shared" si="9"/>
        <v>5556905.9749559965</v>
      </c>
      <c r="R27" s="6">
        <f t="shared" si="10"/>
        <v>0</v>
      </c>
      <c r="S27" s="6">
        <f t="shared" si="11"/>
        <v>9810355.4934434667</v>
      </c>
      <c r="T27" s="6">
        <f t="shared" si="13"/>
        <v>-48791.988290818408</v>
      </c>
      <c r="U27" s="15">
        <f t="shared" si="14"/>
        <v>4.9489054080196796E-3</v>
      </c>
    </row>
    <row r="28" spans="1:34" x14ac:dyDescent="0.25">
      <c r="A28" s="256">
        <v>41699</v>
      </c>
      <c r="B28">
        <f t="shared" si="15"/>
        <v>3</v>
      </c>
      <c r="C28">
        <f t="shared" si="16"/>
        <v>2014</v>
      </c>
      <c r="D28" s="6">
        <v>11209096.000734286</v>
      </c>
      <c r="E28">
        <v>0</v>
      </c>
      <c r="F28">
        <v>31</v>
      </c>
      <c r="G28">
        <f>'Monthly Data'!BM28</f>
        <v>27</v>
      </c>
      <c r="H28">
        <v>0</v>
      </c>
      <c r="I28" s="6">
        <v>14728.6</v>
      </c>
      <c r="J28">
        <f>'Monthly Data'!CI28</f>
        <v>0</v>
      </c>
      <c r="L28" s="6">
        <f t="shared" si="4"/>
        <v>-4971734.8050993802</v>
      </c>
      <c r="M28" s="6">
        <f t="shared" si="5"/>
        <v>0</v>
      </c>
      <c r="N28" s="6">
        <f t="shared" si="6"/>
        <v>10534908.85735389</v>
      </c>
      <c r="O28" s="6">
        <f t="shared" si="7"/>
        <v>-301379.42595204362</v>
      </c>
      <c r="P28" s="6">
        <f t="shared" si="8"/>
        <v>0</v>
      </c>
      <c r="Q28" s="6">
        <f t="shared" si="9"/>
        <v>5556905.9749559965</v>
      </c>
      <c r="R28" s="6">
        <f t="shared" si="10"/>
        <v>0</v>
      </c>
      <c r="S28" s="6">
        <f t="shared" si="11"/>
        <v>10818700.601258464</v>
      </c>
      <c r="T28" s="6">
        <f t="shared" si="13"/>
        <v>-390395.39947582223</v>
      </c>
      <c r="U28" s="15">
        <f t="shared" si="14"/>
        <v>3.4828446419786947E-2</v>
      </c>
    </row>
    <row r="29" spans="1:34" x14ac:dyDescent="0.25">
      <c r="A29" s="256">
        <v>41730</v>
      </c>
      <c r="B29">
        <f t="shared" si="15"/>
        <v>4</v>
      </c>
      <c r="C29">
        <f t="shared" si="16"/>
        <v>2014</v>
      </c>
      <c r="D29" s="6">
        <v>11171928.788934285</v>
      </c>
      <c r="E29">
        <v>0</v>
      </c>
      <c r="F29">
        <v>30</v>
      </c>
      <c r="G29">
        <f>'Monthly Data'!BM29</f>
        <v>28</v>
      </c>
      <c r="H29">
        <v>0</v>
      </c>
      <c r="I29" s="6">
        <v>14728.6</v>
      </c>
      <c r="J29">
        <f>'Monthly Data'!CI29</f>
        <v>0</v>
      </c>
      <c r="L29" s="6">
        <f t="shared" si="4"/>
        <v>-4971734.8050993802</v>
      </c>
      <c r="M29" s="6">
        <f t="shared" si="5"/>
        <v>0</v>
      </c>
      <c r="N29" s="6">
        <f t="shared" si="6"/>
        <v>10195073.087761831</v>
      </c>
      <c r="O29" s="6">
        <f t="shared" si="7"/>
        <v>-312541.6269132304</v>
      </c>
      <c r="P29" s="6">
        <f t="shared" si="8"/>
        <v>0</v>
      </c>
      <c r="Q29" s="6">
        <f t="shared" si="9"/>
        <v>5556905.9749559965</v>
      </c>
      <c r="R29" s="6">
        <f t="shared" si="10"/>
        <v>0</v>
      </c>
      <c r="S29" s="6">
        <f t="shared" si="11"/>
        <v>10467702.630705217</v>
      </c>
      <c r="T29" s="6">
        <f t="shared" si="13"/>
        <v>-704226.15822906792</v>
      </c>
      <c r="U29" s="15">
        <f t="shared" si="14"/>
        <v>6.3035324654646827E-2</v>
      </c>
    </row>
    <row r="30" spans="1:34" x14ac:dyDescent="0.25">
      <c r="A30" s="256">
        <v>41760</v>
      </c>
      <c r="B30">
        <f t="shared" si="15"/>
        <v>5</v>
      </c>
      <c r="C30">
        <f t="shared" si="16"/>
        <v>2014</v>
      </c>
      <c r="D30" s="6">
        <v>11807106.216334285</v>
      </c>
      <c r="E30">
        <v>27.500000000000004</v>
      </c>
      <c r="F30">
        <v>31</v>
      </c>
      <c r="G30">
        <f>'Monthly Data'!BM30</f>
        <v>29</v>
      </c>
      <c r="H30">
        <v>0</v>
      </c>
      <c r="I30" s="6">
        <v>14728.6</v>
      </c>
      <c r="J30">
        <f>'Monthly Data'!CI30</f>
        <v>0</v>
      </c>
      <c r="L30" s="6">
        <f t="shared" si="4"/>
        <v>-4971734.8050993802</v>
      </c>
      <c r="M30" s="6">
        <f t="shared" si="5"/>
        <v>92972.685270978443</v>
      </c>
      <c r="N30" s="6">
        <f t="shared" si="6"/>
        <v>10534908.85735389</v>
      </c>
      <c r="O30" s="6">
        <f t="shared" si="7"/>
        <v>-323703.82787441718</v>
      </c>
      <c r="P30" s="6">
        <f t="shared" si="8"/>
        <v>0</v>
      </c>
      <c r="Q30" s="6">
        <f t="shared" si="9"/>
        <v>5556905.9749559965</v>
      </c>
      <c r="R30" s="6">
        <f t="shared" si="10"/>
        <v>0</v>
      </c>
      <c r="S30" s="6">
        <f t="shared" si="11"/>
        <v>10889348.884607067</v>
      </c>
      <c r="T30" s="6">
        <f t="shared" si="13"/>
        <v>-917757.33172721788</v>
      </c>
      <c r="U30" s="15">
        <f t="shared" si="14"/>
        <v>7.7729234827884103E-2</v>
      </c>
    </row>
    <row r="31" spans="1:34" x14ac:dyDescent="0.25">
      <c r="A31" s="256">
        <v>41791</v>
      </c>
      <c r="B31">
        <f t="shared" si="15"/>
        <v>6</v>
      </c>
      <c r="C31">
        <f t="shared" si="16"/>
        <v>2014</v>
      </c>
      <c r="D31" s="6">
        <v>11080295.911534289</v>
      </c>
      <c r="E31">
        <v>96.499999999999986</v>
      </c>
      <c r="F31">
        <v>30</v>
      </c>
      <c r="G31">
        <f>'Monthly Data'!BM31</f>
        <v>30</v>
      </c>
      <c r="H31">
        <v>0</v>
      </c>
      <c r="I31" s="6">
        <v>14728.6</v>
      </c>
      <c r="J31">
        <f>'Monthly Data'!CI31</f>
        <v>0</v>
      </c>
      <c r="L31" s="6">
        <f t="shared" si="4"/>
        <v>-4971734.8050993802</v>
      </c>
      <c r="M31" s="6">
        <f t="shared" si="5"/>
        <v>326249.60467816063</v>
      </c>
      <c r="N31" s="6">
        <f t="shared" si="6"/>
        <v>10195073.087761831</v>
      </c>
      <c r="O31" s="6">
        <f t="shared" si="7"/>
        <v>-334866.02883560397</v>
      </c>
      <c r="P31" s="6">
        <f t="shared" si="8"/>
        <v>0</v>
      </c>
      <c r="Q31" s="6">
        <f t="shared" si="9"/>
        <v>5556905.9749559965</v>
      </c>
      <c r="R31" s="6">
        <f t="shared" si="10"/>
        <v>0</v>
      </c>
      <c r="S31" s="6">
        <f t="shared" si="11"/>
        <v>10771627.833461003</v>
      </c>
      <c r="T31" s="6">
        <f t="shared" si="13"/>
        <v>-308668.07807328552</v>
      </c>
      <c r="U31" s="15">
        <f t="shared" si="14"/>
        <v>2.7857385807898E-2</v>
      </c>
    </row>
    <row r="32" spans="1:34" x14ac:dyDescent="0.25">
      <c r="A32" s="256">
        <v>41821</v>
      </c>
      <c r="B32">
        <f t="shared" si="15"/>
        <v>7</v>
      </c>
      <c r="C32">
        <f t="shared" si="16"/>
        <v>2014</v>
      </c>
      <c r="D32" s="6">
        <v>11727924.419334285</v>
      </c>
      <c r="E32">
        <v>109.60000000000002</v>
      </c>
      <c r="F32">
        <v>31</v>
      </c>
      <c r="G32">
        <f>'Monthly Data'!BM32</f>
        <v>31</v>
      </c>
      <c r="H32">
        <v>0</v>
      </c>
      <c r="I32" s="6">
        <v>14728.6</v>
      </c>
      <c r="J32">
        <f>'Monthly Data'!CI32</f>
        <v>0</v>
      </c>
      <c r="L32" s="6">
        <f t="shared" si="4"/>
        <v>-4971734.8050993802</v>
      </c>
      <c r="M32" s="6">
        <f t="shared" si="5"/>
        <v>370538.41111633595</v>
      </c>
      <c r="N32" s="6">
        <f t="shared" si="6"/>
        <v>10534908.85735389</v>
      </c>
      <c r="O32" s="6">
        <f t="shared" si="7"/>
        <v>-346028.22979679081</v>
      </c>
      <c r="P32" s="6">
        <f t="shared" si="8"/>
        <v>0</v>
      </c>
      <c r="Q32" s="6">
        <f t="shared" si="9"/>
        <v>5556905.9749559965</v>
      </c>
      <c r="R32" s="6">
        <f t="shared" si="10"/>
        <v>0</v>
      </c>
      <c r="S32" s="6">
        <f t="shared" si="11"/>
        <v>11144590.208530052</v>
      </c>
      <c r="T32" s="6">
        <f t="shared" si="13"/>
        <v>-583334.21080423333</v>
      </c>
      <c r="U32" s="15">
        <f t="shared" si="14"/>
        <v>4.9738912867017371E-2</v>
      </c>
    </row>
    <row r="33" spans="1:21" x14ac:dyDescent="0.25">
      <c r="A33" s="256">
        <v>41852</v>
      </c>
      <c r="B33">
        <f t="shared" si="15"/>
        <v>8</v>
      </c>
      <c r="C33">
        <f t="shared" si="16"/>
        <v>2014</v>
      </c>
      <c r="D33" s="6">
        <v>12013776.030734288</v>
      </c>
      <c r="E33">
        <v>113.39999999999999</v>
      </c>
      <c r="F33">
        <v>31</v>
      </c>
      <c r="G33">
        <f>'Monthly Data'!BM33</f>
        <v>32</v>
      </c>
      <c r="H33">
        <v>0</v>
      </c>
      <c r="I33" s="6">
        <v>14728.6</v>
      </c>
      <c r="J33">
        <f>'Monthly Data'!CI33</f>
        <v>0</v>
      </c>
      <c r="L33" s="6">
        <f t="shared" si="4"/>
        <v>-4971734.8050993802</v>
      </c>
      <c r="M33" s="6">
        <f t="shared" si="5"/>
        <v>383385.54580832558</v>
      </c>
      <c r="N33" s="6">
        <f t="shared" si="6"/>
        <v>10534908.85735389</v>
      </c>
      <c r="O33" s="6">
        <f t="shared" si="7"/>
        <v>-357190.43075797759</v>
      </c>
      <c r="P33" s="6">
        <f t="shared" si="8"/>
        <v>0</v>
      </c>
      <c r="Q33" s="6">
        <f t="shared" si="9"/>
        <v>5556905.9749559965</v>
      </c>
      <c r="R33" s="6">
        <f t="shared" si="10"/>
        <v>0</v>
      </c>
      <c r="S33" s="6">
        <f t="shared" si="11"/>
        <v>11146275.142260853</v>
      </c>
      <c r="T33" s="6">
        <f t="shared" si="13"/>
        <v>-867500.88847343437</v>
      </c>
      <c r="U33" s="15">
        <f t="shared" si="14"/>
        <v>7.2208844767385955E-2</v>
      </c>
    </row>
    <row r="34" spans="1:21" x14ac:dyDescent="0.25">
      <c r="A34" s="256">
        <v>41883</v>
      </c>
      <c r="B34">
        <f t="shared" si="15"/>
        <v>9</v>
      </c>
      <c r="C34">
        <f t="shared" si="16"/>
        <v>2014</v>
      </c>
      <c r="D34" s="6">
        <v>10309364.006934287</v>
      </c>
      <c r="E34">
        <v>47.5</v>
      </c>
      <c r="F34">
        <v>30</v>
      </c>
      <c r="G34">
        <f>'Monthly Data'!BM34</f>
        <v>33</v>
      </c>
      <c r="H34">
        <v>0</v>
      </c>
      <c r="I34" s="6">
        <v>14728.6</v>
      </c>
      <c r="J34">
        <f>'Monthly Data'!CI34</f>
        <v>0</v>
      </c>
      <c r="L34" s="6">
        <f t="shared" si="4"/>
        <v>-4971734.8050993802</v>
      </c>
      <c r="M34" s="6">
        <f t="shared" si="5"/>
        <v>160589.18364987182</v>
      </c>
      <c r="N34" s="6">
        <f t="shared" si="6"/>
        <v>10195073.087761831</v>
      </c>
      <c r="O34" s="6">
        <f t="shared" si="7"/>
        <v>-368352.63171916438</v>
      </c>
      <c r="P34" s="6">
        <f t="shared" si="8"/>
        <v>0</v>
      </c>
      <c r="Q34" s="6">
        <f t="shared" si="9"/>
        <v>5556905.9749559965</v>
      </c>
      <c r="R34" s="6">
        <f t="shared" si="10"/>
        <v>0</v>
      </c>
      <c r="S34" s="6">
        <f t="shared" si="11"/>
        <v>10572480.809549153</v>
      </c>
      <c r="T34" s="6">
        <f t="shared" si="13"/>
        <v>263116.80261486582</v>
      </c>
      <c r="U34" s="15">
        <f t="shared" si="14"/>
        <v>2.5522117798720476E-2</v>
      </c>
    </row>
    <row r="35" spans="1:21" x14ac:dyDescent="0.25">
      <c r="A35" s="256">
        <v>41913</v>
      </c>
      <c r="B35">
        <f t="shared" si="15"/>
        <v>10</v>
      </c>
      <c r="C35">
        <f t="shared" si="16"/>
        <v>2014</v>
      </c>
      <c r="D35" s="6">
        <v>10614506.981734289</v>
      </c>
      <c r="E35">
        <v>4.1999999999999993</v>
      </c>
      <c r="F35">
        <v>31</v>
      </c>
      <c r="G35">
        <f>'Monthly Data'!BM35</f>
        <v>34</v>
      </c>
      <c r="H35">
        <v>0</v>
      </c>
      <c r="I35" s="6">
        <v>14728.6</v>
      </c>
      <c r="J35">
        <f>'Monthly Data'!CI35</f>
        <v>0</v>
      </c>
      <c r="L35" s="6">
        <f t="shared" si="4"/>
        <v>-4971734.8050993802</v>
      </c>
      <c r="M35" s="6">
        <f t="shared" si="5"/>
        <v>14199.464659567611</v>
      </c>
      <c r="N35" s="6">
        <f t="shared" si="6"/>
        <v>10534908.85735389</v>
      </c>
      <c r="O35" s="6">
        <f t="shared" si="7"/>
        <v>-379514.83268035122</v>
      </c>
      <c r="P35" s="6">
        <f t="shared" si="8"/>
        <v>0</v>
      </c>
      <c r="Q35" s="6">
        <f t="shared" si="9"/>
        <v>5556905.9749559965</v>
      </c>
      <c r="R35" s="6">
        <f t="shared" si="10"/>
        <v>0</v>
      </c>
      <c r="S35" s="6">
        <f t="shared" si="11"/>
        <v>10754764.659189723</v>
      </c>
      <c r="T35" s="6">
        <f t="shared" si="13"/>
        <v>140257.67745543458</v>
      </c>
      <c r="U35" s="15">
        <f t="shared" si="14"/>
        <v>1.3213772217286542E-2</v>
      </c>
    </row>
    <row r="36" spans="1:21" x14ac:dyDescent="0.25">
      <c r="A36" s="256">
        <v>41944</v>
      </c>
      <c r="B36">
        <f t="shared" si="15"/>
        <v>11</v>
      </c>
      <c r="C36">
        <f t="shared" si="16"/>
        <v>2014</v>
      </c>
      <c r="D36" s="6">
        <v>9875018.7159342859</v>
      </c>
      <c r="E36">
        <v>0</v>
      </c>
      <c r="F36">
        <v>30</v>
      </c>
      <c r="G36">
        <f>'Monthly Data'!BM36</f>
        <v>35</v>
      </c>
      <c r="H36">
        <v>0</v>
      </c>
      <c r="I36" s="6">
        <v>14728.6</v>
      </c>
      <c r="J36">
        <f>'Monthly Data'!CI36</f>
        <v>0</v>
      </c>
      <c r="L36" s="6">
        <f t="shared" si="4"/>
        <v>-4971734.8050993802</v>
      </c>
      <c r="M36" s="6">
        <f t="shared" si="5"/>
        <v>0</v>
      </c>
      <c r="N36" s="6">
        <f t="shared" si="6"/>
        <v>10195073.087761831</v>
      </c>
      <c r="O36" s="6">
        <f t="shared" si="7"/>
        <v>-390677.033641538</v>
      </c>
      <c r="P36" s="6">
        <f t="shared" si="8"/>
        <v>0</v>
      </c>
      <c r="Q36" s="6">
        <f t="shared" si="9"/>
        <v>5556905.9749559965</v>
      </c>
      <c r="R36" s="6">
        <f t="shared" si="10"/>
        <v>0</v>
      </c>
      <c r="S36" s="6">
        <f t="shared" si="11"/>
        <v>10389567.22397691</v>
      </c>
      <c r="T36" s="6">
        <f t="shared" si="13"/>
        <v>514548.50804262422</v>
      </c>
      <c r="U36" s="15">
        <f t="shared" si="14"/>
        <v>5.2106079273789227E-2</v>
      </c>
    </row>
    <row r="37" spans="1:21" x14ac:dyDescent="0.25">
      <c r="A37" s="256">
        <v>41974</v>
      </c>
      <c r="B37">
        <f t="shared" si="15"/>
        <v>12</v>
      </c>
      <c r="C37">
        <f t="shared" si="16"/>
        <v>2014</v>
      </c>
      <c r="D37" s="6">
        <v>10271290.394334288</v>
      </c>
      <c r="E37">
        <v>0</v>
      </c>
      <c r="F37">
        <v>31</v>
      </c>
      <c r="G37">
        <f>'Monthly Data'!BM37</f>
        <v>36</v>
      </c>
      <c r="H37">
        <v>1</v>
      </c>
      <c r="I37" s="6">
        <v>14728.6</v>
      </c>
      <c r="J37">
        <f>'Monthly Data'!CI37</f>
        <v>0</v>
      </c>
      <c r="L37" s="6">
        <f t="shared" si="4"/>
        <v>-4971734.8050993802</v>
      </c>
      <c r="M37" s="6">
        <f t="shared" si="5"/>
        <v>0</v>
      </c>
      <c r="N37" s="6">
        <f t="shared" si="6"/>
        <v>10534908.85735389</v>
      </c>
      <c r="O37" s="6">
        <f t="shared" si="7"/>
        <v>-401839.23460272478</v>
      </c>
      <c r="P37" s="6">
        <f t="shared" si="8"/>
        <v>-589806.87061005097</v>
      </c>
      <c r="Q37" s="6">
        <f t="shared" si="9"/>
        <v>5556905.9749559965</v>
      </c>
      <c r="R37" s="6">
        <f t="shared" si="10"/>
        <v>0</v>
      </c>
      <c r="S37" s="6">
        <f t="shared" si="11"/>
        <v>10128433.92199773</v>
      </c>
      <c r="T37" s="6">
        <f t="shared" si="13"/>
        <v>-142856.47233655863</v>
      </c>
      <c r="U37" s="15">
        <f t="shared" si="14"/>
        <v>1.3908327664005994E-2</v>
      </c>
    </row>
    <row r="38" spans="1:21" x14ac:dyDescent="0.25">
      <c r="A38" s="256">
        <v>42005</v>
      </c>
      <c r="B38">
        <f t="shared" si="15"/>
        <v>1</v>
      </c>
      <c r="C38">
        <f t="shared" si="16"/>
        <v>2015</v>
      </c>
      <c r="D38" s="6">
        <v>10704488.336249653</v>
      </c>
      <c r="E38">
        <v>0</v>
      </c>
      <c r="F38">
        <v>31</v>
      </c>
      <c r="G38">
        <f>'Monthly Data'!BM38</f>
        <v>37</v>
      </c>
      <c r="H38">
        <v>0</v>
      </c>
      <c r="I38" s="6">
        <v>14817.1</v>
      </c>
      <c r="J38">
        <f>'Monthly Data'!CI38</f>
        <v>0</v>
      </c>
      <c r="L38" s="6">
        <f t="shared" si="4"/>
        <v>-4971734.8050993802</v>
      </c>
      <c r="M38" s="6">
        <f t="shared" si="5"/>
        <v>0</v>
      </c>
      <c r="N38" s="6">
        <f t="shared" si="6"/>
        <v>10534908.85735389</v>
      </c>
      <c r="O38" s="6">
        <f t="shared" si="7"/>
        <v>-413001.43556391157</v>
      </c>
      <c r="P38" s="6">
        <f t="shared" si="8"/>
        <v>0</v>
      </c>
      <c r="Q38" s="6">
        <f t="shared" si="9"/>
        <v>5590295.8544274746</v>
      </c>
      <c r="R38" s="6">
        <f t="shared" si="10"/>
        <v>0</v>
      </c>
      <c r="S38" s="6">
        <f t="shared" si="11"/>
        <v>10740468.471118074</v>
      </c>
      <c r="T38" s="6">
        <f t="shared" si="13"/>
        <v>35980.13486842066</v>
      </c>
      <c r="U38" s="15">
        <f t="shared" si="14"/>
        <v>3.3612194939367274E-3</v>
      </c>
    </row>
    <row r="39" spans="1:21" x14ac:dyDescent="0.25">
      <c r="A39" s="256">
        <v>42036</v>
      </c>
      <c r="B39">
        <f t="shared" si="15"/>
        <v>2</v>
      </c>
      <c r="C39">
        <f t="shared" si="16"/>
        <v>2015</v>
      </c>
      <c r="D39" s="6">
        <v>9935370.3074496537</v>
      </c>
      <c r="E39">
        <v>0</v>
      </c>
      <c r="F39">
        <v>28</v>
      </c>
      <c r="G39">
        <f>'Monthly Data'!BM39</f>
        <v>38</v>
      </c>
      <c r="H39">
        <v>0</v>
      </c>
      <c r="I39" s="6">
        <v>14817.1</v>
      </c>
      <c r="J39">
        <f>'Monthly Data'!CI39</f>
        <v>0</v>
      </c>
      <c r="L39" s="6">
        <f t="shared" si="4"/>
        <v>-4971734.8050993802</v>
      </c>
      <c r="M39" s="6">
        <f t="shared" si="5"/>
        <v>0</v>
      </c>
      <c r="N39" s="6">
        <f t="shared" si="6"/>
        <v>9515401.5485777073</v>
      </c>
      <c r="O39" s="6">
        <f t="shared" si="7"/>
        <v>-424163.63652509841</v>
      </c>
      <c r="P39" s="6">
        <f t="shared" si="8"/>
        <v>0</v>
      </c>
      <c r="Q39" s="6">
        <f t="shared" si="9"/>
        <v>5590295.8544274746</v>
      </c>
      <c r="R39" s="6">
        <f t="shared" si="10"/>
        <v>0</v>
      </c>
      <c r="S39" s="6">
        <f t="shared" si="11"/>
        <v>9709798.9613807034</v>
      </c>
      <c r="T39" s="6">
        <f t="shared" si="13"/>
        <v>-225571.34606895037</v>
      </c>
      <c r="U39" s="15">
        <f t="shared" si="14"/>
        <v>2.2703869014304823E-2</v>
      </c>
    </row>
    <row r="40" spans="1:21" x14ac:dyDescent="0.25">
      <c r="A40" s="256">
        <v>42064</v>
      </c>
      <c r="B40">
        <f t="shared" si="15"/>
        <v>3</v>
      </c>
      <c r="C40">
        <f t="shared" si="16"/>
        <v>2015</v>
      </c>
      <c r="D40" s="6">
        <v>10565220.994649656</v>
      </c>
      <c r="E40">
        <v>0</v>
      </c>
      <c r="F40">
        <v>31</v>
      </c>
      <c r="G40">
        <f>'Monthly Data'!BM40</f>
        <v>39</v>
      </c>
      <c r="H40">
        <v>0</v>
      </c>
      <c r="I40" s="6">
        <v>14817.1</v>
      </c>
      <c r="J40">
        <f>'Monthly Data'!CI40</f>
        <v>0</v>
      </c>
      <c r="L40" s="6">
        <f t="shared" si="4"/>
        <v>-4971734.8050993802</v>
      </c>
      <c r="M40" s="6">
        <f t="shared" si="5"/>
        <v>0</v>
      </c>
      <c r="N40" s="6">
        <f t="shared" si="6"/>
        <v>10534908.85735389</v>
      </c>
      <c r="O40" s="6">
        <f t="shared" si="7"/>
        <v>-435325.83748628519</v>
      </c>
      <c r="P40" s="6">
        <f t="shared" si="8"/>
        <v>0</v>
      </c>
      <c r="Q40" s="6">
        <f t="shared" si="9"/>
        <v>5590295.8544274746</v>
      </c>
      <c r="R40" s="6">
        <f t="shared" si="10"/>
        <v>0</v>
      </c>
      <c r="S40" s="6">
        <f t="shared" si="11"/>
        <v>10718144.069195699</v>
      </c>
      <c r="T40" s="6">
        <f t="shared" si="13"/>
        <v>152923.07454604283</v>
      </c>
      <c r="U40" s="15">
        <f t="shared" si="14"/>
        <v>1.447419553490502E-2</v>
      </c>
    </row>
    <row r="41" spans="1:21" x14ac:dyDescent="0.25">
      <c r="A41" s="256">
        <v>42095</v>
      </c>
      <c r="B41">
        <f t="shared" si="15"/>
        <v>4</v>
      </c>
      <c r="C41">
        <f t="shared" si="16"/>
        <v>2015</v>
      </c>
      <c r="D41" s="6">
        <v>10250840.340449654</v>
      </c>
      <c r="E41">
        <v>0</v>
      </c>
      <c r="F41">
        <v>30</v>
      </c>
      <c r="G41">
        <f>'Monthly Data'!BM41</f>
        <v>40</v>
      </c>
      <c r="H41">
        <v>0</v>
      </c>
      <c r="I41" s="6">
        <v>14817.1</v>
      </c>
      <c r="J41">
        <f>'Monthly Data'!CI41</f>
        <v>0</v>
      </c>
      <c r="L41" s="6">
        <f t="shared" si="4"/>
        <v>-4971734.8050993802</v>
      </c>
      <c r="M41" s="6">
        <f t="shared" si="5"/>
        <v>0</v>
      </c>
      <c r="N41" s="6">
        <f t="shared" si="6"/>
        <v>10195073.087761831</v>
      </c>
      <c r="O41" s="6">
        <f t="shared" si="7"/>
        <v>-446488.03844747198</v>
      </c>
      <c r="P41" s="6">
        <f t="shared" si="8"/>
        <v>0</v>
      </c>
      <c r="Q41" s="6">
        <f t="shared" si="9"/>
        <v>5590295.8544274746</v>
      </c>
      <c r="R41" s="6">
        <f t="shared" si="10"/>
        <v>0</v>
      </c>
      <c r="S41" s="6">
        <f t="shared" si="11"/>
        <v>10367146.098642454</v>
      </c>
      <c r="T41" s="6">
        <f t="shared" si="13"/>
        <v>116305.75819279999</v>
      </c>
      <c r="U41" s="15">
        <f t="shared" si="14"/>
        <v>1.1345973045142387E-2</v>
      </c>
    </row>
    <row r="42" spans="1:21" x14ac:dyDescent="0.25">
      <c r="A42" s="256">
        <v>42125</v>
      </c>
      <c r="B42">
        <f t="shared" si="15"/>
        <v>5</v>
      </c>
      <c r="C42">
        <f t="shared" si="16"/>
        <v>2015</v>
      </c>
      <c r="D42" s="6">
        <v>11333284.586049655</v>
      </c>
      <c r="E42">
        <v>53.500000000000007</v>
      </c>
      <c r="F42">
        <v>31</v>
      </c>
      <c r="G42">
        <f>'Monthly Data'!BM42</f>
        <v>41</v>
      </c>
      <c r="H42">
        <v>0</v>
      </c>
      <c r="I42" s="6">
        <v>14817.1</v>
      </c>
      <c r="J42">
        <f>'Monthly Data'!CI42</f>
        <v>0</v>
      </c>
      <c r="L42" s="6">
        <f t="shared" si="4"/>
        <v>-4971734.8050993802</v>
      </c>
      <c r="M42" s="6">
        <f t="shared" si="5"/>
        <v>180874.13316353987</v>
      </c>
      <c r="N42" s="6">
        <f t="shared" si="6"/>
        <v>10534908.85735389</v>
      </c>
      <c r="O42" s="6">
        <f t="shared" si="7"/>
        <v>-457650.23940865882</v>
      </c>
      <c r="P42" s="6">
        <f t="shared" si="8"/>
        <v>0</v>
      </c>
      <c r="Q42" s="6">
        <f t="shared" si="9"/>
        <v>5590295.8544274746</v>
      </c>
      <c r="R42" s="6">
        <f t="shared" si="10"/>
        <v>0</v>
      </c>
      <c r="S42" s="6">
        <f t="shared" si="11"/>
        <v>10876693.800436866</v>
      </c>
      <c r="T42" s="6">
        <f t="shared" ref="T42:T73" si="17">S42-D42</f>
        <v>-456590.78561278991</v>
      </c>
      <c r="U42" s="15">
        <f t="shared" ref="U42:U73" si="18">ABS(S42-D42)/D42</f>
        <v>4.0287595546203418E-2</v>
      </c>
    </row>
    <row r="43" spans="1:21" x14ac:dyDescent="0.25">
      <c r="A43" s="256">
        <v>42156</v>
      </c>
      <c r="B43">
        <f t="shared" si="15"/>
        <v>6</v>
      </c>
      <c r="C43">
        <f t="shared" si="16"/>
        <v>2015</v>
      </c>
      <c r="D43" s="6">
        <v>10406367.349849654</v>
      </c>
      <c r="E43">
        <v>64.5</v>
      </c>
      <c r="F43">
        <v>30</v>
      </c>
      <c r="G43">
        <f>'Monthly Data'!BM43</f>
        <v>42</v>
      </c>
      <c r="H43">
        <v>0</v>
      </c>
      <c r="I43" s="6">
        <v>14817.1</v>
      </c>
      <c r="J43">
        <f>'Monthly Data'!CI43</f>
        <v>0</v>
      </c>
      <c r="L43" s="6">
        <f t="shared" si="4"/>
        <v>-4971734.8050993802</v>
      </c>
      <c r="M43" s="6">
        <f t="shared" si="5"/>
        <v>218063.20727193123</v>
      </c>
      <c r="N43" s="6">
        <f t="shared" si="6"/>
        <v>10195073.087761831</v>
      </c>
      <c r="O43" s="6">
        <f t="shared" si="7"/>
        <v>-468812.4403698456</v>
      </c>
      <c r="P43" s="6">
        <f t="shared" si="8"/>
        <v>0</v>
      </c>
      <c r="Q43" s="6">
        <f t="shared" si="9"/>
        <v>5590295.8544274746</v>
      </c>
      <c r="R43" s="6">
        <f t="shared" si="10"/>
        <v>0</v>
      </c>
      <c r="S43" s="6">
        <f t="shared" si="11"/>
        <v>10562884.90399201</v>
      </c>
      <c r="T43" s="6">
        <f t="shared" si="17"/>
        <v>156517.55414235592</v>
      </c>
      <c r="U43" s="15">
        <f t="shared" si="18"/>
        <v>1.5040556313305354E-2</v>
      </c>
    </row>
    <row r="44" spans="1:21" x14ac:dyDescent="0.25">
      <c r="A44" s="256">
        <v>42186</v>
      </c>
      <c r="B44">
        <f t="shared" si="15"/>
        <v>7</v>
      </c>
      <c r="C44">
        <f t="shared" si="16"/>
        <v>2015</v>
      </c>
      <c r="D44" s="6">
        <v>10670953.665449653</v>
      </c>
      <c r="E44">
        <v>138.1</v>
      </c>
      <c r="F44">
        <v>31</v>
      </c>
      <c r="G44">
        <f>'Monthly Data'!BM44</f>
        <v>43</v>
      </c>
      <c r="H44">
        <v>0</v>
      </c>
      <c r="I44" s="6">
        <v>14817.1</v>
      </c>
      <c r="J44">
        <f>'Monthly Data'!CI44</f>
        <v>0</v>
      </c>
      <c r="L44" s="6">
        <f t="shared" si="4"/>
        <v>-4971734.8050993802</v>
      </c>
      <c r="M44" s="6">
        <f t="shared" si="5"/>
        <v>466891.92130625894</v>
      </c>
      <c r="N44" s="6">
        <f t="shared" si="6"/>
        <v>10534908.85735389</v>
      </c>
      <c r="O44" s="6">
        <f t="shared" si="7"/>
        <v>-479974.64133103238</v>
      </c>
      <c r="P44" s="6">
        <f t="shared" si="8"/>
        <v>0</v>
      </c>
      <c r="Q44" s="6">
        <f t="shared" si="9"/>
        <v>5590295.8544274746</v>
      </c>
      <c r="R44" s="6">
        <f t="shared" si="10"/>
        <v>0</v>
      </c>
      <c r="S44" s="6">
        <f t="shared" si="11"/>
        <v>11140387.186657213</v>
      </c>
      <c r="T44" s="6">
        <f t="shared" si="17"/>
        <v>469433.52120755985</v>
      </c>
      <c r="U44" s="15">
        <f t="shared" si="18"/>
        <v>4.3991712074197151E-2</v>
      </c>
    </row>
    <row r="45" spans="1:21" x14ac:dyDescent="0.25">
      <c r="A45" s="256">
        <v>42217</v>
      </c>
      <c r="B45">
        <f t="shared" si="15"/>
        <v>8</v>
      </c>
      <c r="C45">
        <f t="shared" si="16"/>
        <v>2015</v>
      </c>
      <c r="D45" s="6">
        <v>11178235.555449653</v>
      </c>
      <c r="E45">
        <v>132.59999999999997</v>
      </c>
      <c r="F45">
        <v>31</v>
      </c>
      <c r="G45">
        <f>'Monthly Data'!BM45</f>
        <v>44</v>
      </c>
      <c r="H45">
        <v>0</v>
      </c>
      <c r="I45" s="6">
        <v>14817.1</v>
      </c>
      <c r="J45">
        <f>'Monthly Data'!CI45</f>
        <v>0</v>
      </c>
      <c r="L45" s="6">
        <f t="shared" si="4"/>
        <v>-4971734.8050993802</v>
      </c>
      <c r="M45" s="6">
        <f t="shared" si="5"/>
        <v>448297.38425206312</v>
      </c>
      <c r="N45" s="6">
        <f t="shared" si="6"/>
        <v>10534908.85735389</v>
      </c>
      <c r="O45" s="6">
        <f t="shared" si="7"/>
        <v>-491136.84229221917</v>
      </c>
      <c r="P45" s="6">
        <f t="shared" si="8"/>
        <v>0</v>
      </c>
      <c r="Q45" s="6">
        <f t="shared" si="9"/>
        <v>5590295.8544274746</v>
      </c>
      <c r="R45" s="6">
        <f t="shared" si="10"/>
        <v>0</v>
      </c>
      <c r="S45" s="6">
        <f>SUM(L45:R45)</f>
        <v>11110630.448641829</v>
      </c>
      <c r="T45" s="6">
        <f t="shared" si="17"/>
        <v>-67605.106807824224</v>
      </c>
      <c r="U45" s="15">
        <f t="shared" si="18"/>
        <v>6.0479229009327094E-3</v>
      </c>
    </row>
    <row r="46" spans="1:21" x14ac:dyDescent="0.25">
      <c r="A46" s="256">
        <v>42248</v>
      </c>
      <c r="B46">
        <f t="shared" si="15"/>
        <v>9</v>
      </c>
      <c r="C46">
        <f t="shared" si="16"/>
        <v>2015</v>
      </c>
      <c r="D46" s="6">
        <v>11305349.079249656</v>
      </c>
      <c r="E46">
        <v>117.69999999999999</v>
      </c>
      <c r="F46">
        <v>30</v>
      </c>
      <c r="G46">
        <f>'Monthly Data'!BM46</f>
        <v>45</v>
      </c>
      <c r="H46">
        <v>0</v>
      </c>
      <c r="I46" s="6">
        <v>14817.1</v>
      </c>
      <c r="J46">
        <f>'Monthly Data'!CI46</f>
        <v>0</v>
      </c>
      <c r="L46" s="6">
        <f t="shared" si="4"/>
        <v>-4971734.8050993802</v>
      </c>
      <c r="M46" s="6">
        <f t="shared" si="5"/>
        <v>397923.09295978764</v>
      </c>
      <c r="N46" s="6">
        <f t="shared" si="6"/>
        <v>10195073.087761831</v>
      </c>
      <c r="O46" s="6">
        <f t="shared" si="7"/>
        <v>-502299.04325340601</v>
      </c>
      <c r="P46" s="6">
        <f t="shared" si="8"/>
        <v>0</v>
      </c>
      <c r="Q46" s="6">
        <f t="shared" si="9"/>
        <v>5590295.8544274746</v>
      </c>
      <c r="R46" s="6">
        <f t="shared" si="10"/>
        <v>0</v>
      </c>
      <c r="S46" s="6">
        <f t="shared" si="11"/>
        <v>10709258.186796308</v>
      </c>
      <c r="T46" s="6">
        <f t="shared" si="17"/>
        <v>-596090.89245334826</v>
      </c>
      <c r="U46" s="15">
        <f t="shared" si="18"/>
        <v>5.2726447301608775E-2</v>
      </c>
    </row>
    <row r="47" spans="1:21" x14ac:dyDescent="0.25">
      <c r="A47" s="256">
        <v>42278</v>
      </c>
      <c r="B47">
        <f t="shared" si="15"/>
        <v>10</v>
      </c>
      <c r="C47">
        <f t="shared" si="16"/>
        <v>2015</v>
      </c>
      <c r="D47" s="6">
        <v>10944408.211449653</v>
      </c>
      <c r="E47">
        <v>1.6999999999999993</v>
      </c>
      <c r="F47">
        <v>31</v>
      </c>
      <c r="G47">
        <f>'Monthly Data'!BM47</f>
        <v>46</v>
      </c>
      <c r="H47">
        <v>0</v>
      </c>
      <c r="I47" s="6">
        <v>14817.1</v>
      </c>
      <c r="J47">
        <f>'Monthly Data'!CI47</f>
        <v>0</v>
      </c>
      <c r="L47" s="6">
        <f t="shared" si="4"/>
        <v>-4971734.8050993802</v>
      </c>
      <c r="M47" s="6">
        <f t="shared" si="5"/>
        <v>5747.4023622059367</v>
      </c>
      <c r="N47" s="6">
        <f t="shared" si="6"/>
        <v>10534908.85735389</v>
      </c>
      <c r="O47" s="6">
        <f t="shared" si="7"/>
        <v>-513461.24421459279</v>
      </c>
      <c r="P47" s="6">
        <f t="shared" si="8"/>
        <v>0</v>
      </c>
      <c r="Q47" s="6">
        <f t="shared" si="9"/>
        <v>5590295.8544274746</v>
      </c>
      <c r="R47" s="6">
        <f t="shared" si="10"/>
        <v>0</v>
      </c>
      <c r="S47" s="6">
        <f t="shared" si="11"/>
        <v>10645756.064829599</v>
      </c>
      <c r="T47" s="6">
        <f t="shared" si="17"/>
        <v>-298652.1466200538</v>
      </c>
      <c r="U47" s="15">
        <f t="shared" si="18"/>
        <v>2.7288103737542837E-2</v>
      </c>
    </row>
    <row r="48" spans="1:21" x14ac:dyDescent="0.25">
      <c r="A48" s="256">
        <v>42309</v>
      </c>
      <c r="B48">
        <f t="shared" si="15"/>
        <v>11</v>
      </c>
      <c r="C48">
        <f t="shared" si="16"/>
        <v>2015</v>
      </c>
      <c r="D48" s="6">
        <v>11056701.236649655</v>
      </c>
      <c r="E48">
        <v>1.3000000000000007</v>
      </c>
      <c r="F48">
        <v>30</v>
      </c>
      <c r="G48">
        <f>'Monthly Data'!BM48</f>
        <v>47</v>
      </c>
      <c r="H48">
        <v>0</v>
      </c>
      <c r="I48" s="6">
        <v>14817.1</v>
      </c>
      <c r="J48">
        <f>'Monthly Data'!CI48</f>
        <v>0</v>
      </c>
      <c r="L48" s="6">
        <f t="shared" si="4"/>
        <v>-4971734.8050993802</v>
      </c>
      <c r="M48" s="6">
        <f t="shared" si="5"/>
        <v>4395.0723946280732</v>
      </c>
      <c r="N48" s="6">
        <f t="shared" si="6"/>
        <v>10195073.087761831</v>
      </c>
      <c r="O48" s="6">
        <f t="shared" si="7"/>
        <v>-524623.44517577963</v>
      </c>
      <c r="P48" s="6">
        <f t="shared" si="8"/>
        <v>0</v>
      </c>
      <c r="Q48" s="6">
        <f t="shared" si="9"/>
        <v>5590295.8544274746</v>
      </c>
      <c r="R48" s="6">
        <f t="shared" si="10"/>
        <v>0</v>
      </c>
      <c r="S48" s="6">
        <f t="shared" si="11"/>
        <v>10293405.764308773</v>
      </c>
      <c r="T48" s="6">
        <f t="shared" si="17"/>
        <v>-763295.47234088182</v>
      </c>
      <c r="U48" s="15">
        <f t="shared" si="18"/>
        <v>6.9034647496016788E-2</v>
      </c>
    </row>
    <row r="49" spans="1:21" x14ac:dyDescent="0.25">
      <c r="A49" s="256">
        <v>42339</v>
      </c>
      <c r="B49">
        <f t="shared" si="15"/>
        <v>12</v>
      </c>
      <c r="C49">
        <f t="shared" si="16"/>
        <v>2015</v>
      </c>
      <c r="D49" s="6">
        <v>10387348.912449656</v>
      </c>
      <c r="E49">
        <v>0</v>
      </c>
      <c r="F49">
        <v>31</v>
      </c>
      <c r="G49">
        <f>'Monthly Data'!BM49</f>
        <v>48</v>
      </c>
      <c r="H49">
        <v>1</v>
      </c>
      <c r="I49" s="6">
        <v>14817.1</v>
      </c>
      <c r="J49">
        <f>'Monthly Data'!CI49</f>
        <v>0</v>
      </c>
      <c r="L49" s="6">
        <f t="shared" si="4"/>
        <v>-4971734.8050993802</v>
      </c>
      <c r="M49" s="6">
        <f t="shared" si="5"/>
        <v>0</v>
      </c>
      <c r="N49" s="6">
        <f t="shared" si="6"/>
        <v>10534908.85735389</v>
      </c>
      <c r="O49" s="6">
        <f t="shared" si="7"/>
        <v>-535785.64613696642</v>
      </c>
      <c r="P49" s="6">
        <f t="shared" si="8"/>
        <v>-589806.87061005097</v>
      </c>
      <c r="Q49" s="6">
        <f t="shared" si="9"/>
        <v>5590295.8544274746</v>
      </c>
      <c r="R49" s="6">
        <f t="shared" si="10"/>
        <v>0</v>
      </c>
      <c r="S49" s="6">
        <f t="shared" si="11"/>
        <v>10027877.389934968</v>
      </c>
      <c r="T49" s="6">
        <f t="shared" si="17"/>
        <v>-359471.52251468785</v>
      </c>
      <c r="U49" s="15">
        <f t="shared" si="18"/>
        <v>3.4606666777491871E-2</v>
      </c>
    </row>
    <row r="50" spans="1:21" x14ac:dyDescent="0.25">
      <c r="A50" s="256">
        <v>42370</v>
      </c>
      <c r="B50">
        <f t="shared" si="15"/>
        <v>1</v>
      </c>
      <c r="C50">
        <f t="shared" si="16"/>
        <v>2016</v>
      </c>
      <c r="D50" s="6">
        <v>10925191.476554967</v>
      </c>
      <c r="E50">
        <v>0</v>
      </c>
      <c r="F50">
        <v>31</v>
      </c>
      <c r="G50">
        <f>'Monthly Data'!BM50</f>
        <v>49</v>
      </c>
      <c r="H50">
        <v>0</v>
      </c>
      <c r="I50" s="6">
        <v>15017.1</v>
      </c>
      <c r="J50">
        <f>'Monthly Data'!CI50</f>
        <v>0</v>
      </c>
      <c r="L50" s="6">
        <f t="shared" si="4"/>
        <v>-4971734.8050993802</v>
      </c>
      <c r="M50" s="6">
        <f t="shared" si="5"/>
        <v>0</v>
      </c>
      <c r="N50" s="6">
        <f t="shared" si="6"/>
        <v>10534908.85735389</v>
      </c>
      <c r="O50" s="6">
        <f t="shared" si="7"/>
        <v>-546947.8470981532</v>
      </c>
      <c r="P50" s="6">
        <f t="shared" si="8"/>
        <v>0</v>
      </c>
      <c r="Q50" s="6">
        <f t="shared" si="9"/>
        <v>5665753.209165277</v>
      </c>
      <c r="R50" s="6">
        <f t="shared" si="10"/>
        <v>0</v>
      </c>
      <c r="S50" s="6">
        <f t="shared" si="11"/>
        <v>10681979.414321635</v>
      </c>
      <c r="T50" s="6">
        <f t="shared" si="17"/>
        <v>-243212.06223333254</v>
      </c>
      <c r="U50" s="15">
        <f t="shared" si="18"/>
        <v>2.2261583493090816E-2</v>
      </c>
    </row>
    <row r="51" spans="1:21" x14ac:dyDescent="0.25">
      <c r="A51" s="256">
        <v>42401</v>
      </c>
      <c r="B51">
        <f t="shared" si="15"/>
        <v>2</v>
      </c>
      <c r="C51">
        <f t="shared" si="16"/>
        <v>2016</v>
      </c>
      <c r="D51" s="6">
        <v>10205595.834754968</v>
      </c>
      <c r="E51">
        <v>0</v>
      </c>
      <c r="F51">
        <v>29</v>
      </c>
      <c r="G51">
        <f>'Monthly Data'!BM51</f>
        <v>50</v>
      </c>
      <c r="H51">
        <v>0</v>
      </c>
      <c r="I51" s="6">
        <v>15017.1</v>
      </c>
      <c r="J51">
        <f>'Monthly Data'!CI51</f>
        <v>0</v>
      </c>
      <c r="L51" s="6">
        <f t="shared" si="4"/>
        <v>-4971734.8050993802</v>
      </c>
      <c r="M51" s="6">
        <f t="shared" si="5"/>
        <v>0</v>
      </c>
      <c r="N51" s="6">
        <f t="shared" si="6"/>
        <v>9855237.3181697689</v>
      </c>
      <c r="O51" s="6">
        <f t="shared" si="7"/>
        <v>-558110.04805933998</v>
      </c>
      <c r="P51" s="6">
        <f t="shared" si="8"/>
        <v>0</v>
      </c>
      <c r="Q51" s="6">
        <f t="shared" si="9"/>
        <v>5665753.209165277</v>
      </c>
      <c r="R51" s="6">
        <f t="shared" si="10"/>
        <v>0</v>
      </c>
      <c r="S51" s="6">
        <f t="shared" si="11"/>
        <v>9991145.674176326</v>
      </c>
      <c r="T51" s="6">
        <f t="shared" si="17"/>
        <v>-214450.16057864204</v>
      </c>
      <c r="U51" s="15">
        <f t="shared" si="18"/>
        <v>2.1012997580046818E-2</v>
      </c>
    </row>
    <row r="52" spans="1:21" x14ac:dyDescent="0.25">
      <c r="A52" s="256">
        <v>42430</v>
      </c>
      <c r="B52">
        <f t="shared" si="15"/>
        <v>3</v>
      </c>
      <c r="C52">
        <f t="shared" si="16"/>
        <v>2016</v>
      </c>
      <c r="D52" s="6">
        <v>11009704.170954969</v>
      </c>
      <c r="E52">
        <v>0</v>
      </c>
      <c r="F52">
        <v>31</v>
      </c>
      <c r="G52">
        <f>'Monthly Data'!BM52</f>
        <v>51</v>
      </c>
      <c r="H52">
        <v>0</v>
      </c>
      <c r="I52" s="6">
        <v>15017.1</v>
      </c>
      <c r="J52">
        <f>'Monthly Data'!CI52</f>
        <v>0</v>
      </c>
      <c r="L52" s="6">
        <f t="shared" si="4"/>
        <v>-4971734.8050993802</v>
      </c>
      <c r="M52" s="6">
        <f t="shared" si="5"/>
        <v>0</v>
      </c>
      <c r="N52" s="6">
        <f t="shared" si="6"/>
        <v>10534908.85735389</v>
      </c>
      <c r="O52" s="6">
        <f t="shared" si="7"/>
        <v>-569272.24902052677</v>
      </c>
      <c r="P52" s="6">
        <f t="shared" si="8"/>
        <v>0</v>
      </c>
      <c r="Q52" s="6">
        <f t="shared" si="9"/>
        <v>5665753.209165277</v>
      </c>
      <c r="R52" s="6">
        <f t="shared" si="10"/>
        <v>0</v>
      </c>
      <c r="S52" s="6">
        <f t="shared" si="11"/>
        <v>10659655.01239926</v>
      </c>
      <c r="T52" s="6">
        <f t="shared" si="17"/>
        <v>-350049.15855570883</v>
      </c>
      <c r="U52" s="15">
        <f t="shared" si="18"/>
        <v>3.1794601664155882E-2</v>
      </c>
    </row>
    <row r="53" spans="1:21" x14ac:dyDescent="0.25">
      <c r="A53" s="256">
        <v>42461</v>
      </c>
      <c r="B53">
        <f t="shared" si="15"/>
        <v>4</v>
      </c>
      <c r="C53">
        <f t="shared" si="16"/>
        <v>2016</v>
      </c>
      <c r="D53" s="6">
        <v>10380440.993354967</v>
      </c>
      <c r="E53">
        <v>0</v>
      </c>
      <c r="F53">
        <v>30</v>
      </c>
      <c r="G53">
        <f>'Monthly Data'!BM53</f>
        <v>52</v>
      </c>
      <c r="H53">
        <v>0</v>
      </c>
      <c r="I53" s="6">
        <v>15017.1</v>
      </c>
      <c r="J53">
        <f>'Monthly Data'!CI53</f>
        <v>0</v>
      </c>
      <c r="L53" s="6">
        <f t="shared" si="4"/>
        <v>-4971734.8050993802</v>
      </c>
      <c r="M53" s="6">
        <f t="shared" si="5"/>
        <v>0</v>
      </c>
      <c r="N53" s="6">
        <f t="shared" si="6"/>
        <v>10195073.087761831</v>
      </c>
      <c r="O53" s="6">
        <f t="shared" si="7"/>
        <v>-580434.44998171355</v>
      </c>
      <c r="P53" s="6">
        <f t="shared" si="8"/>
        <v>0</v>
      </c>
      <c r="Q53" s="6">
        <f t="shared" si="9"/>
        <v>5665753.209165277</v>
      </c>
      <c r="R53" s="6">
        <f t="shared" si="10"/>
        <v>0</v>
      </c>
      <c r="S53" s="6">
        <f t="shared" si="11"/>
        <v>10308657.041846015</v>
      </c>
      <c r="T53" s="6">
        <f t="shared" si="17"/>
        <v>-71783.951508952305</v>
      </c>
      <c r="U53" s="15">
        <f t="shared" si="18"/>
        <v>6.9153084685809356E-3</v>
      </c>
    </row>
    <row r="54" spans="1:21" x14ac:dyDescent="0.25">
      <c r="A54" s="256">
        <v>42491</v>
      </c>
      <c r="B54">
        <f t="shared" si="15"/>
        <v>5</v>
      </c>
      <c r="C54">
        <f t="shared" si="16"/>
        <v>2016</v>
      </c>
      <c r="D54" s="6">
        <v>11119964.97935497</v>
      </c>
      <c r="E54">
        <v>47.8</v>
      </c>
      <c r="F54">
        <v>31</v>
      </c>
      <c r="G54">
        <f>'Monthly Data'!BM54</f>
        <v>53</v>
      </c>
      <c r="H54">
        <v>0</v>
      </c>
      <c r="I54" s="6">
        <v>15017.1</v>
      </c>
      <c r="J54">
        <f>'Monthly Data'!CI54</f>
        <v>0</v>
      </c>
      <c r="L54" s="6">
        <f t="shared" si="4"/>
        <v>-4971734.8050993802</v>
      </c>
      <c r="M54" s="6">
        <f t="shared" si="5"/>
        <v>161603.43112555522</v>
      </c>
      <c r="N54" s="6">
        <f t="shared" si="6"/>
        <v>10534908.85735389</v>
      </c>
      <c r="O54" s="6">
        <f t="shared" si="7"/>
        <v>-591596.65094290033</v>
      </c>
      <c r="P54" s="6">
        <f t="shared" si="8"/>
        <v>0</v>
      </c>
      <c r="Q54" s="6">
        <f t="shared" si="9"/>
        <v>5665753.209165277</v>
      </c>
      <c r="R54" s="6">
        <f t="shared" si="10"/>
        <v>0</v>
      </c>
      <c r="S54" s="6">
        <f t="shared" si="11"/>
        <v>10798934.041602442</v>
      </c>
      <c r="T54" s="6">
        <f t="shared" si="17"/>
        <v>-321030.93775252812</v>
      </c>
      <c r="U54" s="15">
        <f t="shared" si="18"/>
        <v>2.8869779567520723E-2</v>
      </c>
    </row>
    <row r="55" spans="1:21" x14ac:dyDescent="0.25">
      <c r="A55" s="256">
        <v>42522</v>
      </c>
      <c r="B55">
        <f t="shared" si="15"/>
        <v>6</v>
      </c>
      <c r="C55">
        <f t="shared" si="16"/>
        <v>2016</v>
      </c>
      <c r="D55" s="6">
        <v>9788659.1661549676</v>
      </c>
      <c r="E55">
        <v>87</v>
      </c>
      <c r="F55">
        <v>30</v>
      </c>
      <c r="G55">
        <f>'Monthly Data'!BM55</f>
        <v>54</v>
      </c>
      <c r="H55">
        <v>0</v>
      </c>
      <c r="I55" s="6">
        <v>15017.1</v>
      </c>
      <c r="J55">
        <f>'Monthly Data'!CI55</f>
        <v>0</v>
      </c>
      <c r="L55" s="6">
        <f t="shared" si="4"/>
        <v>-4971734.8050993802</v>
      </c>
      <c r="M55" s="6">
        <f t="shared" si="5"/>
        <v>294131.76794818632</v>
      </c>
      <c r="N55" s="6">
        <f t="shared" si="6"/>
        <v>10195073.087761831</v>
      </c>
      <c r="O55" s="6">
        <f t="shared" si="7"/>
        <v>-602758.85190408723</v>
      </c>
      <c r="P55" s="6">
        <f t="shared" si="8"/>
        <v>0</v>
      </c>
      <c r="Q55" s="6">
        <f t="shared" si="9"/>
        <v>5665753.209165277</v>
      </c>
      <c r="R55" s="6">
        <f t="shared" si="10"/>
        <v>0</v>
      </c>
      <c r="S55" s="6">
        <f t="shared" si="11"/>
        <v>10580464.407871826</v>
      </c>
      <c r="T55" s="6">
        <f t="shared" si="17"/>
        <v>791805.241716858</v>
      </c>
      <c r="U55" s="15">
        <f t="shared" si="18"/>
        <v>8.0890061475894962E-2</v>
      </c>
    </row>
    <row r="56" spans="1:21" x14ac:dyDescent="0.25">
      <c r="A56" s="256">
        <v>42552</v>
      </c>
      <c r="B56">
        <f t="shared" si="15"/>
        <v>7</v>
      </c>
      <c r="C56">
        <f t="shared" si="16"/>
        <v>2016</v>
      </c>
      <c r="D56" s="6">
        <v>10793810.059354968</v>
      </c>
      <c r="E56">
        <v>196.80000000000004</v>
      </c>
      <c r="F56">
        <v>31</v>
      </c>
      <c r="G56">
        <f>'Monthly Data'!BM56</f>
        <v>55</v>
      </c>
      <c r="H56">
        <v>0</v>
      </c>
      <c r="I56" s="6">
        <v>15017.1</v>
      </c>
      <c r="J56">
        <f>'Monthly Data'!CI56</f>
        <v>0</v>
      </c>
      <c r="L56" s="6">
        <f t="shared" si="4"/>
        <v>-4971734.8050993802</v>
      </c>
      <c r="M56" s="6">
        <f t="shared" si="5"/>
        <v>665346.34404831124</v>
      </c>
      <c r="N56" s="6">
        <f t="shared" si="6"/>
        <v>10534908.85735389</v>
      </c>
      <c r="O56" s="6">
        <f t="shared" si="7"/>
        <v>-613921.05286527402</v>
      </c>
      <c r="P56" s="6">
        <f t="shared" si="8"/>
        <v>0</v>
      </c>
      <c r="Q56" s="6">
        <f t="shared" si="9"/>
        <v>5665753.209165277</v>
      </c>
      <c r="R56" s="6">
        <f t="shared" si="10"/>
        <v>0</v>
      </c>
      <c r="S56" s="6">
        <f t="shared" si="11"/>
        <v>11280352.552602824</v>
      </c>
      <c r="T56" s="6">
        <f t="shared" si="17"/>
        <v>486542.49324785545</v>
      </c>
      <c r="U56" s="15">
        <f t="shared" si="18"/>
        <v>4.5076065872232972E-2</v>
      </c>
    </row>
    <row r="57" spans="1:21" x14ac:dyDescent="0.25">
      <c r="A57" s="256">
        <v>42583</v>
      </c>
      <c r="B57">
        <f t="shared" si="15"/>
        <v>8</v>
      </c>
      <c r="C57">
        <f t="shared" si="16"/>
        <v>2016</v>
      </c>
      <c r="D57" s="6">
        <v>10970722.11675497</v>
      </c>
      <c r="E57">
        <v>222.59999999999997</v>
      </c>
      <c r="F57">
        <v>31</v>
      </c>
      <c r="G57">
        <f>'Monthly Data'!BM57</f>
        <v>56</v>
      </c>
      <c r="H57">
        <v>0</v>
      </c>
      <c r="I57" s="6">
        <v>15017.1</v>
      </c>
      <c r="J57">
        <f>'Monthly Data'!CI57</f>
        <v>0</v>
      </c>
      <c r="L57" s="6">
        <f t="shared" si="4"/>
        <v>-4971734.8050993802</v>
      </c>
      <c r="M57" s="6">
        <f t="shared" si="5"/>
        <v>752571.62695708347</v>
      </c>
      <c r="N57" s="6">
        <f t="shared" si="6"/>
        <v>10534908.85735389</v>
      </c>
      <c r="O57" s="6">
        <f t="shared" si="7"/>
        <v>-625083.2538264608</v>
      </c>
      <c r="P57" s="6">
        <f t="shared" si="8"/>
        <v>0</v>
      </c>
      <c r="Q57" s="6">
        <f t="shared" si="9"/>
        <v>5665753.209165277</v>
      </c>
      <c r="R57" s="6">
        <f t="shared" si="10"/>
        <v>0</v>
      </c>
      <c r="S57" s="6">
        <f t="shared" si="11"/>
        <v>11356415.634550409</v>
      </c>
      <c r="T57" s="6">
        <f t="shared" si="17"/>
        <v>385693.51779543981</v>
      </c>
      <c r="U57" s="15">
        <f t="shared" si="18"/>
        <v>3.5156620839606509E-2</v>
      </c>
    </row>
    <row r="58" spans="1:21" x14ac:dyDescent="0.25">
      <c r="A58" s="256">
        <v>42614</v>
      </c>
      <c r="B58">
        <f t="shared" si="15"/>
        <v>9</v>
      </c>
      <c r="C58">
        <f t="shared" si="16"/>
        <v>2016</v>
      </c>
      <c r="D58" s="6">
        <v>10282847.328554969</v>
      </c>
      <c r="E58">
        <v>88.399999999999977</v>
      </c>
      <c r="F58">
        <v>30</v>
      </c>
      <c r="G58">
        <f>'Monthly Data'!BM58</f>
        <v>57</v>
      </c>
      <c r="H58">
        <v>0</v>
      </c>
      <c r="I58" s="6">
        <v>15017.1</v>
      </c>
      <c r="J58">
        <f>'Monthly Data'!CI58</f>
        <v>0</v>
      </c>
      <c r="L58" s="6">
        <f t="shared" si="4"/>
        <v>-4971734.8050993802</v>
      </c>
      <c r="M58" s="6">
        <f t="shared" si="5"/>
        <v>298864.92283470876</v>
      </c>
      <c r="N58" s="6">
        <f t="shared" si="6"/>
        <v>10195073.087761831</v>
      </c>
      <c r="O58" s="6">
        <f t="shared" si="7"/>
        <v>-636245.45478764758</v>
      </c>
      <c r="P58" s="6">
        <f t="shared" si="8"/>
        <v>0</v>
      </c>
      <c r="Q58" s="6">
        <f t="shared" si="9"/>
        <v>5665753.209165277</v>
      </c>
      <c r="R58" s="6">
        <f t="shared" si="10"/>
        <v>0</v>
      </c>
      <c r="S58" s="6">
        <f t="shared" si="11"/>
        <v>10551710.959874788</v>
      </c>
      <c r="T58" s="6">
        <f t="shared" si="17"/>
        <v>268863.63131981902</v>
      </c>
      <c r="U58" s="15">
        <f t="shared" si="18"/>
        <v>2.6146807662231621E-2</v>
      </c>
    </row>
    <row r="59" spans="1:21" x14ac:dyDescent="0.25">
      <c r="A59" s="256">
        <v>42644</v>
      </c>
      <c r="B59">
        <f t="shared" si="15"/>
        <v>10</v>
      </c>
      <c r="C59">
        <f t="shared" si="16"/>
        <v>2016</v>
      </c>
      <c r="D59" s="6">
        <v>10350663.629354971</v>
      </c>
      <c r="E59">
        <v>23.499999999999996</v>
      </c>
      <c r="F59">
        <v>31</v>
      </c>
      <c r="G59">
        <f>'Monthly Data'!BM59</f>
        <v>58</v>
      </c>
      <c r="H59">
        <v>0</v>
      </c>
      <c r="I59" s="6">
        <v>15017.1</v>
      </c>
      <c r="J59">
        <f>'Monthly Data'!CI59</f>
        <v>0</v>
      </c>
      <c r="L59" s="6">
        <f t="shared" si="4"/>
        <v>-4971734.8050993802</v>
      </c>
      <c r="M59" s="6">
        <f t="shared" si="5"/>
        <v>79449.385595199739</v>
      </c>
      <c r="N59" s="6">
        <f t="shared" si="6"/>
        <v>10534908.85735389</v>
      </c>
      <c r="O59" s="6">
        <f t="shared" si="7"/>
        <v>-647407.65574883437</v>
      </c>
      <c r="P59" s="6">
        <f t="shared" si="8"/>
        <v>0</v>
      </c>
      <c r="Q59" s="6">
        <f t="shared" si="9"/>
        <v>5665753.209165277</v>
      </c>
      <c r="R59" s="6">
        <f t="shared" si="10"/>
        <v>0</v>
      </c>
      <c r="S59" s="6">
        <f t="shared" si="11"/>
        <v>10660968.991266152</v>
      </c>
      <c r="T59" s="6">
        <f t="shared" si="17"/>
        <v>310305.36191118136</v>
      </c>
      <c r="U59" s="15">
        <f t="shared" si="18"/>
        <v>2.9979272153250223E-2</v>
      </c>
    </row>
    <row r="60" spans="1:21" x14ac:dyDescent="0.25">
      <c r="A60" s="256">
        <v>42675</v>
      </c>
      <c r="B60">
        <f t="shared" si="15"/>
        <v>11</v>
      </c>
      <c r="C60">
        <f t="shared" si="16"/>
        <v>2016</v>
      </c>
      <c r="D60" s="6">
        <v>10006450.83035497</v>
      </c>
      <c r="E60">
        <v>0</v>
      </c>
      <c r="F60">
        <v>30</v>
      </c>
      <c r="G60">
        <f>'Monthly Data'!BM60</f>
        <v>59</v>
      </c>
      <c r="H60">
        <v>0</v>
      </c>
      <c r="I60" s="6">
        <v>15017.1</v>
      </c>
      <c r="J60">
        <f>'Monthly Data'!CI60</f>
        <v>0</v>
      </c>
      <c r="L60" s="6">
        <f t="shared" si="4"/>
        <v>-4971734.8050993802</v>
      </c>
      <c r="M60" s="6">
        <f t="shared" si="5"/>
        <v>0</v>
      </c>
      <c r="N60" s="6">
        <f t="shared" si="6"/>
        <v>10195073.087761831</v>
      </c>
      <c r="O60" s="6">
        <f t="shared" si="7"/>
        <v>-658569.85671002115</v>
      </c>
      <c r="P60" s="6">
        <f t="shared" si="8"/>
        <v>0</v>
      </c>
      <c r="Q60" s="6">
        <f t="shared" si="9"/>
        <v>5665753.209165277</v>
      </c>
      <c r="R60" s="6">
        <f t="shared" si="10"/>
        <v>0</v>
      </c>
      <c r="S60" s="6">
        <f t="shared" si="11"/>
        <v>10230521.635117706</v>
      </c>
      <c r="T60" s="6">
        <f t="shared" si="17"/>
        <v>224070.80476273596</v>
      </c>
      <c r="U60" s="15">
        <f t="shared" si="18"/>
        <v>2.2392635367078223E-2</v>
      </c>
    </row>
    <row r="61" spans="1:21" x14ac:dyDescent="0.25">
      <c r="A61" s="256">
        <v>42705</v>
      </c>
      <c r="B61">
        <f t="shared" si="15"/>
        <v>12</v>
      </c>
      <c r="C61">
        <f t="shared" si="16"/>
        <v>2016</v>
      </c>
      <c r="D61" s="6">
        <v>9623744.6763549708</v>
      </c>
      <c r="E61">
        <v>0</v>
      </c>
      <c r="F61">
        <v>31</v>
      </c>
      <c r="G61">
        <f>'Monthly Data'!BM61</f>
        <v>60</v>
      </c>
      <c r="H61">
        <v>1</v>
      </c>
      <c r="I61" s="6">
        <v>15017.1</v>
      </c>
      <c r="J61">
        <f>'Monthly Data'!CI61</f>
        <v>0</v>
      </c>
      <c r="L61" s="6">
        <f t="shared" si="4"/>
        <v>-4971734.8050993802</v>
      </c>
      <c r="M61" s="6">
        <f t="shared" si="5"/>
        <v>0</v>
      </c>
      <c r="N61" s="6">
        <f t="shared" si="6"/>
        <v>10534908.85735389</v>
      </c>
      <c r="O61" s="6">
        <f t="shared" si="7"/>
        <v>-669732.05767120793</v>
      </c>
      <c r="P61" s="6">
        <f t="shared" si="8"/>
        <v>-589806.87061005097</v>
      </c>
      <c r="Q61" s="6">
        <f t="shared" si="9"/>
        <v>5665753.209165277</v>
      </c>
      <c r="R61" s="6">
        <f t="shared" si="10"/>
        <v>0</v>
      </c>
      <c r="S61" s="6">
        <f t="shared" si="11"/>
        <v>9969388.3331385292</v>
      </c>
      <c r="T61" s="6">
        <f t="shared" si="17"/>
        <v>345643.65678355843</v>
      </c>
      <c r="U61" s="15">
        <f t="shared" si="18"/>
        <v>3.5915713519788874E-2</v>
      </c>
    </row>
    <row r="62" spans="1:21" x14ac:dyDescent="0.25">
      <c r="A62" s="256">
        <v>42736</v>
      </c>
      <c r="B62">
        <f t="shared" si="15"/>
        <v>1</v>
      </c>
      <c r="C62">
        <f t="shared" si="16"/>
        <v>2017</v>
      </c>
      <c r="D62" s="6">
        <v>9576561.2286943756</v>
      </c>
      <c r="E62">
        <v>0</v>
      </c>
      <c r="F62">
        <v>31</v>
      </c>
      <c r="G62">
        <f>'Monthly Data'!BM62</f>
        <v>61</v>
      </c>
      <c r="H62">
        <v>0</v>
      </c>
      <c r="I62" s="6">
        <v>15215.7</v>
      </c>
      <c r="J62">
        <f>'Monthly Data'!CI62</f>
        <v>0</v>
      </c>
      <c r="L62" s="6">
        <f t="shared" si="4"/>
        <v>-4971734.8050993802</v>
      </c>
      <c r="M62" s="6">
        <f t="shared" si="5"/>
        <v>0</v>
      </c>
      <c r="N62" s="6">
        <f t="shared" si="6"/>
        <v>10534908.85735389</v>
      </c>
      <c r="O62" s="6">
        <f t="shared" si="7"/>
        <v>-680894.25863239483</v>
      </c>
      <c r="P62" s="6">
        <f t="shared" si="8"/>
        <v>0</v>
      </c>
      <c r="Q62" s="6">
        <f t="shared" si="9"/>
        <v>5740682.3624199154</v>
      </c>
      <c r="R62" s="6">
        <f t="shared" si="10"/>
        <v>0</v>
      </c>
      <c r="S62" s="6">
        <f t="shared" si="11"/>
        <v>10622962.156042032</v>
      </c>
      <c r="T62" s="6">
        <f t="shared" si="17"/>
        <v>1046400.9273476563</v>
      </c>
      <c r="U62" s="15">
        <f t="shared" si="18"/>
        <v>0.10926687590241804</v>
      </c>
    </row>
    <row r="63" spans="1:21" x14ac:dyDescent="0.25">
      <c r="A63" s="256">
        <v>42767</v>
      </c>
      <c r="B63">
        <f t="shared" si="15"/>
        <v>2</v>
      </c>
      <c r="C63">
        <f t="shared" si="16"/>
        <v>2017</v>
      </c>
      <c r="D63" s="6">
        <v>9092957.1098943744</v>
      </c>
      <c r="E63">
        <v>0</v>
      </c>
      <c r="F63">
        <v>28</v>
      </c>
      <c r="G63">
        <f>'Monthly Data'!BM63</f>
        <v>62</v>
      </c>
      <c r="H63">
        <v>0</v>
      </c>
      <c r="I63" s="6">
        <v>15215.7</v>
      </c>
      <c r="J63">
        <f>'Monthly Data'!CI63</f>
        <v>0</v>
      </c>
      <c r="L63" s="6">
        <f t="shared" si="4"/>
        <v>-4971734.8050993802</v>
      </c>
      <c r="M63" s="6">
        <f t="shared" si="5"/>
        <v>0</v>
      </c>
      <c r="N63" s="6">
        <f t="shared" si="6"/>
        <v>9515401.5485777073</v>
      </c>
      <c r="O63" s="6">
        <f t="shared" si="7"/>
        <v>-692056.45959358162</v>
      </c>
      <c r="P63" s="6">
        <f t="shared" si="8"/>
        <v>0</v>
      </c>
      <c r="Q63" s="6">
        <f t="shared" si="9"/>
        <v>5740682.3624199154</v>
      </c>
      <c r="R63" s="6">
        <f t="shared" si="10"/>
        <v>0</v>
      </c>
      <c r="S63" s="6">
        <f t="shared" si="11"/>
        <v>9592292.6463046614</v>
      </c>
      <c r="T63" s="6">
        <f t="shared" si="17"/>
        <v>499335.53641028702</v>
      </c>
      <c r="U63" s="15">
        <f t="shared" si="18"/>
        <v>5.4914537743386255E-2</v>
      </c>
    </row>
    <row r="64" spans="1:21" x14ac:dyDescent="0.25">
      <c r="A64" s="256">
        <v>42795</v>
      </c>
      <c r="B64">
        <f t="shared" si="15"/>
        <v>3</v>
      </c>
      <c r="C64">
        <f t="shared" si="16"/>
        <v>2017</v>
      </c>
      <c r="D64" s="6">
        <v>10651053.525694374</v>
      </c>
      <c r="E64">
        <v>0</v>
      </c>
      <c r="F64">
        <v>31</v>
      </c>
      <c r="G64">
        <f>'Monthly Data'!BM64</f>
        <v>63</v>
      </c>
      <c r="H64">
        <v>0</v>
      </c>
      <c r="I64" s="6">
        <v>15215.7</v>
      </c>
      <c r="J64">
        <f>'Monthly Data'!CI64</f>
        <v>0</v>
      </c>
      <c r="L64" s="6">
        <f t="shared" si="4"/>
        <v>-4971734.8050993802</v>
      </c>
      <c r="M64" s="6">
        <f t="shared" si="5"/>
        <v>0</v>
      </c>
      <c r="N64" s="6">
        <f t="shared" si="6"/>
        <v>10534908.85735389</v>
      </c>
      <c r="O64" s="6">
        <f t="shared" si="7"/>
        <v>-703218.6605547684</v>
      </c>
      <c r="P64" s="6">
        <f t="shared" si="8"/>
        <v>0</v>
      </c>
      <c r="Q64" s="6">
        <f t="shared" si="9"/>
        <v>5740682.3624199154</v>
      </c>
      <c r="R64" s="6">
        <f t="shared" si="10"/>
        <v>0</v>
      </c>
      <c r="S64" s="6">
        <f t="shared" si="11"/>
        <v>10600637.754119657</v>
      </c>
      <c r="T64" s="6">
        <f t="shared" si="17"/>
        <v>-50415.771574717015</v>
      </c>
      <c r="U64" s="15">
        <f t="shared" si="18"/>
        <v>4.7334070242999989E-3</v>
      </c>
    </row>
    <row r="65" spans="1:21" x14ac:dyDescent="0.25">
      <c r="A65" s="256">
        <v>42826</v>
      </c>
      <c r="B65">
        <f t="shared" si="15"/>
        <v>4</v>
      </c>
      <c r="C65">
        <f t="shared" si="16"/>
        <v>2017</v>
      </c>
      <c r="D65" s="6">
        <v>9862795.3478943724</v>
      </c>
      <c r="E65">
        <v>4.6000000000000014</v>
      </c>
      <c r="F65">
        <v>30</v>
      </c>
      <c r="G65">
        <f>'Monthly Data'!BM65</f>
        <v>64</v>
      </c>
      <c r="H65">
        <v>0</v>
      </c>
      <c r="I65" s="6">
        <v>15215.7</v>
      </c>
      <c r="J65">
        <f>'Monthly Data'!CI65</f>
        <v>0</v>
      </c>
      <c r="L65" s="6">
        <f t="shared" si="4"/>
        <v>-4971734.8050993802</v>
      </c>
      <c r="M65" s="6">
        <f t="shared" si="5"/>
        <v>15551.794627145488</v>
      </c>
      <c r="N65" s="6">
        <f t="shared" si="6"/>
        <v>10195073.087761831</v>
      </c>
      <c r="O65" s="6">
        <f t="shared" si="7"/>
        <v>-714380.86151595518</v>
      </c>
      <c r="P65" s="6">
        <f t="shared" si="8"/>
        <v>0</v>
      </c>
      <c r="Q65" s="6">
        <f t="shared" si="9"/>
        <v>5740682.3624199154</v>
      </c>
      <c r="R65" s="6">
        <f t="shared" si="10"/>
        <v>0</v>
      </c>
      <c r="S65" s="6">
        <f t="shared" si="11"/>
        <v>10265191.578193557</v>
      </c>
      <c r="T65" s="6">
        <f t="shared" si="17"/>
        <v>402396.2302991841</v>
      </c>
      <c r="U65" s="15">
        <f t="shared" si="18"/>
        <v>4.0799409914258483E-2</v>
      </c>
    </row>
    <row r="66" spans="1:21" x14ac:dyDescent="0.25">
      <c r="A66" s="256">
        <v>42856</v>
      </c>
      <c r="B66">
        <f t="shared" si="15"/>
        <v>5</v>
      </c>
      <c r="C66">
        <f t="shared" si="16"/>
        <v>2017</v>
      </c>
      <c r="D66" s="6">
        <v>10222992.917694375</v>
      </c>
      <c r="E66">
        <v>25.3</v>
      </c>
      <c r="F66">
        <v>31</v>
      </c>
      <c r="G66">
        <f>'Monthly Data'!BM66</f>
        <v>65</v>
      </c>
      <c r="H66">
        <v>0</v>
      </c>
      <c r="I66" s="6">
        <v>15215.7</v>
      </c>
      <c r="J66">
        <f>'Monthly Data'!CI66</f>
        <v>0</v>
      </c>
      <c r="L66" s="6">
        <f t="shared" si="4"/>
        <v>-4971734.8050993802</v>
      </c>
      <c r="M66" s="6">
        <f t="shared" si="5"/>
        <v>85534.870449300157</v>
      </c>
      <c r="N66" s="6">
        <f t="shared" si="6"/>
        <v>10534908.85735389</v>
      </c>
      <c r="O66" s="6">
        <f t="shared" si="7"/>
        <v>-725543.06247714197</v>
      </c>
      <c r="P66" s="6">
        <f t="shared" si="8"/>
        <v>0</v>
      </c>
      <c r="Q66" s="6">
        <f t="shared" si="9"/>
        <v>5740682.3624199154</v>
      </c>
      <c r="R66" s="6">
        <f t="shared" si="10"/>
        <v>0</v>
      </c>
      <c r="S66" s="6">
        <f t="shared" si="11"/>
        <v>10663848.222646583</v>
      </c>
      <c r="T66" s="6">
        <f t="shared" si="17"/>
        <v>440855.30495220795</v>
      </c>
      <c r="U66" s="15">
        <f t="shared" si="18"/>
        <v>4.312389810905156E-2</v>
      </c>
    </row>
    <row r="67" spans="1:21" x14ac:dyDescent="0.25">
      <c r="A67" s="256">
        <v>42887</v>
      </c>
      <c r="B67">
        <f t="shared" si="15"/>
        <v>6</v>
      </c>
      <c r="C67">
        <f t="shared" si="16"/>
        <v>2017</v>
      </c>
      <c r="D67" s="6">
        <v>10516701.063694375</v>
      </c>
      <c r="E67">
        <v>122.8</v>
      </c>
      <c r="F67">
        <v>30</v>
      </c>
      <c r="G67">
        <f>'Monthly Data'!BM67</f>
        <v>66</v>
      </c>
      <c r="H67">
        <v>0</v>
      </c>
      <c r="I67" s="6">
        <v>15215.7</v>
      </c>
      <c r="J67">
        <f>'Monthly Data'!CI67</f>
        <v>0</v>
      </c>
      <c r="L67" s="6">
        <f t="shared" ref="L67:L121" si="19">$Y$7</f>
        <v>-4971734.8050993802</v>
      </c>
      <c r="M67" s="6">
        <f t="shared" ref="M67:M121" si="20">E67*$Y$8</f>
        <v>415165.30004640546</v>
      </c>
      <c r="N67" s="6">
        <f t="shared" ref="N67:N121" si="21">F67*$Y$9</f>
        <v>10195073.087761831</v>
      </c>
      <c r="O67" s="6">
        <f t="shared" ref="O67:O121" si="22">G67*$Y$10</f>
        <v>-736705.26343832875</v>
      </c>
      <c r="P67" s="6">
        <f t="shared" ref="P67:P121" si="23">H67*$Y$11</f>
        <v>0</v>
      </c>
      <c r="Q67" s="6">
        <f t="shared" ref="Q67:Q121" si="24">I67*$Y$12</f>
        <v>5740682.3624199154</v>
      </c>
      <c r="R67" s="6">
        <f t="shared" ref="R67:R121" si="25">J67*$Y$13</f>
        <v>0</v>
      </c>
      <c r="S67" s="6">
        <f t="shared" ref="S67:S121" si="26">SUM(L67:R67)</f>
        <v>10642480.681690443</v>
      </c>
      <c r="T67" s="6">
        <f t="shared" si="17"/>
        <v>125779.61799606867</v>
      </c>
      <c r="U67" s="15">
        <f t="shared" si="18"/>
        <v>1.1959987950050564E-2</v>
      </c>
    </row>
    <row r="68" spans="1:21" x14ac:dyDescent="0.25">
      <c r="A68" s="256">
        <v>42917</v>
      </c>
      <c r="B68">
        <f t="shared" si="15"/>
        <v>7</v>
      </c>
      <c r="C68">
        <f t="shared" si="16"/>
        <v>2017</v>
      </c>
      <c r="D68" s="6">
        <v>10945795.030294375</v>
      </c>
      <c r="E68">
        <v>170.5</v>
      </c>
      <c r="F68">
        <v>31</v>
      </c>
      <c r="G68">
        <f>'Monthly Data'!BM68</f>
        <v>67</v>
      </c>
      <c r="H68">
        <v>0</v>
      </c>
      <c r="I68" s="6">
        <v>15215.7</v>
      </c>
      <c r="J68">
        <f>'Monthly Data'!CI68</f>
        <v>0</v>
      </c>
      <c r="L68" s="6">
        <f t="shared" si="19"/>
        <v>-4971734.8050993802</v>
      </c>
      <c r="M68" s="6">
        <f t="shared" si="20"/>
        <v>576430.64868006622</v>
      </c>
      <c r="N68" s="6">
        <f t="shared" si="21"/>
        <v>10534908.85735389</v>
      </c>
      <c r="O68" s="6">
        <f t="shared" si="22"/>
        <v>-747867.46439951553</v>
      </c>
      <c r="P68" s="6">
        <f t="shared" si="23"/>
        <v>0</v>
      </c>
      <c r="Q68" s="6">
        <f t="shared" si="24"/>
        <v>5740682.3624199154</v>
      </c>
      <c r="R68" s="6">
        <f t="shared" si="25"/>
        <v>0</v>
      </c>
      <c r="S68" s="6">
        <f t="shared" si="26"/>
        <v>11132419.598954976</v>
      </c>
      <c r="T68" s="6">
        <f t="shared" si="17"/>
        <v>186624.56866060011</v>
      </c>
      <c r="U68" s="15">
        <f t="shared" si="18"/>
        <v>1.7049887024568288E-2</v>
      </c>
    </row>
    <row r="69" spans="1:21" x14ac:dyDescent="0.25">
      <c r="A69" s="256">
        <v>42948</v>
      </c>
      <c r="B69">
        <f t="shared" si="15"/>
        <v>8</v>
      </c>
      <c r="C69">
        <f t="shared" si="16"/>
        <v>2017</v>
      </c>
      <c r="D69" s="6">
        <v>11541617.381294375</v>
      </c>
      <c r="E69">
        <v>118.19999999999999</v>
      </c>
      <c r="F69">
        <v>31</v>
      </c>
      <c r="G69">
        <f>'Monthly Data'!BM69</f>
        <v>68</v>
      </c>
      <c r="H69">
        <v>0</v>
      </c>
      <c r="I69" s="6">
        <v>15215.7</v>
      </c>
      <c r="J69">
        <f>'Monthly Data'!CI69</f>
        <v>0</v>
      </c>
      <c r="L69" s="6">
        <f t="shared" si="19"/>
        <v>-4971734.8050993802</v>
      </c>
      <c r="M69" s="6">
        <f t="shared" si="20"/>
        <v>399613.50541925995</v>
      </c>
      <c r="N69" s="6">
        <f t="shared" si="21"/>
        <v>10534908.85735389</v>
      </c>
      <c r="O69" s="6">
        <f t="shared" si="22"/>
        <v>-759029.66536070243</v>
      </c>
      <c r="P69" s="6">
        <f t="shared" si="23"/>
        <v>0</v>
      </c>
      <c r="Q69" s="6">
        <f t="shared" si="24"/>
        <v>5740682.3624199154</v>
      </c>
      <c r="R69" s="6">
        <f t="shared" si="25"/>
        <v>0</v>
      </c>
      <c r="S69" s="6">
        <f t="shared" si="26"/>
        <v>10944440.254732983</v>
      </c>
      <c r="T69" s="6">
        <f t="shared" si="17"/>
        <v>-597177.1265613921</v>
      </c>
      <c r="U69" s="15">
        <f t="shared" si="18"/>
        <v>5.1741199420563322E-2</v>
      </c>
    </row>
    <row r="70" spans="1:21" x14ac:dyDescent="0.25">
      <c r="A70" s="256">
        <v>42979</v>
      </c>
      <c r="B70">
        <f t="shared" si="15"/>
        <v>9</v>
      </c>
      <c r="C70">
        <f t="shared" si="16"/>
        <v>2017</v>
      </c>
      <c r="D70" s="6">
        <v>10187097.135894375</v>
      </c>
      <c r="E70">
        <v>90</v>
      </c>
      <c r="F70">
        <v>30</v>
      </c>
      <c r="G70">
        <f>'Monthly Data'!BM70</f>
        <v>69</v>
      </c>
      <c r="H70">
        <v>0</v>
      </c>
      <c r="I70" s="6">
        <v>15215.7</v>
      </c>
      <c r="J70">
        <f>'Monthly Data'!CI70</f>
        <v>0</v>
      </c>
      <c r="L70" s="6">
        <f t="shared" si="19"/>
        <v>-4971734.8050993802</v>
      </c>
      <c r="M70" s="6">
        <f t="shared" si="20"/>
        <v>304274.2427050203</v>
      </c>
      <c r="N70" s="6">
        <f t="shared" si="21"/>
        <v>10195073.087761831</v>
      </c>
      <c r="O70" s="6">
        <f t="shared" si="22"/>
        <v>-770191.86632188922</v>
      </c>
      <c r="P70" s="6">
        <f t="shared" si="23"/>
        <v>0</v>
      </c>
      <c r="Q70" s="6">
        <f t="shared" si="24"/>
        <v>5740682.3624199154</v>
      </c>
      <c r="R70" s="6">
        <f t="shared" si="25"/>
        <v>0</v>
      </c>
      <c r="S70" s="6">
        <f t="shared" si="26"/>
        <v>10498103.021465495</v>
      </c>
      <c r="T70" s="6">
        <f t="shared" si="17"/>
        <v>311005.88557112031</v>
      </c>
      <c r="U70" s="15">
        <f t="shared" si="18"/>
        <v>3.0529392369813266E-2</v>
      </c>
    </row>
    <row r="71" spans="1:21" x14ac:dyDescent="0.25">
      <c r="A71" s="256">
        <v>43009</v>
      </c>
      <c r="B71">
        <f t="shared" si="15"/>
        <v>10</v>
      </c>
      <c r="C71">
        <f t="shared" si="16"/>
        <v>2017</v>
      </c>
      <c r="D71" s="6">
        <v>10920216.338294376</v>
      </c>
      <c r="E71">
        <v>24.999999999999996</v>
      </c>
      <c r="F71">
        <v>31</v>
      </c>
      <c r="G71">
        <f>'Monthly Data'!BM71</f>
        <v>70</v>
      </c>
      <c r="H71">
        <v>0</v>
      </c>
      <c r="I71" s="6">
        <v>15215.7</v>
      </c>
      <c r="J71">
        <f>'Monthly Data'!CI71</f>
        <v>0</v>
      </c>
      <c r="L71" s="6">
        <f t="shared" si="19"/>
        <v>-4971734.8050993802</v>
      </c>
      <c r="M71" s="6">
        <f t="shared" si="20"/>
        <v>84520.622973616744</v>
      </c>
      <c r="N71" s="6">
        <f t="shared" si="21"/>
        <v>10534908.85735389</v>
      </c>
      <c r="O71" s="6">
        <f t="shared" si="22"/>
        <v>-781354.067283076</v>
      </c>
      <c r="P71" s="6">
        <f t="shared" si="23"/>
        <v>0</v>
      </c>
      <c r="Q71" s="6">
        <f t="shared" si="24"/>
        <v>5740682.3624199154</v>
      </c>
      <c r="R71" s="6">
        <f t="shared" si="25"/>
        <v>0</v>
      </c>
      <c r="S71" s="6">
        <f t="shared" si="26"/>
        <v>10607022.970364965</v>
      </c>
      <c r="T71" s="6">
        <f t="shared" si="17"/>
        <v>-313193.36792941019</v>
      </c>
      <c r="U71" s="15">
        <f t="shared" si="18"/>
        <v>2.8680143160820175E-2</v>
      </c>
    </row>
    <row r="72" spans="1:21" x14ac:dyDescent="0.25">
      <c r="A72" s="256">
        <v>43040</v>
      </c>
      <c r="B72">
        <f t="shared" si="15"/>
        <v>11</v>
      </c>
      <c r="C72">
        <f t="shared" si="16"/>
        <v>2017</v>
      </c>
      <c r="D72" s="6">
        <v>10829063.062894376</v>
      </c>
      <c r="E72">
        <v>0</v>
      </c>
      <c r="F72">
        <v>30</v>
      </c>
      <c r="G72">
        <f>'Monthly Data'!BM72</f>
        <v>71</v>
      </c>
      <c r="H72">
        <v>0</v>
      </c>
      <c r="I72" s="6">
        <v>15215.7</v>
      </c>
      <c r="J72">
        <f>'Monthly Data'!CI72</f>
        <v>0</v>
      </c>
      <c r="L72" s="6">
        <f t="shared" si="19"/>
        <v>-4971734.8050993802</v>
      </c>
      <c r="M72" s="6">
        <f t="shared" si="20"/>
        <v>0</v>
      </c>
      <c r="N72" s="6">
        <f t="shared" si="21"/>
        <v>10195073.087761831</v>
      </c>
      <c r="O72" s="6">
        <f t="shared" si="22"/>
        <v>-792516.26824426278</v>
      </c>
      <c r="P72" s="6">
        <f t="shared" si="23"/>
        <v>0</v>
      </c>
      <c r="Q72" s="6">
        <f t="shared" si="24"/>
        <v>5740682.3624199154</v>
      </c>
      <c r="R72" s="6">
        <f t="shared" si="25"/>
        <v>0</v>
      </c>
      <c r="S72" s="6">
        <f t="shared" si="26"/>
        <v>10171504.376838103</v>
      </c>
      <c r="T72" s="6">
        <f t="shared" si="17"/>
        <v>-657558.68605627306</v>
      </c>
      <c r="U72" s="15">
        <f t="shared" si="18"/>
        <v>6.0721660058420765E-2</v>
      </c>
    </row>
    <row r="73" spans="1:21" x14ac:dyDescent="0.25">
      <c r="A73" s="256">
        <v>43070</v>
      </c>
      <c r="B73">
        <f t="shared" si="15"/>
        <v>12</v>
      </c>
      <c r="C73">
        <f t="shared" si="16"/>
        <v>2017</v>
      </c>
      <c r="D73" s="6">
        <v>10229503.713294376</v>
      </c>
      <c r="E73">
        <v>0</v>
      </c>
      <c r="F73">
        <v>31</v>
      </c>
      <c r="G73">
        <f>'Monthly Data'!BM73</f>
        <v>72</v>
      </c>
      <c r="H73">
        <v>1</v>
      </c>
      <c r="I73" s="6">
        <v>15215.7</v>
      </c>
      <c r="J73">
        <f>'Monthly Data'!CI73</f>
        <v>0</v>
      </c>
      <c r="L73" s="6">
        <f t="shared" si="19"/>
        <v>-4971734.8050993802</v>
      </c>
      <c r="M73" s="6">
        <f t="shared" si="20"/>
        <v>0</v>
      </c>
      <c r="N73" s="6">
        <f t="shared" si="21"/>
        <v>10534908.85735389</v>
      </c>
      <c r="O73" s="6">
        <f t="shared" si="22"/>
        <v>-803678.46920544957</v>
      </c>
      <c r="P73" s="6">
        <f t="shared" si="23"/>
        <v>-589806.87061005097</v>
      </c>
      <c r="Q73" s="6">
        <f t="shared" si="24"/>
        <v>5740682.3624199154</v>
      </c>
      <c r="R73" s="6">
        <f t="shared" si="25"/>
        <v>0</v>
      </c>
      <c r="S73" s="6">
        <f t="shared" si="26"/>
        <v>9910371.0748589262</v>
      </c>
      <c r="T73" s="6">
        <f t="shared" si="17"/>
        <v>-319132.63843544945</v>
      </c>
      <c r="U73" s="15">
        <f t="shared" si="18"/>
        <v>3.1197274802364183E-2</v>
      </c>
    </row>
    <row r="74" spans="1:21" x14ac:dyDescent="0.25">
      <c r="A74" s="256">
        <v>43101</v>
      </c>
      <c r="B74">
        <f t="shared" si="15"/>
        <v>1</v>
      </c>
      <c r="C74">
        <f t="shared" si="16"/>
        <v>2018</v>
      </c>
      <c r="D74" s="6">
        <v>10195826.991150001</v>
      </c>
      <c r="E74">
        <v>0</v>
      </c>
      <c r="F74">
        <v>31</v>
      </c>
      <c r="G74">
        <f>'Monthly Data'!BM74</f>
        <v>73</v>
      </c>
      <c r="H74">
        <v>0</v>
      </c>
      <c r="I74" s="6">
        <v>15377</v>
      </c>
      <c r="J74">
        <f>'Monthly Data'!CI74</f>
        <v>0</v>
      </c>
      <c r="L74" s="6">
        <f t="shared" si="19"/>
        <v>-4971734.8050993802</v>
      </c>
      <c r="M74" s="6">
        <f t="shared" si="20"/>
        <v>0</v>
      </c>
      <c r="N74" s="6">
        <f t="shared" si="21"/>
        <v>10534908.85735389</v>
      </c>
      <c r="O74" s="6">
        <f t="shared" si="22"/>
        <v>-814840.67016663635</v>
      </c>
      <c r="P74" s="6">
        <f t="shared" si="23"/>
        <v>0</v>
      </c>
      <c r="Q74" s="6">
        <f t="shared" si="24"/>
        <v>5801538.7190159531</v>
      </c>
      <c r="R74" s="6">
        <f t="shared" si="25"/>
        <v>0</v>
      </c>
      <c r="S74" s="6">
        <f t="shared" si="26"/>
        <v>10549872.101103827</v>
      </c>
      <c r="T74" s="6">
        <f t="shared" ref="T74:T97" si="27">S74-D74</f>
        <v>354045.10995382629</v>
      </c>
      <c r="U74" s="15">
        <f t="shared" ref="U74:U97" si="28">ABS(S74-D74)/D74</f>
        <v>3.4724511337936408E-2</v>
      </c>
    </row>
    <row r="75" spans="1:21" x14ac:dyDescent="0.25">
      <c r="A75" s="256">
        <v>43132</v>
      </c>
      <c r="B75">
        <f t="shared" si="15"/>
        <v>2</v>
      </c>
      <c r="C75">
        <f t="shared" si="16"/>
        <v>2018</v>
      </c>
      <c r="D75" s="6">
        <v>9525372.3079500012</v>
      </c>
      <c r="E75">
        <v>0</v>
      </c>
      <c r="F75">
        <v>28</v>
      </c>
      <c r="G75">
        <f>'Monthly Data'!BM75</f>
        <v>74</v>
      </c>
      <c r="H75">
        <v>0</v>
      </c>
      <c r="I75" s="6">
        <v>15377</v>
      </c>
      <c r="J75">
        <f>'Monthly Data'!CI75</f>
        <v>0</v>
      </c>
      <c r="L75" s="6">
        <f t="shared" si="19"/>
        <v>-4971734.8050993802</v>
      </c>
      <c r="M75" s="6">
        <f t="shared" si="20"/>
        <v>0</v>
      </c>
      <c r="N75" s="6">
        <f t="shared" si="21"/>
        <v>9515401.5485777073</v>
      </c>
      <c r="O75" s="6">
        <f t="shared" si="22"/>
        <v>-826002.87112782313</v>
      </c>
      <c r="P75" s="6">
        <f t="shared" si="23"/>
        <v>0</v>
      </c>
      <c r="Q75" s="6">
        <f t="shared" si="24"/>
        <v>5801538.7190159531</v>
      </c>
      <c r="R75" s="6">
        <f t="shared" si="25"/>
        <v>0</v>
      </c>
      <c r="S75" s="6">
        <f t="shared" si="26"/>
        <v>9519202.5913664568</v>
      </c>
      <c r="T75" s="6">
        <f t="shared" si="27"/>
        <v>-6169.7165835443884</v>
      </c>
      <c r="U75" s="15">
        <f t="shared" si="28"/>
        <v>6.4771395637680865E-4</v>
      </c>
    </row>
    <row r="76" spans="1:21" x14ac:dyDescent="0.25">
      <c r="A76" s="256">
        <v>43160</v>
      </c>
      <c r="B76">
        <f t="shared" si="15"/>
        <v>3</v>
      </c>
      <c r="C76">
        <f t="shared" si="16"/>
        <v>2018</v>
      </c>
      <c r="D76" s="6">
        <v>10470550.396950001</v>
      </c>
      <c r="E76">
        <v>0</v>
      </c>
      <c r="F76">
        <v>31</v>
      </c>
      <c r="G76">
        <f>'Monthly Data'!BM76</f>
        <v>75</v>
      </c>
      <c r="H76">
        <v>0</v>
      </c>
      <c r="I76" s="6">
        <v>15377</v>
      </c>
      <c r="J76">
        <f>'Monthly Data'!CI76</f>
        <v>0</v>
      </c>
      <c r="L76" s="6">
        <f t="shared" si="19"/>
        <v>-4971734.8050993802</v>
      </c>
      <c r="M76" s="6">
        <f t="shared" si="20"/>
        <v>0</v>
      </c>
      <c r="N76" s="6">
        <f t="shared" si="21"/>
        <v>10534908.85735389</v>
      </c>
      <c r="O76" s="6">
        <f t="shared" si="22"/>
        <v>-837165.07208901003</v>
      </c>
      <c r="P76" s="6">
        <f t="shared" si="23"/>
        <v>0</v>
      </c>
      <c r="Q76" s="6">
        <f t="shared" si="24"/>
        <v>5801538.7190159531</v>
      </c>
      <c r="R76" s="6">
        <f t="shared" si="25"/>
        <v>0</v>
      </c>
      <c r="S76" s="6">
        <f t="shared" si="26"/>
        <v>10527547.699181452</v>
      </c>
      <c r="T76" s="6">
        <f t="shared" si="27"/>
        <v>56997.302231451496</v>
      </c>
      <c r="U76" s="15">
        <f t="shared" si="28"/>
        <v>5.4435822445450827E-3</v>
      </c>
    </row>
    <row r="77" spans="1:21" x14ac:dyDescent="0.25">
      <c r="A77" s="256">
        <v>43191</v>
      </c>
      <c r="B77">
        <f t="shared" si="15"/>
        <v>4</v>
      </c>
      <c r="C77">
        <f t="shared" si="16"/>
        <v>2018</v>
      </c>
      <c r="D77" s="6">
        <v>9223206.8335500024</v>
      </c>
      <c r="E77">
        <v>0</v>
      </c>
      <c r="F77">
        <v>30</v>
      </c>
      <c r="G77">
        <f>'Monthly Data'!BM77</f>
        <v>76</v>
      </c>
      <c r="H77">
        <v>0</v>
      </c>
      <c r="I77" s="6">
        <v>15377</v>
      </c>
      <c r="J77">
        <f>'Monthly Data'!CI77</f>
        <v>0</v>
      </c>
      <c r="L77" s="6">
        <f t="shared" si="19"/>
        <v>-4971734.8050993802</v>
      </c>
      <c r="M77" s="6">
        <f t="shared" si="20"/>
        <v>0</v>
      </c>
      <c r="N77" s="6">
        <f t="shared" si="21"/>
        <v>10195073.087761831</v>
      </c>
      <c r="O77" s="6">
        <f t="shared" si="22"/>
        <v>-848327.27305019682</v>
      </c>
      <c r="P77" s="6">
        <f t="shared" si="23"/>
        <v>0</v>
      </c>
      <c r="Q77" s="6">
        <f t="shared" si="24"/>
        <v>5801538.7190159531</v>
      </c>
      <c r="R77" s="6">
        <f t="shared" si="25"/>
        <v>0</v>
      </c>
      <c r="S77" s="6">
        <f t="shared" si="26"/>
        <v>10176549.728628207</v>
      </c>
      <c r="T77" s="6">
        <f t="shared" si="27"/>
        <v>953342.89507820457</v>
      </c>
      <c r="U77" s="15">
        <f t="shared" si="28"/>
        <v>0.10336349517939455</v>
      </c>
    </row>
    <row r="78" spans="1:21" x14ac:dyDescent="0.25">
      <c r="A78" s="256">
        <v>43221</v>
      </c>
      <c r="B78">
        <f t="shared" si="15"/>
        <v>5</v>
      </c>
      <c r="C78">
        <f t="shared" si="16"/>
        <v>2018</v>
      </c>
      <c r="D78" s="6">
        <v>9874032.6893499978</v>
      </c>
      <c r="E78">
        <v>63.900000000000006</v>
      </c>
      <c r="F78">
        <v>31</v>
      </c>
      <c r="G78">
        <f>'Monthly Data'!BM78</f>
        <v>77</v>
      </c>
      <c r="H78">
        <v>0</v>
      </c>
      <c r="I78" s="6">
        <v>15377</v>
      </c>
      <c r="J78">
        <f>'Monthly Data'!CI78</f>
        <v>0</v>
      </c>
      <c r="L78" s="6">
        <f t="shared" si="19"/>
        <v>-4971734.8050993802</v>
      </c>
      <c r="M78" s="6">
        <f t="shared" si="20"/>
        <v>216034.71232056443</v>
      </c>
      <c r="N78" s="6">
        <f t="shared" si="21"/>
        <v>10534908.85735389</v>
      </c>
      <c r="O78" s="6">
        <f t="shared" si="22"/>
        <v>-859489.4740113836</v>
      </c>
      <c r="P78" s="6">
        <f t="shared" si="23"/>
        <v>0</v>
      </c>
      <c r="Q78" s="6">
        <f t="shared" si="24"/>
        <v>5801538.7190159531</v>
      </c>
      <c r="R78" s="6">
        <f t="shared" si="25"/>
        <v>0</v>
      </c>
      <c r="S78" s="6">
        <f t="shared" si="26"/>
        <v>10721258.009579644</v>
      </c>
      <c r="T78" s="6">
        <f t="shared" si="27"/>
        <v>847225.32022964582</v>
      </c>
      <c r="U78" s="15">
        <f t="shared" si="28"/>
        <v>8.5803374050346409E-2</v>
      </c>
    </row>
    <row r="79" spans="1:21" x14ac:dyDescent="0.25">
      <c r="A79" s="256">
        <v>43252</v>
      </c>
      <c r="B79">
        <f t="shared" si="15"/>
        <v>6</v>
      </c>
      <c r="C79">
        <f t="shared" si="16"/>
        <v>2018</v>
      </c>
      <c r="D79" s="6">
        <v>10242032.045750001</v>
      </c>
      <c r="E79">
        <v>92.40000000000002</v>
      </c>
      <c r="F79">
        <v>30</v>
      </c>
      <c r="G79">
        <f>'Monthly Data'!BM79</f>
        <v>78</v>
      </c>
      <c r="H79">
        <v>0</v>
      </c>
      <c r="I79" s="6">
        <v>15377</v>
      </c>
      <c r="J79">
        <f>'Monthly Data'!CI79</f>
        <v>0</v>
      </c>
      <c r="L79" s="6">
        <f t="shared" si="19"/>
        <v>-4971734.8050993802</v>
      </c>
      <c r="M79" s="6">
        <f t="shared" si="20"/>
        <v>312388.2225104876</v>
      </c>
      <c r="N79" s="6">
        <f t="shared" si="21"/>
        <v>10195073.087761831</v>
      </c>
      <c r="O79" s="6">
        <f t="shared" si="22"/>
        <v>-870651.67497257038</v>
      </c>
      <c r="P79" s="6">
        <f t="shared" si="23"/>
        <v>0</v>
      </c>
      <c r="Q79" s="6">
        <f t="shared" si="24"/>
        <v>5801538.7190159531</v>
      </c>
      <c r="R79" s="6">
        <f t="shared" si="25"/>
        <v>0</v>
      </c>
      <c r="S79" s="6">
        <f t="shared" si="26"/>
        <v>10466613.549216321</v>
      </c>
      <c r="T79" s="6">
        <f t="shared" si="27"/>
        <v>224581.50346631929</v>
      </c>
      <c r="U79" s="15">
        <f t="shared" si="28"/>
        <v>2.1927436124310005E-2</v>
      </c>
    </row>
    <row r="80" spans="1:21" x14ac:dyDescent="0.25">
      <c r="A80" s="256">
        <v>43282</v>
      </c>
      <c r="B80">
        <f t="shared" si="15"/>
        <v>7</v>
      </c>
      <c r="C80">
        <f t="shared" si="16"/>
        <v>2018</v>
      </c>
      <c r="D80" s="6">
        <v>10872478.907950001</v>
      </c>
      <c r="E80">
        <v>176.00000000000003</v>
      </c>
      <c r="F80">
        <v>31</v>
      </c>
      <c r="G80">
        <f>'Monthly Data'!BM80</f>
        <v>79</v>
      </c>
      <c r="H80">
        <v>0</v>
      </c>
      <c r="I80" s="6">
        <v>15377</v>
      </c>
      <c r="J80">
        <f>'Monthly Data'!CI80</f>
        <v>0</v>
      </c>
      <c r="L80" s="6">
        <f t="shared" si="19"/>
        <v>-4971734.8050993802</v>
      </c>
      <c r="M80" s="6">
        <f t="shared" si="20"/>
        <v>595025.18573426199</v>
      </c>
      <c r="N80" s="6">
        <f t="shared" si="21"/>
        <v>10534908.85735389</v>
      </c>
      <c r="O80" s="6">
        <f t="shared" si="22"/>
        <v>-881813.87593375717</v>
      </c>
      <c r="P80" s="6">
        <f t="shared" si="23"/>
        <v>0</v>
      </c>
      <c r="Q80" s="6">
        <f t="shared" si="24"/>
        <v>5801538.7190159531</v>
      </c>
      <c r="R80" s="6">
        <f t="shared" si="25"/>
        <v>0</v>
      </c>
      <c r="S80" s="6">
        <f t="shared" si="26"/>
        <v>11077924.081070967</v>
      </c>
      <c r="T80" s="6">
        <f t="shared" si="27"/>
        <v>205445.17312096618</v>
      </c>
      <c r="U80" s="15">
        <f t="shared" si="28"/>
        <v>1.8895890703521517E-2</v>
      </c>
    </row>
    <row r="81" spans="1:21" x14ac:dyDescent="0.25">
      <c r="A81" s="256">
        <v>43313</v>
      </c>
      <c r="B81">
        <f t="shared" si="15"/>
        <v>8</v>
      </c>
      <c r="C81">
        <f t="shared" si="16"/>
        <v>2018</v>
      </c>
      <c r="D81" s="6">
        <v>11376324.865150003</v>
      </c>
      <c r="E81">
        <v>188.29999999999995</v>
      </c>
      <c r="F81">
        <v>31</v>
      </c>
      <c r="G81">
        <f>'Monthly Data'!BM81</f>
        <v>80</v>
      </c>
      <c r="H81">
        <v>0</v>
      </c>
      <c r="I81" s="6">
        <v>15377</v>
      </c>
      <c r="J81">
        <f>'Monthly Data'!CI81</f>
        <v>0</v>
      </c>
      <c r="L81" s="6">
        <f t="shared" si="19"/>
        <v>-4971734.8050993802</v>
      </c>
      <c r="M81" s="6">
        <f t="shared" si="20"/>
        <v>636609.33223728125</v>
      </c>
      <c r="N81" s="6">
        <f t="shared" si="21"/>
        <v>10534908.85735389</v>
      </c>
      <c r="O81" s="6">
        <f t="shared" si="22"/>
        <v>-892976.07689494395</v>
      </c>
      <c r="P81" s="6">
        <f t="shared" si="23"/>
        <v>0</v>
      </c>
      <c r="Q81" s="6">
        <f t="shared" si="24"/>
        <v>5801538.7190159531</v>
      </c>
      <c r="R81" s="6">
        <f t="shared" si="25"/>
        <v>0</v>
      </c>
      <c r="S81" s="6">
        <f t="shared" si="26"/>
        <v>11108346.0266128</v>
      </c>
      <c r="T81" s="6">
        <f t="shared" si="27"/>
        <v>-267978.83853720315</v>
      </c>
      <c r="U81" s="15">
        <f t="shared" si="28"/>
        <v>2.3555835624747667E-2</v>
      </c>
    </row>
    <row r="82" spans="1:21" x14ac:dyDescent="0.25">
      <c r="A82" s="256">
        <v>43344</v>
      </c>
      <c r="B82">
        <f t="shared" si="15"/>
        <v>9</v>
      </c>
      <c r="C82">
        <f t="shared" si="16"/>
        <v>2018</v>
      </c>
      <c r="D82" s="6">
        <v>10796402.993750002</v>
      </c>
      <c r="E82">
        <v>92.7</v>
      </c>
      <c r="F82">
        <v>30</v>
      </c>
      <c r="G82">
        <f>'Monthly Data'!BM82</f>
        <v>81</v>
      </c>
      <c r="H82">
        <v>0</v>
      </c>
      <c r="I82" s="6">
        <v>15377</v>
      </c>
      <c r="J82">
        <f>'Monthly Data'!CI82</f>
        <v>0</v>
      </c>
      <c r="L82" s="6">
        <f t="shared" si="19"/>
        <v>-4971734.8050993802</v>
      </c>
      <c r="M82" s="6">
        <f t="shared" si="20"/>
        <v>313402.46998617094</v>
      </c>
      <c r="N82" s="6">
        <f t="shared" si="21"/>
        <v>10195073.087761831</v>
      </c>
      <c r="O82" s="6">
        <f t="shared" si="22"/>
        <v>-904138.27785613074</v>
      </c>
      <c r="P82" s="6">
        <f t="shared" si="23"/>
        <v>0</v>
      </c>
      <c r="Q82" s="6">
        <f t="shared" si="24"/>
        <v>5801538.7190159531</v>
      </c>
      <c r="R82" s="6">
        <f t="shared" si="25"/>
        <v>0</v>
      </c>
      <c r="S82" s="6">
        <f t="shared" si="26"/>
        <v>10434141.193808444</v>
      </c>
      <c r="T82" s="6">
        <f t="shared" si="27"/>
        <v>-362261.79994155839</v>
      </c>
      <c r="U82" s="15">
        <f t="shared" si="28"/>
        <v>3.3553934597594252E-2</v>
      </c>
    </row>
    <row r="83" spans="1:21" x14ac:dyDescent="0.25">
      <c r="A83" s="256">
        <v>43374</v>
      </c>
      <c r="B83">
        <f t="shared" si="15"/>
        <v>10</v>
      </c>
      <c r="C83">
        <f t="shared" si="16"/>
        <v>2018</v>
      </c>
      <c r="D83" s="6">
        <v>10440294.219350001</v>
      </c>
      <c r="E83">
        <v>24.2</v>
      </c>
      <c r="F83">
        <v>31</v>
      </c>
      <c r="G83">
        <f>'Monthly Data'!BM83</f>
        <v>82</v>
      </c>
      <c r="H83">
        <v>0</v>
      </c>
      <c r="I83" s="6">
        <v>15377</v>
      </c>
      <c r="J83">
        <f>'Monthly Data'!CI83</f>
        <v>0</v>
      </c>
      <c r="L83" s="6">
        <f t="shared" si="19"/>
        <v>-4971734.8050993802</v>
      </c>
      <c r="M83" s="6">
        <f t="shared" si="20"/>
        <v>81815.963038461021</v>
      </c>
      <c r="N83" s="6">
        <f t="shared" si="21"/>
        <v>10534908.85735389</v>
      </c>
      <c r="O83" s="6">
        <f t="shared" si="22"/>
        <v>-915300.47881731763</v>
      </c>
      <c r="P83" s="6">
        <f t="shared" si="23"/>
        <v>0</v>
      </c>
      <c r="Q83" s="6">
        <f t="shared" si="24"/>
        <v>5801538.7190159531</v>
      </c>
      <c r="R83" s="6">
        <f t="shared" si="25"/>
        <v>0</v>
      </c>
      <c r="S83" s="6">
        <f t="shared" si="26"/>
        <v>10531228.255491607</v>
      </c>
      <c r="T83" s="6">
        <f t="shared" si="27"/>
        <v>90934.036141606048</v>
      </c>
      <c r="U83" s="15">
        <f t="shared" si="28"/>
        <v>8.7099112564346381E-3</v>
      </c>
    </row>
    <row r="84" spans="1:21" x14ac:dyDescent="0.25">
      <c r="A84" s="256">
        <v>43405</v>
      </c>
      <c r="B84">
        <f t="shared" si="15"/>
        <v>11</v>
      </c>
      <c r="C84">
        <f t="shared" si="16"/>
        <v>2018</v>
      </c>
      <c r="D84" s="6">
        <v>10444001.725350002</v>
      </c>
      <c r="E84">
        <v>0</v>
      </c>
      <c r="F84">
        <v>30</v>
      </c>
      <c r="G84">
        <f>'Monthly Data'!BM84</f>
        <v>83</v>
      </c>
      <c r="H84">
        <v>0</v>
      </c>
      <c r="I84" s="6">
        <v>15377</v>
      </c>
      <c r="J84">
        <f>'Monthly Data'!CI84</f>
        <v>0</v>
      </c>
      <c r="L84" s="6">
        <f t="shared" si="19"/>
        <v>-4971734.8050993802</v>
      </c>
      <c r="M84" s="6">
        <f t="shared" si="20"/>
        <v>0</v>
      </c>
      <c r="N84" s="6">
        <f t="shared" si="21"/>
        <v>10195073.087761831</v>
      </c>
      <c r="O84" s="6">
        <f t="shared" si="22"/>
        <v>-926462.67977850442</v>
      </c>
      <c r="P84" s="6">
        <f t="shared" si="23"/>
        <v>0</v>
      </c>
      <c r="Q84" s="6">
        <f t="shared" si="24"/>
        <v>5801538.7190159531</v>
      </c>
      <c r="R84" s="6">
        <f t="shared" si="25"/>
        <v>0</v>
      </c>
      <c r="S84" s="6">
        <f t="shared" si="26"/>
        <v>10098414.321899898</v>
      </c>
      <c r="T84" s="6">
        <f t="shared" si="27"/>
        <v>-345587.40345010348</v>
      </c>
      <c r="U84" s="15">
        <f t="shared" si="28"/>
        <v>3.3089558249620267E-2</v>
      </c>
    </row>
    <row r="85" spans="1:21" x14ac:dyDescent="0.25">
      <c r="A85" s="256">
        <v>43435</v>
      </c>
      <c r="B85">
        <f t="shared" si="15"/>
        <v>12</v>
      </c>
      <c r="C85">
        <f t="shared" si="16"/>
        <v>2018</v>
      </c>
      <c r="D85" s="6">
        <v>9893378.9348500017</v>
      </c>
      <c r="E85">
        <v>0</v>
      </c>
      <c r="F85">
        <v>31</v>
      </c>
      <c r="G85">
        <f>'Monthly Data'!BM85</f>
        <v>84</v>
      </c>
      <c r="H85">
        <v>1</v>
      </c>
      <c r="I85" s="6">
        <v>15377</v>
      </c>
      <c r="J85">
        <f>'Monthly Data'!CI85</f>
        <v>0</v>
      </c>
      <c r="L85" s="6">
        <f t="shared" si="19"/>
        <v>-4971734.8050993802</v>
      </c>
      <c r="M85" s="6">
        <f t="shared" si="20"/>
        <v>0</v>
      </c>
      <c r="N85" s="6">
        <f t="shared" si="21"/>
        <v>10534908.85735389</v>
      </c>
      <c r="O85" s="6">
        <f t="shared" si="22"/>
        <v>-937624.8807396912</v>
      </c>
      <c r="P85" s="6">
        <f t="shared" si="23"/>
        <v>-589806.87061005097</v>
      </c>
      <c r="Q85" s="6">
        <f t="shared" si="24"/>
        <v>5801538.7190159531</v>
      </c>
      <c r="R85" s="6">
        <f t="shared" si="25"/>
        <v>0</v>
      </c>
      <c r="S85" s="6">
        <f t="shared" si="26"/>
        <v>9837281.0199207217</v>
      </c>
      <c r="T85" s="6">
        <f t="shared" si="27"/>
        <v>-56097.914929280058</v>
      </c>
      <c r="U85" s="15">
        <f t="shared" si="28"/>
        <v>5.6702482840995704E-3</v>
      </c>
    </row>
    <row r="86" spans="1:21" x14ac:dyDescent="0.25">
      <c r="A86" s="256">
        <v>43466</v>
      </c>
      <c r="B86">
        <f t="shared" ref="B86:B97" si="29">MONTH(A86)</f>
        <v>1</v>
      </c>
      <c r="C86">
        <f t="shared" ref="C86:C97" si="30">YEAR(A86)</f>
        <v>2019</v>
      </c>
      <c r="D86" s="6">
        <v>10553641.695472248</v>
      </c>
      <c r="E86">
        <v>0</v>
      </c>
      <c r="F86">
        <v>31</v>
      </c>
      <c r="G86">
        <f>'Monthly Data'!BM86</f>
        <v>85</v>
      </c>
      <c r="H86">
        <v>0</v>
      </c>
      <c r="I86" s="6">
        <v>15622.2</v>
      </c>
      <c r="J86">
        <f>'Monthly Data'!CI86</f>
        <v>0</v>
      </c>
      <c r="L86" s="6">
        <f t="shared" si="19"/>
        <v>-4971734.8050993802</v>
      </c>
      <c r="M86" s="6">
        <f t="shared" si="20"/>
        <v>0</v>
      </c>
      <c r="N86" s="6">
        <f t="shared" si="21"/>
        <v>10534908.85735389</v>
      </c>
      <c r="O86" s="6">
        <f t="shared" si="22"/>
        <v>-948787.08170087798</v>
      </c>
      <c r="P86" s="6">
        <f t="shared" si="23"/>
        <v>0</v>
      </c>
      <c r="Q86" s="6">
        <f t="shared" si="24"/>
        <v>5894049.4359244993</v>
      </c>
      <c r="R86" s="6">
        <f t="shared" si="25"/>
        <v>0</v>
      </c>
      <c r="S86" s="6">
        <f t="shared" si="26"/>
        <v>10508436.406478131</v>
      </c>
      <c r="T86" s="6">
        <f t="shared" si="27"/>
        <v>-45205.288994116709</v>
      </c>
      <c r="U86" s="15">
        <f t="shared" si="28"/>
        <v>4.2833829590321233E-3</v>
      </c>
    </row>
    <row r="87" spans="1:21" x14ac:dyDescent="0.25">
      <c r="A87" s="256">
        <v>43497</v>
      </c>
      <c r="B87">
        <f t="shared" si="29"/>
        <v>2</v>
      </c>
      <c r="C87">
        <f t="shared" si="30"/>
        <v>2019</v>
      </c>
      <c r="D87" s="6">
        <v>9060989.4041722491</v>
      </c>
      <c r="E87">
        <v>0</v>
      </c>
      <c r="F87">
        <v>28</v>
      </c>
      <c r="G87">
        <f>'Monthly Data'!BM87</f>
        <v>86</v>
      </c>
      <c r="H87">
        <v>0</v>
      </c>
      <c r="I87" s="6">
        <v>15622.2</v>
      </c>
      <c r="J87">
        <f>'Monthly Data'!CI87</f>
        <v>0</v>
      </c>
      <c r="L87" s="6">
        <f t="shared" si="19"/>
        <v>-4971734.8050993802</v>
      </c>
      <c r="M87" s="6">
        <f t="shared" si="20"/>
        <v>0</v>
      </c>
      <c r="N87" s="6">
        <f t="shared" si="21"/>
        <v>9515401.5485777073</v>
      </c>
      <c r="O87" s="6">
        <f t="shared" si="22"/>
        <v>-959949.28266206477</v>
      </c>
      <c r="P87" s="6">
        <f t="shared" si="23"/>
        <v>0</v>
      </c>
      <c r="Q87" s="6">
        <f t="shared" si="24"/>
        <v>5894049.4359244993</v>
      </c>
      <c r="R87" s="6">
        <f t="shared" si="25"/>
        <v>0</v>
      </c>
      <c r="S87" s="6">
        <f t="shared" si="26"/>
        <v>9477766.8967407607</v>
      </c>
      <c r="T87" s="6">
        <f t="shared" si="27"/>
        <v>416777.49256851152</v>
      </c>
      <c r="U87" s="15">
        <f t="shared" si="28"/>
        <v>4.5996907619889831E-2</v>
      </c>
    </row>
    <row r="88" spans="1:21" x14ac:dyDescent="0.25">
      <c r="A88" s="256">
        <v>43525</v>
      </c>
      <c r="B88">
        <f t="shared" si="29"/>
        <v>3</v>
      </c>
      <c r="C88">
        <f t="shared" si="30"/>
        <v>2019</v>
      </c>
      <c r="D88" s="6">
        <v>10415985.583872249</v>
      </c>
      <c r="E88">
        <v>0</v>
      </c>
      <c r="F88">
        <v>31</v>
      </c>
      <c r="G88">
        <f>'Monthly Data'!BM88</f>
        <v>87</v>
      </c>
      <c r="H88">
        <v>0</v>
      </c>
      <c r="I88" s="6">
        <v>15622.2</v>
      </c>
      <c r="J88">
        <f>'Monthly Data'!CI88</f>
        <v>0</v>
      </c>
      <c r="L88" s="6">
        <f t="shared" si="19"/>
        <v>-4971734.8050993802</v>
      </c>
      <c r="M88" s="6">
        <f t="shared" si="20"/>
        <v>0</v>
      </c>
      <c r="N88" s="6">
        <f t="shared" si="21"/>
        <v>10534908.85735389</v>
      </c>
      <c r="O88" s="6">
        <f t="shared" si="22"/>
        <v>-971111.48362325155</v>
      </c>
      <c r="P88" s="6">
        <f t="shared" si="23"/>
        <v>0</v>
      </c>
      <c r="Q88" s="6">
        <f t="shared" si="24"/>
        <v>5894049.4359244993</v>
      </c>
      <c r="R88" s="6">
        <f t="shared" si="25"/>
        <v>0</v>
      </c>
      <c r="S88" s="6">
        <f t="shared" si="26"/>
        <v>10486112.004555758</v>
      </c>
      <c r="T88" s="6">
        <f t="shared" si="27"/>
        <v>70126.420683508739</v>
      </c>
      <c r="U88" s="15">
        <f t="shared" si="28"/>
        <v>6.7325765880561564E-3</v>
      </c>
    </row>
    <row r="89" spans="1:21" x14ac:dyDescent="0.25">
      <c r="A89" s="256">
        <v>43556</v>
      </c>
      <c r="B89">
        <f t="shared" si="29"/>
        <v>4</v>
      </c>
      <c r="C89">
        <f t="shared" si="30"/>
        <v>2019</v>
      </c>
      <c r="D89" s="6">
        <v>9685042.3768722489</v>
      </c>
      <c r="E89">
        <v>0</v>
      </c>
      <c r="F89">
        <v>30</v>
      </c>
      <c r="G89">
        <f>'Monthly Data'!BM89</f>
        <v>88</v>
      </c>
      <c r="H89">
        <v>0</v>
      </c>
      <c r="I89" s="6">
        <v>15622.2</v>
      </c>
      <c r="J89">
        <f>'Monthly Data'!CI89</f>
        <v>0</v>
      </c>
      <c r="L89" s="6">
        <f t="shared" si="19"/>
        <v>-4971734.8050993802</v>
      </c>
      <c r="M89" s="6">
        <f t="shared" si="20"/>
        <v>0</v>
      </c>
      <c r="N89" s="6">
        <f t="shared" si="21"/>
        <v>10195073.087761831</v>
      </c>
      <c r="O89" s="6">
        <f t="shared" si="22"/>
        <v>-982273.68458443834</v>
      </c>
      <c r="P89" s="6">
        <f t="shared" si="23"/>
        <v>0</v>
      </c>
      <c r="Q89" s="6">
        <f t="shared" si="24"/>
        <v>5894049.4359244993</v>
      </c>
      <c r="R89" s="6">
        <f t="shared" si="25"/>
        <v>0</v>
      </c>
      <c r="S89" s="6">
        <f t="shared" si="26"/>
        <v>10135114.034002513</v>
      </c>
      <c r="T89" s="6">
        <f t="shared" si="27"/>
        <v>450071.65713026375</v>
      </c>
      <c r="U89" s="15">
        <f t="shared" si="28"/>
        <v>4.6470798951280666E-2</v>
      </c>
    </row>
    <row r="90" spans="1:21" x14ac:dyDescent="0.25">
      <c r="A90" s="256">
        <v>43586</v>
      </c>
      <c r="B90">
        <f t="shared" si="29"/>
        <v>5</v>
      </c>
      <c r="C90">
        <f t="shared" si="30"/>
        <v>2019</v>
      </c>
      <c r="D90" s="6">
        <v>10537431.132072249</v>
      </c>
      <c r="E90">
        <v>9.9000000000000021</v>
      </c>
      <c r="F90">
        <v>31</v>
      </c>
      <c r="G90">
        <f>'Monthly Data'!BM90</f>
        <v>89</v>
      </c>
      <c r="H90">
        <v>0</v>
      </c>
      <c r="I90" s="6">
        <v>15622.2</v>
      </c>
      <c r="J90">
        <f>'Monthly Data'!CI90</f>
        <v>0</v>
      </c>
      <c r="L90" s="6">
        <f t="shared" si="19"/>
        <v>-4971734.8050993802</v>
      </c>
      <c r="M90" s="6">
        <f t="shared" si="20"/>
        <v>33470.166697552238</v>
      </c>
      <c r="N90" s="6">
        <f t="shared" si="21"/>
        <v>10534908.85735389</v>
      </c>
      <c r="O90" s="6">
        <f t="shared" si="22"/>
        <v>-993435.88554562523</v>
      </c>
      <c r="P90" s="6">
        <f t="shared" si="23"/>
        <v>0</v>
      </c>
      <c r="Q90" s="6">
        <f t="shared" si="24"/>
        <v>5894049.4359244993</v>
      </c>
      <c r="R90" s="6">
        <f t="shared" si="25"/>
        <v>0</v>
      </c>
      <c r="S90" s="6">
        <f t="shared" si="26"/>
        <v>10497257.769330937</v>
      </c>
      <c r="T90" s="6">
        <f t="shared" si="27"/>
        <v>-40173.362741312012</v>
      </c>
      <c r="U90" s="15">
        <f t="shared" si="28"/>
        <v>3.8124436817469076E-3</v>
      </c>
    </row>
    <row r="91" spans="1:21" x14ac:dyDescent="0.25">
      <c r="A91" s="256">
        <v>43617</v>
      </c>
      <c r="B91">
        <f t="shared" si="29"/>
        <v>6</v>
      </c>
      <c r="C91">
        <f t="shared" si="30"/>
        <v>2019</v>
      </c>
      <c r="D91" s="6">
        <v>10116984.89727225</v>
      </c>
      <c r="E91">
        <v>62.7</v>
      </c>
      <c r="F91">
        <v>30</v>
      </c>
      <c r="G91">
        <f>'Monthly Data'!BM91</f>
        <v>90</v>
      </c>
      <c r="H91">
        <v>0</v>
      </c>
      <c r="I91" s="6">
        <v>15622.2</v>
      </c>
      <c r="J91">
        <f>'Monthly Data'!CI91</f>
        <v>0</v>
      </c>
      <c r="L91" s="6">
        <f t="shared" si="19"/>
        <v>-4971734.8050993802</v>
      </c>
      <c r="M91" s="6">
        <f t="shared" si="20"/>
        <v>211977.72241783084</v>
      </c>
      <c r="N91" s="6">
        <f t="shared" si="21"/>
        <v>10195073.087761831</v>
      </c>
      <c r="O91" s="6">
        <f t="shared" si="22"/>
        <v>-1004598.086506812</v>
      </c>
      <c r="P91" s="6">
        <f t="shared" si="23"/>
        <v>0</v>
      </c>
      <c r="Q91" s="6">
        <f t="shared" si="24"/>
        <v>5894049.4359244993</v>
      </c>
      <c r="R91" s="6">
        <f t="shared" si="25"/>
        <v>0</v>
      </c>
      <c r="S91" s="6">
        <f t="shared" si="26"/>
        <v>10324767.354497969</v>
      </c>
      <c r="T91" s="6">
        <f t="shared" si="27"/>
        <v>207782.45722571947</v>
      </c>
      <c r="U91" s="15">
        <f t="shared" si="28"/>
        <v>2.0537982347066858E-2</v>
      </c>
    </row>
    <row r="92" spans="1:21" x14ac:dyDescent="0.25">
      <c r="A92" s="256">
        <v>43647</v>
      </c>
      <c r="B92">
        <f t="shared" si="29"/>
        <v>7</v>
      </c>
      <c r="C92">
        <f t="shared" si="30"/>
        <v>2019</v>
      </c>
      <c r="D92" s="6">
        <v>11000462.080372248</v>
      </c>
      <c r="E92">
        <v>204.70000000000002</v>
      </c>
      <c r="F92">
        <v>31</v>
      </c>
      <c r="G92">
        <f>'Monthly Data'!BM92</f>
        <v>91</v>
      </c>
      <c r="H92">
        <v>0</v>
      </c>
      <c r="I92" s="6">
        <v>15622.2</v>
      </c>
      <c r="J92">
        <f>'Monthly Data'!CI92</f>
        <v>0</v>
      </c>
      <c r="L92" s="6">
        <f t="shared" si="19"/>
        <v>-4971734.8050993802</v>
      </c>
      <c r="M92" s="6">
        <f t="shared" si="20"/>
        <v>692054.86090797407</v>
      </c>
      <c r="N92" s="6">
        <f t="shared" si="21"/>
        <v>10534908.85735389</v>
      </c>
      <c r="O92" s="6">
        <f t="shared" si="22"/>
        <v>-1015760.2874679988</v>
      </c>
      <c r="P92" s="6">
        <f t="shared" si="23"/>
        <v>0</v>
      </c>
      <c r="Q92" s="6">
        <f t="shared" si="24"/>
        <v>5894049.4359244993</v>
      </c>
      <c r="R92" s="6">
        <f t="shared" si="25"/>
        <v>0</v>
      </c>
      <c r="S92" s="6">
        <f t="shared" si="26"/>
        <v>11133518.061618984</v>
      </c>
      <c r="T92" s="6">
        <f t="shared" si="27"/>
        <v>133055.9812467359</v>
      </c>
      <c r="U92" s="15">
        <f t="shared" si="28"/>
        <v>1.2095490196193048E-2</v>
      </c>
    </row>
    <row r="93" spans="1:21" x14ac:dyDescent="0.25">
      <c r="A93" s="256">
        <v>43678</v>
      </c>
      <c r="B93">
        <f t="shared" si="29"/>
        <v>8</v>
      </c>
      <c r="C93">
        <f t="shared" si="30"/>
        <v>2019</v>
      </c>
      <c r="D93" s="6">
        <v>11067899.387372248</v>
      </c>
      <c r="E93">
        <v>147.10000000000002</v>
      </c>
      <c r="F93">
        <v>31</v>
      </c>
      <c r="G93">
        <f>'Monthly Data'!BM93</f>
        <v>92</v>
      </c>
      <c r="H93">
        <v>0</v>
      </c>
      <c r="I93" s="6">
        <v>15622.2</v>
      </c>
      <c r="J93">
        <f>'Monthly Data'!CI93</f>
        <v>0</v>
      </c>
      <c r="L93" s="6">
        <f t="shared" si="19"/>
        <v>-4971734.8050993802</v>
      </c>
      <c r="M93" s="6">
        <f t="shared" si="20"/>
        <v>497319.34557676106</v>
      </c>
      <c r="N93" s="6">
        <f t="shared" si="21"/>
        <v>10534908.85735389</v>
      </c>
      <c r="O93" s="6">
        <f t="shared" si="22"/>
        <v>-1026922.4884291856</v>
      </c>
      <c r="P93" s="6">
        <f t="shared" si="23"/>
        <v>0</v>
      </c>
      <c r="Q93" s="6">
        <f t="shared" si="24"/>
        <v>5894049.4359244993</v>
      </c>
      <c r="R93" s="6">
        <f t="shared" si="25"/>
        <v>0</v>
      </c>
      <c r="S93" s="6">
        <f t="shared" si="26"/>
        <v>10927620.345326584</v>
      </c>
      <c r="T93" s="6">
        <f t="shared" si="27"/>
        <v>-140279.04204566404</v>
      </c>
      <c r="U93" s="15">
        <f t="shared" si="28"/>
        <v>1.2674405244929611E-2</v>
      </c>
    </row>
    <row r="94" spans="1:21" x14ac:dyDescent="0.25">
      <c r="A94" s="256">
        <v>43709</v>
      </c>
      <c r="B94">
        <f t="shared" si="29"/>
        <v>9</v>
      </c>
      <c r="C94">
        <f t="shared" si="30"/>
        <v>2019</v>
      </c>
      <c r="D94" s="6">
        <v>10411066.574272249</v>
      </c>
      <c r="E94">
        <v>75.799999999999983</v>
      </c>
      <c r="F94">
        <v>30</v>
      </c>
      <c r="G94">
        <f>'Monthly Data'!BM94</f>
        <v>93</v>
      </c>
      <c r="H94">
        <v>0</v>
      </c>
      <c r="I94" s="6">
        <v>15622.2</v>
      </c>
      <c r="J94">
        <f>'Monthly Data'!CI94</f>
        <v>0</v>
      </c>
      <c r="L94" s="6">
        <f t="shared" si="19"/>
        <v>-4971734.8050993802</v>
      </c>
      <c r="M94" s="6">
        <f t="shared" si="20"/>
        <v>256266.52885600593</v>
      </c>
      <c r="N94" s="6">
        <f t="shared" si="21"/>
        <v>10195073.087761831</v>
      </c>
      <c r="O94" s="6">
        <f t="shared" si="22"/>
        <v>-1038084.6893903724</v>
      </c>
      <c r="P94" s="6">
        <f t="shared" si="23"/>
        <v>0</v>
      </c>
      <c r="Q94" s="6">
        <f t="shared" si="24"/>
        <v>5894049.4359244993</v>
      </c>
      <c r="R94" s="6">
        <f t="shared" si="25"/>
        <v>0</v>
      </c>
      <c r="S94" s="6">
        <f t="shared" si="26"/>
        <v>10335569.558052583</v>
      </c>
      <c r="T94" s="6">
        <f t="shared" si="27"/>
        <v>-75497.016219666228</v>
      </c>
      <c r="U94" s="15">
        <f t="shared" si="28"/>
        <v>7.2516120880673166E-3</v>
      </c>
    </row>
    <row r="95" spans="1:21" x14ac:dyDescent="0.25">
      <c r="A95" s="256">
        <v>43739</v>
      </c>
      <c r="B95">
        <f t="shared" si="29"/>
        <v>10</v>
      </c>
      <c r="C95">
        <f t="shared" si="30"/>
        <v>2019</v>
      </c>
      <c r="D95" s="6">
        <v>9466634.2160722483</v>
      </c>
      <c r="E95">
        <v>6.5</v>
      </c>
      <c r="F95">
        <v>31</v>
      </c>
      <c r="G95">
        <f>'Monthly Data'!BM95</f>
        <v>94</v>
      </c>
      <c r="H95">
        <v>0</v>
      </c>
      <c r="I95" s="6">
        <v>15622.2</v>
      </c>
      <c r="J95">
        <f>'Monthly Data'!CI95</f>
        <v>0</v>
      </c>
      <c r="L95" s="6">
        <f t="shared" si="19"/>
        <v>-4971734.8050993802</v>
      </c>
      <c r="M95" s="6">
        <f t="shared" si="20"/>
        <v>21975.361973140356</v>
      </c>
      <c r="N95" s="6">
        <f t="shared" si="21"/>
        <v>10534908.85735389</v>
      </c>
      <c r="O95" s="6">
        <f t="shared" si="22"/>
        <v>-1049246.8903515593</v>
      </c>
      <c r="P95" s="6">
        <f t="shared" si="23"/>
        <v>0</v>
      </c>
      <c r="Q95" s="6">
        <f t="shared" si="24"/>
        <v>5894049.4359244993</v>
      </c>
      <c r="R95" s="6">
        <f t="shared" si="25"/>
        <v>0</v>
      </c>
      <c r="S95" s="6">
        <f t="shared" si="26"/>
        <v>10429951.95980059</v>
      </c>
      <c r="T95" s="6">
        <f t="shared" si="27"/>
        <v>963317.74372834153</v>
      </c>
      <c r="U95" s="15">
        <f t="shared" si="28"/>
        <v>0.10175926540954137</v>
      </c>
    </row>
    <row r="96" spans="1:21" x14ac:dyDescent="0.25">
      <c r="A96" s="256">
        <v>43770</v>
      </c>
      <c r="B96">
        <f t="shared" si="29"/>
        <v>11</v>
      </c>
      <c r="C96">
        <f t="shared" si="30"/>
        <v>2019</v>
      </c>
      <c r="D96" s="6">
        <v>10102054.306972248</v>
      </c>
      <c r="E96">
        <v>0</v>
      </c>
      <c r="F96">
        <v>30</v>
      </c>
      <c r="G96">
        <f>'Monthly Data'!BM96</f>
        <v>95</v>
      </c>
      <c r="H96">
        <v>0</v>
      </c>
      <c r="I96" s="6">
        <v>15622.2</v>
      </c>
      <c r="J96">
        <f>'Monthly Data'!CI96</f>
        <v>0</v>
      </c>
      <c r="L96" s="6">
        <f t="shared" si="19"/>
        <v>-4971734.8050993802</v>
      </c>
      <c r="M96" s="6">
        <f t="shared" si="20"/>
        <v>0</v>
      </c>
      <c r="N96" s="6">
        <f t="shared" si="21"/>
        <v>10195073.087761831</v>
      </c>
      <c r="O96" s="6">
        <f t="shared" si="22"/>
        <v>-1060409.0913127461</v>
      </c>
      <c r="P96" s="6">
        <f t="shared" si="23"/>
        <v>0</v>
      </c>
      <c r="Q96" s="6">
        <f t="shared" si="24"/>
        <v>5894049.4359244993</v>
      </c>
      <c r="R96" s="6">
        <f t="shared" si="25"/>
        <v>0</v>
      </c>
      <c r="S96" s="6">
        <f t="shared" si="26"/>
        <v>10056978.627274204</v>
      </c>
      <c r="T96" s="6">
        <f t="shared" si="27"/>
        <v>-45075.679698044434</v>
      </c>
      <c r="U96" s="15">
        <f t="shared" si="28"/>
        <v>4.4620310214462068E-3</v>
      </c>
    </row>
    <row r="97" spans="1:21" x14ac:dyDescent="0.25">
      <c r="A97" s="256">
        <v>43800</v>
      </c>
      <c r="B97">
        <f t="shared" si="29"/>
        <v>12</v>
      </c>
      <c r="C97">
        <f t="shared" si="30"/>
        <v>2019</v>
      </c>
      <c r="D97" s="6">
        <v>9521070.1393722482</v>
      </c>
      <c r="E97">
        <v>0</v>
      </c>
      <c r="F97">
        <v>31</v>
      </c>
      <c r="G97">
        <f>'Monthly Data'!BM97</f>
        <v>96</v>
      </c>
      <c r="H97">
        <v>1</v>
      </c>
      <c r="I97" s="6">
        <v>15622.2</v>
      </c>
      <c r="J97">
        <f>'Monthly Data'!CI97</f>
        <v>0</v>
      </c>
      <c r="L97" s="6">
        <f t="shared" si="19"/>
        <v>-4971734.8050993802</v>
      </c>
      <c r="M97" s="6">
        <f t="shared" si="20"/>
        <v>0</v>
      </c>
      <c r="N97" s="6">
        <f t="shared" si="21"/>
        <v>10534908.85735389</v>
      </c>
      <c r="O97" s="6">
        <f t="shared" si="22"/>
        <v>-1071571.2922739328</v>
      </c>
      <c r="P97" s="6">
        <f t="shared" si="23"/>
        <v>-589806.87061005097</v>
      </c>
      <c r="Q97" s="6">
        <f t="shared" si="24"/>
        <v>5894049.4359244993</v>
      </c>
      <c r="R97" s="6">
        <f t="shared" si="25"/>
        <v>0</v>
      </c>
      <c r="S97" s="6">
        <f t="shared" si="26"/>
        <v>9795845.3252950255</v>
      </c>
      <c r="T97" s="6">
        <f t="shared" si="27"/>
        <v>274775.18592277728</v>
      </c>
      <c r="U97" s="15">
        <f t="shared" si="28"/>
        <v>2.8859695590993096E-2</v>
      </c>
    </row>
    <row r="98" spans="1:21" x14ac:dyDescent="0.25">
      <c r="A98" s="256">
        <v>43831</v>
      </c>
      <c r="B98">
        <f t="shared" ref="B98:B121" si="31">MONTH(A98)</f>
        <v>1</v>
      </c>
      <c r="C98">
        <f t="shared" ref="C98:C121" si="32">YEAR(A98)</f>
        <v>2020</v>
      </c>
      <c r="D98" s="6">
        <v>9846325.1576698795</v>
      </c>
      <c r="E98">
        <v>0</v>
      </c>
      <c r="F98">
        <v>31</v>
      </c>
      <c r="G98">
        <f>'Monthly Data'!BM98</f>
        <v>97</v>
      </c>
      <c r="H98">
        <v>0</v>
      </c>
      <c r="I98" s="6">
        <v>15415.9</v>
      </c>
      <c r="J98">
        <f>'Monthly Data'!CI98</f>
        <v>0</v>
      </c>
      <c r="L98" s="6">
        <f t="shared" si="19"/>
        <v>-4971734.8050993802</v>
      </c>
      <c r="M98" s="6">
        <f t="shared" si="20"/>
        <v>0</v>
      </c>
      <c r="N98" s="6">
        <f t="shared" si="21"/>
        <v>10534908.85735389</v>
      </c>
      <c r="O98" s="6">
        <f t="shared" si="22"/>
        <v>-1082733.4932351196</v>
      </c>
      <c r="P98" s="6">
        <f t="shared" si="23"/>
        <v>0</v>
      </c>
      <c r="Q98" s="6">
        <f t="shared" si="24"/>
        <v>5816215.1745124552</v>
      </c>
      <c r="R98" s="6">
        <f t="shared" si="25"/>
        <v>0</v>
      </c>
      <c r="S98" s="6">
        <f t="shared" si="26"/>
        <v>10296655.733531846</v>
      </c>
      <c r="T98" s="6">
        <f t="shared" ref="T98:T121" si="33">S98-D98</f>
        <v>450330.57586196624</v>
      </c>
      <c r="U98" s="15">
        <f t="shared" ref="U98:U121" si="34">ABS(S98-D98)/D98</f>
        <v>4.5735903359963422E-2</v>
      </c>
    </row>
    <row r="99" spans="1:21" x14ac:dyDescent="0.25">
      <c r="A99" s="256">
        <v>43862</v>
      </c>
      <c r="B99">
        <f t="shared" si="31"/>
        <v>2</v>
      </c>
      <c r="C99">
        <f t="shared" si="32"/>
        <v>2020</v>
      </c>
      <c r="D99" s="6">
        <v>9201812.3928698786</v>
      </c>
      <c r="E99">
        <v>0</v>
      </c>
      <c r="F99">
        <v>29</v>
      </c>
      <c r="G99">
        <f>'Monthly Data'!BM99</f>
        <v>98</v>
      </c>
      <c r="H99">
        <v>0</v>
      </c>
      <c r="I99" s="6">
        <v>15415.9</v>
      </c>
      <c r="J99">
        <f>'Monthly Data'!CI99</f>
        <v>0</v>
      </c>
      <c r="L99" s="6">
        <f t="shared" si="19"/>
        <v>-4971734.8050993802</v>
      </c>
      <c r="M99" s="6">
        <f t="shared" si="20"/>
        <v>0</v>
      </c>
      <c r="N99" s="6">
        <f t="shared" si="21"/>
        <v>9855237.3181697689</v>
      </c>
      <c r="O99" s="6">
        <f t="shared" si="22"/>
        <v>-1093895.6941963064</v>
      </c>
      <c r="P99" s="6">
        <f t="shared" si="23"/>
        <v>0</v>
      </c>
      <c r="Q99" s="6">
        <f t="shared" si="24"/>
        <v>5816215.1745124552</v>
      </c>
      <c r="R99" s="6">
        <f t="shared" si="25"/>
        <v>0</v>
      </c>
      <c r="S99" s="6">
        <f t="shared" si="26"/>
        <v>9605821.9933865368</v>
      </c>
      <c r="T99" s="6">
        <f t="shared" si="33"/>
        <v>404009.60051665828</v>
      </c>
      <c r="U99" s="15">
        <f t="shared" si="34"/>
        <v>4.3905437675485472E-2</v>
      </c>
    </row>
    <row r="100" spans="1:21" x14ac:dyDescent="0.25">
      <c r="A100" s="256">
        <v>43891</v>
      </c>
      <c r="B100">
        <f t="shared" si="31"/>
        <v>3</v>
      </c>
      <c r="C100">
        <f t="shared" si="32"/>
        <v>2020</v>
      </c>
      <c r="D100" s="6">
        <v>8994175.8928698786</v>
      </c>
      <c r="E100">
        <v>0</v>
      </c>
      <c r="F100">
        <v>31</v>
      </c>
      <c r="G100">
        <f>'Monthly Data'!BM100</f>
        <v>99</v>
      </c>
      <c r="H100">
        <v>0</v>
      </c>
      <c r="I100" s="6">
        <v>15415.9</v>
      </c>
      <c r="J100" s="117">
        <f>'Monthly Data'!CI100</f>
        <v>0.5</v>
      </c>
      <c r="L100" s="6">
        <f t="shared" si="19"/>
        <v>-4971734.8050993802</v>
      </c>
      <c r="M100" s="6">
        <f t="shared" si="20"/>
        <v>0</v>
      </c>
      <c r="N100" s="6">
        <f t="shared" si="21"/>
        <v>10534908.85735389</v>
      </c>
      <c r="O100" s="6">
        <f t="shared" si="22"/>
        <v>-1105057.8951574932</v>
      </c>
      <c r="P100" s="6">
        <f t="shared" si="23"/>
        <v>0</v>
      </c>
      <c r="Q100" s="6">
        <f t="shared" si="24"/>
        <v>5816215.1745124552</v>
      </c>
      <c r="R100" s="6">
        <f t="shared" si="25"/>
        <v>-1286083.130229065</v>
      </c>
      <c r="S100" s="6">
        <f t="shared" si="26"/>
        <v>8988248.2013804074</v>
      </c>
      <c r="T100" s="6">
        <f t="shared" si="33"/>
        <v>-5927.6914894711226</v>
      </c>
      <c r="U100" s="15">
        <f t="shared" si="34"/>
        <v>6.5905887988807203E-4</v>
      </c>
    </row>
    <row r="101" spans="1:21" x14ac:dyDescent="0.25">
      <c r="A101" s="256">
        <v>43922</v>
      </c>
      <c r="B101">
        <f t="shared" si="31"/>
        <v>4</v>
      </c>
      <c r="C101">
        <f t="shared" si="32"/>
        <v>2020</v>
      </c>
      <c r="D101" s="6">
        <v>6917739.5804698793</v>
      </c>
      <c r="E101">
        <v>0</v>
      </c>
      <c r="F101">
        <v>30</v>
      </c>
      <c r="G101">
        <f>'Monthly Data'!BM101</f>
        <v>100</v>
      </c>
      <c r="H101">
        <v>0</v>
      </c>
      <c r="I101" s="6">
        <v>15415.9</v>
      </c>
      <c r="J101" s="117">
        <f>'Monthly Data'!CI101</f>
        <v>1</v>
      </c>
      <c r="L101" s="6">
        <f t="shared" si="19"/>
        <v>-4971734.8050993802</v>
      </c>
      <c r="M101" s="6">
        <f t="shared" si="20"/>
        <v>0</v>
      </c>
      <c r="N101" s="6">
        <f t="shared" si="21"/>
        <v>10195073.087761831</v>
      </c>
      <c r="O101" s="6">
        <f t="shared" si="22"/>
        <v>-1116220.09611868</v>
      </c>
      <c r="P101" s="6">
        <f t="shared" si="23"/>
        <v>0</v>
      </c>
      <c r="Q101" s="6">
        <f t="shared" si="24"/>
        <v>5816215.1745124552</v>
      </c>
      <c r="R101" s="6">
        <f t="shared" si="25"/>
        <v>-2572166.2604581299</v>
      </c>
      <c r="S101" s="6">
        <f t="shared" si="26"/>
        <v>7351167.100598095</v>
      </c>
      <c r="T101" s="6">
        <f t="shared" si="33"/>
        <v>433427.52012821566</v>
      </c>
      <c r="U101" s="15">
        <f t="shared" si="34"/>
        <v>6.265450080715175E-2</v>
      </c>
    </row>
    <row r="102" spans="1:21" x14ac:dyDescent="0.25">
      <c r="A102" s="256">
        <v>43952</v>
      </c>
      <c r="B102">
        <f t="shared" si="31"/>
        <v>5</v>
      </c>
      <c r="C102">
        <f t="shared" si="32"/>
        <v>2020</v>
      </c>
      <c r="D102" s="6">
        <v>7813006.9350698786</v>
      </c>
      <c r="E102">
        <v>42.5</v>
      </c>
      <c r="F102">
        <v>31</v>
      </c>
      <c r="G102">
        <f>'Monthly Data'!BM102</f>
        <v>101</v>
      </c>
      <c r="H102">
        <v>0</v>
      </c>
      <c r="I102" s="6">
        <v>15415.9</v>
      </c>
      <c r="J102" s="117">
        <f>'Monthly Data'!CI102</f>
        <v>1</v>
      </c>
      <c r="L102" s="6">
        <f t="shared" si="19"/>
        <v>-4971734.8050993802</v>
      </c>
      <c r="M102" s="6">
        <f t="shared" si="20"/>
        <v>143685.05905514848</v>
      </c>
      <c r="N102" s="6">
        <f t="shared" si="21"/>
        <v>10534908.85735389</v>
      </c>
      <c r="O102" s="6">
        <f t="shared" si="22"/>
        <v>-1127382.2970798668</v>
      </c>
      <c r="P102" s="6">
        <f t="shared" si="23"/>
        <v>0</v>
      </c>
      <c r="Q102" s="6">
        <f t="shared" si="24"/>
        <v>5816215.1745124552</v>
      </c>
      <c r="R102" s="6">
        <f t="shared" si="25"/>
        <v>-2572166.2604581299</v>
      </c>
      <c r="S102" s="6">
        <f>SUM(L102:R102)</f>
        <v>7823525.7282841168</v>
      </c>
      <c r="T102" s="6">
        <f t="shared" si="33"/>
        <v>10518.793214238249</v>
      </c>
      <c r="U102" s="15">
        <f t="shared" si="34"/>
        <v>1.3463181719477343E-3</v>
      </c>
    </row>
    <row r="103" spans="1:21" x14ac:dyDescent="0.25">
      <c r="A103" s="256">
        <v>43983</v>
      </c>
      <c r="B103">
        <f t="shared" si="31"/>
        <v>6</v>
      </c>
      <c r="C103">
        <f t="shared" si="32"/>
        <v>2020</v>
      </c>
      <c r="D103" s="6">
        <v>9790786.302669879</v>
      </c>
      <c r="E103">
        <v>111.00000000000001</v>
      </c>
      <c r="F103">
        <v>30</v>
      </c>
      <c r="G103">
        <f>'Monthly Data'!BM103</f>
        <v>102</v>
      </c>
      <c r="H103">
        <v>0</v>
      </c>
      <c r="I103" s="6">
        <v>15415.9</v>
      </c>
      <c r="J103" s="117">
        <f>'Monthly Data'!CI103</f>
        <v>0.5</v>
      </c>
      <c r="L103" s="6">
        <f t="shared" si="19"/>
        <v>-4971734.8050993802</v>
      </c>
      <c r="M103" s="6">
        <f t="shared" si="20"/>
        <v>375271.56600285845</v>
      </c>
      <c r="N103" s="6">
        <f t="shared" si="21"/>
        <v>10195073.087761831</v>
      </c>
      <c r="O103" s="6">
        <f t="shared" si="22"/>
        <v>-1138544.4980410535</v>
      </c>
      <c r="P103" s="6">
        <f t="shared" si="23"/>
        <v>0</v>
      </c>
      <c r="Q103" s="6">
        <f t="shared" si="24"/>
        <v>5816215.1745124552</v>
      </c>
      <c r="R103" s="6">
        <f t="shared" si="25"/>
        <v>-1286083.130229065</v>
      </c>
      <c r="S103" s="6">
        <f>SUM(L103:R103)</f>
        <v>8990197.3949076459</v>
      </c>
      <c r="T103" s="6">
        <f t="shared" si="33"/>
        <v>-800588.90776223317</v>
      </c>
      <c r="U103" s="15">
        <f t="shared" si="34"/>
        <v>8.1769623298173527E-2</v>
      </c>
    </row>
    <row r="104" spans="1:21" x14ac:dyDescent="0.25">
      <c r="A104" s="256">
        <v>44013</v>
      </c>
      <c r="B104">
        <f t="shared" si="31"/>
        <v>7</v>
      </c>
      <c r="C104">
        <f t="shared" si="32"/>
        <v>2020</v>
      </c>
      <c r="D104" s="6">
        <v>10844946.344469879</v>
      </c>
      <c r="E104">
        <v>221.09999999999994</v>
      </c>
      <c r="F104">
        <v>31</v>
      </c>
      <c r="G104">
        <f>'Monthly Data'!BM104</f>
        <v>103</v>
      </c>
      <c r="H104">
        <v>0</v>
      </c>
      <c r="I104" s="6">
        <v>15415.9</v>
      </c>
      <c r="J104">
        <f>'Monthly Data'!CI104</f>
        <v>0</v>
      </c>
      <c r="L104" s="6">
        <f t="shared" si="19"/>
        <v>-4971734.8050993802</v>
      </c>
      <c r="M104" s="6">
        <f t="shared" si="20"/>
        <v>747500.38957866631</v>
      </c>
      <c r="N104" s="6">
        <f t="shared" si="21"/>
        <v>10534908.85735389</v>
      </c>
      <c r="O104" s="6">
        <f t="shared" si="22"/>
        <v>-1149706.6990022403</v>
      </c>
      <c r="P104" s="6">
        <f t="shared" si="23"/>
        <v>0</v>
      </c>
      <c r="Q104" s="6">
        <f t="shared" si="24"/>
        <v>5816215.1745124552</v>
      </c>
      <c r="R104" s="6">
        <f t="shared" si="25"/>
        <v>0</v>
      </c>
      <c r="S104" s="6">
        <f t="shared" si="26"/>
        <v>10977182.917343391</v>
      </c>
      <c r="T104" s="6">
        <f t="shared" si="33"/>
        <v>132236.57287351228</v>
      </c>
      <c r="U104" s="15">
        <f t="shared" si="34"/>
        <v>1.219338193784086E-2</v>
      </c>
    </row>
    <row r="105" spans="1:21" x14ac:dyDescent="0.25">
      <c r="A105" s="256">
        <v>44044</v>
      </c>
      <c r="B105">
        <f t="shared" si="31"/>
        <v>8</v>
      </c>
      <c r="C105">
        <f t="shared" si="32"/>
        <v>2020</v>
      </c>
      <c r="D105" s="6">
        <v>11015142.525269879</v>
      </c>
      <c r="E105">
        <v>149</v>
      </c>
      <c r="F105">
        <v>31</v>
      </c>
      <c r="G105">
        <f>'Monthly Data'!BM105</f>
        <v>104</v>
      </c>
      <c r="H105">
        <v>0</v>
      </c>
      <c r="I105" s="6">
        <v>15415.9</v>
      </c>
      <c r="J105">
        <f>'Monthly Data'!CI105</f>
        <v>0</v>
      </c>
      <c r="L105" s="6">
        <f t="shared" si="19"/>
        <v>-4971734.8050993802</v>
      </c>
      <c r="M105" s="6">
        <f t="shared" si="20"/>
        <v>503742.91292275587</v>
      </c>
      <c r="N105" s="6">
        <f t="shared" si="21"/>
        <v>10534908.85735389</v>
      </c>
      <c r="O105" s="6">
        <f t="shared" si="22"/>
        <v>-1160868.8999634271</v>
      </c>
      <c r="P105" s="6">
        <f t="shared" si="23"/>
        <v>0</v>
      </c>
      <c r="Q105" s="6">
        <f t="shared" si="24"/>
        <v>5816215.1745124552</v>
      </c>
      <c r="R105" s="6">
        <f t="shared" si="25"/>
        <v>0</v>
      </c>
      <c r="S105" s="6">
        <f t="shared" si="26"/>
        <v>10722263.239726294</v>
      </c>
      <c r="T105" s="6">
        <f t="shared" si="33"/>
        <v>-292879.2855435852</v>
      </c>
      <c r="U105" s="15">
        <f t="shared" si="34"/>
        <v>2.6588787650426653E-2</v>
      </c>
    </row>
    <row r="106" spans="1:21" x14ac:dyDescent="0.25">
      <c r="A106" s="256">
        <v>44075</v>
      </c>
      <c r="B106">
        <f t="shared" si="31"/>
        <v>9</v>
      </c>
      <c r="C106">
        <f t="shared" si="32"/>
        <v>2020</v>
      </c>
      <c r="D106" s="6">
        <v>10845375.212269878</v>
      </c>
      <c r="E106">
        <v>45.5</v>
      </c>
      <c r="F106">
        <v>30</v>
      </c>
      <c r="G106">
        <f>'Monthly Data'!BM106</f>
        <v>105</v>
      </c>
      <c r="H106">
        <v>0</v>
      </c>
      <c r="I106" s="6">
        <v>15415.9</v>
      </c>
      <c r="J106">
        <f>'Monthly Data'!CI106</f>
        <v>0</v>
      </c>
      <c r="L106" s="6">
        <f t="shared" si="19"/>
        <v>-4971734.8050993802</v>
      </c>
      <c r="M106" s="6">
        <f t="shared" si="20"/>
        <v>153827.53381198249</v>
      </c>
      <c r="N106" s="6">
        <f t="shared" si="21"/>
        <v>10195073.087761831</v>
      </c>
      <c r="O106" s="6">
        <f t="shared" si="22"/>
        <v>-1172031.1009246139</v>
      </c>
      <c r="P106" s="6">
        <f t="shared" si="23"/>
        <v>0</v>
      </c>
      <c r="Q106" s="6">
        <f t="shared" si="24"/>
        <v>5816215.1745124552</v>
      </c>
      <c r="R106" s="6">
        <f t="shared" si="25"/>
        <v>0</v>
      </c>
      <c r="S106" s="6">
        <f t="shared" si="26"/>
        <v>10021349.890062274</v>
      </c>
      <c r="T106" s="6">
        <f t="shared" si="33"/>
        <v>-824025.3222076036</v>
      </c>
      <c r="U106" s="15">
        <f t="shared" si="34"/>
        <v>7.5979420359320107E-2</v>
      </c>
    </row>
    <row r="107" spans="1:21" x14ac:dyDescent="0.25">
      <c r="A107" s="256">
        <v>44105</v>
      </c>
      <c r="B107">
        <f t="shared" si="31"/>
        <v>10</v>
      </c>
      <c r="C107">
        <f t="shared" si="32"/>
        <v>2020</v>
      </c>
      <c r="D107" s="6">
        <v>9699790.5658698808</v>
      </c>
      <c r="E107">
        <v>0.60000000000000142</v>
      </c>
      <c r="F107">
        <v>31</v>
      </c>
      <c r="G107">
        <f>'Monthly Data'!BM107</f>
        <v>106</v>
      </c>
      <c r="H107">
        <v>0</v>
      </c>
      <c r="I107" s="6">
        <v>15415.9</v>
      </c>
      <c r="J107">
        <f>'Monthly Data'!CI107</f>
        <v>0</v>
      </c>
      <c r="L107" s="6">
        <f t="shared" si="19"/>
        <v>-4971734.8050993802</v>
      </c>
      <c r="M107" s="6">
        <f t="shared" si="20"/>
        <v>2028.4949513668068</v>
      </c>
      <c r="N107" s="6">
        <f t="shared" si="21"/>
        <v>10534908.85735389</v>
      </c>
      <c r="O107" s="6">
        <f t="shared" si="22"/>
        <v>-1183193.3018858007</v>
      </c>
      <c r="P107" s="6">
        <f t="shared" si="23"/>
        <v>0</v>
      </c>
      <c r="Q107" s="6">
        <f t="shared" si="24"/>
        <v>5816215.1745124552</v>
      </c>
      <c r="R107" s="6">
        <f t="shared" si="25"/>
        <v>0</v>
      </c>
      <c r="S107" s="6">
        <f t="shared" si="26"/>
        <v>10198224.419832531</v>
      </c>
      <c r="T107" s="6">
        <f t="shared" si="33"/>
        <v>498433.85396265052</v>
      </c>
      <c r="U107" s="15">
        <f t="shared" si="34"/>
        <v>5.1386042881839358E-2</v>
      </c>
    </row>
    <row r="108" spans="1:21" x14ac:dyDescent="0.25">
      <c r="A108" s="256">
        <v>44136</v>
      </c>
      <c r="B108">
        <f t="shared" si="31"/>
        <v>11</v>
      </c>
      <c r="C108">
        <f t="shared" si="32"/>
        <v>2020</v>
      </c>
      <c r="D108" s="6">
        <v>10193262.061469879</v>
      </c>
      <c r="E108">
        <v>3.4000000000000021</v>
      </c>
      <c r="F108">
        <v>30</v>
      </c>
      <c r="G108">
        <f>'Monthly Data'!BM108</f>
        <v>107</v>
      </c>
      <c r="H108">
        <v>0</v>
      </c>
      <c r="I108" s="6">
        <v>15415.9</v>
      </c>
      <c r="J108">
        <f>'Monthly Data'!CI108</f>
        <v>0</v>
      </c>
      <c r="L108" s="6">
        <f t="shared" si="19"/>
        <v>-4971734.8050993802</v>
      </c>
      <c r="M108" s="6">
        <f t="shared" si="20"/>
        <v>11494.804724411886</v>
      </c>
      <c r="N108" s="6">
        <f t="shared" si="21"/>
        <v>10195073.087761831</v>
      </c>
      <c r="O108" s="6">
        <f t="shared" si="22"/>
        <v>-1194355.5028469877</v>
      </c>
      <c r="P108" s="6">
        <f t="shared" si="23"/>
        <v>0</v>
      </c>
      <c r="Q108" s="6">
        <f t="shared" si="24"/>
        <v>5816215.1745124552</v>
      </c>
      <c r="R108" s="6">
        <f t="shared" si="25"/>
        <v>0</v>
      </c>
      <c r="S108" s="6">
        <f t="shared" si="26"/>
        <v>9856692.7590523288</v>
      </c>
      <c r="T108" s="6">
        <f t="shared" si="33"/>
        <v>-336569.30241755024</v>
      </c>
      <c r="U108" s="15">
        <f t="shared" si="34"/>
        <v>3.3018802066295212E-2</v>
      </c>
    </row>
    <row r="109" spans="1:21" x14ac:dyDescent="0.25">
      <c r="A109" s="256">
        <v>44166</v>
      </c>
      <c r="B109">
        <f t="shared" si="31"/>
        <v>12</v>
      </c>
      <c r="C109">
        <f t="shared" si="32"/>
        <v>2020</v>
      </c>
      <c r="D109" s="6">
        <v>9887981.4554698803</v>
      </c>
      <c r="E109">
        <v>0</v>
      </c>
      <c r="F109">
        <v>31</v>
      </c>
      <c r="G109">
        <f>'Monthly Data'!BM109</f>
        <v>108</v>
      </c>
      <c r="H109">
        <v>1</v>
      </c>
      <c r="I109" s="6">
        <v>15415.9</v>
      </c>
      <c r="J109">
        <f>'Monthly Data'!CI109</f>
        <v>0</v>
      </c>
      <c r="L109" s="6">
        <f t="shared" si="19"/>
        <v>-4971734.8050993802</v>
      </c>
      <c r="M109" s="6">
        <f t="shared" si="20"/>
        <v>0</v>
      </c>
      <c r="N109" s="6">
        <f t="shared" si="21"/>
        <v>10534908.85735389</v>
      </c>
      <c r="O109" s="6">
        <f t="shared" si="22"/>
        <v>-1205517.7038081745</v>
      </c>
      <c r="P109" s="6">
        <f t="shared" si="23"/>
        <v>-589806.87061005097</v>
      </c>
      <c r="Q109" s="6">
        <f t="shared" si="24"/>
        <v>5816215.1745124552</v>
      </c>
      <c r="R109" s="6">
        <f t="shared" si="25"/>
        <v>0</v>
      </c>
      <c r="S109" s="6">
        <f t="shared" si="26"/>
        <v>9584064.65234874</v>
      </c>
      <c r="T109" s="6">
        <f t="shared" si="33"/>
        <v>-303916.80312114023</v>
      </c>
      <c r="U109" s="15">
        <f t="shared" si="34"/>
        <v>3.0735980289790906E-2</v>
      </c>
    </row>
    <row r="110" spans="1:21" x14ac:dyDescent="0.25">
      <c r="A110" s="256">
        <v>44197</v>
      </c>
      <c r="B110">
        <f t="shared" si="31"/>
        <v>1</v>
      </c>
      <c r="C110">
        <f t="shared" si="32"/>
        <v>2021</v>
      </c>
      <c r="D110" s="6">
        <v>10133184.353907244</v>
      </c>
      <c r="E110">
        <v>0</v>
      </c>
      <c r="F110">
        <v>31</v>
      </c>
      <c r="G110">
        <f>'Monthly Data'!BM110</f>
        <v>109</v>
      </c>
      <c r="H110">
        <v>0</v>
      </c>
      <c r="I110" s="6">
        <v>15871</v>
      </c>
      <c r="J110">
        <f>'Monthly Data'!CI110</f>
        <v>0</v>
      </c>
      <c r="L110" s="6">
        <f t="shared" si="19"/>
        <v>-4971734.8050993802</v>
      </c>
      <c r="M110" s="6">
        <f t="shared" si="20"/>
        <v>0</v>
      </c>
      <c r="N110" s="6">
        <f t="shared" si="21"/>
        <v>10534908.85735389</v>
      </c>
      <c r="O110" s="6">
        <f t="shared" si="22"/>
        <v>-1216679.9047693613</v>
      </c>
      <c r="P110" s="6">
        <f t="shared" si="23"/>
        <v>0</v>
      </c>
      <c r="Q110" s="6">
        <f t="shared" si="24"/>
        <v>5987918.3852183251</v>
      </c>
      <c r="R110" s="6">
        <f t="shared" si="25"/>
        <v>0</v>
      </c>
      <c r="S110" s="6">
        <f t="shared" si="26"/>
        <v>10334412.532703474</v>
      </c>
      <c r="T110" s="6">
        <f t="shared" si="33"/>
        <v>201228.17879622988</v>
      </c>
      <c r="U110" s="15">
        <f t="shared" si="34"/>
        <v>1.9858335915761614E-2</v>
      </c>
    </row>
    <row r="111" spans="1:21" x14ac:dyDescent="0.25">
      <c r="A111" s="256">
        <v>44228</v>
      </c>
      <c r="B111">
        <f t="shared" si="31"/>
        <v>2</v>
      </c>
      <c r="C111">
        <f t="shared" si="32"/>
        <v>2021</v>
      </c>
      <c r="D111" s="6">
        <v>9493167.749907244</v>
      </c>
      <c r="E111">
        <v>0</v>
      </c>
      <c r="F111">
        <v>28</v>
      </c>
      <c r="G111">
        <f>'Monthly Data'!BM111</f>
        <v>110</v>
      </c>
      <c r="H111">
        <v>0</v>
      </c>
      <c r="I111" s="6">
        <v>15871</v>
      </c>
      <c r="J111">
        <f>'Monthly Data'!CI111</f>
        <v>0</v>
      </c>
      <c r="L111" s="6">
        <f t="shared" si="19"/>
        <v>-4971734.8050993802</v>
      </c>
      <c r="M111" s="6">
        <f t="shared" si="20"/>
        <v>0</v>
      </c>
      <c r="N111" s="6">
        <f t="shared" si="21"/>
        <v>9515401.5485777073</v>
      </c>
      <c r="O111" s="6">
        <f t="shared" si="22"/>
        <v>-1227842.105730548</v>
      </c>
      <c r="P111" s="6">
        <f t="shared" si="23"/>
        <v>0</v>
      </c>
      <c r="Q111" s="6">
        <f t="shared" si="24"/>
        <v>5987918.3852183251</v>
      </c>
      <c r="R111" s="6">
        <f t="shared" si="25"/>
        <v>0</v>
      </c>
      <c r="S111" s="6">
        <f t="shared" si="26"/>
        <v>9303743.0229661036</v>
      </c>
      <c r="T111" s="6">
        <f t="shared" si="33"/>
        <v>-189424.72694114037</v>
      </c>
      <c r="U111" s="15">
        <f t="shared" si="34"/>
        <v>1.995379539595634E-2</v>
      </c>
    </row>
    <row r="112" spans="1:21" x14ac:dyDescent="0.25">
      <c r="A112" s="256">
        <v>44256</v>
      </c>
      <c r="B112">
        <f t="shared" si="31"/>
        <v>3</v>
      </c>
      <c r="C112">
        <f t="shared" si="32"/>
        <v>2021</v>
      </c>
      <c r="D112" s="6">
        <v>10734611.402707245</v>
      </c>
      <c r="E112">
        <v>0.19999999999999929</v>
      </c>
      <c r="F112">
        <v>31</v>
      </c>
      <c r="G112">
        <f>'Monthly Data'!BM112</f>
        <v>111</v>
      </c>
      <c r="H112">
        <v>0</v>
      </c>
      <c r="I112" s="6">
        <v>15871</v>
      </c>
      <c r="J112">
        <f>'Monthly Data'!CI112</f>
        <v>0</v>
      </c>
      <c r="L112" s="6">
        <f t="shared" si="19"/>
        <v>-4971734.8050993802</v>
      </c>
      <c r="M112" s="6">
        <f t="shared" si="20"/>
        <v>676.16498378893164</v>
      </c>
      <c r="N112" s="6">
        <f t="shared" si="21"/>
        <v>10534908.85735389</v>
      </c>
      <c r="O112" s="6">
        <f t="shared" si="22"/>
        <v>-1239004.3066917348</v>
      </c>
      <c r="P112" s="6">
        <f t="shared" si="23"/>
        <v>0</v>
      </c>
      <c r="Q112" s="6">
        <f t="shared" si="24"/>
        <v>5987918.3852183251</v>
      </c>
      <c r="R112" s="6">
        <f t="shared" si="25"/>
        <v>0</v>
      </c>
      <c r="S112" s="6">
        <f t="shared" si="26"/>
        <v>10312764.29576489</v>
      </c>
      <c r="T112" s="6">
        <f t="shared" si="33"/>
        <v>-421847.10694235563</v>
      </c>
      <c r="U112" s="15">
        <f t="shared" si="34"/>
        <v>3.9297846108892844E-2</v>
      </c>
    </row>
    <row r="113" spans="1:25" x14ac:dyDescent="0.25">
      <c r="A113" s="256">
        <v>44287</v>
      </c>
      <c r="B113">
        <f t="shared" si="31"/>
        <v>4</v>
      </c>
      <c r="C113">
        <f t="shared" si="32"/>
        <v>2021</v>
      </c>
      <c r="D113" s="6">
        <v>10624258.765507245</v>
      </c>
      <c r="E113">
        <v>5.6000000000000014</v>
      </c>
      <c r="F113">
        <v>30</v>
      </c>
      <c r="G113">
        <f>'Monthly Data'!BM113</f>
        <v>112</v>
      </c>
      <c r="H113">
        <v>0</v>
      </c>
      <c r="I113" s="6">
        <v>15871</v>
      </c>
      <c r="J113">
        <f>'Monthly Data'!CI113</f>
        <v>0</v>
      </c>
      <c r="L113" s="6">
        <f t="shared" si="19"/>
        <v>-4971734.8050993802</v>
      </c>
      <c r="M113" s="6">
        <f t="shared" si="20"/>
        <v>18932.619546090158</v>
      </c>
      <c r="N113" s="6">
        <f t="shared" si="21"/>
        <v>10195073.087761831</v>
      </c>
      <c r="O113" s="6">
        <f t="shared" si="22"/>
        <v>-1250166.5076529216</v>
      </c>
      <c r="P113" s="6">
        <f t="shared" si="23"/>
        <v>0</v>
      </c>
      <c r="Q113" s="6">
        <f t="shared" si="24"/>
        <v>5987918.3852183251</v>
      </c>
      <c r="R113" s="6">
        <f t="shared" si="25"/>
        <v>0</v>
      </c>
      <c r="S113" s="6">
        <f t="shared" si="26"/>
        <v>9980022.7797739431</v>
      </c>
      <c r="T113" s="6">
        <f t="shared" si="33"/>
        <v>-644235.98573330231</v>
      </c>
      <c r="U113" s="15">
        <f t="shared" si="34"/>
        <v>6.063820544590659E-2</v>
      </c>
    </row>
    <row r="114" spans="1:25" x14ac:dyDescent="0.25">
      <c r="A114" s="256">
        <v>44317</v>
      </c>
      <c r="B114">
        <f t="shared" si="31"/>
        <v>5</v>
      </c>
      <c r="C114">
        <f t="shared" si="32"/>
        <v>2021</v>
      </c>
      <c r="D114" s="6">
        <v>11081138.087907245</v>
      </c>
      <c r="E114">
        <v>40.6</v>
      </c>
      <c r="F114">
        <v>31</v>
      </c>
      <c r="G114">
        <f>'Monthly Data'!BM114</f>
        <v>113</v>
      </c>
      <c r="H114">
        <v>0</v>
      </c>
      <c r="I114" s="6">
        <v>15871</v>
      </c>
      <c r="J114">
        <f>'Monthly Data'!CI114</f>
        <v>0</v>
      </c>
      <c r="L114" s="6">
        <f t="shared" si="19"/>
        <v>-4971734.8050993802</v>
      </c>
      <c r="M114" s="6">
        <f t="shared" si="20"/>
        <v>137261.4917091536</v>
      </c>
      <c r="N114" s="6">
        <f t="shared" si="21"/>
        <v>10534908.85735389</v>
      </c>
      <c r="O114" s="6">
        <f t="shared" si="22"/>
        <v>-1261328.7086141084</v>
      </c>
      <c r="P114" s="6">
        <f t="shared" si="23"/>
        <v>0</v>
      </c>
      <c r="Q114" s="6">
        <f t="shared" si="24"/>
        <v>5987918.3852183251</v>
      </c>
      <c r="R114" s="6">
        <f t="shared" si="25"/>
        <v>0</v>
      </c>
      <c r="S114" s="6">
        <f t="shared" si="26"/>
        <v>10427025.22056788</v>
      </c>
      <c r="T114" s="6">
        <f t="shared" si="33"/>
        <v>-654112.86733936518</v>
      </c>
      <c r="U114" s="15">
        <f t="shared" si="34"/>
        <v>5.9029394106476583E-2</v>
      </c>
    </row>
    <row r="115" spans="1:25" x14ac:dyDescent="0.25">
      <c r="A115" s="256">
        <v>44348</v>
      </c>
      <c r="B115">
        <f t="shared" si="31"/>
        <v>6</v>
      </c>
      <c r="C115">
        <f t="shared" si="32"/>
        <v>2021</v>
      </c>
      <c r="D115" s="6">
        <v>11208599.613907244</v>
      </c>
      <c r="E115">
        <v>153.60000000000002</v>
      </c>
      <c r="F115">
        <v>30</v>
      </c>
      <c r="G115">
        <f>'Monthly Data'!BM115</f>
        <v>114</v>
      </c>
      <c r="H115">
        <v>0</v>
      </c>
      <c r="I115" s="6">
        <v>15871</v>
      </c>
      <c r="J115">
        <f>'Monthly Data'!CI115</f>
        <v>0</v>
      </c>
      <c r="L115" s="6">
        <f t="shared" si="19"/>
        <v>-4971734.8050993802</v>
      </c>
      <c r="M115" s="6">
        <f t="shared" si="20"/>
        <v>519294.70754990139</v>
      </c>
      <c r="N115" s="6">
        <f t="shared" si="21"/>
        <v>10195073.087761831</v>
      </c>
      <c r="O115" s="6">
        <f t="shared" si="22"/>
        <v>-1272490.9095752952</v>
      </c>
      <c r="P115" s="6">
        <f t="shared" si="23"/>
        <v>0</v>
      </c>
      <c r="Q115" s="6">
        <f t="shared" si="24"/>
        <v>5987918.3852183251</v>
      </c>
      <c r="R115" s="6">
        <f t="shared" si="25"/>
        <v>0</v>
      </c>
      <c r="S115" s="6">
        <f t="shared" si="26"/>
        <v>10458060.465855382</v>
      </c>
      <c r="T115" s="6">
        <f t="shared" si="33"/>
        <v>-750539.14805186167</v>
      </c>
      <c r="U115" s="15">
        <f t="shared" si="34"/>
        <v>6.6961009751888942E-2</v>
      </c>
    </row>
    <row r="116" spans="1:25" x14ac:dyDescent="0.25">
      <c r="A116" s="256">
        <v>44378</v>
      </c>
      <c r="B116">
        <f t="shared" si="31"/>
        <v>7</v>
      </c>
      <c r="C116">
        <f t="shared" si="32"/>
        <v>2021</v>
      </c>
      <c r="D116" s="6">
        <v>10984998.518507242</v>
      </c>
      <c r="E116">
        <v>150.49999999999997</v>
      </c>
      <c r="F116">
        <v>31</v>
      </c>
      <c r="G116">
        <f>'Monthly Data'!BM116</f>
        <v>115</v>
      </c>
      <c r="H116">
        <v>0</v>
      </c>
      <c r="I116" s="6">
        <v>15871</v>
      </c>
      <c r="J116">
        <f>'Monthly Data'!CI116</f>
        <v>0</v>
      </c>
      <c r="L116" s="6">
        <f t="shared" si="19"/>
        <v>-4971734.8050993802</v>
      </c>
      <c r="M116" s="6">
        <f t="shared" si="20"/>
        <v>508814.15030117275</v>
      </c>
      <c r="N116" s="6">
        <f t="shared" si="21"/>
        <v>10534908.85735389</v>
      </c>
      <c r="O116" s="6">
        <f t="shared" si="22"/>
        <v>-1283653.110536482</v>
      </c>
      <c r="P116" s="6">
        <f t="shared" si="23"/>
        <v>0</v>
      </c>
      <c r="Q116" s="6">
        <f t="shared" si="24"/>
        <v>5987918.3852183251</v>
      </c>
      <c r="R116" s="6">
        <f t="shared" si="25"/>
        <v>0</v>
      </c>
      <c r="S116" s="6">
        <f t="shared" si="26"/>
        <v>10776253.477237526</v>
      </c>
      <c r="T116" s="6">
        <f t="shared" si="33"/>
        <v>-208745.04126971588</v>
      </c>
      <c r="U116" s="15">
        <f t="shared" si="34"/>
        <v>1.9002737316534693E-2</v>
      </c>
    </row>
    <row r="117" spans="1:25" x14ac:dyDescent="0.25">
      <c r="A117" s="256">
        <v>44409</v>
      </c>
      <c r="B117">
        <f t="shared" si="31"/>
        <v>8</v>
      </c>
      <c r="C117">
        <f t="shared" si="32"/>
        <v>2021</v>
      </c>
      <c r="D117" s="6">
        <v>10609010.410707245</v>
      </c>
      <c r="E117">
        <v>189.7</v>
      </c>
      <c r="F117">
        <v>31</v>
      </c>
      <c r="G117">
        <f>'Monthly Data'!BM117</f>
        <v>116</v>
      </c>
      <c r="H117">
        <v>0</v>
      </c>
      <c r="I117" s="6">
        <v>15871</v>
      </c>
      <c r="J117">
        <f>'Monthly Data'!CI117</f>
        <v>0</v>
      </c>
      <c r="L117" s="6">
        <f t="shared" si="19"/>
        <v>-4971734.8050993802</v>
      </c>
      <c r="M117" s="6">
        <f t="shared" si="20"/>
        <v>641342.48712380393</v>
      </c>
      <c r="N117" s="6">
        <f t="shared" si="21"/>
        <v>10534908.85735389</v>
      </c>
      <c r="O117" s="6">
        <f t="shared" si="22"/>
        <v>-1294815.3114976687</v>
      </c>
      <c r="P117" s="6">
        <f t="shared" si="23"/>
        <v>0</v>
      </c>
      <c r="Q117" s="6">
        <f t="shared" si="24"/>
        <v>5987918.3852183251</v>
      </c>
      <c r="R117" s="6">
        <f t="shared" si="25"/>
        <v>0</v>
      </c>
      <c r="S117" s="6">
        <f t="shared" si="26"/>
        <v>10897619.613098972</v>
      </c>
      <c r="T117" s="6">
        <f t="shared" si="33"/>
        <v>288609.2023917269</v>
      </c>
      <c r="U117" s="15">
        <f t="shared" si="34"/>
        <v>2.7204158655593863E-2</v>
      </c>
    </row>
    <row r="118" spans="1:25" x14ac:dyDescent="0.25">
      <c r="A118" s="256">
        <v>44440</v>
      </c>
      <c r="B118">
        <f t="shared" si="31"/>
        <v>9</v>
      </c>
      <c r="C118">
        <f t="shared" si="32"/>
        <v>2021</v>
      </c>
      <c r="D118" s="6">
        <v>9278406.9907072429</v>
      </c>
      <c r="E118">
        <v>65.5</v>
      </c>
      <c r="F118">
        <v>30</v>
      </c>
      <c r="G118">
        <f>'Monthly Data'!BM118</f>
        <v>117</v>
      </c>
      <c r="H118">
        <v>0</v>
      </c>
      <c r="I118" s="6">
        <v>15871</v>
      </c>
      <c r="J118">
        <f>'Monthly Data'!CI118</f>
        <v>0</v>
      </c>
      <c r="L118" s="6">
        <f t="shared" si="19"/>
        <v>-4971734.8050993802</v>
      </c>
      <c r="M118" s="6">
        <f t="shared" si="20"/>
        <v>221444.03219087591</v>
      </c>
      <c r="N118" s="6">
        <f t="shared" si="21"/>
        <v>10195073.087761831</v>
      </c>
      <c r="O118" s="6">
        <f t="shared" si="22"/>
        <v>-1305977.5124588555</v>
      </c>
      <c r="P118" s="6">
        <f t="shared" si="23"/>
        <v>0</v>
      </c>
      <c r="Q118" s="6">
        <f t="shared" si="24"/>
        <v>5987918.3852183251</v>
      </c>
      <c r="R118" s="6">
        <f t="shared" si="25"/>
        <v>0</v>
      </c>
      <c r="S118" s="6">
        <f t="shared" si="26"/>
        <v>10126723.187612796</v>
      </c>
      <c r="T118" s="6">
        <f t="shared" si="33"/>
        <v>848316.19690555334</v>
      </c>
      <c r="U118" s="15">
        <f t="shared" si="34"/>
        <v>9.1429078047037773E-2</v>
      </c>
    </row>
    <row r="119" spans="1:25" x14ac:dyDescent="0.25">
      <c r="A119" s="256">
        <v>44470</v>
      </c>
      <c r="B119">
        <f t="shared" si="31"/>
        <v>10</v>
      </c>
      <c r="C119">
        <f t="shared" si="32"/>
        <v>2021</v>
      </c>
      <c r="D119" s="6">
        <v>10141947.964507245</v>
      </c>
      <c r="E119">
        <v>46.300000000000004</v>
      </c>
      <c r="F119">
        <v>31</v>
      </c>
      <c r="G119">
        <f>'Monthly Data'!BM119</f>
        <v>118</v>
      </c>
      <c r="H119">
        <v>0</v>
      </c>
      <c r="I119" s="6">
        <v>15871</v>
      </c>
      <c r="J119">
        <f>'Monthly Data'!CI119</f>
        <v>0</v>
      </c>
      <c r="L119" s="6">
        <f t="shared" si="19"/>
        <v>-4971734.8050993802</v>
      </c>
      <c r="M119" s="6">
        <f t="shared" si="20"/>
        <v>156532.19374713826</v>
      </c>
      <c r="N119" s="6">
        <f t="shared" si="21"/>
        <v>10534908.85735389</v>
      </c>
      <c r="O119" s="6">
        <f t="shared" si="22"/>
        <v>-1317139.7134200423</v>
      </c>
      <c r="P119" s="6">
        <f t="shared" si="23"/>
        <v>0</v>
      </c>
      <c r="Q119" s="6">
        <f t="shared" si="24"/>
        <v>5987918.3852183251</v>
      </c>
      <c r="R119" s="6">
        <f t="shared" si="25"/>
        <v>0</v>
      </c>
      <c r="S119" s="6">
        <f t="shared" si="26"/>
        <v>10390484.917799931</v>
      </c>
      <c r="T119" s="6">
        <f t="shared" si="33"/>
        <v>248536.95329268649</v>
      </c>
      <c r="U119" s="15">
        <f t="shared" si="34"/>
        <v>2.4505839919753709E-2</v>
      </c>
    </row>
    <row r="120" spans="1:25" x14ac:dyDescent="0.25">
      <c r="A120" s="256">
        <v>44501</v>
      </c>
      <c r="B120">
        <f t="shared" si="31"/>
        <v>11</v>
      </c>
      <c r="C120">
        <f t="shared" si="32"/>
        <v>2021</v>
      </c>
      <c r="D120" s="6">
        <v>10637205.219907247</v>
      </c>
      <c r="E120">
        <v>0</v>
      </c>
      <c r="F120">
        <v>30</v>
      </c>
      <c r="G120">
        <f>'Monthly Data'!BM120</f>
        <v>119</v>
      </c>
      <c r="H120">
        <v>0</v>
      </c>
      <c r="I120" s="6">
        <v>15871</v>
      </c>
      <c r="J120">
        <f>'Monthly Data'!CI120</f>
        <v>0</v>
      </c>
      <c r="L120" s="6">
        <f t="shared" si="19"/>
        <v>-4971734.8050993802</v>
      </c>
      <c r="M120" s="6">
        <f t="shared" si="20"/>
        <v>0</v>
      </c>
      <c r="N120" s="6">
        <f t="shared" si="21"/>
        <v>10195073.087761831</v>
      </c>
      <c r="O120" s="6">
        <f t="shared" si="22"/>
        <v>-1328301.9143812291</v>
      </c>
      <c r="P120" s="6">
        <f t="shared" si="23"/>
        <v>0</v>
      </c>
      <c r="Q120" s="6">
        <f t="shared" si="24"/>
        <v>5987918.3852183251</v>
      </c>
      <c r="R120" s="6">
        <f t="shared" si="25"/>
        <v>0</v>
      </c>
      <c r="S120" s="6">
        <f t="shared" si="26"/>
        <v>9882954.7534995452</v>
      </c>
      <c r="T120" s="6">
        <f t="shared" si="33"/>
        <v>-754250.46640770137</v>
      </c>
      <c r="U120" s="15">
        <f t="shared" si="34"/>
        <v>7.0906826634889175E-2</v>
      </c>
    </row>
    <row r="121" spans="1:25" x14ac:dyDescent="0.25">
      <c r="A121" s="256">
        <v>44531</v>
      </c>
      <c r="B121">
        <f t="shared" si="31"/>
        <v>12</v>
      </c>
      <c r="C121">
        <f t="shared" si="32"/>
        <v>2021</v>
      </c>
      <c r="D121" s="6">
        <v>9447198.7225072458</v>
      </c>
      <c r="E121">
        <v>0</v>
      </c>
      <c r="F121">
        <v>31</v>
      </c>
      <c r="G121">
        <f>'Monthly Data'!BM121</f>
        <v>120</v>
      </c>
      <c r="H121">
        <v>1</v>
      </c>
      <c r="I121" s="6">
        <v>15871</v>
      </c>
      <c r="J121">
        <f>'Monthly Data'!CI121</f>
        <v>0</v>
      </c>
      <c r="L121" s="6">
        <f t="shared" si="19"/>
        <v>-4971734.8050993802</v>
      </c>
      <c r="M121" s="6">
        <f t="shared" si="20"/>
        <v>0</v>
      </c>
      <c r="N121" s="6">
        <f t="shared" si="21"/>
        <v>10534908.85735389</v>
      </c>
      <c r="O121" s="6">
        <f t="shared" si="22"/>
        <v>-1339464.1153424159</v>
      </c>
      <c r="P121" s="6">
        <f t="shared" si="23"/>
        <v>-589806.87061005097</v>
      </c>
      <c r="Q121" s="6">
        <f t="shared" si="24"/>
        <v>5987918.3852183251</v>
      </c>
      <c r="R121" s="6">
        <f t="shared" si="25"/>
        <v>0</v>
      </c>
      <c r="S121" s="6">
        <f t="shared" si="26"/>
        <v>9621821.4515203685</v>
      </c>
      <c r="T121" s="6">
        <f t="shared" si="33"/>
        <v>174622.72901312262</v>
      </c>
      <c r="U121" s="15">
        <f t="shared" si="34"/>
        <v>1.84840749244638E-2</v>
      </c>
    </row>
    <row r="122" spans="1:25" x14ac:dyDescent="0.25">
      <c r="A122" s="21"/>
      <c r="U122" s="16">
        <f>AVERAGE(U2:U121)</f>
        <v>3.3305448775421929E-2</v>
      </c>
    </row>
    <row r="123" spans="1:25" x14ac:dyDescent="0.25">
      <c r="A123" s="21"/>
      <c r="U123" s="16"/>
    </row>
    <row r="124" spans="1:25" x14ac:dyDescent="0.25">
      <c r="A124" s="21"/>
    </row>
    <row r="125" spans="1:25" x14ac:dyDescent="0.25">
      <c r="A125" s="21"/>
      <c r="W125">
        <v>1</v>
      </c>
      <c r="X125" s="6">
        <f t="shared" ref="X125:X136" si="35">SUMIF($B:$B,$W125,T:T)</f>
        <v>2167795.323531799</v>
      </c>
      <c r="Y125" s="15">
        <f t="shared" ref="Y125:Y136" si="36">SUMIF($B:$B,$W125,U:U)</f>
        <v>0.33901673882826616</v>
      </c>
    </row>
    <row r="126" spans="1:25" x14ac:dyDescent="0.25">
      <c r="A126" s="21"/>
      <c r="W126">
        <v>2</v>
      </c>
      <c r="X126" s="6">
        <f t="shared" si="35"/>
        <v>1178074.1806342769</v>
      </c>
      <c r="Y126" s="15">
        <f t="shared" si="36"/>
        <v>0.2693122477382684</v>
      </c>
    </row>
    <row r="127" spans="1:25" x14ac:dyDescent="0.25">
      <c r="A127" s="21"/>
      <c r="W127">
        <v>3</v>
      </c>
      <c r="X127" s="6">
        <f t="shared" si="35"/>
        <v>-239210.63451525941</v>
      </c>
      <c r="Y127" s="15">
        <f t="shared" si="36"/>
        <v>0.20377555686511015</v>
      </c>
    </row>
    <row r="128" spans="1:25" x14ac:dyDescent="0.25">
      <c r="A128" s="21"/>
      <c r="W128">
        <v>4</v>
      </c>
      <c r="X128" s="6">
        <f t="shared" si="35"/>
        <v>1736033.3647123789</v>
      </c>
      <c r="Y128" s="15">
        <f t="shared" si="36"/>
        <v>0.47646016242459649</v>
      </c>
    </row>
    <row r="129" spans="1:25" x14ac:dyDescent="0.25">
      <c r="A129" s="21"/>
      <c r="W129">
        <v>5</v>
      </c>
      <c r="X129" s="6">
        <f t="shared" si="35"/>
        <v>-1352862.6429738877</v>
      </c>
      <c r="Y129" s="15">
        <f t="shared" si="36"/>
        <v>0.36884910496268608</v>
      </c>
    </row>
    <row r="130" spans="1:25" x14ac:dyDescent="0.25">
      <c r="A130" s="21"/>
      <c r="W130">
        <v>6</v>
      </c>
      <c r="X130" s="6">
        <f t="shared" si="35"/>
        <v>-343095.73008879647</v>
      </c>
      <c r="Y130" s="15">
        <f t="shared" si="36"/>
        <v>0.37278220517750194</v>
      </c>
    </row>
    <row r="131" spans="1:25" x14ac:dyDescent="0.25">
      <c r="A131" s="21"/>
      <c r="W131">
        <v>7</v>
      </c>
      <c r="X131" s="6">
        <f t="shared" si="35"/>
        <v>1563845.1044706888</v>
      </c>
      <c r="Y131" s="15">
        <f t="shared" si="36"/>
        <v>0.2845935092767774</v>
      </c>
    </row>
    <row r="132" spans="1:25" x14ac:dyDescent="0.25">
      <c r="A132" s="21"/>
      <c r="W132">
        <v>8</v>
      </c>
      <c r="X132" s="6">
        <f t="shared" si="35"/>
        <v>-1926575.9701306932</v>
      </c>
      <c r="Y132" s="15">
        <f t="shared" si="36"/>
        <v>0.28681096897243707</v>
      </c>
    </row>
    <row r="133" spans="1:25" x14ac:dyDescent="0.25">
      <c r="A133" s="21"/>
      <c r="W133">
        <v>9</v>
      </c>
      <c r="X133" s="6">
        <f t="shared" si="35"/>
        <v>-469901.67496215552</v>
      </c>
      <c r="Y133" s="15">
        <f t="shared" si="36"/>
        <v>0.37457812842813432</v>
      </c>
    </row>
    <row r="134" spans="1:25" x14ac:dyDescent="0.25">
      <c r="A134" s="21"/>
      <c r="W134">
        <v>10</v>
      </c>
      <c r="X134" s="6">
        <f t="shared" si="35"/>
        <v>842450.40407223627</v>
      </c>
      <c r="Y134" s="15">
        <f t="shared" si="36"/>
        <v>0.35576646879767659</v>
      </c>
    </row>
    <row r="135" spans="1:25" x14ac:dyDescent="0.25">
      <c r="A135" s="21"/>
      <c r="W135">
        <v>11</v>
      </c>
      <c r="X135" s="6">
        <f t="shared" si="35"/>
        <v>-3122980.2252884544</v>
      </c>
      <c r="Y135" s="15">
        <f t="shared" si="36"/>
        <v>0.43255090930920287</v>
      </c>
    </row>
    <row r="136" spans="1:25" x14ac:dyDescent="0.25">
      <c r="A136" s="21"/>
      <c r="W136">
        <v>12</v>
      </c>
      <c r="X136" s="6">
        <f t="shared" si="35"/>
        <v>-483679.69849926978</v>
      </c>
      <c r="Y136" s="15">
        <f t="shared" si="36"/>
        <v>0.2321578522699739</v>
      </c>
    </row>
    <row r="137" spans="1:25" x14ac:dyDescent="0.25">
      <c r="A137" s="21"/>
      <c r="X137" s="6"/>
      <c r="Y137" s="15"/>
    </row>
    <row r="138" spans="1:25" x14ac:dyDescent="0.25">
      <c r="A138" s="21"/>
      <c r="W138">
        <v>2012</v>
      </c>
      <c r="X138" s="6">
        <f t="shared" ref="X138:X147" si="37">SUMIF($C:$C,$W138,T:T)</f>
        <v>1551263.2597493511</v>
      </c>
      <c r="Y138" s="15">
        <f t="shared" ref="Y138:Y147" si="38">SUMIF($C:$C,$W138,U:U)</f>
        <v>0.36862531066868953</v>
      </c>
    </row>
    <row r="139" spans="1:25" x14ac:dyDescent="0.25">
      <c r="A139" s="21"/>
      <c r="W139">
        <v>2013</v>
      </c>
      <c r="X139" s="6">
        <f t="shared" si="37"/>
        <v>-833107.60097924992</v>
      </c>
      <c r="Y139" s="15">
        <f t="shared" si="38"/>
        <v>0.29681226799547683</v>
      </c>
    </row>
    <row r="140" spans="1:25" x14ac:dyDescent="0.25">
      <c r="A140" s="21"/>
      <c r="W140">
        <v>2014</v>
      </c>
      <c r="X140" s="6">
        <f t="shared" si="37"/>
        <v>-3386825.283250967</v>
      </c>
      <c r="Y140" s="15">
        <f t="shared" si="38"/>
        <v>0.46561160109893435</v>
      </c>
    </row>
    <row r="141" spans="1:25" x14ac:dyDescent="0.25">
      <c r="A141" s="21"/>
      <c r="W141">
        <v>2015</v>
      </c>
      <c r="X141" s="6">
        <f t="shared" si="37"/>
        <v>-1836117.229461357</v>
      </c>
      <c r="Y141" s="15">
        <f t="shared" si="38"/>
        <v>0.34090890923558786</v>
      </c>
    </row>
    <row r="142" spans="1:25" x14ac:dyDescent="0.25">
      <c r="A142" s="21"/>
      <c r="W142">
        <v>2016</v>
      </c>
      <c r="X142" s="6">
        <f t="shared" si="37"/>
        <v>1612398.4369082842</v>
      </c>
      <c r="Y142" s="15">
        <f t="shared" si="38"/>
        <v>0.38641144766347862</v>
      </c>
    </row>
    <row r="143" spans="1:25" x14ac:dyDescent="0.25">
      <c r="A143" s="21"/>
      <c r="W143">
        <v>2017</v>
      </c>
      <c r="X143" s="6">
        <f t="shared" si="37"/>
        <v>1074920.4806798827</v>
      </c>
      <c r="Y143" s="15">
        <f t="shared" si="38"/>
        <v>0.48471767348001488</v>
      </c>
    </row>
    <row r="144" spans="1:25" x14ac:dyDescent="0.25">
      <c r="A144" s="21"/>
      <c r="W144">
        <v>2018</v>
      </c>
      <c r="X144" s="6">
        <f t="shared" si="37"/>
        <v>1694475.6667803302</v>
      </c>
      <c r="Y144" s="15">
        <f t="shared" si="38"/>
        <v>0.37538549160892726</v>
      </c>
    </row>
    <row r="145" spans="1:25" x14ac:dyDescent="0.25">
      <c r="A145" s="21"/>
      <c r="W145">
        <v>2019</v>
      </c>
      <c r="X145" s="6">
        <f t="shared" si="37"/>
        <v>2169676.5488070548</v>
      </c>
      <c r="Y145" s="15">
        <f t="shared" si="38"/>
        <v>0.29493659169824321</v>
      </c>
    </row>
    <row r="146" spans="1:25" x14ac:dyDescent="0.25">
      <c r="A146" s="21"/>
      <c r="W146">
        <v>2020</v>
      </c>
      <c r="X146" s="6">
        <f t="shared" si="37"/>
        <v>-634950.39598434232</v>
      </c>
      <c r="Y146" s="15">
        <f t="shared" si="38"/>
        <v>0.46597325737812306</v>
      </c>
    </row>
    <row r="147" spans="1:25" x14ac:dyDescent="0.25">
      <c r="A147" s="21"/>
      <c r="W147">
        <v>2021</v>
      </c>
      <c r="X147" s="6">
        <f t="shared" si="37"/>
        <v>-1861842.0822861232</v>
      </c>
      <c r="Y147" s="15">
        <f t="shared" si="38"/>
        <v>0.51727130222315587</v>
      </c>
    </row>
    <row r="148" spans="1:25" x14ac:dyDescent="0.25">
      <c r="A148" s="21"/>
    </row>
    <row r="149" spans="1:25" x14ac:dyDescent="0.25">
      <c r="A149" s="21"/>
      <c r="U149" s="15"/>
    </row>
    <row r="150" spans="1:25" x14ac:dyDescent="0.25">
      <c r="A150" s="21"/>
      <c r="U150" s="15"/>
    </row>
    <row r="151" spans="1:25" x14ac:dyDescent="0.25">
      <c r="A151" s="21"/>
      <c r="U151" s="15"/>
    </row>
    <row r="152" spans="1:25" x14ac:dyDescent="0.25">
      <c r="A152" s="21"/>
      <c r="U152" s="15"/>
    </row>
    <row r="153" spans="1:25" x14ac:dyDescent="0.25">
      <c r="A153" s="21"/>
      <c r="U153" s="15"/>
    </row>
    <row r="154" spans="1:25" x14ac:dyDescent="0.25">
      <c r="A154" s="21"/>
      <c r="U154" s="15"/>
    </row>
    <row r="155" spans="1:25" x14ac:dyDescent="0.25">
      <c r="A155" s="21"/>
      <c r="U155" s="15"/>
    </row>
    <row r="156" spans="1:25" x14ac:dyDescent="0.25">
      <c r="A156" s="21"/>
      <c r="U156" s="15"/>
    </row>
    <row r="157" spans="1:25" x14ac:dyDescent="0.25">
      <c r="A157" s="21"/>
      <c r="U157" s="15"/>
    </row>
    <row r="158" spans="1:25" x14ac:dyDescent="0.25">
      <c r="A158" s="21"/>
      <c r="U158" s="15"/>
    </row>
    <row r="159" spans="1:25" x14ac:dyDescent="0.25">
      <c r="A159" s="21"/>
      <c r="U159" s="15"/>
    </row>
    <row r="160" spans="1:25" x14ac:dyDescent="0.25">
      <c r="A160" s="21"/>
      <c r="U160" s="15"/>
    </row>
    <row r="161" spans="1:21" x14ac:dyDescent="0.25">
      <c r="A161" s="21"/>
      <c r="U161" s="15"/>
    </row>
    <row r="162" spans="1:21" x14ac:dyDescent="0.25">
      <c r="A162" s="21"/>
      <c r="U162" s="15"/>
    </row>
    <row r="163" spans="1:21" x14ac:dyDescent="0.25">
      <c r="A163" s="21"/>
      <c r="U163" s="15"/>
    </row>
    <row r="164" spans="1:21" x14ac:dyDescent="0.25">
      <c r="A164" s="21"/>
      <c r="U164" s="15"/>
    </row>
    <row r="165" spans="1:21" x14ac:dyDescent="0.25">
      <c r="A165" s="21"/>
      <c r="U165" s="15"/>
    </row>
    <row r="166" spans="1:21" x14ac:dyDescent="0.25">
      <c r="A166" s="21"/>
      <c r="U166" s="15"/>
    </row>
    <row r="167" spans="1:21" x14ac:dyDescent="0.25">
      <c r="A167" s="21"/>
      <c r="U167" s="15"/>
    </row>
    <row r="168" spans="1:21" x14ac:dyDescent="0.25">
      <c r="A168" s="21"/>
      <c r="U168" s="1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10548-9A3B-42F6-A617-1D3C7F12607E}">
  <sheetPr codeName="Sheet51">
    <tabColor theme="3" tint="0.79998168889431442"/>
  </sheetPr>
  <dimension ref="A1:AC168"/>
  <sheetViews>
    <sheetView topLeftCell="G7" workbookViewId="0">
      <selection activeCell="I12" sqref="I12"/>
    </sheetView>
  </sheetViews>
  <sheetFormatPr defaultRowHeight="15" x14ac:dyDescent="0.25"/>
  <cols>
    <col min="1" max="1" width="12.28515625" customWidth="1"/>
    <col min="4" max="4" width="16.85546875" customWidth="1"/>
    <col min="10" max="10" width="13.28515625" bestFit="1" customWidth="1"/>
    <col min="11" max="11" width="14.28515625" bestFit="1" customWidth="1"/>
    <col min="12" max="14" width="12" customWidth="1"/>
    <col min="15" max="15" width="14.28515625" bestFit="1" customWidth="1"/>
    <col min="16" max="16" width="15" bestFit="1" customWidth="1"/>
    <col min="17" max="17" width="12.28515625" customWidth="1"/>
    <col min="19" max="19" width="12" customWidth="1"/>
    <col min="20" max="20" width="12.42578125" customWidth="1"/>
    <col min="21" max="21" width="12.5703125" customWidth="1"/>
    <col min="22" max="22" width="11.5703125" customWidth="1"/>
  </cols>
  <sheetData>
    <row r="1" spans="1:29" x14ac:dyDescent="0.25">
      <c r="A1" t="s">
        <v>0</v>
      </c>
      <c r="B1" t="s">
        <v>48</v>
      </c>
      <c r="C1" t="s">
        <v>49</v>
      </c>
      <c r="D1" t="s">
        <v>80</v>
      </c>
      <c r="E1" t="s">
        <v>64</v>
      </c>
      <c r="F1" t="str">
        <f>'Monthly Data'!BF1</f>
        <v>O&amp;G_GDP</v>
      </c>
      <c r="G1" t="str">
        <f>'Monthly Data'!CH1</f>
        <v>COVID_AM</v>
      </c>
      <c r="H1" t="str">
        <f>'Monthly Data'!CC1</f>
        <v>Fall</v>
      </c>
      <c r="J1" t="s">
        <v>81</v>
      </c>
      <c r="K1" t="str">
        <f>E1</f>
        <v>Month Days</v>
      </c>
      <c r="L1" t="str">
        <f t="shared" ref="L1:N1" si="0">F1</f>
        <v>O&amp;G_GDP</v>
      </c>
      <c r="M1" t="str">
        <f t="shared" si="0"/>
        <v>COVID_AM</v>
      </c>
      <c r="N1" t="str">
        <f t="shared" si="0"/>
        <v>Fall</v>
      </c>
      <c r="O1" t="s">
        <v>82</v>
      </c>
      <c r="P1" t="s">
        <v>101</v>
      </c>
      <c r="Q1" t="s">
        <v>83</v>
      </c>
    </row>
    <row r="2" spans="1:29" x14ac:dyDescent="0.25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23834836.064902499</v>
      </c>
      <c r="E2">
        <v>31</v>
      </c>
      <c r="F2">
        <f>'Monthly Data'!BF2</f>
        <v>38.299999999999997</v>
      </c>
      <c r="G2">
        <f>'Monthly Data'!CH2</f>
        <v>0</v>
      </c>
      <c r="H2">
        <f>'Monthly Data'!CC2</f>
        <v>0</v>
      </c>
      <c r="J2" s="6">
        <f>$T$7</f>
        <v>95810.457317709806</v>
      </c>
      <c r="K2" s="6">
        <f>E2*$T$8</f>
        <v>22769657.836472534</v>
      </c>
      <c r="L2" s="6">
        <f>F2*$T$9</f>
        <v>248592.02405902435</v>
      </c>
      <c r="M2" s="6">
        <f>G2*$T$10</f>
        <v>0</v>
      </c>
      <c r="N2" s="6">
        <f>H2*$T$11</f>
        <v>0</v>
      </c>
      <c r="O2" s="6">
        <f t="shared" ref="O2:O21" si="3">SUM(J2:M2)</f>
        <v>23114060.317849267</v>
      </c>
      <c r="P2" s="6">
        <f t="shared" ref="P2:P21" si="4">O2-D2</f>
        <v>-720775.74705323204</v>
      </c>
      <c r="Q2" s="15">
        <f t="shared" ref="Q2:Q21" si="5">ABS(O2-D2)/D2</f>
        <v>3.024043232731085E-2</v>
      </c>
      <c r="S2" t="s">
        <v>367</v>
      </c>
    </row>
    <row r="3" spans="1:29" x14ac:dyDescent="0.25">
      <c r="A3" s="256">
        <v>40940</v>
      </c>
      <c r="B3">
        <f t="shared" si="1"/>
        <v>2</v>
      </c>
      <c r="C3">
        <f t="shared" si="2"/>
        <v>2012</v>
      </c>
      <c r="D3" s="6">
        <v>20937848.494860001</v>
      </c>
      <c r="E3">
        <v>29</v>
      </c>
      <c r="F3">
        <f>'Monthly Data'!BF3</f>
        <v>38.299999999999997</v>
      </c>
      <c r="G3">
        <f>'Monthly Data'!CH3</f>
        <v>0</v>
      </c>
      <c r="H3">
        <f>'Monthly Data'!CC3</f>
        <v>0</v>
      </c>
      <c r="J3" s="6">
        <f t="shared" ref="J3:J66" si="6">$T$7</f>
        <v>95810.457317709806</v>
      </c>
      <c r="K3" s="6">
        <f t="shared" ref="K3:K66" si="7">E3*$T$8</f>
        <v>21300647.653474305</v>
      </c>
      <c r="L3" s="6">
        <f t="shared" ref="L3:L66" si="8">F3*$T$9</f>
        <v>248592.02405902435</v>
      </c>
      <c r="M3" s="6">
        <f t="shared" ref="M3:M66" si="9">G3*$T$10</f>
        <v>0</v>
      </c>
      <c r="N3" s="6">
        <f t="shared" ref="N3:N66" si="10">H3*$T$11</f>
        <v>0</v>
      </c>
      <c r="O3" s="6">
        <f t="shared" si="3"/>
        <v>21645050.134851038</v>
      </c>
      <c r="P3" s="6">
        <f t="shared" si="4"/>
        <v>707201.63999103755</v>
      </c>
      <c r="Q3" s="15">
        <f t="shared" si="5"/>
        <v>3.3776232556303354E-2</v>
      </c>
      <c r="S3" t="s">
        <v>103</v>
      </c>
    </row>
    <row r="4" spans="1:29" x14ac:dyDescent="0.25">
      <c r="A4" s="256">
        <v>40969</v>
      </c>
      <c r="B4">
        <f t="shared" si="1"/>
        <v>3</v>
      </c>
      <c r="C4">
        <f t="shared" si="2"/>
        <v>2012</v>
      </c>
      <c r="D4" s="6">
        <v>23746994.903362501</v>
      </c>
      <c r="E4">
        <v>31</v>
      </c>
      <c r="F4">
        <f>'Monthly Data'!BF4</f>
        <v>38.299999999999997</v>
      </c>
      <c r="G4">
        <f>'Monthly Data'!CH4</f>
        <v>0</v>
      </c>
      <c r="H4">
        <f>'Monthly Data'!CC4</f>
        <v>0</v>
      </c>
      <c r="J4" s="6">
        <f t="shared" si="6"/>
        <v>95810.457317709806</v>
      </c>
      <c r="K4" s="6">
        <f t="shared" si="7"/>
        <v>22769657.836472534</v>
      </c>
      <c r="L4" s="6">
        <f t="shared" si="8"/>
        <v>248592.02405902435</v>
      </c>
      <c r="M4" s="6">
        <f t="shared" si="9"/>
        <v>0</v>
      </c>
      <c r="N4" s="6">
        <f t="shared" si="10"/>
        <v>0</v>
      </c>
      <c r="O4" s="6">
        <f t="shared" si="3"/>
        <v>23114060.317849267</v>
      </c>
      <c r="P4" s="6">
        <f t="shared" si="4"/>
        <v>-632934.58551323414</v>
      </c>
      <c r="Q4" s="15">
        <f t="shared" si="5"/>
        <v>2.6653249730710666E-2</v>
      </c>
      <c r="S4" t="s">
        <v>368</v>
      </c>
    </row>
    <row r="5" spans="1:29" x14ac:dyDescent="0.25">
      <c r="A5" s="256">
        <v>41000</v>
      </c>
      <c r="B5">
        <f t="shared" si="1"/>
        <v>4</v>
      </c>
      <c r="C5">
        <f t="shared" si="2"/>
        <v>2012</v>
      </c>
      <c r="D5" s="6">
        <v>23562709.501567502</v>
      </c>
      <c r="E5">
        <v>30</v>
      </c>
      <c r="F5">
        <f>'Monthly Data'!BF5</f>
        <v>38.299999999999997</v>
      </c>
      <c r="G5">
        <f>'Monthly Data'!CH5</f>
        <v>0</v>
      </c>
      <c r="H5">
        <f>'Monthly Data'!CC5</f>
        <v>0</v>
      </c>
      <c r="J5" s="6">
        <f t="shared" si="6"/>
        <v>95810.457317709806</v>
      </c>
      <c r="K5" s="6">
        <f t="shared" si="7"/>
        <v>22035152.744973417</v>
      </c>
      <c r="L5" s="6">
        <f t="shared" si="8"/>
        <v>248592.02405902435</v>
      </c>
      <c r="M5" s="6">
        <f t="shared" si="9"/>
        <v>0</v>
      </c>
      <c r="N5" s="6">
        <f t="shared" si="10"/>
        <v>0</v>
      </c>
      <c r="O5" s="6">
        <f t="shared" si="3"/>
        <v>22379555.226350151</v>
      </c>
      <c r="P5" s="6">
        <f t="shared" si="4"/>
        <v>-1183154.2752173506</v>
      </c>
      <c r="Q5" s="15">
        <f t="shared" si="5"/>
        <v>5.0212997581565978E-2</v>
      </c>
    </row>
    <row r="6" spans="1:29" x14ac:dyDescent="0.25">
      <c r="A6" s="256">
        <v>41030</v>
      </c>
      <c r="B6">
        <f t="shared" si="1"/>
        <v>5</v>
      </c>
      <c r="C6">
        <f t="shared" si="2"/>
        <v>2012</v>
      </c>
      <c r="D6" s="6">
        <v>21444338.7360675</v>
      </c>
      <c r="E6">
        <v>31</v>
      </c>
      <c r="F6">
        <f>'Monthly Data'!BF6</f>
        <v>38.299999999999997</v>
      </c>
      <c r="G6">
        <f>'Monthly Data'!CH6</f>
        <v>0</v>
      </c>
      <c r="H6">
        <f>'Monthly Data'!CC6</f>
        <v>0</v>
      </c>
      <c r="J6" s="6">
        <f t="shared" si="6"/>
        <v>95810.457317709806</v>
      </c>
      <c r="K6" s="6">
        <f t="shared" si="7"/>
        <v>22769657.836472534</v>
      </c>
      <c r="L6" s="6">
        <f t="shared" si="8"/>
        <v>248592.02405902435</v>
      </c>
      <c r="M6" s="6">
        <f t="shared" si="9"/>
        <v>0</v>
      </c>
      <c r="N6" s="6">
        <f t="shared" si="10"/>
        <v>0</v>
      </c>
      <c r="O6" s="6">
        <f t="shared" si="3"/>
        <v>23114060.317849267</v>
      </c>
      <c r="P6" s="6">
        <f t="shared" si="4"/>
        <v>1669721.5817817673</v>
      </c>
      <c r="Q6" s="15">
        <f t="shared" si="5"/>
        <v>7.7863048254010359E-2</v>
      </c>
      <c r="T6" t="s">
        <v>85</v>
      </c>
      <c r="U6" t="s">
        <v>86</v>
      </c>
      <c r="V6" t="s">
        <v>87</v>
      </c>
      <c r="W6" t="s">
        <v>88</v>
      </c>
    </row>
    <row r="7" spans="1:29" x14ac:dyDescent="0.25">
      <c r="A7" s="256">
        <v>41061</v>
      </c>
      <c r="B7">
        <f t="shared" si="1"/>
        <v>6</v>
      </c>
      <c r="C7">
        <f t="shared" si="2"/>
        <v>2012</v>
      </c>
      <c r="D7" s="6">
        <v>21848126.405985001</v>
      </c>
      <c r="E7">
        <v>30</v>
      </c>
      <c r="F7">
        <f>'Monthly Data'!BF7</f>
        <v>38.299999999999997</v>
      </c>
      <c r="G7">
        <f>'Monthly Data'!CH7</f>
        <v>0</v>
      </c>
      <c r="H7">
        <f>'Monthly Data'!CC7</f>
        <v>0</v>
      </c>
      <c r="J7" s="6">
        <f t="shared" si="6"/>
        <v>95810.457317709806</v>
      </c>
      <c r="K7" s="6">
        <f t="shared" si="7"/>
        <v>22035152.744973417</v>
      </c>
      <c r="L7" s="6">
        <f t="shared" si="8"/>
        <v>248592.02405902435</v>
      </c>
      <c r="M7" s="6">
        <f t="shared" si="9"/>
        <v>0</v>
      </c>
      <c r="N7" s="6">
        <f t="shared" si="10"/>
        <v>0</v>
      </c>
      <c r="O7" s="6">
        <f t="shared" si="3"/>
        <v>22379555.226350151</v>
      </c>
      <c r="P7" s="6">
        <f t="shared" si="4"/>
        <v>531428.82036514953</v>
      </c>
      <c r="Q7" s="15">
        <f t="shared" si="5"/>
        <v>2.4323770857512601E-2</v>
      </c>
      <c r="S7" t="s">
        <v>81</v>
      </c>
      <c r="T7" s="6">
        <v>95810.457317709806</v>
      </c>
      <c r="U7" s="70">
        <v>3603532.30374848</v>
      </c>
      <c r="V7" s="86">
        <v>2.6587927966691301E-2</v>
      </c>
      <c r="W7" s="251">
        <v>0.97883448512622495</v>
      </c>
    </row>
    <row r="8" spans="1:29" x14ac:dyDescent="0.25">
      <c r="A8" s="256">
        <v>41091</v>
      </c>
      <c r="B8">
        <f t="shared" si="1"/>
        <v>7</v>
      </c>
      <c r="C8">
        <f t="shared" si="2"/>
        <v>2012</v>
      </c>
      <c r="D8" s="6">
        <v>23009052.228524998</v>
      </c>
      <c r="E8">
        <v>31</v>
      </c>
      <c r="F8">
        <f>'Monthly Data'!BF8</f>
        <v>38.299999999999997</v>
      </c>
      <c r="G8">
        <f>'Monthly Data'!CH8</f>
        <v>0</v>
      </c>
      <c r="H8">
        <f>'Monthly Data'!CC8</f>
        <v>0</v>
      </c>
      <c r="J8" s="6">
        <f t="shared" si="6"/>
        <v>95810.457317709806</v>
      </c>
      <c r="K8" s="6">
        <f t="shared" si="7"/>
        <v>22769657.836472534</v>
      </c>
      <c r="L8" s="6">
        <f t="shared" si="8"/>
        <v>248592.02405902435</v>
      </c>
      <c r="M8" s="6">
        <f t="shared" si="9"/>
        <v>0</v>
      </c>
      <c r="N8" s="6">
        <f t="shared" si="10"/>
        <v>0</v>
      </c>
      <c r="O8" s="6">
        <f t="shared" si="3"/>
        <v>23114060.317849267</v>
      </c>
      <c r="P8" s="6">
        <f t="shared" si="4"/>
        <v>105008.08932426944</v>
      </c>
      <c r="Q8" s="15">
        <f t="shared" si="5"/>
        <v>4.5637729134313425E-3</v>
      </c>
      <c r="S8" t="s">
        <v>89</v>
      </c>
      <c r="T8" s="6">
        <v>734505.09149911394</v>
      </c>
      <c r="U8" s="70">
        <v>118018.752557541</v>
      </c>
      <c r="V8" s="86">
        <v>6.2236303602768501</v>
      </c>
      <c r="W8" s="251">
        <v>8.1377650678903303E-9</v>
      </c>
      <c r="AC8" s="22"/>
    </row>
    <row r="9" spans="1:29" x14ac:dyDescent="0.25">
      <c r="A9" s="256">
        <v>41122</v>
      </c>
      <c r="B9">
        <f t="shared" si="1"/>
        <v>8</v>
      </c>
      <c r="C9">
        <f t="shared" si="2"/>
        <v>2012</v>
      </c>
      <c r="D9" s="6">
        <v>24714359.7245325</v>
      </c>
      <c r="E9">
        <v>31</v>
      </c>
      <c r="F9">
        <f>'Monthly Data'!BF9</f>
        <v>38.299999999999997</v>
      </c>
      <c r="G9">
        <f>'Monthly Data'!CH9</f>
        <v>0</v>
      </c>
      <c r="H9">
        <f>'Monthly Data'!CC9</f>
        <v>0</v>
      </c>
      <c r="J9" s="6">
        <f t="shared" si="6"/>
        <v>95810.457317709806</v>
      </c>
      <c r="K9" s="6">
        <f t="shared" si="7"/>
        <v>22769657.836472534</v>
      </c>
      <c r="L9" s="6">
        <f t="shared" si="8"/>
        <v>248592.02405902435</v>
      </c>
      <c r="M9" s="6">
        <f t="shared" si="9"/>
        <v>0</v>
      </c>
      <c r="N9" s="6">
        <f t="shared" si="10"/>
        <v>0</v>
      </c>
      <c r="O9" s="6">
        <f t="shared" si="3"/>
        <v>23114060.317849267</v>
      </c>
      <c r="P9" s="6">
        <f t="shared" si="4"/>
        <v>-1600299.4066832326</v>
      </c>
      <c r="Q9" s="15">
        <f t="shared" si="5"/>
        <v>6.4751805206375995E-2</v>
      </c>
      <c r="S9" t="s">
        <v>219</v>
      </c>
      <c r="T9" s="6">
        <v>6490.6533696873203</v>
      </c>
      <c r="U9" s="70">
        <v>1342.2376228774699</v>
      </c>
      <c r="V9" s="86">
        <v>4.8356961979449897</v>
      </c>
      <c r="W9" s="251">
        <v>4.1472013644981301E-6</v>
      </c>
      <c r="AC9" s="22"/>
    </row>
    <row r="10" spans="1:29" x14ac:dyDescent="0.25">
      <c r="A10" s="256">
        <v>41153</v>
      </c>
      <c r="B10">
        <f t="shared" si="1"/>
        <v>9</v>
      </c>
      <c r="C10">
        <f t="shared" si="2"/>
        <v>2012</v>
      </c>
      <c r="D10" s="6">
        <v>23088125.301615</v>
      </c>
      <c r="E10">
        <v>30</v>
      </c>
      <c r="F10">
        <f>'Monthly Data'!BF10</f>
        <v>38.299999999999997</v>
      </c>
      <c r="G10">
        <f>'Monthly Data'!CH10</f>
        <v>0</v>
      </c>
      <c r="H10">
        <f>'Monthly Data'!CC10</f>
        <v>1</v>
      </c>
      <c r="J10" s="6">
        <f t="shared" si="6"/>
        <v>95810.457317709806</v>
      </c>
      <c r="K10" s="6">
        <f t="shared" si="7"/>
        <v>22035152.744973417</v>
      </c>
      <c r="L10" s="6">
        <f t="shared" si="8"/>
        <v>248592.02405902435</v>
      </c>
      <c r="M10" s="6">
        <f t="shared" si="9"/>
        <v>0</v>
      </c>
      <c r="N10" s="6">
        <f t="shared" si="10"/>
        <v>-813494.55212636397</v>
      </c>
      <c r="O10" s="6">
        <f t="shared" si="3"/>
        <v>22379555.226350151</v>
      </c>
      <c r="P10" s="6">
        <f t="shared" si="4"/>
        <v>-708570.07526484877</v>
      </c>
      <c r="Q10" s="15">
        <f t="shared" si="5"/>
        <v>3.0689805517266695E-2</v>
      </c>
      <c r="S10" t="s">
        <v>278</v>
      </c>
      <c r="T10" s="6">
        <v>-1714221.60207636</v>
      </c>
      <c r="U10" s="70">
        <v>776843.22309411201</v>
      </c>
      <c r="V10" s="86">
        <v>-2.2066506485681101</v>
      </c>
      <c r="W10" s="251">
        <v>2.93251744573561E-2</v>
      </c>
    </row>
    <row r="11" spans="1:29" x14ac:dyDescent="0.25">
      <c r="A11" s="256">
        <v>41183</v>
      </c>
      <c r="B11">
        <f t="shared" si="1"/>
        <v>10</v>
      </c>
      <c r="C11">
        <f t="shared" si="2"/>
        <v>2012</v>
      </c>
      <c r="D11" s="6">
        <v>21735263.339707501</v>
      </c>
      <c r="E11">
        <v>31</v>
      </c>
      <c r="F11">
        <f>'Monthly Data'!BF11</f>
        <v>38.299999999999997</v>
      </c>
      <c r="G11">
        <f>'Monthly Data'!CH11</f>
        <v>0</v>
      </c>
      <c r="H11">
        <f>'Monthly Data'!CC11</f>
        <v>1</v>
      </c>
      <c r="J11" s="6">
        <f t="shared" si="6"/>
        <v>95810.457317709806</v>
      </c>
      <c r="K11" s="6">
        <f t="shared" si="7"/>
        <v>22769657.836472534</v>
      </c>
      <c r="L11" s="6">
        <f t="shared" si="8"/>
        <v>248592.02405902435</v>
      </c>
      <c r="M11" s="6">
        <f t="shared" si="9"/>
        <v>0</v>
      </c>
      <c r="N11" s="6">
        <f t="shared" si="10"/>
        <v>-813494.55212636397</v>
      </c>
      <c r="O11" s="6">
        <f t="shared" si="3"/>
        <v>23114060.317849267</v>
      </c>
      <c r="P11" s="6">
        <f t="shared" si="4"/>
        <v>1378796.978141766</v>
      </c>
      <c r="Q11" s="15">
        <f t="shared" si="5"/>
        <v>6.3435945384792428E-2</v>
      </c>
      <c r="S11" t="s">
        <v>62</v>
      </c>
      <c r="T11" s="6">
        <v>-813494.55212636397</v>
      </c>
      <c r="U11" s="70">
        <v>334777.17916293698</v>
      </c>
      <c r="V11" s="86">
        <v>-2.4299582013337702</v>
      </c>
      <c r="W11" s="251">
        <v>1.6646848271554101E-2</v>
      </c>
    </row>
    <row r="12" spans="1:29" x14ac:dyDescent="0.25">
      <c r="A12" s="256">
        <v>41214</v>
      </c>
      <c r="B12">
        <f t="shared" si="1"/>
        <v>11</v>
      </c>
      <c r="C12">
        <f t="shared" si="2"/>
        <v>2012</v>
      </c>
      <c r="D12" s="6">
        <v>21728354.336369999</v>
      </c>
      <c r="E12">
        <v>30</v>
      </c>
      <c r="F12">
        <f>'Monthly Data'!BF12</f>
        <v>38.299999999999997</v>
      </c>
      <c r="G12">
        <f>'Monthly Data'!CH12</f>
        <v>0</v>
      </c>
      <c r="H12">
        <f>'Monthly Data'!CC12</f>
        <v>0</v>
      </c>
      <c r="J12" s="6">
        <f t="shared" si="6"/>
        <v>95810.457317709806</v>
      </c>
      <c r="K12" s="6">
        <f t="shared" si="7"/>
        <v>22035152.744973417</v>
      </c>
      <c r="L12" s="6">
        <f t="shared" si="8"/>
        <v>248592.02405902435</v>
      </c>
      <c r="M12" s="6">
        <f t="shared" si="9"/>
        <v>0</v>
      </c>
      <c r="N12" s="6">
        <f t="shared" si="10"/>
        <v>0</v>
      </c>
      <c r="O12" s="6">
        <f t="shared" si="3"/>
        <v>22379555.226350151</v>
      </c>
      <c r="P12" s="6">
        <f t="shared" si="4"/>
        <v>651200.88998015225</v>
      </c>
      <c r="Q12" s="15">
        <f t="shared" si="5"/>
        <v>2.9970097132028993E-2</v>
      </c>
    </row>
    <row r="13" spans="1:29" x14ac:dyDescent="0.25">
      <c r="A13" s="256">
        <v>41244</v>
      </c>
      <c r="B13">
        <f t="shared" si="1"/>
        <v>12</v>
      </c>
      <c r="C13">
        <f t="shared" si="2"/>
        <v>2012</v>
      </c>
      <c r="D13" s="6">
        <v>22981434.2358975</v>
      </c>
      <c r="E13">
        <v>31</v>
      </c>
      <c r="F13">
        <f>'Monthly Data'!BF13</f>
        <v>38.299999999999997</v>
      </c>
      <c r="G13">
        <f>'Monthly Data'!CH13</f>
        <v>0</v>
      </c>
      <c r="H13">
        <f>'Monthly Data'!CC13</f>
        <v>0</v>
      </c>
      <c r="J13" s="6">
        <f t="shared" si="6"/>
        <v>95810.457317709806</v>
      </c>
      <c r="K13" s="6">
        <f t="shared" si="7"/>
        <v>22769657.836472534</v>
      </c>
      <c r="L13" s="6">
        <f t="shared" si="8"/>
        <v>248592.02405902435</v>
      </c>
      <c r="M13" s="6">
        <f t="shared" si="9"/>
        <v>0</v>
      </c>
      <c r="N13" s="6">
        <f t="shared" si="10"/>
        <v>0</v>
      </c>
      <c r="O13" s="6">
        <f t="shared" si="3"/>
        <v>23114060.317849267</v>
      </c>
      <c r="P13" s="6">
        <f t="shared" si="4"/>
        <v>132626.08195176721</v>
      </c>
      <c r="Q13" s="15">
        <f t="shared" si="5"/>
        <v>5.7710097894848695E-3</v>
      </c>
      <c r="S13" t="s">
        <v>185</v>
      </c>
    </row>
    <row r="14" spans="1:29" x14ac:dyDescent="0.25">
      <c r="A14" s="256">
        <v>41275</v>
      </c>
      <c r="B14">
        <f t="shared" si="1"/>
        <v>1</v>
      </c>
      <c r="C14">
        <f t="shared" si="2"/>
        <v>2013</v>
      </c>
      <c r="D14" s="6">
        <v>22069510.318620093</v>
      </c>
      <c r="E14">
        <v>31</v>
      </c>
      <c r="F14">
        <f>'Monthly Data'!BF14</f>
        <v>27.7</v>
      </c>
      <c r="G14">
        <f>'Monthly Data'!CH14</f>
        <v>0</v>
      </c>
      <c r="H14">
        <f>'Monthly Data'!CC14</f>
        <v>0</v>
      </c>
      <c r="J14" s="6">
        <f t="shared" si="6"/>
        <v>95810.457317709806</v>
      </c>
      <c r="K14" s="6">
        <f t="shared" si="7"/>
        <v>22769657.836472534</v>
      </c>
      <c r="L14" s="6">
        <f t="shared" si="8"/>
        <v>179791.09834033877</v>
      </c>
      <c r="M14" s="6">
        <f t="shared" si="9"/>
        <v>0</v>
      </c>
      <c r="N14" s="6">
        <f t="shared" si="10"/>
        <v>0</v>
      </c>
      <c r="O14" s="6">
        <f t="shared" si="3"/>
        <v>23045259.392130584</v>
      </c>
      <c r="P14" s="6">
        <f t="shared" si="4"/>
        <v>975749.07351049036</v>
      </c>
      <c r="Q14" s="15">
        <f t="shared" si="5"/>
        <v>4.4212538448904722E-2</v>
      </c>
      <c r="S14" t="s">
        <v>90</v>
      </c>
      <c r="T14" s="6">
        <v>23340128.697167601</v>
      </c>
      <c r="U14" t="s">
        <v>91</v>
      </c>
      <c r="V14" s="6">
        <v>1712133.18007017</v>
      </c>
    </row>
    <row r="15" spans="1:29" x14ac:dyDescent="0.25">
      <c r="A15" s="256">
        <v>41306</v>
      </c>
      <c r="B15">
        <f t="shared" si="1"/>
        <v>2</v>
      </c>
      <c r="C15">
        <f t="shared" si="2"/>
        <v>2013</v>
      </c>
      <c r="D15" s="6">
        <v>21742487.556097593</v>
      </c>
      <c r="E15">
        <v>28</v>
      </c>
      <c r="F15">
        <f>'Monthly Data'!BF15</f>
        <v>27.7</v>
      </c>
      <c r="G15">
        <f>'Monthly Data'!CH15</f>
        <v>0</v>
      </c>
      <c r="H15">
        <f>'Monthly Data'!CC15</f>
        <v>0</v>
      </c>
      <c r="J15" s="6">
        <f t="shared" si="6"/>
        <v>95810.457317709806</v>
      </c>
      <c r="K15" s="6">
        <f t="shared" si="7"/>
        <v>20566142.561975189</v>
      </c>
      <c r="L15" s="6">
        <f t="shared" si="8"/>
        <v>179791.09834033877</v>
      </c>
      <c r="M15" s="6">
        <f t="shared" si="9"/>
        <v>0</v>
      </c>
      <c r="N15" s="6">
        <f t="shared" si="10"/>
        <v>0</v>
      </c>
      <c r="O15" s="6">
        <f t="shared" si="3"/>
        <v>20841744.117633238</v>
      </c>
      <c r="P15" s="6">
        <f t="shared" si="4"/>
        <v>-900743.43846435472</v>
      </c>
      <c r="Q15" s="15">
        <f t="shared" si="5"/>
        <v>4.1427800574352629E-2</v>
      </c>
      <c r="S15" t="s">
        <v>92</v>
      </c>
      <c r="T15" s="252">
        <v>181140617029112</v>
      </c>
      <c r="U15" t="s">
        <v>93</v>
      </c>
      <c r="V15" s="6">
        <v>1255044.1427508199</v>
      </c>
    </row>
    <row r="16" spans="1:29" x14ac:dyDescent="0.25">
      <c r="A16" s="256">
        <v>41334</v>
      </c>
      <c r="B16">
        <f t="shared" si="1"/>
        <v>3</v>
      </c>
      <c r="C16">
        <f t="shared" si="2"/>
        <v>2013</v>
      </c>
      <c r="D16" s="6">
        <v>24101529.983955089</v>
      </c>
      <c r="E16">
        <v>31</v>
      </c>
      <c r="F16">
        <f>'Monthly Data'!BF16</f>
        <v>27.7</v>
      </c>
      <c r="G16">
        <f>'Monthly Data'!CH16</f>
        <v>0</v>
      </c>
      <c r="H16">
        <f>'Monthly Data'!CC16</f>
        <v>0</v>
      </c>
      <c r="J16" s="6">
        <f t="shared" si="6"/>
        <v>95810.457317709806</v>
      </c>
      <c r="K16" s="6">
        <f t="shared" si="7"/>
        <v>22769657.836472534</v>
      </c>
      <c r="L16" s="6">
        <f t="shared" si="8"/>
        <v>179791.09834033877</v>
      </c>
      <c r="M16" s="6">
        <f t="shared" si="9"/>
        <v>0</v>
      </c>
      <c r="N16" s="6">
        <f t="shared" si="10"/>
        <v>0</v>
      </c>
      <c r="O16" s="6">
        <f t="shared" si="3"/>
        <v>23045259.392130584</v>
      </c>
      <c r="P16" s="6">
        <f t="shared" si="4"/>
        <v>-1056270.5918245055</v>
      </c>
      <c r="Q16" s="15">
        <f t="shared" si="5"/>
        <v>4.3825872985146078E-2</v>
      </c>
      <c r="S16" t="s">
        <v>94</v>
      </c>
      <c r="T16" s="253">
        <v>0.48076684866005698</v>
      </c>
      <c r="U16" t="s">
        <v>95</v>
      </c>
      <c r="V16" s="123">
        <v>0.46270656513518899</v>
      </c>
    </row>
    <row r="17" spans="1:28" x14ac:dyDescent="0.25">
      <c r="A17" s="256">
        <v>41365</v>
      </c>
      <c r="B17">
        <f t="shared" si="1"/>
        <v>4</v>
      </c>
      <c r="C17">
        <f t="shared" si="2"/>
        <v>2013</v>
      </c>
      <c r="D17" s="6">
        <v>20152496.527537592</v>
      </c>
      <c r="E17">
        <v>30</v>
      </c>
      <c r="F17">
        <f>'Monthly Data'!BF17</f>
        <v>27.7</v>
      </c>
      <c r="G17">
        <f>'Monthly Data'!CH17</f>
        <v>0</v>
      </c>
      <c r="H17">
        <f>'Monthly Data'!CC17</f>
        <v>0</v>
      </c>
      <c r="J17" s="6">
        <f t="shared" si="6"/>
        <v>95810.457317709806</v>
      </c>
      <c r="K17" s="6">
        <f t="shared" si="7"/>
        <v>22035152.744973417</v>
      </c>
      <c r="L17" s="6">
        <f t="shared" si="8"/>
        <v>179791.09834033877</v>
      </c>
      <c r="M17" s="6">
        <f t="shared" si="9"/>
        <v>0</v>
      </c>
      <c r="N17" s="6">
        <f t="shared" si="10"/>
        <v>0</v>
      </c>
      <c r="O17" s="6">
        <f t="shared" si="3"/>
        <v>22310754.300631467</v>
      </c>
      <c r="P17" s="6">
        <f t="shared" si="4"/>
        <v>2158257.7730938755</v>
      </c>
      <c r="Q17" s="15">
        <f t="shared" si="5"/>
        <v>0.10709629797701249</v>
      </c>
      <c r="S17" t="s">
        <v>186</v>
      </c>
      <c r="T17" s="255">
        <v>25.034564778009301</v>
      </c>
      <c r="U17" t="s">
        <v>96</v>
      </c>
      <c r="V17" s="123">
        <v>6.3436939025898402E-15</v>
      </c>
      <c r="AB17" s="22"/>
    </row>
    <row r="18" spans="1:28" x14ac:dyDescent="0.25">
      <c r="A18" s="256">
        <v>41395</v>
      </c>
      <c r="B18">
        <f t="shared" si="1"/>
        <v>5</v>
      </c>
      <c r="C18">
        <f t="shared" si="2"/>
        <v>2013</v>
      </c>
      <c r="D18" s="6">
        <v>22491181.333935093</v>
      </c>
      <c r="E18">
        <v>31</v>
      </c>
      <c r="F18">
        <f>'Monthly Data'!BF18</f>
        <v>27.7</v>
      </c>
      <c r="G18">
        <f>'Monthly Data'!CH18</f>
        <v>0</v>
      </c>
      <c r="H18">
        <f>'Monthly Data'!CC18</f>
        <v>0</v>
      </c>
      <c r="J18" s="6">
        <f t="shared" si="6"/>
        <v>95810.457317709806</v>
      </c>
      <c r="K18" s="6">
        <f t="shared" si="7"/>
        <v>22769657.836472534</v>
      </c>
      <c r="L18" s="6">
        <f t="shared" si="8"/>
        <v>179791.09834033877</v>
      </c>
      <c r="M18" s="6">
        <f t="shared" si="9"/>
        <v>0</v>
      </c>
      <c r="N18" s="6">
        <f t="shared" si="10"/>
        <v>0</v>
      </c>
      <c r="O18" s="6">
        <f t="shared" si="3"/>
        <v>23045259.392130584</v>
      </c>
      <c r="P18" s="6">
        <f t="shared" si="4"/>
        <v>554078.05819549039</v>
      </c>
      <c r="Q18" s="15">
        <f t="shared" si="5"/>
        <v>2.4635347070875623E-2</v>
      </c>
      <c r="S18" t="s">
        <v>97</v>
      </c>
      <c r="T18" s="254">
        <v>-5.5755361310883501E-3</v>
      </c>
      <c r="U18" t="s">
        <v>98</v>
      </c>
      <c r="V18" s="123">
        <v>2.0034414683662001</v>
      </c>
    </row>
    <row r="19" spans="1:28" x14ac:dyDescent="0.25">
      <c r="A19" s="256">
        <v>41426</v>
      </c>
      <c r="B19">
        <f t="shared" si="1"/>
        <v>6</v>
      </c>
      <c r="C19">
        <f t="shared" si="2"/>
        <v>2013</v>
      </c>
      <c r="D19" s="6">
        <v>22143985.650787588</v>
      </c>
      <c r="E19">
        <v>30</v>
      </c>
      <c r="F19">
        <f>'Monthly Data'!BF19</f>
        <v>27.7</v>
      </c>
      <c r="G19">
        <f>'Monthly Data'!CH19</f>
        <v>0</v>
      </c>
      <c r="H19">
        <f>'Monthly Data'!CC19</f>
        <v>0</v>
      </c>
      <c r="J19" s="6">
        <f t="shared" si="6"/>
        <v>95810.457317709806</v>
      </c>
      <c r="K19" s="6">
        <f t="shared" si="7"/>
        <v>22035152.744973417</v>
      </c>
      <c r="L19" s="6">
        <f t="shared" si="8"/>
        <v>179791.09834033877</v>
      </c>
      <c r="M19" s="6">
        <f t="shared" si="9"/>
        <v>0</v>
      </c>
      <c r="N19" s="6">
        <f t="shared" si="10"/>
        <v>0</v>
      </c>
      <c r="O19" s="6">
        <f t="shared" si="3"/>
        <v>22310754.300631467</v>
      </c>
      <c r="P19" s="6">
        <f t="shared" si="4"/>
        <v>166768.64984387904</v>
      </c>
      <c r="Q19" s="15">
        <f t="shared" si="5"/>
        <v>7.5311035905565463E-3</v>
      </c>
    </row>
    <row r="20" spans="1:28" x14ac:dyDescent="0.25">
      <c r="A20" s="256">
        <v>41456</v>
      </c>
      <c r="B20">
        <f t="shared" si="1"/>
        <v>7</v>
      </c>
      <c r="C20">
        <f t="shared" si="2"/>
        <v>2013</v>
      </c>
      <c r="D20" s="6">
        <v>23094301.455000091</v>
      </c>
      <c r="E20">
        <v>31</v>
      </c>
      <c r="F20">
        <f>'Monthly Data'!BF20</f>
        <v>27.7</v>
      </c>
      <c r="G20">
        <f>'Monthly Data'!CH20</f>
        <v>0</v>
      </c>
      <c r="H20">
        <f>'Monthly Data'!CC20</f>
        <v>0</v>
      </c>
      <c r="J20" s="6">
        <f t="shared" si="6"/>
        <v>95810.457317709806</v>
      </c>
      <c r="K20" s="6">
        <f t="shared" si="7"/>
        <v>22769657.836472534</v>
      </c>
      <c r="L20" s="6">
        <f t="shared" si="8"/>
        <v>179791.09834033877</v>
      </c>
      <c r="M20" s="6">
        <f t="shared" si="9"/>
        <v>0</v>
      </c>
      <c r="N20" s="6">
        <f t="shared" si="10"/>
        <v>0</v>
      </c>
      <c r="O20" s="6">
        <f t="shared" si="3"/>
        <v>23045259.392130584</v>
      </c>
      <c r="P20" s="6">
        <f t="shared" si="4"/>
        <v>-49042.062869507819</v>
      </c>
      <c r="Q20" s="15">
        <f t="shared" si="5"/>
        <v>2.1235568854536557E-3</v>
      </c>
    </row>
    <row r="21" spans="1:28" x14ac:dyDescent="0.25">
      <c r="A21" s="256">
        <v>41487</v>
      </c>
      <c r="B21">
        <f t="shared" si="1"/>
        <v>8</v>
      </c>
      <c r="C21">
        <f t="shared" si="2"/>
        <v>2013</v>
      </c>
      <c r="D21" s="6">
        <v>23514731.551350094</v>
      </c>
      <c r="E21">
        <v>31</v>
      </c>
      <c r="F21">
        <f>'Monthly Data'!BF21</f>
        <v>27.7</v>
      </c>
      <c r="G21">
        <f>'Monthly Data'!CH21</f>
        <v>0</v>
      </c>
      <c r="H21">
        <f>'Monthly Data'!CC21</f>
        <v>0</v>
      </c>
      <c r="J21" s="6">
        <f t="shared" si="6"/>
        <v>95810.457317709806</v>
      </c>
      <c r="K21" s="6">
        <f t="shared" si="7"/>
        <v>22769657.836472534</v>
      </c>
      <c r="L21" s="6">
        <f t="shared" si="8"/>
        <v>179791.09834033877</v>
      </c>
      <c r="M21" s="6">
        <f t="shared" si="9"/>
        <v>0</v>
      </c>
      <c r="N21" s="6">
        <f t="shared" si="10"/>
        <v>0</v>
      </c>
      <c r="O21" s="6">
        <f t="shared" si="3"/>
        <v>23045259.392130584</v>
      </c>
      <c r="P21" s="6">
        <f t="shared" si="4"/>
        <v>-469472.15921951085</v>
      </c>
      <c r="Q21" s="15">
        <f t="shared" si="5"/>
        <v>1.9965023125792656E-2</v>
      </c>
    </row>
    <row r="22" spans="1:28" x14ac:dyDescent="0.25">
      <c r="A22" s="256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20804412.328200094</v>
      </c>
      <c r="E22">
        <v>30</v>
      </c>
      <c r="F22">
        <f>'Monthly Data'!BF22</f>
        <v>27.7</v>
      </c>
      <c r="G22">
        <f>'Monthly Data'!CH22</f>
        <v>0</v>
      </c>
      <c r="H22">
        <f>'Monthly Data'!CC22</f>
        <v>1</v>
      </c>
      <c r="J22" s="6">
        <f t="shared" si="6"/>
        <v>95810.457317709806</v>
      </c>
      <c r="K22" s="6">
        <f t="shared" si="7"/>
        <v>22035152.744973417</v>
      </c>
      <c r="L22" s="6">
        <f t="shared" si="8"/>
        <v>179791.09834033877</v>
      </c>
      <c r="M22" s="6">
        <f t="shared" si="9"/>
        <v>0</v>
      </c>
      <c r="N22" s="6">
        <f t="shared" si="10"/>
        <v>-813494.55212636397</v>
      </c>
      <c r="O22" s="6">
        <f t="shared" ref="O22:O85" si="13">SUM(J22:M22)</f>
        <v>22310754.300631467</v>
      </c>
      <c r="P22" s="6">
        <f t="shared" ref="P22:P85" si="14">O22-D22</f>
        <v>1506341.9724313729</v>
      </c>
      <c r="Q22" s="15">
        <f t="shared" ref="Q22:Q85" si="15">ABS(O22-D22)/D22</f>
        <v>7.2404927794549961E-2</v>
      </c>
    </row>
    <row r="23" spans="1:28" x14ac:dyDescent="0.25">
      <c r="A23" s="256">
        <v>41548</v>
      </c>
      <c r="B23">
        <f t="shared" si="11"/>
        <v>10</v>
      </c>
      <c r="C23">
        <f t="shared" si="12"/>
        <v>2013</v>
      </c>
      <c r="D23" s="6">
        <v>20100765.611542594</v>
      </c>
      <c r="E23">
        <v>31</v>
      </c>
      <c r="F23">
        <f>'Monthly Data'!BF23</f>
        <v>27.7</v>
      </c>
      <c r="G23">
        <f>'Monthly Data'!CH23</f>
        <v>0</v>
      </c>
      <c r="H23">
        <f>'Monthly Data'!CC23</f>
        <v>1</v>
      </c>
      <c r="J23" s="6">
        <f t="shared" si="6"/>
        <v>95810.457317709806</v>
      </c>
      <c r="K23" s="6">
        <f t="shared" si="7"/>
        <v>22769657.836472534</v>
      </c>
      <c r="L23" s="6">
        <f t="shared" si="8"/>
        <v>179791.09834033877</v>
      </c>
      <c r="M23" s="6">
        <f t="shared" si="9"/>
        <v>0</v>
      </c>
      <c r="N23" s="6">
        <f t="shared" si="10"/>
        <v>-813494.55212636397</v>
      </c>
      <c r="O23" s="6">
        <f t="shared" si="13"/>
        <v>23045259.392130584</v>
      </c>
      <c r="P23" s="6">
        <f t="shared" si="14"/>
        <v>2944493.7805879898</v>
      </c>
      <c r="Q23" s="15">
        <f t="shared" si="15"/>
        <v>0.14648664819498985</v>
      </c>
    </row>
    <row r="24" spans="1:28" x14ac:dyDescent="0.25">
      <c r="A24" s="256">
        <v>41579</v>
      </c>
      <c r="B24">
        <f t="shared" si="11"/>
        <v>11</v>
      </c>
      <c r="C24">
        <f t="shared" si="12"/>
        <v>2013</v>
      </c>
      <c r="D24" s="6">
        <v>21017409.413107593</v>
      </c>
      <c r="E24">
        <v>30</v>
      </c>
      <c r="F24">
        <f>'Monthly Data'!BF24</f>
        <v>27.7</v>
      </c>
      <c r="G24">
        <f>'Monthly Data'!CH24</f>
        <v>0</v>
      </c>
      <c r="H24">
        <f>'Monthly Data'!CC24</f>
        <v>0</v>
      </c>
      <c r="J24" s="6">
        <f t="shared" si="6"/>
        <v>95810.457317709806</v>
      </c>
      <c r="K24" s="6">
        <f t="shared" si="7"/>
        <v>22035152.744973417</v>
      </c>
      <c r="L24" s="6">
        <f t="shared" si="8"/>
        <v>179791.09834033877</v>
      </c>
      <c r="M24" s="6">
        <f t="shared" si="9"/>
        <v>0</v>
      </c>
      <c r="N24" s="6">
        <f t="shared" si="10"/>
        <v>0</v>
      </c>
      <c r="O24" s="6">
        <f t="shared" si="13"/>
        <v>22310754.300631467</v>
      </c>
      <c r="P24" s="6">
        <f t="shared" si="14"/>
        <v>1293344.8875238746</v>
      </c>
      <c r="Q24" s="15">
        <f t="shared" si="15"/>
        <v>6.1536836538820756E-2</v>
      </c>
    </row>
    <row r="25" spans="1:28" x14ac:dyDescent="0.25">
      <c r="A25" s="256">
        <v>41609</v>
      </c>
      <c r="B25">
        <f t="shared" si="11"/>
        <v>12</v>
      </c>
      <c r="C25">
        <f t="shared" si="12"/>
        <v>2013</v>
      </c>
      <c r="D25" s="6">
        <v>22772224.28054259</v>
      </c>
      <c r="E25">
        <v>31</v>
      </c>
      <c r="F25">
        <f>'Monthly Data'!BF25</f>
        <v>27.7</v>
      </c>
      <c r="G25">
        <f>'Monthly Data'!CH25</f>
        <v>0</v>
      </c>
      <c r="H25">
        <f>'Monthly Data'!CC25</f>
        <v>0</v>
      </c>
      <c r="J25" s="6">
        <f t="shared" si="6"/>
        <v>95810.457317709806</v>
      </c>
      <c r="K25" s="6">
        <f t="shared" si="7"/>
        <v>22769657.836472534</v>
      </c>
      <c r="L25" s="6">
        <f t="shared" si="8"/>
        <v>179791.09834033877</v>
      </c>
      <c r="M25" s="6">
        <f t="shared" si="9"/>
        <v>0</v>
      </c>
      <c r="N25" s="6">
        <f t="shared" si="10"/>
        <v>0</v>
      </c>
      <c r="O25" s="6">
        <f t="shared" si="13"/>
        <v>23045259.392130584</v>
      </c>
      <c r="P25" s="6">
        <f t="shared" si="14"/>
        <v>273035.1115879938</v>
      </c>
      <c r="Q25" s="15">
        <f t="shared" si="15"/>
        <v>1.1989830603472708E-2</v>
      </c>
    </row>
    <row r="26" spans="1:28" x14ac:dyDescent="0.25">
      <c r="A26" s="256">
        <v>41640</v>
      </c>
      <c r="B26">
        <f t="shared" si="11"/>
        <v>1</v>
      </c>
      <c r="C26">
        <f t="shared" si="12"/>
        <v>2014</v>
      </c>
      <c r="D26" s="6">
        <v>21429596.235136066</v>
      </c>
      <c r="E26">
        <v>31</v>
      </c>
      <c r="F26">
        <f>'Monthly Data'!BF26</f>
        <v>24.9</v>
      </c>
      <c r="G26">
        <f>'Monthly Data'!CH26</f>
        <v>0</v>
      </c>
      <c r="H26">
        <f>'Monthly Data'!CC26</f>
        <v>0</v>
      </c>
      <c r="J26" s="6">
        <f t="shared" si="6"/>
        <v>95810.457317709806</v>
      </c>
      <c r="K26" s="6">
        <f t="shared" si="7"/>
        <v>22769657.836472534</v>
      </c>
      <c r="L26" s="6">
        <f t="shared" si="8"/>
        <v>161617.26890521427</v>
      </c>
      <c r="M26" s="6">
        <f t="shared" si="9"/>
        <v>0</v>
      </c>
      <c r="N26" s="6">
        <f t="shared" si="10"/>
        <v>0</v>
      </c>
      <c r="O26" s="6">
        <f t="shared" si="13"/>
        <v>23027085.562695459</v>
      </c>
      <c r="P26" s="6">
        <f t="shared" si="14"/>
        <v>1597489.3275593929</v>
      </c>
      <c r="Q26" s="15">
        <f t="shared" si="15"/>
        <v>7.454593684505087E-2</v>
      </c>
    </row>
    <row r="27" spans="1:28" x14ac:dyDescent="0.25">
      <c r="A27" s="256">
        <v>41671</v>
      </c>
      <c r="B27">
        <f t="shared" si="11"/>
        <v>2</v>
      </c>
      <c r="C27">
        <f t="shared" si="12"/>
        <v>2014</v>
      </c>
      <c r="D27" s="6">
        <v>20763730.490993563</v>
      </c>
      <c r="E27">
        <v>28</v>
      </c>
      <c r="F27">
        <f>'Monthly Data'!BF27</f>
        <v>24.9</v>
      </c>
      <c r="G27">
        <f>'Monthly Data'!CH27</f>
        <v>0</v>
      </c>
      <c r="H27">
        <f>'Monthly Data'!CC27</f>
        <v>0</v>
      </c>
      <c r="J27" s="6">
        <f t="shared" si="6"/>
        <v>95810.457317709806</v>
      </c>
      <c r="K27" s="6">
        <f t="shared" si="7"/>
        <v>20566142.561975189</v>
      </c>
      <c r="L27" s="6">
        <f t="shared" si="8"/>
        <v>161617.26890521427</v>
      </c>
      <c r="M27" s="6">
        <f t="shared" si="9"/>
        <v>0</v>
      </c>
      <c r="N27" s="6">
        <f t="shared" si="10"/>
        <v>0</v>
      </c>
      <c r="O27" s="6">
        <f t="shared" si="13"/>
        <v>20823570.288198113</v>
      </c>
      <c r="P27" s="6">
        <f t="shared" si="14"/>
        <v>59839.797204550356</v>
      </c>
      <c r="Q27" s="15">
        <f t="shared" si="15"/>
        <v>2.8819386396151865E-3</v>
      </c>
    </row>
    <row r="28" spans="1:28" x14ac:dyDescent="0.25">
      <c r="A28" s="256">
        <v>41699</v>
      </c>
      <c r="B28">
        <f t="shared" si="11"/>
        <v>3</v>
      </c>
      <c r="C28">
        <f t="shared" si="12"/>
        <v>2014</v>
      </c>
      <c r="D28" s="6">
        <v>21695140.398856066</v>
      </c>
      <c r="E28">
        <v>31</v>
      </c>
      <c r="F28">
        <f>'Monthly Data'!BF28</f>
        <v>24.9</v>
      </c>
      <c r="G28">
        <f>'Monthly Data'!CH28</f>
        <v>0</v>
      </c>
      <c r="H28">
        <f>'Monthly Data'!CC28</f>
        <v>0</v>
      </c>
      <c r="J28" s="6">
        <f t="shared" si="6"/>
        <v>95810.457317709806</v>
      </c>
      <c r="K28" s="6">
        <f t="shared" si="7"/>
        <v>22769657.836472534</v>
      </c>
      <c r="L28" s="6">
        <f t="shared" si="8"/>
        <v>161617.26890521427</v>
      </c>
      <c r="M28" s="6">
        <f t="shared" si="9"/>
        <v>0</v>
      </c>
      <c r="N28" s="6">
        <f t="shared" si="10"/>
        <v>0</v>
      </c>
      <c r="O28" s="6">
        <f t="shared" si="13"/>
        <v>23027085.562695459</v>
      </c>
      <c r="P28" s="6">
        <f t="shared" si="14"/>
        <v>1331945.1638393924</v>
      </c>
      <c r="Q28" s="15">
        <f t="shared" si="15"/>
        <v>6.1393710266545345E-2</v>
      </c>
    </row>
    <row r="29" spans="1:28" x14ac:dyDescent="0.25">
      <c r="A29" s="256">
        <v>41730</v>
      </c>
      <c r="B29">
        <f t="shared" si="11"/>
        <v>4</v>
      </c>
      <c r="C29">
        <f t="shared" si="12"/>
        <v>2014</v>
      </c>
      <c r="D29" s="6">
        <v>22089231.011596061</v>
      </c>
      <c r="E29">
        <v>30</v>
      </c>
      <c r="F29">
        <f>'Monthly Data'!BF29</f>
        <v>24.9</v>
      </c>
      <c r="G29">
        <f>'Monthly Data'!CH29</f>
        <v>0</v>
      </c>
      <c r="H29">
        <f>'Monthly Data'!CC29</f>
        <v>0</v>
      </c>
      <c r="J29" s="6">
        <f t="shared" si="6"/>
        <v>95810.457317709806</v>
      </c>
      <c r="K29" s="6">
        <f t="shared" si="7"/>
        <v>22035152.744973417</v>
      </c>
      <c r="L29" s="6">
        <f t="shared" si="8"/>
        <v>161617.26890521427</v>
      </c>
      <c r="M29" s="6">
        <f t="shared" si="9"/>
        <v>0</v>
      </c>
      <c r="N29" s="6">
        <f t="shared" si="10"/>
        <v>0</v>
      </c>
      <c r="O29" s="6">
        <f t="shared" si="13"/>
        <v>22292580.471196342</v>
      </c>
      <c r="P29" s="6">
        <f t="shared" si="14"/>
        <v>203349.45960028097</v>
      </c>
      <c r="Q29" s="15">
        <f t="shared" si="15"/>
        <v>9.2058188668283532E-3</v>
      </c>
    </row>
    <row r="30" spans="1:28" x14ac:dyDescent="0.25">
      <c r="A30" s="256">
        <v>41760</v>
      </c>
      <c r="B30">
        <f t="shared" si="11"/>
        <v>5</v>
      </c>
      <c r="C30">
        <f t="shared" si="12"/>
        <v>2014</v>
      </c>
      <c r="D30" s="6">
        <v>22968398.309588566</v>
      </c>
      <c r="E30">
        <v>31</v>
      </c>
      <c r="F30">
        <f>'Monthly Data'!BF30</f>
        <v>24.9</v>
      </c>
      <c r="G30">
        <f>'Monthly Data'!CH30</f>
        <v>0</v>
      </c>
      <c r="H30">
        <f>'Monthly Data'!CC30</f>
        <v>0</v>
      </c>
      <c r="J30" s="6">
        <f t="shared" si="6"/>
        <v>95810.457317709806</v>
      </c>
      <c r="K30" s="6">
        <f t="shared" si="7"/>
        <v>22769657.836472534</v>
      </c>
      <c r="L30" s="6">
        <f t="shared" si="8"/>
        <v>161617.26890521427</v>
      </c>
      <c r="M30" s="6">
        <f t="shared" si="9"/>
        <v>0</v>
      </c>
      <c r="N30" s="6">
        <f t="shared" si="10"/>
        <v>0</v>
      </c>
      <c r="O30" s="6">
        <f t="shared" si="13"/>
        <v>23027085.562695459</v>
      </c>
      <c r="P30" s="6">
        <f t="shared" si="14"/>
        <v>58687.253106892109</v>
      </c>
      <c r="Q30" s="15">
        <f t="shared" si="15"/>
        <v>2.5551304150969933E-3</v>
      </c>
    </row>
    <row r="31" spans="1:28" x14ac:dyDescent="0.25">
      <c r="A31" s="256">
        <v>41791</v>
      </c>
      <c r="B31">
        <f t="shared" si="11"/>
        <v>6</v>
      </c>
      <c r="C31">
        <f t="shared" si="12"/>
        <v>2014</v>
      </c>
      <c r="D31" s="6">
        <v>21082986.601546064</v>
      </c>
      <c r="E31">
        <v>30</v>
      </c>
      <c r="F31">
        <f>'Monthly Data'!BF31</f>
        <v>24.9</v>
      </c>
      <c r="G31">
        <f>'Monthly Data'!CH31</f>
        <v>0</v>
      </c>
      <c r="H31">
        <f>'Monthly Data'!CC31</f>
        <v>0</v>
      </c>
      <c r="J31" s="6">
        <f t="shared" si="6"/>
        <v>95810.457317709806</v>
      </c>
      <c r="K31" s="6">
        <f t="shared" si="7"/>
        <v>22035152.744973417</v>
      </c>
      <c r="L31" s="6">
        <f t="shared" si="8"/>
        <v>161617.26890521427</v>
      </c>
      <c r="M31" s="6">
        <f t="shared" si="9"/>
        <v>0</v>
      </c>
      <c r="N31" s="6">
        <f t="shared" si="10"/>
        <v>0</v>
      </c>
      <c r="O31" s="6">
        <f t="shared" si="13"/>
        <v>22292580.471196342</v>
      </c>
      <c r="P31" s="6">
        <f t="shared" si="14"/>
        <v>1209593.8696502782</v>
      </c>
      <c r="Q31" s="15">
        <f t="shared" si="15"/>
        <v>5.7372984791517909E-2</v>
      </c>
    </row>
    <row r="32" spans="1:28" x14ac:dyDescent="0.25">
      <c r="A32" s="256">
        <v>41821</v>
      </c>
      <c r="B32">
        <f t="shared" si="11"/>
        <v>7</v>
      </c>
      <c r="C32">
        <f t="shared" si="12"/>
        <v>2014</v>
      </c>
      <c r="D32" s="6">
        <v>23324333.587996062</v>
      </c>
      <c r="E32">
        <v>31</v>
      </c>
      <c r="F32">
        <f>'Monthly Data'!BF32</f>
        <v>24.9</v>
      </c>
      <c r="G32">
        <f>'Monthly Data'!CH32</f>
        <v>0</v>
      </c>
      <c r="H32">
        <f>'Monthly Data'!CC32</f>
        <v>0</v>
      </c>
      <c r="J32" s="6">
        <f t="shared" si="6"/>
        <v>95810.457317709806</v>
      </c>
      <c r="K32" s="6">
        <f t="shared" si="7"/>
        <v>22769657.836472534</v>
      </c>
      <c r="L32" s="6">
        <f t="shared" si="8"/>
        <v>161617.26890521427</v>
      </c>
      <c r="M32" s="6">
        <f t="shared" si="9"/>
        <v>0</v>
      </c>
      <c r="N32" s="6">
        <f t="shared" si="10"/>
        <v>0</v>
      </c>
      <c r="O32" s="6">
        <f t="shared" si="13"/>
        <v>23027085.562695459</v>
      </c>
      <c r="P32" s="6">
        <f t="shared" si="14"/>
        <v>-297248.02530060336</v>
      </c>
      <c r="Q32" s="15">
        <f t="shared" si="15"/>
        <v>1.274411653302639E-2</v>
      </c>
    </row>
    <row r="33" spans="1:17" x14ac:dyDescent="0.25">
      <c r="A33" s="256">
        <v>41852</v>
      </c>
      <c r="B33">
        <f t="shared" si="11"/>
        <v>8</v>
      </c>
      <c r="C33">
        <f t="shared" si="12"/>
        <v>2014</v>
      </c>
      <c r="D33" s="6">
        <v>24335554.599098563</v>
      </c>
      <c r="E33">
        <v>31</v>
      </c>
      <c r="F33">
        <f>'Monthly Data'!BF33</f>
        <v>24.9</v>
      </c>
      <c r="G33">
        <f>'Monthly Data'!CH33</f>
        <v>0</v>
      </c>
      <c r="H33">
        <f>'Monthly Data'!CC33</f>
        <v>0</v>
      </c>
      <c r="J33" s="6">
        <f t="shared" si="6"/>
        <v>95810.457317709806</v>
      </c>
      <c r="K33" s="6">
        <f t="shared" si="7"/>
        <v>22769657.836472534</v>
      </c>
      <c r="L33" s="6">
        <f t="shared" si="8"/>
        <v>161617.26890521427</v>
      </c>
      <c r="M33" s="6">
        <f t="shared" si="9"/>
        <v>0</v>
      </c>
      <c r="N33" s="6">
        <f t="shared" si="10"/>
        <v>0</v>
      </c>
      <c r="O33" s="6">
        <f t="shared" si="13"/>
        <v>23027085.562695459</v>
      </c>
      <c r="P33" s="6">
        <f t="shared" si="14"/>
        <v>-1308469.0364031047</v>
      </c>
      <c r="Q33" s="15">
        <f t="shared" si="15"/>
        <v>5.3767791938942412E-2</v>
      </c>
    </row>
    <row r="34" spans="1:17" x14ac:dyDescent="0.25">
      <c r="A34" s="256">
        <v>41883</v>
      </c>
      <c r="B34">
        <f t="shared" si="11"/>
        <v>9</v>
      </c>
      <c r="C34">
        <f t="shared" si="12"/>
        <v>2014</v>
      </c>
      <c r="D34" s="6">
        <v>22547078.271053564</v>
      </c>
      <c r="E34">
        <v>30</v>
      </c>
      <c r="F34">
        <f>'Monthly Data'!BF34</f>
        <v>24.9</v>
      </c>
      <c r="G34">
        <f>'Monthly Data'!CH34</f>
        <v>0</v>
      </c>
      <c r="H34">
        <f>'Monthly Data'!CC34</f>
        <v>1</v>
      </c>
      <c r="J34" s="6">
        <f t="shared" si="6"/>
        <v>95810.457317709806</v>
      </c>
      <c r="K34" s="6">
        <f t="shared" si="7"/>
        <v>22035152.744973417</v>
      </c>
      <c r="L34" s="6">
        <f t="shared" si="8"/>
        <v>161617.26890521427</v>
      </c>
      <c r="M34" s="6">
        <f t="shared" si="9"/>
        <v>0</v>
      </c>
      <c r="N34" s="6">
        <f t="shared" si="10"/>
        <v>-813494.55212636397</v>
      </c>
      <c r="O34" s="6">
        <f t="shared" si="13"/>
        <v>22292580.471196342</v>
      </c>
      <c r="P34" s="6">
        <f t="shared" si="14"/>
        <v>-254497.79985722154</v>
      </c>
      <c r="Q34" s="15">
        <f t="shared" si="15"/>
        <v>1.1287395945396234E-2</v>
      </c>
    </row>
    <row r="35" spans="1:17" x14ac:dyDescent="0.25">
      <c r="A35" s="256">
        <v>41913</v>
      </c>
      <c r="B35">
        <f t="shared" si="11"/>
        <v>10</v>
      </c>
      <c r="C35">
        <f t="shared" si="12"/>
        <v>2014</v>
      </c>
      <c r="D35" s="6">
        <v>22510487.298833564</v>
      </c>
      <c r="E35">
        <v>31</v>
      </c>
      <c r="F35">
        <f>'Monthly Data'!BF35</f>
        <v>24.9</v>
      </c>
      <c r="G35">
        <f>'Monthly Data'!CH35</f>
        <v>0</v>
      </c>
      <c r="H35">
        <f>'Monthly Data'!CC35</f>
        <v>1</v>
      </c>
      <c r="J35" s="6">
        <f t="shared" si="6"/>
        <v>95810.457317709806</v>
      </c>
      <c r="K35" s="6">
        <f t="shared" si="7"/>
        <v>22769657.836472534</v>
      </c>
      <c r="L35" s="6">
        <f t="shared" si="8"/>
        <v>161617.26890521427</v>
      </c>
      <c r="M35" s="6">
        <f t="shared" si="9"/>
        <v>0</v>
      </c>
      <c r="N35" s="6">
        <f t="shared" si="10"/>
        <v>-813494.55212636397</v>
      </c>
      <c r="O35" s="6">
        <f t="shared" si="13"/>
        <v>23027085.562695459</v>
      </c>
      <c r="P35" s="6">
        <f t="shared" si="14"/>
        <v>516598.26386189461</v>
      </c>
      <c r="Q35" s="15">
        <f t="shared" si="15"/>
        <v>2.2949226154187406E-2</v>
      </c>
    </row>
    <row r="36" spans="1:17" x14ac:dyDescent="0.25">
      <c r="A36" s="256">
        <v>41944</v>
      </c>
      <c r="B36">
        <f t="shared" si="11"/>
        <v>11</v>
      </c>
      <c r="C36">
        <f t="shared" si="12"/>
        <v>2014</v>
      </c>
      <c r="D36" s="6">
        <v>23546531.154631067</v>
      </c>
      <c r="E36">
        <v>30</v>
      </c>
      <c r="F36">
        <f>'Monthly Data'!BF36</f>
        <v>24.9</v>
      </c>
      <c r="G36">
        <f>'Monthly Data'!CH36</f>
        <v>0</v>
      </c>
      <c r="H36">
        <f>'Monthly Data'!CC36</f>
        <v>0</v>
      </c>
      <c r="J36" s="6">
        <f t="shared" si="6"/>
        <v>95810.457317709806</v>
      </c>
      <c r="K36" s="6">
        <f t="shared" si="7"/>
        <v>22035152.744973417</v>
      </c>
      <c r="L36" s="6">
        <f t="shared" si="8"/>
        <v>161617.26890521427</v>
      </c>
      <c r="M36" s="6">
        <f t="shared" si="9"/>
        <v>0</v>
      </c>
      <c r="N36" s="6">
        <f t="shared" si="10"/>
        <v>0</v>
      </c>
      <c r="O36" s="6">
        <f t="shared" si="13"/>
        <v>22292580.471196342</v>
      </c>
      <c r="P36" s="6">
        <f t="shared" si="14"/>
        <v>-1253950.6834347248</v>
      </c>
      <c r="Q36" s="15">
        <f t="shared" si="15"/>
        <v>5.3254157701615477E-2</v>
      </c>
    </row>
    <row r="37" spans="1:17" x14ac:dyDescent="0.25">
      <c r="A37" s="256">
        <v>41974</v>
      </c>
      <c r="B37">
        <f t="shared" si="11"/>
        <v>12</v>
      </c>
      <c r="C37">
        <f t="shared" si="12"/>
        <v>2014</v>
      </c>
      <c r="D37" s="6">
        <v>23381152.704773568</v>
      </c>
      <c r="E37">
        <v>31</v>
      </c>
      <c r="F37">
        <f>'Monthly Data'!BF37</f>
        <v>24.9</v>
      </c>
      <c r="G37">
        <f>'Monthly Data'!CH37</f>
        <v>0</v>
      </c>
      <c r="H37">
        <f>'Monthly Data'!CC37</f>
        <v>0</v>
      </c>
      <c r="J37" s="6">
        <f t="shared" si="6"/>
        <v>95810.457317709806</v>
      </c>
      <c r="K37" s="6">
        <f t="shared" si="7"/>
        <v>22769657.836472534</v>
      </c>
      <c r="L37" s="6">
        <f t="shared" si="8"/>
        <v>161617.26890521427</v>
      </c>
      <c r="M37" s="6">
        <f t="shared" si="9"/>
        <v>0</v>
      </c>
      <c r="N37" s="6">
        <f t="shared" si="10"/>
        <v>0</v>
      </c>
      <c r="O37" s="6">
        <f t="shared" si="13"/>
        <v>23027085.562695459</v>
      </c>
      <c r="P37" s="6">
        <f t="shared" si="14"/>
        <v>-354067.14207810909</v>
      </c>
      <c r="Q37" s="15">
        <f t="shared" si="15"/>
        <v>1.5143271443833548E-2</v>
      </c>
    </row>
    <row r="38" spans="1:17" x14ac:dyDescent="0.25">
      <c r="A38" s="256">
        <v>42005</v>
      </c>
      <c r="B38">
        <f t="shared" si="11"/>
        <v>1</v>
      </c>
      <c r="C38">
        <f t="shared" si="12"/>
        <v>2015</v>
      </c>
      <c r="D38" s="6">
        <v>24101385.121249359</v>
      </c>
      <c r="E38">
        <v>31</v>
      </c>
      <c r="F38">
        <f>'Monthly Data'!BF38</f>
        <v>23.4</v>
      </c>
      <c r="G38">
        <f>'Monthly Data'!CH38</f>
        <v>0</v>
      </c>
      <c r="H38">
        <f>'Monthly Data'!CC38</f>
        <v>0</v>
      </c>
      <c r="J38" s="6">
        <f t="shared" si="6"/>
        <v>95810.457317709806</v>
      </c>
      <c r="K38" s="6">
        <f t="shared" si="7"/>
        <v>22769657.836472534</v>
      </c>
      <c r="L38" s="6">
        <f t="shared" si="8"/>
        <v>151881.28885068328</v>
      </c>
      <c r="M38" s="6">
        <f t="shared" si="9"/>
        <v>0</v>
      </c>
      <c r="N38" s="6">
        <f t="shared" si="10"/>
        <v>0</v>
      </c>
      <c r="O38" s="6">
        <f t="shared" si="13"/>
        <v>23017349.582640927</v>
      </c>
      <c r="P38" s="6">
        <f t="shared" si="14"/>
        <v>-1084035.5386084318</v>
      </c>
      <c r="Q38" s="15">
        <f t="shared" si="15"/>
        <v>4.4978142673330217E-2</v>
      </c>
    </row>
    <row r="39" spans="1:17" x14ac:dyDescent="0.25">
      <c r="A39" s="256">
        <v>42036</v>
      </c>
      <c r="B39">
        <f t="shared" si="11"/>
        <v>2</v>
      </c>
      <c r="C39">
        <f t="shared" si="12"/>
        <v>2015</v>
      </c>
      <c r="D39" s="6">
        <v>21537685.578724358</v>
      </c>
      <c r="E39">
        <v>28</v>
      </c>
      <c r="F39">
        <f>'Monthly Data'!BF39</f>
        <v>23.4</v>
      </c>
      <c r="G39">
        <f>'Monthly Data'!CH39</f>
        <v>0</v>
      </c>
      <c r="H39">
        <f>'Monthly Data'!CC39</f>
        <v>0</v>
      </c>
      <c r="J39" s="6">
        <f t="shared" si="6"/>
        <v>95810.457317709806</v>
      </c>
      <c r="K39" s="6">
        <f t="shared" si="7"/>
        <v>20566142.561975189</v>
      </c>
      <c r="L39" s="6">
        <f t="shared" si="8"/>
        <v>151881.28885068328</v>
      </c>
      <c r="M39" s="6">
        <f t="shared" si="9"/>
        <v>0</v>
      </c>
      <c r="N39" s="6">
        <f t="shared" si="10"/>
        <v>0</v>
      </c>
      <c r="O39" s="6">
        <f t="shared" si="13"/>
        <v>20813834.308143582</v>
      </c>
      <c r="P39" s="6">
        <f t="shared" si="14"/>
        <v>-723851.27058077604</v>
      </c>
      <c r="Q39" s="15">
        <f t="shared" si="15"/>
        <v>3.3608591226525306E-2</v>
      </c>
    </row>
    <row r="40" spans="1:17" x14ac:dyDescent="0.25">
      <c r="A40" s="256">
        <v>42064</v>
      </c>
      <c r="B40">
        <f t="shared" si="11"/>
        <v>3</v>
      </c>
      <c r="C40">
        <f t="shared" si="12"/>
        <v>2015</v>
      </c>
      <c r="D40" s="6">
        <v>23141596.620341856</v>
      </c>
      <c r="E40">
        <v>31</v>
      </c>
      <c r="F40">
        <f>'Monthly Data'!BF40</f>
        <v>23.4</v>
      </c>
      <c r="G40">
        <f>'Monthly Data'!CH40</f>
        <v>0</v>
      </c>
      <c r="H40">
        <f>'Monthly Data'!CC40</f>
        <v>0</v>
      </c>
      <c r="J40" s="6">
        <f t="shared" si="6"/>
        <v>95810.457317709806</v>
      </c>
      <c r="K40" s="6">
        <f t="shared" si="7"/>
        <v>22769657.836472534</v>
      </c>
      <c r="L40" s="6">
        <f t="shared" si="8"/>
        <v>151881.28885068328</v>
      </c>
      <c r="M40" s="6">
        <f t="shared" si="9"/>
        <v>0</v>
      </c>
      <c r="N40" s="6">
        <f t="shared" si="10"/>
        <v>0</v>
      </c>
      <c r="O40" s="6">
        <f t="shared" si="13"/>
        <v>23017349.582640927</v>
      </c>
      <c r="P40" s="6">
        <f t="shared" si="14"/>
        <v>-124247.03770092875</v>
      </c>
      <c r="Q40" s="15">
        <f t="shared" si="15"/>
        <v>5.368991592901308E-3</v>
      </c>
    </row>
    <row r="41" spans="1:17" x14ac:dyDescent="0.25">
      <c r="A41" s="256">
        <v>42095</v>
      </c>
      <c r="B41">
        <f t="shared" si="11"/>
        <v>4</v>
      </c>
      <c r="C41">
        <f t="shared" si="12"/>
        <v>2015</v>
      </c>
      <c r="D41" s="6">
        <v>23821596.386089358</v>
      </c>
      <c r="E41">
        <v>30</v>
      </c>
      <c r="F41">
        <f>'Monthly Data'!BF41</f>
        <v>23.4</v>
      </c>
      <c r="G41">
        <f>'Monthly Data'!CH41</f>
        <v>0</v>
      </c>
      <c r="H41">
        <f>'Monthly Data'!CC41</f>
        <v>0</v>
      </c>
      <c r="J41" s="6">
        <f t="shared" si="6"/>
        <v>95810.457317709806</v>
      </c>
      <c r="K41" s="6">
        <f t="shared" si="7"/>
        <v>22035152.744973417</v>
      </c>
      <c r="L41" s="6">
        <f t="shared" si="8"/>
        <v>151881.28885068328</v>
      </c>
      <c r="M41" s="6">
        <f t="shared" si="9"/>
        <v>0</v>
      </c>
      <c r="N41" s="6">
        <f t="shared" si="10"/>
        <v>0</v>
      </c>
      <c r="O41" s="6">
        <f t="shared" si="13"/>
        <v>22282844.491141811</v>
      </c>
      <c r="P41" s="6">
        <f t="shared" si="14"/>
        <v>-1538751.8949475475</v>
      </c>
      <c r="Q41" s="15">
        <f t="shared" si="15"/>
        <v>6.459482689607246E-2</v>
      </c>
    </row>
    <row r="42" spans="1:17" x14ac:dyDescent="0.25">
      <c r="A42" s="256">
        <v>42125</v>
      </c>
      <c r="B42">
        <f t="shared" si="11"/>
        <v>5</v>
      </c>
      <c r="C42">
        <f t="shared" si="12"/>
        <v>2015</v>
      </c>
      <c r="D42" s="6">
        <v>22532519.384899355</v>
      </c>
      <c r="E42">
        <v>31</v>
      </c>
      <c r="F42">
        <f>'Monthly Data'!BF42</f>
        <v>23.4</v>
      </c>
      <c r="G42">
        <f>'Monthly Data'!CH42</f>
        <v>0</v>
      </c>
      <c r="H42">
        <f>'Monthly Data'!CC42</f>
        <v>0</v>
      </c>
      <c r="J42" s="6">
        <f t="shared" si="6"/>
        <v>95810.457317709806</v>
      </c>
      <c r="K42" s="6">
        <f t="shared" si="7"/>
        <v>22769657.836472534</v>
      </c>
      <c r="L42" s="6">
        <f t="shared" si="8"/>
        <v>151881.28885068328</v>
      </c>
      <c r="M42" s="6">
        <f t="shared" si="9"/>
        <v>0</v>
      </c>
      <c r="N42" s="6">
        <f t="shared" si="10"/>
        <v>0</v>
      </c>
      <c r="O42" s="6">
        <f t="shared" si="13"/>
        <v>23017349.582640927</v>
      </c>
      <c r="P42" s="6">
        <f t="shared" si="14"/>
        <v>484830.19774157181</v>
      </c>
      <c r="Q42" s="15">
        <f t="shared" si="15"/>
        <v>2.1516910269097161E-2</v>
      </c>
    </row>
    <row r="43" spans="1:17" x14ac:dyDescent="0.25">
      <c r="A43" s="256">
        <v>42156</v>
      </c>
      <c r="B43">
        <f t="shared" si="11"/>
        <v>6</v>
      </c>
      <c r="C43">
        <f t="shared" si="12"/>
        <v>2015</v>
      </c>
      <c r="D43" s="6">
        <v>20526630.09834436</v>
      </c>
      <c r="E43">
        <v>30</v>
      </c>
      <c r="F43">
        <f>'Monthly Data'!BF43</f>
        <v>23.4</v>
      </c>
      <c r="G43">
        <f>'Monthly Data'!CH43</f>
        <v>0</v>
      </c>
      <c r="H43">
        <f>'Monthly Data'!CC43</f>
        <v>0</v>
      </c>
      <c r="J43" s="6">
        <f t="shared" si="6"/>
        <v>95810.457317709806</v>
      </c>
      <c r="K43" s="6">
        <f t="shared" si="7"/>
        <v>22035152.744973417</v>
      </c>
      <c r="L43" s="6">
        <f t="shared" si="8"/>
        <v>151881.28885068328</v>
      </c>
      <c r="M43" s="6">
        <f t="shared" si="9"/>
        <v>0</v>
      </c>
      <c r="N43" s="6">
        <f t="shared" si="10"/>
        <v>0</v>
      </c>
      <c r="O43" s="6">
        <f t="shared" si="13"/>
        <v>22282844.491141811</v>
      </c>
      <c r="P43" s="6">
        <f t="shared" si="14"/>
        <v>1756214.3927974515</v>
      </c>
      <c r="Q43" s="15">
        <f t="shared" si="15"/>
        <v>8.5557852622827973E-2</v>
      </c>
    </row>
    <row r="44" spans="1:17" x14ac:dyDescent="0.25">
      <c r="A44" s="256">
        <v>42186</v>
      </c>
      <c r="B44">
        <f t="shared" si="11"/>
        <v>7</v>
      </c>
      <c r="C44">
        <f t="shared" si="12"/>
        <v>2015</v>
      </c>
      <c r="D44" s="6">
        <v>23356909.782169361</v>
      </c>
      <c r="E44">
        <v>31</v>
      </c>
      <c r="F44">
        <f>'Monthly Data'!BF44</f>
        <v>23.4</v>
      </c>
      <c r="G44">
        <f>'Monthly Data'!CH44</f>
        <v>0</v>
      </c>
      <c r="H44">
        <f>'Monthly Data'!CC44</f>
        <v>0</v>
      </c>
      <c r="J44" s="6">
        <f t="shared" si="6"/>
        <v>95810.457317709806</v>
      </c>
      <c r="K44" s="6">
        <f t="shared" si="7"/>
        <v>22769657.836472534</v>
      </c>
      <c r="L44" s="6">
        <f t="shared" si="8"/>
        <v>151881.28885068328</v>
      </c>
      <c r="M44" s="6">
        <f t="shared" si="9"/>
        <v>0</v>
      </c>
      <c r="N44" s="6">
        <f t="shared" si="10"/>
        <v>0</v>
      </c>
      <c r="O44" s="6">
        <f t="shared" si="13"/>
        <v>23017349.582640927</v>
      </c>
      <c r="P44" s="6">
        <f t="shared" si="14"/>
        <v>-339560.19952843338</v>
      </c>
      <c r="Q44" s="15">
        <f t="shared" si="15"/>
        <v>1.4537890615463749E-2</v>
      </c>
    </row>
    <row r="45" spans="1:17" x14ac:dyDescent="0.25">
      <c r="A45" s="256">
        <v>42217</v>
      </c>
      <c r="B45">
        <f t="shared" si="11"/>
        <v>8</v>
      </c>
      <c r="C45">
        <f t="shared" si="12"/>
        <v>2015</v>
      </c>
      <c r="D45" s="6">
        <v>23423535.18430936</v>
      </c>
      <c r="E45">
        <v>31</v>
      </c>
      <c r="F45">
        <f>'Monthly Data'!BF45</f>
        <v>23.4</v>
      </c>
      <c r="G45">
        <f>'Monthly Data'!CH45</f>
        <v>0</v>
      </c>
      <c r="H45">
        <f>'Monthly Data'!CC45</f>
        <v>0</v>
      </c>
      <c r="J45" s="6">
        <f t="shared" si="6"/>
        <v>95810.457317709806</v>
      </c>
      <c r="K45" s="6">
        <f t="shared" si="7"/>
        <v>22769657.836472534</v>
      </c>
      <c r="L45" s="6">
        <f t="shared" si="8"/>
        <v>151881.28885068328</v>
      </c>
      <c r="M45" s="6">
        <f t="shared" si="9"/>
        <v>0</v>
      </c>
      <c r="N45" s="6">
        <f t="shared" si="10"/>
        <v>0</v>
      </c>
      <c r="O45" s="6">
        <f t="shared" si="13"/>
        <v>23017349.582640927</v>
      </c>
      <c r="P45" s="6">
        <f t="shared" si="14"/>
        <v>-406185.60166843235</v>
      </c>
      <c r="Q45" s="15">
        <f t="shared" si="15"/>
        <v>1.7340917947369552E-2</v>
      </c>
    </row>
    <row r="46" spans="1:17" x14ac:dyDescent="0.25">
      <c r="A46" s="256">
        <v>42248</v>
      </c>
      <c r="B46">
        <f t="shared" si="11"/>
        <v>9</v>
      </c>
      <c r="C46">
        <f t="shared" si="12"/>
        <v>2015</v>
      </c>
      <c r="D46" s="6">
        <v>21449719.081451859</v>
      </c>
      <c r="E46">
        <v>30</v>
      </c>
      <c r="F46">
        <f>'Monthly Data'!BF46</f>
        <v>23.4</v>
      </c>
      <c r="G46">
        <f>'Monthly Data'!CH46</f>
        <v>0</v>
      </c>
      <c r="H46">
        <f>'Monthly Data'!CC46</f>
        <v>1</v>
      </c>
      <c r="J46" s="6">
        <f t="shared" si="6"/>
        <v>95810.457317709806</v>
      </c>
      <c r="K46" s="6">
        <f t="shared" si="7"/>
        <v>22035152.744973417</v>
      </c>
      <c r="L46" s="6">
        <f t="shared" si="8"/>
        <v>151881.28885068328</v>
      </c>
      <c r="M46" s="6">
        <f t="shared" si="9"/>
        <v>0</v>
      </c>
      <c r="N46" s="6">
        <f t="shared" si="10"/>
        <v>-813494.55212636397</v>
      </c>
      <c r="O46" s="6">
        <f t="shared" si="13"/>
        <v>22282844.491141811</v>
      </c>
      <c r="P46" s="6">
        <f t="shared" si="14"/>
        <v>833125.40968995169</v>
      </c>
      <c r="Q46" s="15">
        <f t="shared" si="15"/>
        <v>3.8840854116843765E-2</v>
      </c>
    </row>
    <row r="47" spans="1:17" x14ac:dyDescent="0.25">
      <c r="A47" s="256">
        <v>42278</v>
      </c>
      <c r="B47">
        <f t="shared" si="11"/>
        <v>10</v>
      </c>
      <c r="C47">
        <f t="shared" si="12"/>
        <v>2015</v>
      </c>
      <c r="D47" s="6">
        <v>22317576.580834359</v>
      </c>
      <c r="E47">
        <v>31</v>
      </c>
      <c r="F47">
        <f>'Monthly Data'!BF47</f>
        <v>23.4</v>
      </c>
      <c r="G47">
        <f>'Monthly Data'!CH47</f>
        <v>0</v>
      </c>
      <c r="H47">
        <f>'Monthly Data'!CC47</f>
        <v>1</v>
      </c>
      <c r="J47" s="6">
        <f t="shared" si="6"/>
        <v>95810.457317709806</v>
      </c>
      <c r="K47" s="6">
        <f t="shared" si="7"/>
        <v>22769657.836472534</v>
      </c>
      <c r="L47" s="6">
        <f t="shared" si="8"/>
        <v>151881.28885068328</v>
      </c>
      <c r="M47" s="6">
        <f t="shared" si="9"/>
        <v>0</v>
      </c>
      <c r="N47" s="6">
        <f t="shared" si="10"/>
        <v>-813494.55212636397</v>
      </c>
      <c r="O47" s="6">
        <f t="shared" si="13"/>
        <v>23017349.582640927</v>
      </c>
      <c r="P47" s="6">
        <f t="shared" si="14"/>
        <v>699773.00180656835</v>
      </c>
      <c r="Q47" s="15">
        <f t="shared" si="15"/>
        <v>3.1355241429193152E-2</v>
      </c>
    </row>
    <row r="48" spans="1:17" x14ac:dyDescent="0.25">
      <c r="A48" s="256">
        <v>42309</v>
      </c>
      <c r="B48">
        <f t="shared" si="11"/>
        <v>11</v>
      </c>
      <c r="C48">
        <f t="shared" si="12"/>
        <v>2015</v>
      </c>
      <c r="D48" s="6">
        <v>21404969.676146857</v>
      </c>
      <c r="E48">
        <v>30</v>
      </c>
      <c r="F48">
        <f>'Monthly Data'!BF48</f>
        <v>23.4</v>
      </c>
      <c r="G48">
        <f>'Monthly Data'!CH48</f>
        <v>0</v>
      </c>
      <c r="H48">
        <f>'Monthly Data'!CC48</f>
        <v>0</v>
      </c>
      <c r="J48" s="6">
        <f t="shared" si="6"/>
        <v>95810.457317709806</v>
      </c>
      <c r="K48" s="6">
        <f t="shared" si="7"/>
        <v>22035152.744973417</v>
      </c>
      <c r="L48" s="6">
        <f t="shared" si="8"/>
        <v>151881.28885068328</v>
      </c>
      <c r="M48" s="6">
        <f t="shared" si="9"/>
        <v>0</v>
      </c>
      <c r="N48" s="6">
        <f t="shared" si="10"/>
        <v>0</v>
      </c>
      <c r="O48" s="6">
        <f t="shared" si="13"/>
        <v>22282844.491141811</v>
      </c>
      <c r="P48" s="6">
        <f t="shared" si="14"/>
        <v>877874.81499495357</v>
      </c>
      <c r="Q48" s="15">
        <f t="shared" si="15"/>
        <v>4.1012663333657252E-2</v>
      </c>
    </row>
    <row r="49" spans="1:17" x14ac:dyDescent="0.25">
      <c r="A49" s="256">
        <v>42339</v>
      </c>
      <c r="B49">
        <f t="shared" si="11"/>
        <v>12</v>
      </c>
      <c r="C49">
        <f t="shared" si="12"/>
        <v>2015</v>
      </c>
      <c r="D49" s="6">
        <v>25406346.078686859</v>
      </c>
      <c r="E49">
        <v>31</v>
      </c>
      <c r="F49">
        <f>'Monthly Data'!BF49</f>
        <v>23.4</v>
      </c>
      <c r="G49">
        <f>'Monthly Data'!CH49</f>
        <v>0</v>
      </c>
      <c r="H49">
        <f>'Monthly Data'!CC49</f>
        <v>0</v>
      </c>
      <c r="J49" s="6">
        <f t="shared" si="6"/>
        <v>95810.457317709806</v>
      </c>
      <c r="K49" s="6">
        <f t="shared" si="7"/>
        <v>22769657.836472534</v>
      </c>
      <c r="L49" s="6">
        <f t="shared" si="8"/>
        <v>151881.28885068328</v>
      </c>
      <c r="M49" s="6">
        <f t="shared" si="9"/>
        <v>0</v>
      </c>
      <c r="N49" s="6">
        <f t="shared" si="10"/>
        <v>0</v>
      </c>
      <c r="O49" s="6">
        <f t="shared" si="13"/>
        <v>23017349.582640927</v>
      </c>
      <c r="P49" s="6">
        <f t="shared" si="14"/>
        <v>-2388996.4960459322</v>
      </c>
      <c r="Q49" s="15">
        <f t="shared" si="15"/>
        <v>9.403148680439484E-2</v>
      </c>
    </row>
    <row r="50" spans="1:17" x14ac:dyDescent="0.25">
      <c r="A50" s="256">
        <v>42370</v>
      </c>
      <c r="B50">
        <f t="shared" si="11"/>
        <v>1</v>
      </c>
      <c r="C50">
        <f t="shared" si="12"/>
        <v>2016</v>
      </c>
      <c r="D50" s="6">
        <v>26243313.397527449</v>
      </c>
      <c r="E50">
        <v>31</v>
      </c>
      <c r="F50">
        <f>'Monthly Data'!BF50</f>
        <v>377.2</v>
      </c>
      <c r="G50">
        <f>'Monthly Data'!CH50</f>
        <v>0</v>
      </c>
      <c r="H50">
        <f>'Monthly Data'!CC50</f>
        <v>0</v>
      </c>
      <c r="J50" s="6">
        <f t="shared" si="6"/>
        <v>95810.457317709806</v>
      </c>
      <c r="K50" s="6">
        <f t="shared" si="7"/>
        <v>22769657.836472534</v>
      </c>
      <c r="L50" s="6">
        <f t="shared" si="8"/>
        <v>2448274.451046057</v>
      </c>
      <c r="M50" s="6">
        <f t="shared" si="9"/>
        <v>0</v>
      </c>
      <c r="N50" s="6">
        <f t="shared" si="10"/>
        <v>0</v>
      </c>
      <c r="O50" s="6">
        <f t="shared" si="13"/>
        <v>25313742.744836301</v>
      </c>
      <c r="P50" s="6">
        <f t="shared" si="14"/>
        <v>-929570.65269114822</v>
      </c>
      <c r="Q50" s="15">
        <f t="shared" si="15"/>
        <v>3.5421238111599467E-2</v>
      </c>
    </row>
    <row r="51" spans="1:17" x14ac:dyDescent="0.25">
      <c r="A51" s="256">
        <v>42401</v>
      </c>
      <c r="B51">
        <f t="shared" si="11"/>
        <v>2</v>
      </c>
      <c r="C51">
        <f t="shared" si="12"/>
        <v>2016</v>
      </c>
      <c r="D51" s="6">
        <v>24084561.636619952</v>
      </c>
      <c r="E51">
        <v>29</v>
      </c>
      <c r="F51">
        <f>'Monthly Data'!BF51</f>
        <v>377.2</v>
      </c>
      <c r="G51">
        <f>'Monthly Data'!CH51</f>
        <v>0</v>
      </c>
      <c r="H51">
        <f>'Monthly Data'!CC51</f>
        <v>0</v>
      </c>
      <c r="J51" s="6">
        <f t="shared" si="6"/>
        <v>95810.457317709806</v>
      </c>
      <c r="K51" s="6">
        <f t="shared" si="7"/>
        <v>21300647.653474305</v>
      </c>
      <c r="L51" s="6">
        <f t="shared" si="8"/>
        <v>2448274.451046057</v>
      </c>
      <c r="M51" s="6">
        <f t="shared" si="9"/>
        <v>0</v>
      </c>
      <c r="N51" s="6">
        <f t="shared" si="10"/>
        <v>0</v>
      </c>
      <c r="O51" s="6">
        <f t="shared" si="13"/>
        <v>23844732.561838072</v>
      </c>
      <c r="P51" s="6">
        <f t="shared" si="14"/>
        <v>-239829.07478187978</v>
      </c>
      <c r="Q51" s="15">
        <f t="shared" si="15"/>
        <v>9.9577928135185945E-3</v>
      </c>
    </row>
    <row r="52" spans="1:17" x14ac:dyDescent="0.25">
      <c r="A52" s="256">
        <v>42430</v>
      </c>
      <c r="B52">
        <f t="shared" si="11"/>
        <v>3</v>
      </c>
      <c r="C52">
        <f t="shared" si="12"/>
        <v>2016</v>
      </c>
      <c r="D52" s="6">
        <v>26064565.634734951</v>
      </c>
      <c r="E52">
        <v>31</v>
      </c>
      <c r="F52">
        <f>'Monthly Data'!BF52</f>
        <v>377.2</v>
      </c>
      <c r="G52">
        <f>'Monthly Data'!CH52</f>
        <v>0</v>
      </c>
      <c r="H52">
        <f>'Monthly Data'!CC52</f>
        <v>0</v>
      </c>
      <c r="J52" s="6">
        <f t="shared" si="6"/>
        <v>95810.457317709806</v>
      </c>
      <c r="K52" s="6">
        <f t="shared" si="7"/>
        <v>22769657.836472534</v>
      </c>
      <c r="L52" s="6">
        <f t="shared" si="8"/>
        <v>2448274.451046057</v>
      </c>
      <c r="M52" s="6">
        <f t="shared" si="9"/>
        <v>0</v>
      </c>
      <c r="N52" s="6">
        <f t="shared" si="10"/>
        <v>0</v>
      </c>
      <c r="O52" s="6">
        <f t="shared" si="13"/>
        <v>25313742.744836301</v>
      </c>
      <c r="P52" s="6">
        <f t="shared" si="14"/>
        <v>-750822.88989865035</v>
      </c>
      <c r="Q52" s="15">
        <f t="shared" si="15"/>
        <v>2.8806269032853785E-2</v>
      </c>
    </row>
    <row r="53" spans="1:17" x14ac:dyDescent="0.25">
      <c r="A53" s="256">
        <v>42461</v>
      </c>
      <c r="B53">
        <f t="shared" si="11"/>
        <v>4</v>
      </c>
      <c r="C53">
        <f t="shared" si="12"/>
        <v>2016</v>
      </c>
      <c r="D53" s="6">
        <v>25462585.021489948</v>
      </c>
      <c r="E53">
        <v>30</v>
      </c>
      <c r="F53">
        <f>'Monthly Data'!BF53</f>
        <v>377.2</v>
      </c>
      <c r="G53">
        <f>'Monthly Data'!CH53</f>
        <v>0</v>
      </c>
      <c r="H53">
        <f>'Monthly Data'!CC53</f>
        <v>0</v>
      </c>
      <c r="J53" s="6">
        <f t="shared" si="6"/>
        <v>95810.457317709806</v>
      </c>
      <c r="K53" s="6">
        <f t="shared" si="7"/>
        <v>22035152.744973417</v>
      </c>
      <c r="L53" s="6">
        <f t="shared" si="8"/>
        <v>2448274.451046057</v>
      </c>
      <c r="M53" s="6">
        <f t="shared" si="9"/>
        <v>0</v>
      </c>
      <c r="N53" s="6">
        <f t="shared" si="10"/>
        <v>0</v>
      </c>
      <c r="O53" s="6">
        <f t="shared" si="13"/>
        <v>24579237.653337184</v>
      </c>
      <c r="P53" s="6">
        <f t="shared" si="14"/>
        <v>-883347.36815276369</v>
      </c>
      <c r="Q53" s="15">
        <f t="shared" si="15"/>
        <v>3.4691975202330597E-2</v>
      </c>
    </row>
    <row r="54" spans="1:17" x14ac:dyDescent="0.25">
      <c r="A54" s="256">
        <v>42491</v>
      </c>
      <c r="B54">
        <f t="shared" si="11"/>
        <v>5</v>
      </c>
      <c r="C54">
        <f t="shared" si="12"/>
        <v>2016</v>
      </c>
      <c r="D54" s="6">
        <v>25847939.492832456</v>
      </c>
      <c r="E54">
        <v>31</v>
      </c>
      <c r="F54">
        <f>'Monthly Data'!BF54</f>
        <v>377.2</v>
      </c>
      <c r="G54">
        <f>'Monthly Data'!CH54</f>
        <v>0</v>
      </c>
      <c r="H54">
        <f>'Monthly Data'!CC54</f>
        <v>0</v>
      </c>
      <c r="J54" s="6">
        <f t="shared" si="6"/>
        <v>95810.457317709806</v>
      </c>
      <c r="K54" s="6">
        <f t="shared" si="7"/>
        <v>22769657.836472534</v>
      </c>
      <c r="L54" s="6">
        <f t="shared" si="8"/>
        <v>2448274.451046057</v>
      </c>
      <c r="M54" s="6">
        <f t="shared" si="9"/>
        <v>0</v>
      </c>
      <c r="N54" s="6">
        <f t="shared" si="10"/>
        <v>0</v>
      </c>
      <c r="O54" s="6">
        <f t="shared" si="13"/>
        <v>25313742.744836301</v>
      </c>
      <c r="P54" s="6">
        <f t="shared" si="14"/>
        <v>-534196.74799615517</v>
      </c>
      <c r="Q54" s="15">
        <f t="shared" si="15"/>
        <v>2.0666898734589118E-2</v>
      </c>
    </row>
    <row r="55" spans="1:17" x14ac:dyDescent="0.25">
      <c r="A55" s="256">
        <v>42522</v>
      </c>
      <c r="B55">
        <f t="shared" si="11"/>
        <v>6</v>
      </c>
      <c r="C55">
        <f t="shared" si="12"/>
        <v>2016</v>
      </c>
      <c r="D55" s="6">
        <v>24327586.217374951</v>
      </c>
      <c r="E55">
        <v>30</v>
      </c>
      <c r="F55">
        <f>'Monthly Data'!BF55</f>
        <v>377.2</v>
      </c>
      <c r="G55">
        <f>'Monthly Data'!CH55</f>
        <v>0</v>
      </c>
      <c r="H55">
        <f>'Monthly Data'!CC55</f>
        <v>0</v>
      </c>
      <c r="J55" s="6">
        <f t="shared" si="6"/>
        <v>95810.457317709806</v>
      </c>
      <c r="K55" s="6">
        <f t="shared" si="7"/>
        <v>22035152.744973417</v>
      </c>
      <c r="L55" s="6">
        <f t="shared" si="8"/>
        <v>2448274.451046057</v>
      </c>
      <c r="M55" s="6">
        <f t="shared" si="9"/>
        <v>0</v>
      </c>
      <c r="N55" s="6">
        <f t="shared" si="10"/>
        <v>0</v>
      </c>
      <c r="O55" s="6">
        <f t="shared" si="13"/>
        <v>24579237.653337184</v>
      </c>
      <c r="P55" s="6">
        <f t="shared" si="14"/>
        <v>251651.43596223369</v>
      </c>
      <c r="Q55" s="15">
        <f t="shared" si="15"/>
        <v>1.0344282976274164E-2</v>
      </c>
    </row>
    <row r="56" spans="1:17" x14ac:dyDescent="0.25">
      <c r="A56" s="256">
        <v>42552</v>
      </c>
      <c r="B56">
        <f t="shared" si="11"/>
        <v>7</v>
      </c>
      <c r="C56">
        <f t="shared" si="12"/>
        <v>2016</v>
      </c>
      <c r="D56" s="6">
        <v>25937362.501122452</v>
      </c>
      <c r="E56">
        <v>31</v>
      </c>
      <c r="F56">
        <f>'Monthly Data'!BF56</f>
        <v>377.2</v>
      </c>
      <c r="G56">
        <f>'Monthly Data'!CH56</f>
        <v>0</v>
      </c>
      <c r="H56">
        <f>'Monthly Data'!CC56</f>
        <v>0</v>
      </c>
      <c r="J56" s="6">
        <f t="shared" si="6"/>
        <v>95810.457317709806</v>
      </c>
      <c r="K56" s="6">
        <f t="shared" si="7"/>
        <v>22769657.836472534</v>
      </c>
      <c r="L56" s="6">
        <f t="shared" si="8"/>
        <v>2448274.451046057</v>
      </c>
      <c r="M56" s="6">
        <f t="shared" si="9"/>
        <v>0</v>
      </c>
      <c r="N56" s="6">
        <f t="shared" si="10"/>
        <v>0</v>
      </c>
      <c r="O56" s="6">
        <f t="shared" si="13"/>
        <v>25313742.744836301</v>
      </c>
      <c r="P56" s="6">
        <f t="shared" si="14"/>
        <v>-623619.75628615171</v>
      </c>
      <c r="Q56" s="15">
        <f t="shared" si="15"/>
        <v>2.404329878410591E-2</v>
      </c>
    </row>
    <row r="57" spans="1:17" x14ac:dyDescent="0.25">
      <c r="A57" s="256">
        <v>42583</v>
      </c>
      <c r="B57">
        <f t="shared" si="11"/>
        <v>8</v>
      </c>
      <c r="C57">
        <f t="shared" si="12"/>
        <v>2016</v>
      </c>
      <c r="D57" s="6">
        <v>24632748.843357451</v>
      </c>
      <c r="E57">
        <v>31</v>
      </c>
      <c r="F57">
        <f>'Monthly Data'!BF57</f>
        <v>377.2</v>
      </c>
      <c r="G57">
        <f>'Monthly Data'!CH57</f>
        <v>0</v>
      </c>
      <c r="H57">
        <f>'Monthly Data'!CC57</f>
        <v>0</v>
      </c>
      <c r="J57" s="6">
        <f t="shared" si="6"/>
        <v>95810.457317709806</v>
      </c>
      <c r="K57" s="6">
        <f t="shared" si="7"/>
        <v>22769657.836472534</v>
      </c>
      <c r="L57" s="6">
        <f t="shared" si="8"/>
        <v>2448274.451046057</v>
      </c>
      <c r="M57" s="6">
        <f t="shared" si="9"/>
        <v>0</v>
      </c>
      <c r="N57" s="6">
        <f t="shared" si="10"/>
        <v>0</v>
      </c>
      <c r="O57" s="6">
        <f t="shared" si="13"/>
        <v>25313742.744836301</v>
      </c>
      <c r="P57" s="6">
        <f t="shared" si="14"/>
        <v>680993.90147884935</v>
      </c>
      <c r="Q57" s="15">
        <f t="shared" si="15"/>
        <v>2.7645875245567181E-2</v>
      </c>
    </row>
    <row r="58" spans="1:17" x14ac:dyDescent="0.25">
      <c r="A58" s="256">
        <v>42614</v>
      </c>
      <c r="B58">
        <f t="shared" si="11"/>
        <v>9</v>
      </c>
      <c r="C58">
        <f t="shared" si="12"/>
        <v>2016</v>
      </c>
      <c r="D58" s="6">
        <v>23515971.685459953</v>
      </c>
      <c r="E58">
        <v>30</v>
      </c>
      <c r="F58">
        <f>'Monthly Data'!BF58</f>
        <v>377.2</v>
      </c>
      <c r="G58">
        <f>'Monthly Data'!CH58</f>
        <v>0</v>
      </c>
      <c r="H58">
        <f>'Monthly Data'!CC58</f>
        <v>1</v>
      </c>
      <c r="J58" s="6">
        <f t="shared" si="6"/>
        <v>95810.457317709806</v>
      </c>
      <c r="K58" s="6">
        <f t="shared" si="7"/>
        <v>22035152.744973417</v>
      </c>
      <c r="L58" s="6">
        <f t="shared" si="8"/>
        <v>2448274.451046057</v>
      </c>
      <c r="M58" s="6">
        <f t="shared" si="9"/>
        <v>0</v>
      </c>
      <c r="N58" s="6">
        <f t="shared" si="10"/>
        <v>-813494.55212636397</v>
      </c>
      <c r="O58" s="6">
        <f t="shared" si="13"/>
        <v>24579237.653337184</v>
      </c>
      <c r="P58" s="6">
        <f t="shared" si="14"/>
        <v>1063265.9678772315</v>
      </c>
      <c r="Q58" s="15">
        <f t="shared" si="15"/>
        <v>4.5214630383938352E-2</v>
      </c>
    </row>
    <row r="59" spans="1:17" x14ac:dyDescent="0.25">
      <c r="A59" s="256">
        <v>42644</v>
      </c>
      <c r="B59">
        <f t="shared" si="11"/>
        <v>10</v>
      </c>
      <c r="C59">
        <f t="shared" si="12"/>
        <v>2016</v>
      </c>
      <c r="D59" s="6">
        <v>24813435.244444955</v>
      </c>
      <c r="E59">
        <v>31</v>
      </c>
      <c r="F59">
        <f>'Monthly Data'!BF59</f>
        <v>377.2</v>
      </c>
      <c r="G59">
        <f>'Monthly Data'!CH59</f>
        <v>0</v>
      </c>
      <c r="H59">
        <f>'Monthly Data'!CC59</f>
        <v>1</v>
      </c>
      <c r="J59" s="6">
        <f t="shared" si="6"/>
        <v>95810.457317709806</v>
      </c>
      <c r="K59" s="6">
        <f t="shared" si="7"/>
        <v>22769657.836472534</v>
      </c>
      <c r="L59" s="6">
        <f t="shared" si="8"/>
        <v>2448274.451046057</v>
      </c>
      <c r="M59" s="6">
        <f t="shared" si="9"/>
        <v>0</v>
      </c>
      <c r="N59" s="6">
        <f t="shared" si="10"/>
        <v>-813494.55212636397</v>
      </c>
      <c r="O59" s="6">
        <f t="shared" si="13"/>
        <v>25313742.744836301</v>
      </c>
      <c r="P59" s="6">
        <f t="shared" si="14"/>
        <v>500307.50039134547</v>
      </c>
      <c r="Q59" s="15">
        <f t="shared" si="15"/>
        <v>2.0162766479637297E-2</v>
      </c>
    </row>
    <row r="60" spans="1:17" x14ac:dyDescent="0.25">
      <c r="A60" s="256">
        <v>42675</v>
      </c>
      <c r="B60">
        <f t="shared" si="11"/>
        <v>11</v>
      </c>
      <c r="C60">
        <f t="shared" si="12"/>
        <v>2016</v>
      </c>
      <c r="D60" s="6">
        <v>24612610.818252455</v>
      </c>
      <c r="E60">
        <v>30</v>
      </c>
      <c r="F60">
        <f>'Monthly Data'!BF60</f>
        <v>377.2</v>
      </c>
      <c r="G60">
        <f>'Monthly Data'!CH60</f>
        <v>0</v>
      </c>
      <c r="H60">
        <f>'Monthly Data'!CC60</f>
        <v>0</v>
      </c>
      <c r="J60" s="6">
        <f t="shared" si="6"/>
        <v>95810.457317709806</v>
      </c>
      <c r="K60" s="6">
        <f t="shared" si="7"/>
        <v>22035152.744973417</v>
      </c>
      <c r="L60" s="6">
        <f t="shared" si="8"/>
        <v>2448274.451046057</v>
      </c>
      <c r="M60" s="6">
        <f t="shared" si="9"/>
        <v>0</v>
      </c>
      <c r="N60" s="6">
        <f t="shared" si="10"/>
        <v>0</v>
      </c>
      <c r="O60" s="6">
        <f t="shared" si="13"/>
        <v>24579237.653337184</v>
      </c>
      <c r="P60" s="6">
        <f t="shared" si="14"/>
        <v>-33373.164915271103</v>
      </c>
      <c r="Q60" s="15">
        <f t="shared" si="15"/>
        <v>1.3559376192029946E-3</v>
      </c>
    </row>
    <row r="61" spans="1:17" x14ac:dyDescent="0.25">
      <c r="A61" s="256">
        <v>42705</v>
      </c>
      <c r="B61">
        <f t="shared" si="11"/>
        <v>12</v>
      </c>
      <c r="C61">
        <f t="shared" si="12"/>
        <v>2016</v>
      </c>
      <c r="D61" s="6">
        <v>24794964.01526745</v>
      </c>
      <c r="E61">
        <v>31</v>
      </c>
      <c r="F61">
        <f>'Monthly Data'!BF61</f>
        <v>377.2</v>
      </c>
      <c r="G61">
        <f>'Monthly Data'!CH61</f>
        <v>0</v>
      </c>
      <c r="H61">
        <f>'Monthly Data'!CC61</f>
        <v>0</v>
      </c>
      <c r="J61" s="6">
        <f t="shared" si="6"/>
        <v>95810.457317709806</v>
      </c>
      <c r="K61" s="6">
        <f t="shared" si="7"/>
        <v>22769657.836472534</v>
      </c>
      <c r="L61" s="6">
        <f t="shared" si="8"/>
        <v>2448274.451046057</v>
      </c>
      <c r="M61" s="6">
        <f t="shared" si="9"/>
        <v>0</v>
      </c>
      <c r="N61" s="6">
        <f t="shared" si="10"/>
        <v>0</v>
      </c>
      <c r="O61" s="6">
        <f t="shared" si="13"/>
        <v>25313742.744836301</v>
      </c>
      <c r="P61" s="6">
        <f t="shared" si="14"/>
        <v>518778.72956885025</v>
      </c>
      <c r="Q61" s="15">
        <f t="shared" si="15"/>
        <v>2.0922745814408655E-2</v>
      </c>
    </row>
    <row r="62" spans="1:17" x14ac:dyDescent="0.25">
      <c r="A62" s="256">
        <v>42736</v>
      </c>
      <c r="B62">
        <f t="shared" si="11"/>
        <v>1</v>
      </c>
      <c r="C62">
        <f t="shared" si="12"/>
        <v>2017</v>
      </c>
      <c r="D62" s="6">
        <v>24783739.508537114</v>
      </c>
      <c r="E62">
        <v>31</v>
      </c>
      <c r="F62">
        <f>'Monthly Data'!BF62</f>
        <v>287.5</v>
      </c>
      <c r="G62">
        <f>'Monthly Data'!CH62</f>
        <v>0</v>
      </c>
      <c r="H62">
        <f>'Monthly Data'!CC62</f>
        <v>0</v>
      </c>
      <c r="J62" s="6">
        <f t="shared" si="6"/>
        <v>95810.457317709806</v>
      </c>
      <c r="K62" s="6">
        <f t="shared" si="7"/>
        <v>22769657.836472534</v>
      </c>
      <c r="L62" s="6">
        <f t="shared" si="8"/>
        <v>1866062.8437851046</v>
      </c>
      <c r="M62" s="6">
        <f t="shared" si="9"/>
        <v>0</v>
      </c>
      <c r="N62" s="6">
        <f t="shared" si="10"/>
        <v>0</v>
      </c>
      <c r="O62" s="6">
        <f t="shared" si="13"/>
        <v>24731531.137575347</v>
      </c>
      <c r="P62" s="6">
        <f t="shared" si="14"/>
        <v>-52208.37096176669</v>
      </c>
      <c r="Q62" s="15">
        <f t="shared" si="15"/>
        <v>2.1065574443994931E-3</v>
      </c>
    </row>
    <row r="63" spans="1:17" x14ac:dyDescent="0.25">
      <c r="A63" s="256">
        <v>42767</v>
      </c>
      <c r="B63">
        <f t="shared" si="11"/>
        <v>2</v>
      </c>
      <c r="C63">
        <f t="shared" si="12"/>
        <v>2017</v>
      </c>
      <c r="D63" s="6">
        <v>22975370.573664617</v>
      </c>
      <c r="E63">
        <v>28</v>
      </c>
      <c r="F63">
        <f>'Monthly Data'!BF63</f>
        <v>287.5</v>
      </c>
      <c r="G63">
        <f>'Monthly Data'!CH63</f>
        <v>0</v>
      </c>
      <c r="H63">
        <f>'Monthly Data'!CC63</f>
        <v>0</v>
      </c>
      <c r="J63" s="6">
        <f t="shared" si="6"/>
        <v>95810.457317709806</v>
      </c>
      <c r="K63" s="6">
        <f t="shared" si="7"/>
        <v>20566142.561975189</v>
      </c>
      <c r="L63" s="6">
        <f t="shared" si="8"/>
        <v>1866062.8437851046</v>
      </c>
      <c r="M63" s="6">
        <f t="shared" si="9"/>
        <v>0</v>
      </c>
      <c r="N63" s="6">
        <f t="shared" si="10"/>
        <v>0</v>
      </c>
      <c r="O63" s="6">
        <f t="shared" si="13"/>
        <v>22528015.863078002</v>
      </c>
      <c r="P63" s="6">
        <f t="shared" si="14"/>
        <v>-447354.71058661491</v>
      </c>
      <c r="Q63" s="15">
        <f t="shared" si="15"/>
        <v>1.9471055282973004E-2</v>
      </c>
    </row>
    <row r="64" spans="1:17" x14ac:dyDescent="0.25">
      <c r="A64" s="256">
        <v>42795</v>
      </c>
      <c r="B64">
        <f t="shared" si="11"/>
        <v>3</v>
      </c>
      <c r="C64">
        <f t="shared" si="12"/>
        <v>2017</v>
      </c>
      <c r="D64" s="6">
        <v>26063748.624032121</v>
      </c>
      <c r="E64">
        <v>31</v>
      </c>
      <c r="F64">
        <f>'Monthly Data'!BF64</f>
        <v>287.5</v>
      </c>
      <c r="G64">
        <f>'Monthly Data'!CH64</f>
        <v>0</v>
      </c>
      <c r="H64">
        <f>'Monthly Data'!CC64</f>
        <v>0</v>
      </c>
      <c r="J64" s="6">
        <f t="shared" si="6"/>
        <v>95810.457317709806</v>
      </c>
      <c r="K64" s="6">
        <f t="shared" si="7"/>
        <v>22769657.836472534</v>
      </c>
      <c r="L64" s="6">
        <f t="shared" si="8"/>
        <v>1866062.8437851046</v>
      </c>
      <c r="M64" s="6">
        <f t="shared" si="9"/>
        <v>0</v>
      </c>
      <c r="N64" s="6">
        <f t="shared" si="10"/>
        <v>0</v>
      </c>
      <c r="O64" s="6">
        <f t="shared" si="13"/>
        <v>24731531.137575347</v>
      </c>
      <c r="P64" s="6">
        <f t="shared" si="14"/>
        <v>-1332217.4864567742</v>
      </c>
      <c r="Q64" s="15">
        <f t="shared" si="15"/>
        <v>5.1113809670048804E-2</v>
      </c>
    </row>
    <row r="65" spans="1:17" x14ac:dyDescent="0.25">
      <c r="A65" s="256">
        <v>42826</v>
      </c>
      <c r="B65">
        <f t="shared" si="11"/>
        <v>4</v>
      </c>
      <c r="C65">
        <f t="shared" si="12"/>
        <v>2017</v>
      </c>
      <c r="D65" s="6">
        <v>24853611.322142117</v>
      </c>
      <c r="E65">
        <v>30</v>
      </c>
      <c r="F65">
        <f>'Monthly Data'!BF65</f>
        <v>287.5</v>
      </c>
      <c r="G65">
        <f>'Monthly Data'!CH65</f>
        <v>0</v>
      </c>
      <c r="H65">
        <f>'Monthly Data'!CC65</f>
        <v>0</v>
      </c>
      <c r="J65" s="6">
        <f t="shared" si="6"/>
        <v>95810.457317709806</v>
      </c>
      <c r="K65" s="6">
        <f t="shared" si="7"/>
        <v>22035152.744973417</v>
      </c>
      <c r="L65" s="6">
        <f t="shared" si="8"/>
        <v>1866062.8437851046</v>
      </c>
      <c r="M65" s="6">
        <f t="shared" si="9"/>
        <v>0</v>
      </c>
      <c r="N65" s="6">
        <f t="shared" si="10"/>
        <v>0</v>
      </c>
      <c r="O65" s="6">
        <f t="shared" si="13"/>
        <v>23997026.046076231</v>
      </c>
      <c r="P65" s="6">
        <f t="shared" si="14"/>
        <v>-856585.27606588602</v>
      </c>
      <c r="Q65" s="15">
        <f t="shared" si="15"/>
        <v>3.4465223784309891E-2</v>
      </c>
    </row>
    <row r="66" spans="1:17" x14ac:dyDescent="0.25">
      <c r="A66" s="256">
        <v>42856</v>
      </c>
      <c r="B66">
        <f t="shared" si="11"/>
        <v>5</v>
      </c>
      <c r="C66">
        <f t="shared" si="12"/>
        <v>2017</v>
      </c>
      <c r="D66" s="6">
        <v>26071735.752714619</v>
      </c>
      <c r="E66">
        <v>31</v>
      </c>
      <c r="F66">
        <f>'Monthly Data'!BF66</f>
        <v>287.5</v>
      </c>
      <c r="G66">
        <f>'Monthly Data'!CH66</f>
        <v>0</v>
      </c>
      <c r="H66">
        <f>'Monthly Data'!CC66</f>
        <v>0</v>
      </c>
      <c r="J66" s="6">
        <f t="shared" si="6"/>
        <v>95810.457317709806</v>
      </c>
      <c r="K66" s="6">
        <f t="shared" si="7"/>
        <v>22769657.836472534</v>
      </c>
      <c r="L66" s="6">
        <f t="shared" si="8"/>
        <v>1866062.8437851046</v>
      </c>
      <c r="M66" s="6">
        <f t="shared" si="9"/>
        <v>0</v>
      </c>
      <c r="N66" s="6">
        <f t="shared" si="10"/>
        <v>0</v>
      </c>
      <c r="O66" s="6">
        <f t="shared" si="13"/>
        <v>24731531.137575347</v>
      </c>
      <c r="P66" s="6">
        <f t="shared" si="14"/>
        <v>-1340204.6151392721</v>
      </c>
      <c r="Q66" s="15">
        <f t="shared" si="15"/>
        <v>5.1404502862826398E-2</v>
      </c>
    </row>
    <row r="67" spans="1:17" x14ac:dyDescent="0.25">
      <c r="A67" s="256">
        <v>42887</v>
      </c>
      <c r="B67">
        <f t="shared" si="11"/>
        <v>6</v>
      </c>
      <c r="C67">
        <f t="shared" si="12"/>
        <v>2017</v>
      </c>
      <c r="D67" s="6">
        <v>22020620.919317119</v>
      </c>
      <c r="E67">
        <v>30</v>
      </c>
      <c r="F67">
        <f>'Monthly Data'!BF67</f>
        <v>287.5</v>
      </c>
      <c r="G67">
        <f>'Monthly Data'!CH67</f>
        <v>0</v>
      </c>
      <c r="H67">
        <f>'Monthly Data'!CC67</f>
        <v>0</v>
      </c>
      <c r="J67" s="6">
        <f t="shared" ref="J67:J121" si="16">$T$7</f>
        <v>95810.457317709806</v>
      </c>
      <c r="K67" s="6">
        <f t="shared" ref="K67:K121" si="17">E67*$T$8</f>
        <v>22035152.744973417</v>
      </c>
      <c r="L67" s="6">
        <f t="shared" ref="L67:L121" si="18">F67*$T$9</f>
        <v>1866062.8437851046</v>
      </c>
      <c r="M67" s="6">
        <f t="shared" ref="M67:M121" si="19">G67*$T$10</f>
        <v>0</v>
      </c>
      <c r="N67" s="6">
        <f t="shared" ref="N67:N121" si="20">H67*$T$11</f>
        <v>0</v>
      </c>
      <c r="O67" s="6">
        <f t="shared" si="13"/>
        <v>23997026.046076231</v>
      </c>
      <c r="P67" s="6">
        <f t="shared" si="14"/>
        <v>1976405.1267591119</v>
      </c>
      <c r="Q67" s="15">
        <f t="shared" si="15"/>
        <v>8.9752470377679167E-2</v>
      </c>
    </row>
    <row r="68" spans="1:17" x14ac:dyDescent="0.25">
      <c r="A68" s="256">
        <v>42917</v>
      </c>
      <c r="B68">
        <f t="shared" si="11"/>
        <v>7</v>
      </c>
      <c r="C68">
        <f t="shared" si="12"/>
        <v>2017</v>
      </c>
      <c r="D68" s="6">
        <v>25196347.875999618</v>
      </c>
      <c r="E68">
        <v>31</v>
      </c>
      <c r="F68">
        <f>'Monthly Data'!BF68</f>
        <v>287.5</v>
      </c>
      <c r="G68">
        <f>'Monthly Data'!CH68</f>
        <v>0</v>
      </c>
      <c r="H68">
        <f>'Monthly Data'!CC68</f>
        <v>0</v>
      </c>
      <c r="J68" s="6">
        <f t="shared" si="16"/>
        <v>95810.457317709806</v>
      </c>
      <c r="K68" s="6">
        <f t="shared" si="17"/>
        <v>22769657.836472534</v>
      </c>
      <c r="L68" s="6">
        <f t="shared" si="18"/>
        <v>1866062.8437851046</v>
      </c>
      <c r="M68" s="6">
        <f t="shared" si="19"/>
        <v>0</v>
      </c>
      <c r="N68" s="6">
        <f t="shared" si="20"/>
        <v>0</v>
      </c>
      <c r="O68" s="6">
        <f t="shared" si="13"/>
        <v>24731531.137575347</v>
      </c>
      <c r="P68" s="6">
        <f t="shared" si="14"/>
        <v>-464816.73842427135</v>
      </c>
      <c r="Q68" s="15">
        <f t="shared" si="15"/>
        <v>1.844778222271749E-2</v>
      </c>
    </row>
    <row r="69" spans="1:17" x14ac:dyDescent="0.25">
      <c r="A69" s="256">
        <v>42948</v>
      </c>
      <c r="B69">
        <f t="shared" si="11"/>
        <v>8</v>
      </c>
      <c r="C69">
        <f t="shared" si="12"/>
        <v>2017</v>
      </c>
      <c r="D69" s="6">
        <v>25934865.777962115</v>
      </c>
      <c r="E69">
        <v>31</v>
      </c>
      <c r="F69">
        <f>'Monthly Data'!BF69</f>
        <v>287.5</v>
      </c>
      <c r="G69">
        <f>'Monthly Data'!CH69</f>
        <v>0</v>
      </c>
      <c r="H69">
        <f>'Monthly Data'!CC69</f>
        <v>0</v>
      </c>
      <c r="J69" s="6">
        <f t="shared" si="16"/>
        <v>95810.457317709806</v>
      </c>
      <c r="K69" s="6">
        <f t="shared" si="17"/>
        <v>22769657.836472534</v>
      </c>
      <c r="L69" s="6">
        <f t="shared" si="18"/>
        <v>1866062.8437851046</v>
      </c>
      <c r="M69" s="6">
        <f t="shared" si="19"/>
        <v>0</v>
      </c>
      <c r="N69" s="6">
        <f t="shared" si="20"/>
        <v>0</v>
      </c>
      <c r="O69" s="6">
        <f t="shared" si="13"/>
        <v>24731531.137575347</v>
      </c>
      <c r="P69" s="6">
        <f t="shared" si="14"/>
        <v>-1203334.6403867677</v>
      </c>
      <c r="Q69" s="15">
        <f t="shared" si="15"/>
        <v>4.6398336921769957E-2</v>
      </c>
    </row>
    <row r="70" spans="1:17" x14ac:dyDescent="0.25">
      <c r="A70" s="256">
        <v>42979</v>
      </c>
      <c r="B70">
        <f t="shared" si="11"/>
        <v>9</v>
      </c>
      <c r="C70">
        <f t="shared" si="12"/>
        <v>2017</v>
      </c>
      <c r="D70" s="6">
        <v>23196118.547649618</v>
      </c>
      <c r="E70">
        <v>30</v>
      </c>
      <c r="F70">
        <f>'Monthly Data'!BF70</f>
        <v>287.5</v>
      </c>
      <c r="G70">
        <f>'Monthly Data'!CH70</f>
        <v>0</v>
      </c>
      <c r="H70">
        <f>'Monthly Data'!CC70</f>
        <v>1</v>
      </c>
      <c r="J70" s="6">
        <f t="shared" si="16"/>
        <v>95810.457317709806</v>
      </c>
      <c r="K70" s="6">
        <f t="shared" si="17"/>
        <v>22035152.744973417</v>
      </c>
      <c r="L70" s="6">
        <f t="shared" si="18"/>
        <v>1866062.8437851046</v>
      </c>
      <c r="M70" s="6">
        <f t="shared" si="19"/>
        <v>0</v>
      </c>
      <c r="N70" s="6">
        <f t="shared" si="20"/>
        <v>-813494.55212636397</v>
      </c>
      <c r="O70" s="6">
        <f t="shared" si="13"/>
        <v>23997026.046076231</v>
      </c>
      <c r="P70" s="6">
        <f t="shared" si="14"/>
        <v>800907.49842661247</v>
      </c>
      <c r="Q70" s="15">
        <f t="shared" si="15"/>
        <v>3.452765154572663E-2</v>
      </c>
    </row>
    <row r="71" spans="1:17" x14ac:dyDescent="0.25">
      <c r="A71" s="256">
        <v>43009</v>
      </c>
      <c r="B71">
        <f t="shared" si="11"/>
        <v>10</v>
      </c>
      <c r="C71">
        <f t="shared" si="12"/>
        <v>2017</v>
      </c>
      <c r="D71" s="6">
        <v>21727622.889872119</v>
      </c>
      <c r="E71">
        <v>31</v>
      </c>
      <c r="F71">
        <f>'Monthly Data'!BF71</f>
        <v>287.5</v>
      </c>
      <c r="G71">
        <f>'Monthly Data'!CH71</f>
        <v>0</v>
      </c>
      <c r="H71">
        <f>'Monthly Data'!CC71</f>
        <v>1</v>
      </c>
      <c r="J71" s="6">
        <f t="shared" si="16"/>
        <v>95810.457317709806</v>
      </c>
      <c r="K71" s="6">
        <f t="shared" si="17"/>
        <v>22769657.836472534</v>
      </c>
      <c r="L71" s="6">
        <f t="shared" si="18"/>
        <v>1866062.8437851046</v>
      </c>
      <c r="M71" s="6">
        <f t="shared" si="19"/>
        <v>0</v>
      </c>
      <c r="N71" s="6">
        <f t="shared" si="20"/>
        <v>-813494.55212636397</v>
      </c>
      <c r="O71" s="6">
        <f t="shared" si="13"/>
        <v>24731531.137575347</v>
      </c>
      <c r="P71" s="6">
        <f t="shared" si="14"/>
        <v>3003908.2477032281</v>
      </c>
      <c r="Q71" s="15">
        <f t="shared" si="15"/>
        <v>0.13825296319476521</v>
      </c>
    </row>
    <row r="72" spans="1:17" x14ac:dyDescent="0.25">
      <c r="A72" s="256">
        <v>43040</v>
      </c>
      <c r="B72">
        <f t="shared" si="11"/>
        <v>11</v>
      </c>
      <c r="C72">
        <f t="shared" si="12"/>
        <v>2017</v>
      </c>
      <c r="D72" s="6">
        <v>22779470.861882117</v>
      </c>
      <c r="E72">
        <v>30</v>
      </c>
      <c r="F72">
        <f>'Monthly Data'!BF72</f>
        <v>287.5</v>
      </c>
      <c r="G72">
        <f>'Monthly Data'!CH72</f>
        <v>0</v>
      </c>
      <c r="H72">
        <f>'Monthly Data'!CC72</f>
        <v>0</v>
      </c>
      <c r="J72" s="6">
        <f t="shared" si="16"/>
        <v>95810.457317709806</v>
      </c>
      <c r="K72" s="6">
        <f t="shared" si="17"/>
        <v>22035152.744973417</v>
      </c>
      <c r="L72" s="6">
        <f t="shared" si="18"/>
        <v>1866062.8437851046</v>
      </c>
      <c r="M72" s="6">
        <f t="shared" si="19"/>
        <v>0</v>
      </c>
      <c r="N72" s="6">
        <f t="shared" si="20"/>
        <v>0</v>
      </c>
      <c r="O72" s="6">
        <f t="shared" si="13"/>
        <v>23997026.046076231</v>
      </c>
      <c r="P72" s="6">
        <f t="shared" si="14"/>
        <v>1217555.1841941141</v>
      </c>
      <c r="Q72" s="15">
        <f t="shared" si="15"/>
        <v>5.3449669291111689E-2</v>
      </c>
    </row>
    <row r="73" spans="1:17" x14ac:dyDescent="0.25">
      <c r="A73" s="256">
        <v>43070</v>
      </c>
      <c r="B73">
        <f t="shared" si="11"/>
        <v>12</v>
      </c>
      <c r="C73">
        <f t="shared" si="12"/>
        <v>2017</v>
      </c>
      <c r="D73" s="6">
        <v>24346784.476974618</v>
      </c>
      <c r="E73">
        <v>31</v>
      </c>
      <c r="F73">
        <f>'Monthly Data'!BF73</f>
        <v>287.5</v>
      </c>
      <c r="G73">
        <f>'Monthly Data'!CH73</f>
        <v>0</v>
      </c>
      <c r="H73">
        <f>'Monthly Data'!CC73</f>
        <v>0</v>
      </c>
      <c r="J73" s="6">
        <f t="shared" si="16"/>
        <v>95810.457317709806</v>
      </c>
      <c r="K73" s="6">
        <f t="shared" si="17"/>
        <v>22769657.836472534</v>
      </c>
      <c r="L73" s="6">
        <f t="shared" si="18"/>
        <v>1866062.8437851046</v>
      </c>
      <c r="M73" s="6">
        <f t="shared" si="19"/>
        <v>0</v>
      </c>
      <c r="N73" s="6">
        <f t="shared" si="20"/>
        <v>0</v>
      </c>
      <c r="O73" s="6">
        <f t="shared" si="13"/>
        <v>24731531.137575347</v>
      </c>
      <c r="P73" s="6">
        <f t="shared" si="14"/>
        <v>384746.66060072929</v>
      </c>
      <c r="Q73" s="15">
        <f t="shared" si="15"/>
        <v>1.5802771037982208E-2</v>
      </c>
    </row>
    <row r="74" spans="1:17" x14ac:dyDescent="0.25">
      <c r="A74" s="256">
        <v>43101</v>
      </c>
      <c r="B74">
        <f t="shared" si="11"/>
        <v>1</v>
      </c>
      <c r="C74">
        <f t="shared" si="12"/>
        <v>2018</v>
      </c>
      <c r="D74" s="6">
        <v>24030554.54194624</v>
      </c>
      <c r="E74">
        <v>31</v>
      </c>
      <c r="F74">
        <f>'Monthly Data'!BF74</f>
        <v>277</v>
      </c>
      <c r="G74">
        <f>'Monthly Data'!CH74</f>
        <v>0</v>
      </c>
      <c r="H74">
        <f>'Monthly Data'!CC74</f>
        <v>0</v>
      </c>
      <c r="J74" s="6">
        <f t="shared" si="16"/>
        <v>95810.457317709806</v>
      </c>
      <c r="K74" s="6">
        <f t="shared" si="17"/>
        <v>22769657.836472534</v>
      </c>
      <c r="L74" s="6">
        <f t="shared" si="18"/>
        <v>1797910.9834033877</v>
      </c>
      <c r="M74" s="6">
        <f t="shared" si="19"/>
        <v>0</v>
      </c>
      <c r="N74" s="6">
        <f t="shared" si="20"/>
        <v>0</v>
      </c>
      <c r="O74" s="6">
        <f t="shared" si="13"/>
        <v>24663379.277193632</v>
      </c>
      <c r="P74" s="6">
        <f t="shared" si="14"/>
        <v>632824.73524739221</v>
      </c>
      <c r="Q74" s="15">
        <f t="shared" si="15"/>
        <v>2.6334171112979216E-2</v>
      </c>
    </row>
    <row r="75" spans="1:17" x14ac:dyDescent="0.25">
      <c r="A75" s="256">
        <v>43132</v>
      </c>
      <c r="B75">
        <f t="shared" si="11"/>
        <v>2</v>
      </c>
      <c r="C75">
        <f t="shared" si="12"/>
        <v>2018</v>
      </c>
      <c r="D75" s="6">
        <v>23607657.466328736</v>
      </c>
      <c r="E75">
        <v>28</v>
      </c>
      <c r="F75">
        <f>'Monthly Data'!BF75</f>
        <v>277</v>
      </c>
      <c r="G75">
        <f>'Monthly Data'!CH75</f>
        <v>0</v>
      </c>
      <c r="H75">
        <f>'Monthly Data'!CC75</f>
        <v>0</v>
      </c>
      <c r="J75" s="6">
        <f t="shared" si="16"/>
        <v>95810.457317709806</v>
      </c>
      <c r="K75" s="6">
        <f t="shared" si="17"/>
        <v>20566142.561975189</v>
      </c>
      <c r="L75" s="6">
        <f t="shared" si="18"/>
        <v>1797910.9834033877</v>
      </c>
      <c r="M75" s="6">
        <f t="shared" si="19"/>
        <v>0</v>
      </c>
      <c r="N75" s="6">
        <f t="shared" si="20"/>
        <v>0</v>
      </c>
      <c r="O75" s="6">
        <f t="shared" si="13"/>
        <v>22459864.002696287</v>
      </c>
      <c r="P75" s="6">
        <f t="shared" si="14"/>
        <v>-1147793.4636324495</v>
      </c>
      <c r="Q75" s="15">
        <f t="shared" si="15"/>
        <v>4.8619540726119514E-2</v>
      </c>
    </row>
    <row r="76" spans="1:17" x14ac:dyDescent="0.25">
      <c r="A76" s="256">
        <v>43160</v>
      </c>
      <c r="B76">
        <f t="shared" si="11"/>
        <v>3</v>
      </c>
      <c r="C76">
        <f t="shared" si="12"/>
        <v>2018</v>
      </c>
      <c r="D76" s="6">
        <v>24184333.246201236</v>
      </c>
      <c r="E76">
        <v>31</v>
      </c>
      <c r="F76">
        <f>'Monthly Data'!BF76</f>
        <v>277</v>
      </c>
      <c r="G76">
        <f>'Monthly Data'!CH76</f>
        <v>0</v>
      </c>
      <c r="H76">
        <f>'Monthly Data'!CC76</f>
        <v>0</v>
      </c>
      <c r="J76" s="6">
        <f t="shared" si="16"/>
        <v>95810.457317709806</v>
      </c>
      <c r="K76" s="6">
        <f t="shared" si="17"/>
        <v>22769657.836472534</v>
      </c>
      <c r="L76" s="6">
        <f t="shared" si="18"/>
        <v>1797910.9834033877</v>
      </c>
      <c r="M76" s="6">
        <f t="shared" si="19"/>
        <v>0</v>
      </c>
      <c r="N76" s="6">
        <f t="shared" si="20"/>
        <v>0</v>
      </c>
      <c r="O76" s="6">
        <f t="shared" si="13"/>
        <v>24663379.277193632</v>
      </c>
      <c r="P76" s="6">
        <f t="shared" si="14"/>
        <v>479046.03099239618</v>
      </c>
      <c r="Q76" s="15">
        <f t="shared" si="15"/>
        <v>1.9808114042905958E-2</v>
      </c>
    </row>
    <row r="77" spans="1:17" x14ac:dyDescent="0.25">
      <c r="A77" s="256">
        <v>43191</v>
      </c>
      <c r="B77">
        <f t="shared" si="11"/>
        <v>4</v>
      </c>
      <c r="C77">
        <f t="shared" si="12"/>
        <v>2018</v>
      </c>
      <c r="D77" s="6">
        <v>20446836.959446236</v>
      </c>
      <c r="E77">
        <v>30</v>
      </c>
      <c r="F77">
        <f>'Monthly Data'!BF77</f>
        <v>277</v>
      </c>
      <c r="G77">
        <f>'Monthly Data'!CH77</f>
        <v>0</v>
      </c>
      <c r="H77">
        <f>'Monthly Data'!CC77</f>
        <v>0</v>
      </c>
      <c r="J77" s="6">
        <f t="shared" si="16"/>
        <v>95810.457317709806</v>
      </c>
      <c r="K77" s="6">
        <f t="shared" si="17"/>
        <v>22035152.744973417</v>
      </c>
      <c r="L77" s="6">
        <f t="shared" si="18"/>
        <v>1797910.9834033877</v>
      </c>
      <c r="M77" s="6">
        <f t="shared" si="19"/>
        <v>0</v>
      </c>
      <c r="N77" s="6">
        <f t="shared" si="20"/>
        <v>0</v>
      </c>
      <c r="O77" s="6">
        <f t="shared" si="13"/>
        <v>23928874.185694516</v>
      </c>
      <c r="P77" s="6">
        <f t="shared" si="14"/>
        <v>3482037.2262482792</v>
      </c>
      <c r="Q77" s="15">
        <f t="shared" si="15"/>
        <v>0.17029710918879373</v>
      </c>
    </row>
    <row r="78" spans="1:17" x14ac:dyDescent="0.25">
      <c r="A78" s="256">
        <v>43221</v>
      </c>
      <c r="B78">
        <f t="shared" si="11"/>
        <v>5</v>
      </c>
      <c r="C78">
        <f t="shared" si="12"/>
        <v>2018</v>
      </c>
      <c r="D78" s="6">
        <v>20467125.13611874</v>
      </c>
      <c r="E78">
        <v>31</v>
      </c>
      <c r="F78">
        <f>'Monthly Data'!BF78</f>
        <v>277</v>
      </c>
      <c r="G78">
        <f>'Monthly Data'!CH78</f>
        <v>0</v>
      </c>
      <c r="H78">
        <f>'Monthly Data'!CC78</f>
        <v>0</v>
      </c>
      <c r="J78" s="6">
        <f t="shared" si="16"/>
        <v>95810.457317709806</v>
      </c>
      <c r="K78" s="6">
        <f t="shared" si="17"/>
        <v>22769657.836472534</v>
      </c>
      <c r="L78" s="6">
        <f t="shared" si="18"/>
        <v>1797910.9834033877</v>
      </c>
      <c r="M78" s="6">
        <f t="shared" si="19"/>
        <v>0</v>
      </c>
      <c r="N78" s="6">
        <f t="shared" si="20"/>
        <v>0</v>
      </c>
      <c r="O78" s="6">
        <f t="shared" si="13"/>
        <v>24663379.277193632</v>
      </c>
      <c r="P78" s="6">
        <f t="shared" si="14"/>
        <v>4196254.1410748921</v>
      </c>
      <c r="Q78" s="15">
        <f t="shared" si="15"/>
        <v>0.20502411125975281</v>
      </c>
    </row>
    <row r="79" spans="1:17" x14ac:dyDescent="0.25">
      <c r="A79" s="256">
        <v>43252</v>
      </c>
      <c r="B79">
        <f t="shared" si="11"/>
        <v>6</v>
      </c>
      <c r="C79">
        <f t="shared" si="12"/>
        <v>2018</v>
      </c>
      <c r="D79" s="6">
        <v>23113885.352933742</v>
      </c>
      <c r="E79">
        <v>30</v>
      </c>
      <c r="F79">
        <f>'Monthly Data'!BF79</f>
        <v>277</v>
      </c>
      <c r="G79">
        <f>'Monthly Data'!CH79</f>
        <v>0</v>
      </c>
      <c r="H79">
        <f>'Monthly Data'!CC79</f>
        <v>0</v>
      </c>
      <c r="J79" s="6">
        <f t="shared" si="16"/>
        <v>95810.457317709806</v>
      </c>
      <c r="K79" s="6">
        <f t="shared" si="17"/>
        <v>22035152.744973417</v>
      </c>
      <c r="L79" s="6">
        <f t="shared" si="18"/>
        <v>1797910.9834033877</v>
      </c>
      <c r="M79" s="6">
        <f t="shared" si="19"/>
        <v>0</v>
      </c>
      <c r="N79" s="6">
        <f t="shared" si="20"/>
        <v>0</v>
      </c>
      <c r="O79" s="6">
        <f t="shared" si="13"/>
        <v>23928874.185694516</v>
      </c>
      <c r="P79" s="6">
        <f t="shared" si="14"/>
        <v>814988.8327607736</v>
      </c>
      <c r="Q79" s="15">
        <f t="shared" si="15"/>
        <v>3.52597073281464E-2</v>
      </c>
    </row>
    <row r="80" spans="1:17" x14ac:dyDescent="0.25">
      <c r="A80" s="256">
        <v>43282</v>
      </c>
      <c r="B80">
        <f t="shared" si="11"/>
        <v>7</v>
      </c>
      <c r="C80">
        <f t="shared" si="12"/>
        <v>2018</v>
      </c>
      <c r="D80" s="6">
        <v>24128887.689826239</v>
      </c>
      <c r="E80">
        <v>31</v>
      </c>
      <c r="F80">
        <f>'Monthly Data'!BF80</f>
        <v>277</v>
      </c>
      <c r="G80">
        <f>'Monthly Data'!CH80</f>
        <v>0</v>
      </c>
      <c r="H80">
        <f>'Monthly Data'!CC80</f>
        <v>0</v>
      </c>
      <c r="J80" s="6">
        <f t="shared" si="16"/>
        <v>95810.457317709806</v>
      </c>
      <c r="K80" s="6">
        <f t="shared" si="17"/>
        <v>22769657.836472534</v>
      </c>
      <c r="L80" s="6">
        <f t="shared" si="18"/>
        <v>1797910.9834033877</v>
      </c>
      <c r="M80" s="6">
        <f t="shared" si="19"/>
        <v>0</v>
      </c>
      <c r="N80" s="6">
        <f t="shared" si="20"/>
        <v>0</v>
      </c>
      <c r="O80" s="6">
        <f t="shared" si="13"/>
        <v>24663379.277193632</v>
      </c>
      <c r="P80" s="6">
        <f t="shared" si="14"/>
        <v>534491.58736739308</v>
      </c>
      <c r="Q80" s="15">
        <f t="shared" si="15"/>
        <v>2.2151522036084465E-2</v>
      </c>
    </row>
    <row r="81" spans="1:17" x14ac:dyDescent="0.25">
      <c r="A81" s="256">
        <v>43313</v>
      </c>
      <c r="B81">
        <f t="shared" si="11"/>
        <v>8</v>
      </c>
      <c r="C81">
        <f t="shared" si="12"/>
        <v>2018</v>
      </c>
      <c r="D81" s="6">
        <v>23113652.184668735</v>
      </c>
      <c r="E81">
        <v>31</v>
      </c>
      <c r="F81">
        <f>'Monthly Data'!BF81</f>
        <v>277</v>
      </c>
      <c r="G81">
        <f>'Monthly Data'!CH81</f>
        <v>0</v>
      </c>
      <c r="H81">
        <f>'Monthly Data'!CC81</f>
        <v>0</v>
      </c>
      <c r="J81" s="6">
        <f t="shared" si="16"/>
        <v>95810.457317709806</v>
      </c>
      <c r="K81" s="6">
        <f t="shared" si="17"/>
        <v>22769657.836472534</v>
      </c>
      <c r="L81" s="6">
        <f t="shared" si="18"/>
        <v>1797910.9834033877</v>
      </c>
      <c r="M81" s="6">
        <f t="shared" si="19"/>
        <v>0</v>
      </c>
      <c r="N81" s="6">
        <f t="shared" si="20"/>
        <v>0</v>
      </c>
      <c r="O81" s="6">
        <f t="shared" si="13"/>
        <v>24663379.277193632</v>
      </c>
      <c r="P81" s="6">
        <f t="shared" si="14"/>
        <v>1549727.0925248973</v>
      </c>
      <c r="Q81" s="15">
        <f t="shared" si="15"/>
        <v>6.704812723420793E-2</v>
      </c>
    </row>
    <row r="82" spans="1:17" x14ac:dyDescent="0.25">
      <c r="A82" s="256">
        <v>43344</v>
      </c>
      <c r="B82">
        <f t="shared" si="11"/>
        <v>9</v>
      </c>
      <c r="C82">
        <f t="shared" si="12"/>
        <v>2018</v>
      </c>
      <c r="D82" s="6">
        <v>25785473.827268738</v>
      </c>
      <c r="E82">
        <v>30</v>
      </c>
      <c r="F82">
        <f>'Monthly Data'!BF82</f>
        <v>277</v>
      </c>
      <c r="G82">
        <f>'Monthly Data'!CH82</f>
        <v>0</v>
      </c>
      <c r="H82">
        <f>'Monthly Data'!CC82</f>
        <v>1</v>
      </c>
      <c r="J82" s="6">
        <f t="shared" si="16"/>
        <v>95810.457317709806</v>
      </c>
      <c r="K82" s="6">
        <f t="shared" si="17"/>
        <v>22035152.744973417</v>
      </c>
      <c r="L82" s="6">
        <f t="shared" si="18"/>
        <v>1797910.9834033877</v>
      </c>
      <c r="M82" s="6">
        <f t="shared" si="19"/>
        <v>0</v>
      </c>
      <c r="N82" s="6">
        <f t="shared" si="20"/>
        <v>-813494.55212636397</v>
      </c>
      <c r="O82" s="6">
        <f t="shared" si="13"/>
        <v>23928874.185694516</v>
      </c>
      <c r="P82" s="6">
        <f t="shared" si="14"/>
        <v>-1856599.6415742226</v>
      </c>
      <c r="Q82" s="15">
        <f t="shared" si="15"/>
        <v>7.2001765568132606E-2</v>
      </c>
    </row>
    <row r="83" spans="1:17" x14ac:dyDescent="0.25">
      <c r="A83" s="256">
        <v>43374</v>
      </c>
      <c r="B83">
        <f t="shared" si="11"/>
        <v>10</v>
      </c>
      <c r="C83">
        <f t="shared" si="12"/>
        <v>2018</v>
      </c>
      <c r="D83" s="6">
        <v>26978271.843211234</v>
      </c>
      <c r="E83">
        <v>31</v>
      </c>
      <c r="F83">
        <f>'Monthly Data'!BF83</f>
        <v>277</v>
      </c>
      <c r="G83">
        <f>'Monthly Data'!CH83</f>
        <v>0</v>
      </c>
      <c r="H83">
        <f>'Monthly Data'!CC83</f>
        <v>1</v>
      </c>
      <c r="J83" s="6">
        <f t="shared" si="16"/>
        <v>95810.457317709806</v>
      </c>
      <c r="K83" s="6">
        <f t="shared" si="17"/>
        <v>22769657.836472534</v>
      </c>
      <c r="L83" s="6">
        <f t="shared" si="18"/>
        <v>1797910.9834033877</v>
      </c>
      <c r="M83" s="6">
        <f t="shared" si="19"/>
        <v>0</v>
      </c>
      <c r="N83" s="6">
        <f t="shared" si="20"/>
        <v>-813494.55212636397</v>
      </c>
      <c r="O83" s="6">
        <f t="shared" si="13"/>
        <v>24663379.277193632</v>
      </c>
      <c r="P83" s="6">
        <f t="shared" si="14"/>
        <v>-2314892.5660176016</v>
      </c>
      <c r="Q83" s="15">
        <f t="shared" si="15"/>
        <v>8.5805813636655057E-2</v>
      </c>
    </row>
    <row r="84" spans="1:17" x14ac:dyDescent="0.25">
      <c r="A84" s="256">
        <v>43405</v>
      </c>
      <c r="B84">
        <f t="shared" si="11"/>
        <v>11</v>
      </c>
      <c r="C84">
        <f t="shared" si="12"/>
        <v>2018</v>
      </c>
      <c r="D84" s="6">
        <v>25502615.627798736</v>
      </c>
      <c r="E84">
        <v>30</v>
      </c>
      <c r="F84">
        <f>'Monthly Data'!BF84</f>
        <v>277</v>
      </c>
      <c r="G84">
        <f>'Monthly Data'!CH84</f>
        <v>0</v>
      </c>
      <c r="H84">
        <f>'Monthly Data'!CC84</f>
        <v>0</v>
      </c>
      <c r="J84" s="6">
        <f t="shared" si="16"/>
        <v>95810.457317709806</v>
      </c>
      <c r="K84" s="6">
        <f t="shared" si="17"/>
        <v>22035152.744973417</v>
      </c>
      <c r="L84" s="6">
        <f t="shared" si="18"/>
        <v>1797910.9834033877</v>
      </c>
      <c r="M84" s="6">
        <f t="shared" si="19"/>
        <v>0</v>
      </c>
      <c r="N84" s="6">
        <f t="shared" si="20"/>
        <v>0</v>
      </c>
      <c r="O84" s="6">
        <f t="shared" si="13"/>
        <v>23928874.185694516</v>
      </c>
      <c r="P84" s="6">
        <f t="shared" si="14"/>
        <v>-1573741.4421042204</v>
      </c>
      <c r="Q84" s="15">
        <f t="shared" si="15"/>
        <v>6.1709020951905329E-2</v>
      </c>
    </row>
    <row r="85" spans="1:17" x14ac:dyDescent="0.25">
      <c r="A85" s="256">
        <v>43435</v>
      </c>
      <c r="B85">
        <f t="shared" si="11"/>
        <v>12</v>
      </c>
      <c r="C85">
        <f t="shared" si="12"/>
        <v>2018</v>
      </c>
      <c r="D85" s="6">
        <v>26589778.431176238</v>
      </c>
      <c r="E85">
        <v>31</v>
      </c>
      <c r="F85">
        <f>'Monthly Data'!BF85</f>
        <v>277</v>
      </c>
      <c r="G85">
        <f>'Monthly Data'!CH85</f>
        <v>0</v>
      </c>
      <c r="H85">
        <f>'Monthly Data'!CC85</f>
        <v>0</v>
      </c>
      <c r="J85" s="6">
        <f t="shared" si="16"/>
        <v>95810.457317709806</v>
      </c>
      <c r="K85" s="6">
        <f t="shared" si="17"/>
        <v>22769657.836472534</v>
      </c>
      <c r="L85" s="6">
        <f t="shared" si="18"/>
        <v>1797910.9834033877</v>
      </c>
      <c r="M85" s="6">
        <f t="shared" si="19"/>
        <v>0</v>
      </c>
      <c r="N85" s="6">
        <f t="shared" si="20"/>
        <v>0</v>
      </c>
      <c r="O85" s="6">
        <f t="shared" si="13"/>
        <v>24663379.277193632</v>
      </c>
      <c r="P85" s="6">
        <f t="shared" si="14"/>
        <v>-1926399.1539826058</v>
      </c>
      <c r="Q85" s="15">
        <f t="shared" si="15"/>
        <v>7.2448860714233065E-2</v>
      </c>
    </row>
    <row r="86" spans="1:17" x14ac:dyDescent="0.25">
      <c r="A86" s="256">
        <v>43466</v>
      </c>
      <c r="B86">
        <f t="shared" ref="B86:B97" si="21">MONTH(A86)</f>
        <v>1</v>
      </c>
      <c r="C86">
        <f t="shared" ref="C86:C97" si="22">YEAR(A86)</f>
        <v>2019</v>
      </c>
      <c r="D86" s="6">
        <v>27117793.207888179</v>
      </c>
      <c r="E86">
        <v>31</v>
      </c>
      <c r="F86">
        <f>'Monthly Data'!BF86</f>
        <v>272.8</v>
      </c>
      <c r="G86">
        <f>'Monthly Data'!CH86</f>
        <v>0</v>
      </c>
      <c r="H86">
        <f>'Monthly Data'!CC86</f>
        <v>0</v>
      </c>
      <c r="J86" s="6">
        <f t="shared" si="16"/>
        <v>95810.457317709806</v>
      </c>
      <c r="K86" s="6">
        <f t="shared" si="17"/>
        <v>22769657.836472534</v>
      </c>
      <c r="L86" s="6">
        <f t="shared" si="18"/>
        <v>1770650.2392507012</v>
      </c>
      <c r="M86" s="6">
        <f t="shared" si="19"/>
        <v>0</v>
      </c>
      <c r="N86" s="6">
        <f t="shared" si="20"/>
        <v>0</v>
      </c>
      <c r="O86" s="6">
        <f t="shared" ref="O86:O97" si="23">SUM(J86:M86)</f>
        <v>24636118.533040944</v>
      </c>
      <c r="P86" s="6">
        <f t="shared" ref="P86:P97" si="24">O86-D86</f>
        <v>-2481674.674847234</v>
      </c>
      <c r="Q86" s="15">
        <f t="shared" ref="Q86:Q97" si="25">ABS(O86-D86)/D86</f>
        <v>9.1514624948366013E-2</v>
      </c>
    </row>
    <row r="87" spans="1:17" x14ac:dyDescent="0.25">
      <c r="A87" s="256">
        <v>43497</v>
      </c>
      <c r="B87">
        <f t="shared" si="21"/>
        <v>2</v>
      </c>
      <c r="C87">
        <f t="shared" si="22"/>
        <v>2019</v>
      </c>
      <c r="D87" s="6">
        <v>23388405.207888179</v>
      </c>
      <c r="E87">
        <v>28</v>
      </c>
      <c r="F87">
        <f>'Monthly Data'!BF87</f>
        <v>272.8</v>
      </c>
      <c r="G87">
        <f>'Monthly Data'!CH87</f>
        <v>0</v>
      </c>
      <c r="H87">
        <f>'Monthly Data'!CC87</f>
        <v>0</v>
      </c>
      <c r="J87" s="6">
        <f t="shared" si="16"/>
        <v>95810.457317709806</v>
      </c>
      <c r="K87" s="6">
        <f t="shared" si="17"/>
        <v>20566142.561975189</v>
      </c>
      <c r="L87" s="6">
        <f t="shared" si="18"/>
        <v>1770650.2392507012</v>
      </c>
      <c r="M87" s="6">
        <f t="shared" si="19"/>
        <v>0</v>
      </c>
      <c r="N87" s="6">
        <f t="shared" si="20"/>
        <v>0</v>
      </c>
      <c r="O87" s="6">
        <f t="shared" si="23"/>
        <v>22432603.258543599</v>
      </c>
      <c r="P87" s="6">
        <f t="shared" si="24"/>
        <v>-955801.94934457913</v>
      </c>
      <c r="Q87" s="15">
        <f t="shared" si="25"/>
        <v>4.0866486656482973E-2</v>
      </c>
    </row>
    <row r="88" spans="1:17" x14ac:dyDescent="0.25">
      <c r="A88" s="256">
        <v>43525</v>
      </c>
      <c r="B88">
        <f t="shared" si="21"/>
        <v>3</v>
      </c>
      <c r="C88">
        <f t="shared" si="22"/>
        <v>2019</v>
      </c>
      <c r="D88" s="6">
        <v>26455451.207888179</v>
      </c>
      <c r="E88">
        <v>31</v>
      </c>
      <c r="F88">
        <f>'Monthly Data'!BF88</f>
        <v>272.8</v>
      </c>
      <c r="G88">
        <f>'Monthly Data'!CH88</f>
        <v>0</v>
      </c>
      <c r="H88">
        <f>'Monthly Data'!CC88</f>
        <v>0</v>
      </c>
      <c r="J88" s="6">
        <f t="shared" si="16"/>
        <v>95810.457317709806</v>
      </c>
      <c r="K88" s="6">
        <f t="shared" si="17"/>
        <v>22769657.836472534</v>
      </c>
      <c r="L88" s="6">
        <f t="shared" si="18"/>
        <v>1770650.2392507012</v>
      </c>
      <c r="M88" s="6">
        <f t="shared" si="19"/>
        <v>0</v>
      </c>
      <c r="N88" s="6">
        <f t="shared" si="20"/>
        <v>0</v>
      </c>
      <c r="O88" s="6">
        <f t="shared" si="23"/>
        <v>24636118.533040944</v>
      </c>
      <c r="P88" s="6">
        <f t="shared" si="24"/>
        <v>-1819332.674847234</v>
      </c>
      <c r="Q88" s="15">
        <f t="shared" si="25"/>
        <v>6.8769670966895721E-2</v>
      </c>
    </row>
    <row r="89" spans="1:17" x14ac:dyDescent="0.25">
      <c r="A89" s="256">
        <v>43556</v>
      </c>
      <c r="B89">
        <f t="shared" si="21"/>
        <v>4</v>
      </c>
      <c r="C89">
        <f t="shared" si="22"/>
        <v>2019</v>
      </c>
      <c r="D89" s="6">
        <v>24975280.207888179</v>
      </c>
      <c r="E89">
        <v>30</v>
      </c>
      <c r="F89">
        <f>'Monthly Data'!BF89</f>
        <v>272.8</v>
      </c>
      <c r="G89">
        <f>'Monthly Data'!CH89</f>
        <v>0</v>
      </c>
      <c r="H89">
        <f>'Monthly Data'!CC89</f>
        <v>0</v>
      </c>
      <c r="J89" s="6">
        <f t="shared" si="16"/>
        <v>95810.457317709806</v>
      </c>
      <c r="K89" s="6">
        <f t="shared" si="17"/>
        <v>22035152.744973417</v>
      </c>
      <c r="L89" s="6">
        <f t="shared" si="18"/>
        <v>1770650.2392507012</v>
      </c>
      <c r="M89" s="6">
        <f t="shared" si="19"/>
        <v>0</v>
      </c>
      <c r="N89" s="6">
        <f t="shared" si="20"/>
        <v>0</v>
      </c>
      <c r="O89" s="6">
        <f t="shared" si="23"/>
        <v>23901613.441541828</v>
      </c>
      <c r="P89" s="6">
        <f t="shared" si="24"/>
        <v>-1073666.7663463503</v>
      </c>
      <c r="Q89" s="15">
        <f t="shared" si="25"/>
        <v>4.2989177995578366E-2</v>
      </c>
    </row>
    <row r="90" spans="1:17" x14ac:dyDescent="0.25">
      <c r="A90" s="256">
        <v>43586</v>
      </c>
      <c r="B90">
        <f t="shared" si="21"/>
        <v>5</v>
      </c>
      <c r="C90">
        <f t="shared" si="22"/>
        <v>2019</v>
      </c>
      <c r="D90" s="6">
        <v>24814343.207888179</v>
      </c>
      <c r="E90">
        <v>31</v>
      </c>
      <c r="F90">
        <f>'Monthly Data'!BF90</f>
        <v>272.8</v>
      </c>
      <c r="G90">
        <f>'Monthly Data'!CH90</f>
        <v>0</v>
      </c>
      <c r="H90">
        <f>'Monthly Data'!CC90</f>
        <v>0</v>
      </c>
      <c r="J90" s="6">
        <f t="shared" si="16"/>
        <v>95810.457317709806</v>
      </c>
      <c r="K90" s="6">
        <f t="shared" si="17"/>
        <v>22769657.836472534</v>
      </c>
      <c r="L90" s="6">
        <f t="shared" si="18"/>
        <v>1770650.2392507012</v>
      </c>
      <c r="M90" s="6">
        <f t="shared" si="19"/>
        <v>0</v>
      </c>
      <c r="N90" s="6">
        <f t="shared" si="20"/>
        <v>0</v>
      </c>
      <c r="O90" s="6">
        <f t="shared" si="23"/>
        <v>24636118.533040944</v>
      </c>
      <c r="P90" s="6">
        <f t="shared" si="24"/>
        <v>-178224.67484723404</v>
      </c>
      <c r="Q90" s="15">
        <f t="shared" si="25"/>
        <v>7.1823248898475207E-3</v>
      </c>
    </row>
    <row r="91" spans="1:17" x14ac:dyDescent="0.25">
      <c r="A91" s="256">
        <v>43617</v>
      </c>
      <c r="B91">
        <f t="shared" si="21"/>
        <v>6</v>
      </c>
      <c r="C91">
        <f t="shared" si="22"/>
        <v>2019</v>
      </c>
      <c r="D91" s="6">
        <v>24768956.207888179</v>
      </c>
      <c r="E91">
        <v>30</v>
      </c>
      <c r="F91">
        <f>'Monthly Data'!BF91</f>
        <v>272.8</v>
      </c>
      <c r="G91">
        <f>'Monthly Data'!CH91</f>
        <v>0</v>
      </c>
      <c r="H91">
        <f>'Monthly Data'!CC91</f>
        <v>0</v>
      </c>
      <c r="J91" s="6">
        <f t="shared" si="16"/>
        <v>95810.457317709806</v>
      </c>
      <c r="K91" s="6">
        <f t="shared" si="17"/>
        <v>22035152.744973417</v>
      </c>
      <c r="L91" s="6">
        <f t="shared" si="18"/>
        <v>1770650.2392507012</v>
      </c>
      <c r="M91" s="6">
        <f t="shared" si="19"/>
        <v>0</v>
      </c>
      <c r="N91" s="6">
        <f t="shared" si="20"/>
        <v>0</v>
      </c>
      <c r="O91" s="6">
        <f t="shared" si="23"/>
        <v>23901613.441541828</v>
      </c>
      <c r="P91" s="6">
        <f t="shared" si="24"/>
        <v>-867342.76634635031</v>
      </c>
      <c r="Q91" s="15">
        <f t="shared" si="25"/>
        <v>3.5017332142164605E-2</v>
      </c>
    </row>
    <row r="92" spans="1:17" x14ac:dyDescent="0.25">
      <c r="A92" s="256">
        <v>43647</v>
      </c>
      <c r="B92">
        <f t="shared" si="21"/>
        <v>7</v>
      </c>
      <c r="C92">
        <f t="shared" si="22"/>
        <v>2019</v>
      </c>
      <c r="D92" s="6">
        <v>25658866.207888179</v>
      </c>
      <c r="E92">
        <v>31</v>
      </c>
      <c r="F92">
        <f>'Monthly Data'!BF92</f>
        <v>272.8</v>
      </c>
      <c r="G92">
        <f>'Monthly Data'!CH92</f>
        <v>0</v>
      </c>
      <c r="H92">
        <f>'Monthly Data'!CC92</f>
        <v>0</v>
      </c>
      <c r="J92" s="6">
        <f t="shared" si="16"/>
        <v>95810.457317709806</v>
      </c>
      <c r="K92" s="6">
        <f t="shared" si="17"/>
        <v>22769657.836472534</v>
      </c>
      <c r="L92" s="6">
        <f t="shared" si="18"/>
        <v>1770650.2392507012</v>
      </c>
      <c r="M92" s="6">
        <f t="shared" si="19"/>
        <v>0</v>
      </c>
      <c r="N92" s="6">
        <f t="shared" si="20"/>
        <v>0</v>
      </c>
      <c r="O92" s="6">
        <f t="shared" si="23"/>
        <v>24636118.533040944</v>
      </c>
      <c r="P92" s="6">
        <f t="shared" si="24"/>
        <v>-1022747.674847234</v>
      </c>
      <c r="Q92" s="15">
        <f t="shared" si="25"/>
        <v>3.9859425843719307E-2</v>
      </c>
    </row>
    <row r="93" spans="1:17" x14ac:dyDescent="0.25">
      <c r="A93" s="256">
        <v>43678</v>
      </c>
      <c r="B93">
        <f t="shared" si="21"/>
        <v>8</v>
      </c>
      <c r="C93">
        <f t="shared" si="22"/>
        <v>2019</v>
      </c>
      <c r="D93" s="6">
        <v>25800112.207888179</v>
      </c>
      <c r="E93">
        <v>31</v>
      </c>
      <c r="F93">
        <f>'Monthly Data'!BF93</f>
        <v>272.8</v>
      </c>
      <c r="G93">
        <f>'Monthly Data'!CH93</f>
        <v>0</v>
      </c>
      <c r="H93">
        <f>'Monthly Data'!CC93</f>
        <v>0</v>
      </c>
      <c r="J93" s="6">
        <f t="shared" si="16"/>
        <v>95810.457317709806</v>
      </c>
      <c r="K93" s="6">
        <f t="shared" si="17"/>
        <v>22769657.836472534</v>
      </c>
      <c r="L93" s="6">
        <f t="shared" si="18"/>
        <v>1770650.2392507012</v>
      </c>
      <c r="M93" s="6">
        <f t="shared" si="19"/>
        <v>0</v>
      </c>
      <c r="N93" s="6">
        <f t="shared" si="20"/>
        <v>0</v>
      </c>
      <c r="O93" s="6">
        <f t="shared" si="23"/>
        <v>24636118.533040944</v>
      </c>
      <c r="P93" s="6">
        <f t="shared" si="24"/>
        <v>-1163993.674847234</v>
      </c>
      <c r="Q93" s="15">
        <f t="shared" si="25"/>
        <v>4.5115837693579963E-2</v>
      </c>
    </row>
    <row r="94" spans="1:17" x14ac:dyDescent="0.25">
      <c r="A94" s="256">
        <v>43709</v>
      </c>
      <c r="B94">
        <f t="shared" si="21"/>
        <v>9</v>
      </c>
      <c r="C94">
        <f t="shared" si="22"/>
        <v>2019</v>
      </c>
      <c r="D94" s="6">
        <v>20481647.207888179</v>
      </c>
      <c r="E94">
        <v>30</v>
      </c>
      <c r="F94">
        <f>'Monthly Data'!BF94</f>
        <v>272.8</v>
      </c>
      <c r="G94">
        <f>'Monthly Data'!CH94</f>
        <v>0</v>
      </c>
      <c r="H94">
        <f>'Monthly Data'!CC94</f>
        <v>1</v>
      </c>
      <c r="J94" s="6">
        <f t="shared" si="16"/>
        <v>95810.457317709806</v>
      </c>
      <c r="K94" s="6">
        <f t="shared" si="17"/>
        <v>22035152.744973417</v>
      </c>
      <c r="L94" s="6">
        <f t="shared" si="18"/>
        <v>1770650.2392507012</v>
      </c>
      <c r="M94" s="6">
        <f t="shared" si="19"/>
        <v>0</v>
      </c>
      <c r="N94" s="6">
        <f t="shared" si="20"/>
        <v>-813494.55212636397</v>
      </c>
      <c r="O94" s="6">
        <f t="shared" si="23"/>
        <v>23901613.441541828</v>
      </c>
      <c r="P94" s="6">
        <f t="shared" si="24"/>
        <v>3419966.2336536497</v>
      </c>
      <c r="Q94" s="15">
        <f t="shared" si="25"/>
        <v>0.16697710877162772</v>
      </c>
    </row>
    <row r="95" spans="1:17" x14ac:dyDescent="0.25">
      <c r="A95" s="256">
        <v>43739</v>
      </c>
      <c r="B95">
        <f t="shared" si="21"/>
        <v>10</v>
      </c>
      <c r="C95">
        <f t="shared" si="22"/>
        <v>2019</v>
      </c>
      <c r="D95" s="6">
        <v>21270215.207888179</v>
      </c>
      <c r="E95">
        <v>31</v>
      </c>
      <c r="F95">
        <f>'Monthly Data'!BF95</f>
        <v>272.8</v>
      </c>
      <c r="G95">
        <f>'Monthly Data'!CH95</f>
        <v>0</v>
      </c>
      <c r="H95">
        <f>'Monthly Data'!CC95</f>
        <v>1</v>
      </c>
      <c r="J95" s="6">
        <f t="shared" si="16"/>
        <v>95810.457317709806</v>
      </c>
      <c r="K95" s="6">
        <f t="shared" si="17"/>
        <v>22769657.836472534</v>
      </c>
      <c r="L95" s="6">
        <f t="shared" si="18"/>
        <v>1770650.2392507012</v>
      </c>
      <c r="M95" s="6">
        <f t="shared" si="19"/>
        <v>0</v>
      </c>
      <c r="N95" s="6">
        <f t="shared" si="20"/>
        <v>-813494.55212636397</v>
      </c>
      <c r="O95" s="6">
        <f t="shared" si="23"/>
        <v>24636118.533040944</v>
      </c>
      <c r="P95" s="6">
        <f t="shared" si="24"/>
        <v>3365903.325152766</v>
      </c>
      <c r="Q95" s="15">
        <f t="shared" si="25"/>
        <v>0.15824491159377183</v>
      </c>
    </row>
    <row r="96" spans="1:17" x14ac:dyDescent="0.25">
      <c r="A96" s="256">
        <v>43770</v>
      </c>
      <c r="B96">
        <f t="shared" si="21"/>
        <v>11</v>
      </c>
      <c r="C96">
        <f t="shared" si="22"/>
        <v>2019</v>
      </c>
      <c r="D96" s="6">
        <v>22400505.207888179</v>
      </c>
      <c r="E96">
        <v>30</v>
      </c>
      <c r="F96">
        <f>'Monthly Data'!BF96</f>
        <v>272.8</v>
      </c>
      <c r="G96">
        <f>'Monthly Data'!CH96</f>
        <v>0</v>
      </c>
      <c r="H96">
        <f>'Monthly Data'!CC96</f>
        <v>0</v>
      </c>
      <c r="J96" s="6">
        <f t="shared" si="16"/>
        <v>95810.457317709806</v>
      </c>
      <c r="K96" s="6">
        <f t="shared" si="17"/>
        <v>22035152.744973417</v>
      </c>
      <c r="L96" s="6">
        <f t="shared" si="18"/>
        <v>1770650.2392507012</v>
      </c>
      <c r="M96" s="6">
        <f t="shared" si="19"/>
        <v>0</v>
      </c>
      <c r="N96" s="6">
        <f t="shared" si="20"/>
        <v>0</v>
      </c>
      <c r="O96" s="6">
        <f t="shared" si="23"/>
        <v>23901613.441541828</v>
      </c>
      <c r="P96" s="6">
        <f t="shared" si="24"/>
        <v>1501108.2336536497</v>
      </c>
      <c r="Q96" s="15">
        <f t="shared" si="25"/>
        <v>6.7012249041822736E-2</v>
      </c>
    </row>
    <row r="97" spans="1:17" x14ac:dyDescent="0.25">
      <c r="A97" s="256">
        <v>43800</v>
      </c>
      <c r="B97">
        <f t="shared" si="21"/>
        <v>12</v>
      </c>
      <c r="C97">
        <f t="shared" si="22"/>
        <v>2019</v>
      </c>
      <c r="D97" s="6">
        <v>24791556.207888179</v>
      </c>
      <c r="E97">
        <v>31</v>
      </c>
      <c r="F97">
        <f>'Monthly Data'!BF97</f>
        <v>272.8</v>
      </c>
      <c r="G97">
        <f>'Monthly Data'!CH97</f>
        <v>0</v>
      </c>
      <c r="H97">
        <f>'Monthly Data'!CC97</f>
        <v>0</v>
      </c>
      <c r="J97" s="6">
        <f t="shared" si="16"/>
        <v>95810.457317709806</v>
      </c>
      <c r="K97" s="6">
        <f t="shared" si="17"/>
        <v>22769657.836472534</v>
      </c>
      <c r="L97" s="6">
        <f t="shared" si="18"/>
        <v>1770650.2392507012</v>
      </c>
      <c r="M97" s="6">
        <f t="shared" si="19"/>
        <v>0</v>
      </c>
      <c r="N97" s="6">
        <f t="shared" si="20"/>
        <v>0</v>
      </c>
      <c r="O97" s="6">
        <f t="shared" si="23"/>
        <v>24636118.533040944</v>
      </c>
      <c r="P97" s="6">
        <f t="shared" si="24"/>
        <v>-155437.67484723404</v>
      </c>
      <c r="Q97" s="15">
        <f t="shared" si="25"/>
        <v>6.2697828867143432E-3</v>
      </c>
    </row>
    <row r="98" spans="1:17" x14ac:dyDescent="0.25">
      <c r="A98" s="256">
        <v>43831</v>
      </c>
      <c r="B98">
        <f t="shared" ref="B98:B119" si="26">MONTH(A98)</f>
        <v>1</v>
      </c>
      <c r="C98">
        <f t="shared" ref="C98:C119" si="27">YEAR(A98)</f>
        <v>2020</v>
      </c>
      <c r="D98" s="6">
        <v>25134934.95219611</v>
      </c>
      <c r="E98">
        <v>31</v>
      </c>
      <c r="F98">
        <f>'Monthly Data'!BF98</f>
        <v>256.3</v>
      </c>
      <c r="G98">
        <f>'Monthly Data'!CH98</f>
        <v>0</v>
      </c>
      <c r="H98">
        <f>'Monthly Data'!CC98</f>
        <v>0</v>
      </c>
      <c r="J98" s="6">
        <f t="shared" si="16"/>
        <v>95810.457317709806</v>
      </c>
      <c r="K98" s="6">
        <f t="shared" si="17"/>
        <v>22769657.836472534</v>
      </c>
      <c r="L98" s="6">
        <f t="shared" si="18"/>
        <v>1663554.4586508602</v>
      </c>
      <c r="M98" s="6">
        <f t="shared" si="19"/>
        <v>0</v>
      </c>
      <c r="N98" s="6">
        <f t="shared" si="20"/>
        <v>0</v>
      </c>
      <c r="O98" s="6">
        <f t="shared" ref="O98:O119" si="28">SUM(J98:M98)</f>
        <v>24529022.752441105</v>
      </c>
      <c r="P98" s="6">
        <f t="shared" ref="P98:P119" si="29">O98-D98</f>
        <v>-605912.19975500554</v>
      </c>
      <c r="Q98" s="15">
        <f t="shared" ref="Q98:Q119" si="30">ABS(O98-D98)/D98</f>
        <v>2.4106376280956528E-2</v>
      </c>
    </row>
    <row r="99" spans="1:17" x14ac:dyDescent="0.25">
      <c r="A99" s="256">
        <v>43862</v>
      </c>
      <c r="B99">
        <f t="shared" si="26"/>
        <v>2</v>
      </c>
      <c r="C99">
        <f t="shared" si="27"/>
        <v>2020</v>
      </c>
      <c r="D99" s="6">
        <v>23552338.059396107</v>
      </c>
      <c r="E99">
        <v>29</v>
      </c>
      <c r="F99">
        <f>'Monthly Data'!BF99</f>
        <v>256.3</v>
      </c>
      <c r="G99">
        <f>'Monthly Data'!CH99</f>
        <v>0</v>
      </c>
      <c r="H99">
        <f>'Monthly Data'!CC99</f>
        <v>0</v>
      </c>
      <c r="J99" s="6">
        <f t="shared" si="16"/>
        <v>95810.457317709806</v>
      </c>
      <c r="K99" s="6">
        <f t="shared" si="17"/>
        <v>21300647.653474305</v>
      </c>
      <c r="L99" s="6">
        <f t="shared" si="18"/>
        <v>1663554.4586508602</v>
      </c>
      <c r="M99" s="6">
        <f t="shared" si="19"/>
        <v>0</v>
      </c>
      <c r="N99" s="6">
        <f t="shared" si="20"/>
        <v>0</v>
      </c>
      <c r="O99" s="6">
        <f t="shared" si="28"/>
        <v>23060012.569442876</v>
      </c>
      <c r="P99" s="6">
        <f t="shared" si="29"/>
        <v>-492325.48995323107</v>
      </c>
      <c r="Q99" s="15">
        <f t="shared" si="30"/>
        <v>2.0903465664922377E-2</v>
      </c>
    </row>
    <row r="100" spans="1:17" x14ac:dyDescent="0.25">
      <c r="A100" s="256">
        <v>43891</v>
      </c>
      <c r="B100">
        <f t="shared" si="26"/>
        <v>3</v>
      </c>
      <c r="C100">
        <f t="shared" si="27"/>
        <v>2020</v>
      </c>
      <c r="D100" s="6">
        <v>24259563.628281113</v>
      </c>
      <c r="E100">
        <v>31</v>
      </c>
      <c r="F100">
        <f>'Monthly Data'!BF100</f>
        <v>256.3</v>
      </c>
      <c r="G100">
        <f>'Monthly Data'!CH100</f>
        <v>0.5</v>
      </c>
      <c r="H100">
        <f>'Monthly Data'!CC100</f>
        <v>0</v>
      </c>
      <c r="J100" s="6">
        <f t="shared" si="16"/>
        <v>95810.457317709806</v>
      </c>
      <c r="K100" s="6">
        <f t="shared" si="17"/>
        <v>22769657.836472534</v>
      </c>
      <c r="L100" s="6">
        <f t="shared" si="18"/>
        <v>1663554.4586508602</v>
      </c>
      <c r="M100" s="6">
        <f t="shared" si="19"/>
        <v>-857110.80103818001</v>
      </c>
      <c r="N100" s="6">
        <f t="shared" si="20"/>
        <v>0</v>
      </c>
      <c r="O100" s="6">
        <f t="shared" si="28"/>
        <v>23671911.951402925</v>
      </c>
      <c r="P100" s="6">
        <f t="shared" si="29"/>
        <v>-587651.67687818781</v>
      </c>
      <c r="Q100" s="15">
        <f t="shared" si="30"/>
        <v>2.4223505660799279E-2</v>
      </c>
    </row>
    <row r="101" spans="1:17" x14ac:dyDescent="0.25">
      <c r="A101" s="256">
        <v>43922</v>
      </c>
      <c r="B101">
        <f t="shared" si="26"/>
        <v>4</v>
      </c>
      <c r="C101">
        <f t="shared" si="27"/>
        <v>2020</v>
      </c>
      <c r="D101" s="6">
        <v>22329895.32604361</v>
      </c>
      <c r="E101">
        <v>30</v>
      </c>
      <c r="F101">
        <f>'Monthly Data'!BF101</f>
        <v>256.3</v>
      </c>
      <c r="G101">
        <f>'Monthly Data'!CH101</f>
        <v>1</v>
      </c>
      <c r="H101">
        <f>'Monthly Data'!CC101</f>
        <v>0</v>
      </c>
      <c r="J101" s="6">
        <f t="shared" si="16"/>
        <v>95810.457317709806</v>
      </c>
      <c r="K101" s="6">
        <f t="shared" si="17"/>
        <v>22035152.744973417</v>
      </c>
      <c r="L101" s="6">
        <f t="shared" si="18"/>
        <v>1663554.4586508602</v>
      </c>
      <c r="M101" s="6">
        <f t="shared" si="19"/>
        <v>-1714221.60207636</v>
      </c>
      <c r="N101" s="6">
        <f t="shared" si="20"/>
        <v>0</v>
      </c>
      <c r="O101" s="6">
        <f t="shared" si="28"/>
        <v>22080296.058865629</v>
      </c>
      <c r="P101" s="6">
        <f t="shared" si="29"/>
        <v>-249599.26717798039</v>
      </c>
      <c r="Q101" s="15">
        <f t="shared" si="30"/>
        <v>1.1177807308701082E-2</v>
      </c>
    </row>
    <row r="102" spans="1:17" x14ac:dyDescent="0.25">
      <c r="A102" s="256">
        <v>43952</v>
      </c>
      <c r="B102">
        <f t="shared" si="26"/>
        <v>5</v>
      </c>
      <c r="C102">
        <f t="shared" si="27"/>
        <v>2020</v>
      </c>
      <c r="D102" s="6">
        <v>24861573.615816109</v>
      </c>
      <c r="E102">
        <v>31</v>
      </c>
      <c r="F102">
        <f>'Monthly Data'!BF102</f>
        <v>256.3</v>
      </c>
      <c r="G102">
        <f>'Monthly Data'!CH102</f>
        <v>1</v>
      </c>
      <c r="H102">
        <f>'Monthly Data'!CC102</f>
        <v>0</v>
      </c>
      <c r="J102" s="6">
        <f t="shared" si="16"/>
        <v>95810.457317709806</v>
      </c>
      <c r="K102" s="6">
        <f t="shared" si="17"/>
        <v>22769657.836472534</v>
      </c>
      <c r="L102" s="6">
        <f t="shared" si="18"/>
        <v>1663554.4586508602</v>
      </c>
      <c r="M102" s="6">
        <f t="shared" si="19"/>
        <v>-1714221.60207636</v>
      </c>
      <c r="N102" s="6">
        <f t="shared" si="20"/>
        <v>0</v>
      </c>
      <c r="O102" s="6">
        <f t="shared" si="28"/>
        <v>22814801.150364745</v>
      </c>
      <c r="P102" s="6">
        <f t="shared" si="29"/>
        <v>-2046772.4654513635</v>
      </c>
      <c r="Q102" s="15">
        <f t="shared" si="30"/>
        <v>8.2326746370924589E-2</v>
      </c>
    </row>
    <row r="103" spans="1:17" x14ac:dyDescent="0.25">
      <c r="A103" s="256">
        <v>43983</v>
      </c>
      <c r="B103">
        <f t="shared" si="26"/>
        <v>6</v>
      </c>
      <c r="C103">
        <f t="shared" si="27"/>
        <v>2020</v>
      </c>
      <c r="D103" s="6">
        <v>21367567.603588611</v>
      </c>
      <c r="E103">
        <v>30</v>
      </c>
      <c r="F103">
        <f>'Monthly Data'!BF103</f>
        <v>256.3</v>
      </c>
      <c r="G103">
        <f>'Monthly Data'!CH103</f>
        <v>0.5</v>
      </c>
      <c r="H103">
        <f>'Monthly Data'!CC103</f>
        <v>0</v>
      </c>
      <c r="J103" s="6">
        <f t="shared" si="16"/>
        <v>95810.457317709806</v>
      </c>
      <c r="K103" s="6">
        <f t="shared" si="17"/>
        <v>22035152.744973417</v>
      </c>
      <c r="L103" s="6">
        <f t="shared" si="18"/>
        <v>1663554.4586508602</v>
      </c>
      <c r="M103" s="6">
        <f t="shared" si="19"/>
        <v>-857110.80103818001</v>
      </c>
      <c r="N103" s="6">
        <f t="shared" si="20"/>
        <v>0</v>
      </c>
      <c r="O103" s="6">
        <f t="shared" si="28"/>
        <v>22937406.859903809</v>
      </c>
      <c r="P103" s="6">
        <f t="shared" si="29"/>
        <v>1569839.2563151978</v>
      </c>
      <c r="Q103" s="15">
        <f t="shared" si="30"/>
        <v>7.3468318221281706E-2</v>
      </c>
    </row>
    <row r="104" spans="1:17" x14ac:dyDescent="0.25">
      <c r="A104" s="256">
        <v>44013</v>
      </c>
      <c r="B104">
        <f t="shared" si="26"/>
        <v>7</v>
      </c>
      <c r="C104">
        <f t="shared" si="27"/>
        <v>2020</v>
      </c>
      <c r="D104" s="6">
        <v>24684233.856763609</v>
      </c>
      <c r="E104">
        <v>31</v>
      </c>
      <c r="F104">
        <f>'Monthly Data'!BF104</f>
        <v>256.3</v>
      </c>
      <c r="G104">
        <f>'Monthly Data'!CH104</f>
        <v>0.5</v>
      </c>
      <c r="H104">
        <f>'Monthly Data'!CC104</f>
        <v>0</v>
      </c>
      <c r="J104" s="6">
        <f t="shared" si="16"/>
        <v>95810.457317709806</v>
      </c>
      <c r="K104" s="6">
        <f t="shared" si="17"/>
        <v>22769657.836472534</v>
      </c>
      <c r="L104" s="6">
        <f t="shared" si="18"/>
        <v>1663554.4586508602</v>
      </c>
      <c r="M104" s="6">
        <f t="shared" si="19"/>
        <v>-857110.80103818001</v>
      </c>
      <c r="N104" s="6">
        <f t="shared" si="20"/>
        <v>0</v>
      </c>
      <c r="O104" s="6">
        <f t="shared" si="28"/>
        <v>23671911.951402925</v>
      </c>
      <c r="P104" s="6">
        <f t="shared" si="29"/>
        <v>-1012321.9053606838</v>
      </c>
      <c r="Q104" s="15">
        <f t="shared" si="30"/>
        <v>4.1010869984255245E-2</v>
      </c>
    </row>
    <row r="105" spans="1:17" x14ac:dyDescent="0.25">
      <c r="A105" s="256">
        <v>44044</v>
      </c>
      <c r="B105">
        <f t="shared" si="26"/>
        <v>8</v>
      </c>
      <c r="C105">
        <f t="shared" si="27"/>
        <v>2020</v>
      </c>
      <c r="D105" s="6">
        <v>23737768.308823608</v>
      </c>
      <c r="E105">
        <v>31</v>
      </c>
      <c r="F105">
        <f>'Monthly Data'!BF105</f>
        <v>256.3</v>
      </c>
      <c r="G105">
        <f>'Monthly Data'!CH105</f>
        <v>0.5</v>
      </c>
      <c r="H105">
        <f>'Monthly Data'!CC105</f>
        <v>0</v>
      </c>
      <c r="J105" s="6">
        <f t="shared" si="16"/>
        <v>95810.457317709806</v>
      </c>
      <c r="K105" s="6">
        <f t="shared" si="17"/>
        <v>22769657.836472534</v>
      </c>
      <c r="L105" s="6">
        <f t="shared" si="18"/>
        <v>1663554.4586508602</v>
      </c>
      <c r="M105" s="6">
        <f t="shared" si="19"/>
        <v>-857110.80103818001</v>
      </c>
      <c r="N105" s="6">
        <f t="shared" si="20"/>
        <v>0</v>
      </c>
      <c r="O105" s="6">
        <f t="shared" si="28"/>
        <v>23671911.951402925</v>
      </c>
      <c r="P105" s="6">
        <f t="shared" si="29"/>
        <v>-65856.357420682907</v>
      </c>
      <c r="Q105" s="15">
        <f t="shared" si="30"/>
        <v>2.77432809032024E-3</v>
      </c>
    </row>
    <row r="106" spans="1:17" x14ac:dyDescent="0.25">
      <c r="A106" s="256">
        <v>44075</v>
      </c>
      <c r="B106">
        <f t="shared" si="26"/>
        <v>9</v>
      </c>
      <c r="C106">
        <f t="shared" si="27"/>
        <v>2020</v>
      </c>
      <c r="D106" s="6">
        <v>23865594.649911109</v>
      </c>
      <c r="E106">
        <v>30</v>
      </c>
      <c r="F106">
        <f>'Monthly Data'!BF106</f>
        <v>256.3</v>
      </c>
      <c r="G106">
        <f>'Monthly Data'!CH106</f>
        <v>0.5</v>
      </c>
      <c r="H106">
        <f>'Monthly Data'!CC106</f>
        <v>1</v>
      </c>
      <c r="J106" s="6">
        <f t="shared" si="16"/>
        <v>95810.457317709806</v>
      </c>
      <c r="K106" s="6">
        <f t="shared" si="17"/>
        <v>22035152.744973417</v>
      </c>
      <c r="L106" s="6">
        <f t="shared" si="18"/>
        <v>1663554.4586508602</v>
      </c>
      <c r="M106" s="6">
        <f t="shared" si="19"/>
        <v>-857110.80103818001</v>
      </c>
      <c r="N106" s="6">
        <f t="shared" si="20"/>
        <v>-813494.55212636397</v>
      </c>
      <c r="O106" s="6">
        <f t="shared" si="28"/>
        <v>22937406.859903809</v>
      </c>
      <c r="P106" s="6">
        <f t="shared" si="29"/>
        <v>-928187.79000730067</v>
      </c>
      <c r="Q106" s="15">
        <f t="shared" si="30"/>
        <v>3.8892296782169551E-2</v>
      </c>
    </row>
    <row r="107" spans="1:17" x14ac:dyDescent="0.25">
      <c r="A107" s="256">
        <v>44105</v>
      </c>
      <c r="B107">
        <f t="shared" si="26"/>
        <v>10</v>
      </c>
      <c r="C107">
        <f t="shared" si="27"/>
        <v>2020</v>
      </c>
      <c r="D107" s="6">
        <v>22132718.582571108</v>
      </c>
      <c r="E107">
        <v>31</v>
      </c>
      <c r="F107">
        <f>'Monthly Data'!BF107</f>
        <v>256.3</v>
      </c>
      <c r="G107">
        <f>'Monthly Data'!CH107</f>
        <v>0.5</v>
      </c>
      <c r="H107">
        <f>'Monthly Data'!CC107</f>
        <v>1</v>
      </c>
      <c r="J107" s="6">
        <f t="shared" si="16"/>
        <v>95810.457317709806</v>
      </c>
      <c r="K107" s="6">
        <f t="shared" si="17"/>
        <v>22769657.836472534</v>
      </c>
      <c r="L107" s="6">
        <f t="shared" si="18"/>
        <v>1663554.4586508602</v>
      </c>
      <c r="M107" s="6">
        <f t="shared" si="19"/>
        <v>-857110.80103818001</v>
      </c>
      <c r="N107" s="6">
        <f t="shared" si="20"/>
        <v>-813494.55212636397</v>
      </c>
      <c r="O107" s="6">
        <f t="shared" si="28"/>
        <v>23671911.951402925</v>
      </c>
      <c r="P107" s="6">
        <f t="shared" si="29"/>
        <v>1539193.3688318171</v>
      </c>
      <c r="Q107" s="15">
        <f t="shared" si="30"/>
        <v>6.9543800644711065E-2</v>
      </c>
    </row>
    <row r="108" spans="1:17" x14ac:dyDescent="0.25">
      <c r="A108" s="256">
        <v>44136</v>
      </c>
      <c r="B108">
        <f t="shared" si="26"/>
        <v>11</v>
      </c>
      <c r="C108">
        <f t="shared" si="27"/>
        <v>2020</v>
      </c>
      <c r="D108" s="6">
        <v>23375946.33077861</v>
      </c>
      <c r="E108">
        <v>30</v>
      </c>
      <c r="F108">
        <f>'Monthly Data'!BF108</f>
        <v>256.3</v>
      </c>
      <c r="G108">
        <f>'Monthly Data'!CH108</f>
        <v>0.5</v>
      </c>
      <c r="H108">
        <f>'Monthly Data'!CC108</f>
        <v>0</v>
      </c>
      <c r="J108" s="6">
        <f t="shared" si="16"/>
        <v>95810.457317709806</v>
      </c>
      <c r="K108" s="6">
        <f t="shared" si="17"/>
        <v>22035152.744973417</v>
      </c>
      <c r="L108" s="6">
        <f t="shared" si="18"/>
        <v>1663554.4586508602</v>
      </c>
      <c r="M108" s="6">
        <f t="shared" si="19"/>
        <v>-857110.80103818001</v>
      </c>
      <c r="N108" s="6">
        <f t="shared" si="20"/>
        <v>0</v>
      </c>
      <c r="O108" s="6">
        <f t="shared" si="28"/>
        <v>22937406.859903809</v>
      </c>
      <c r="P108" s="6">
        <f t="shared" si="29"/>
        <v>-438539.47087480128</v>
      </c>
      <c r="Q108" s="15">
        <f t="shared" si="30"/>
        <v>1.8760287377002818E-2</v>
      </c>
    </row>
    <row r="109" spans="1:17" x14ac:dyDescent="0.25">
      <c r="A109" s="256">
        <v>44166</v>
      </c>
      <c r="B109">
        <f t="shared" si="26"/>
        <v>12</v>
      </c>
      <c r="C109">
        <f t="shared" si="27"/>
        <v>2020</v>
      </c>
      <c r="D109" s="6">
        <v>23288017.357228611</v>
      </c>
      <c r="E109">
        <v>31</v>
      </c>
      <c r="F109">
        <f>'Monthly Data'!BF109</f>
        <v>256.3</v>
      </c>
      <c r="G109">
        <f>'Monthly Data'!CH109</f>
        <v>0.5</v>
      </c>
      <c r="H109">
        <f>'Monthly Data'!CC109</f>
        <v>0</v>
      </c>
      <c r="J109" s="6">
        <f t="shared" si="16"/>
        <v>95810.457317709806</v>
      </c>
      <c r="K109" s="6">
        <f t="shared" si="17"/>
        <v>22769657.836472534</v>
      </c>
      <c r="L109" s="6">
        <f t="shared" si="18"/>
        <v>1663554.4586508602</v>
      </c>
      <c r="M109" s="6">
        <f t="shared" si="19"/>
        <v>-857110.80103818001</v>
      </c>
      <c r="N109" s="6">
        <f t="shared" si="20"/>
        <v>0</v>
      </c>
      <c r="O109" s="6">
        <f t="shared" si="28"/>
        <v>23671911.951402925</v>
      </c>
      <c r="P109" s="6">
        <f t="shared" si="29"/>
        <v>383894.59417431429</v>
      </c>
      <c r="Q109" s="15">
        <f t="shared" si="30"/>
        <v>1.6484640503548632E-2</v>
      </c>
    </row>
    <row r="110" spans="1:17" x14ac:dyDescent="0.25">
      <c r="A110" s="256">
        <v>44197</v>
      </c>
      <c r="B110">
        <f t="shared" si="26"/>
        <v>1</v>
      </c>
      <c r="C110">
        <f t="shared" si="27"/>
        <v>2021</v>
      </c>
      <c r="D110" s="6">
        <v>25406747.657805011</v>
      </c>
      <c r="E110">
        <v>31</v>
      </c>
      <c r="F110">
        <f>'Monthly Data'!BF110</f>
        <v>251.2</v>
      </c>
      <c r="G110">
        <f>'Monthly Data'!CH110</f>
        <v>0.5</v>
      </c>
      <c r="H110">
        <f>'Monthly Data'!CC110</f>
        <v>0</v>
      </c>
      <c r="J110" s="6">
        <f t="shared" si="16"/>
        <v>95810.457317709806</v>
      </c>
      <c r="K110" s="6">
        <f t="shared" si="17"/>
        <v>22769657.836472534</v>
      </c>
      <c r="L110" s="6">
        <f t="shared" si="18"/>
        <v>1630452.1264654547</v>
      </c>
      <c r="M110" s="6">
        <f t="shared" si="19"/>
        <v>-857110.80103818001</v>
      </c>
      <c r="N110" s="6">
        <f t="shared" si="20"/>
        <v>0</v>
      </c>
      <c r="O110" s="6">
        <f t="shared" si="28"/>
        <v>23638809.619217519</v>
      </c>
      <c r="P110" s="6">
        <f t="shared" si="29"/>
        <v>-1767938.038587492</v>
      </c>
      <c r="Q110" s="15">
        <f t="shared" si="30"/>
        <v>6.9585374027374858E-2</v>
      </c>
    </row>
    <row r="111" spans="1:17" x14ac:dyDescent="0.25">
      <c r="A111" s="256">
        <v>44228</v>
      </c>
      <c r="B111">
        <f t="shared" si="26"/>
        <v>2</v>
      </c>
      <c r="C111">
        <f t="shared" si="27"/>
        <v>2021</v>
      </c>
      <c r="D111" s="6">
        <v>21350344.094175011</v>
      </c>
      <c r="E111">
        <v>28</v>
      </c>
      <c r="F111">
        <f>'Monthly Data'!BF111</f>
        <v>251.2</v>
      </c>
      <c r="G111">
        <f>'Monthly Data'!CH111</f>
        <v>0.5</v>
      </c>
      <c r="H111">
        <f>'Monthly Data'!CC111</f>
        <v>0</v>
      </c>
      <c r="J111" s="6">
        <f t="shared" si="16"/>
        <v>95810.457317709806</v>
      </c>
      <c r="K111" s="6">
        <f t="shared" si="17"/>
        <v>20566142.561975189</v>
      </c>
      <c r="L111" s="6">
        <f t="shared" si="18"/>
        <v>1630452.1264654547</v>
      </c>
      <c r="M111" s="6">
        <f t="shared" si="19"/>
        <v>-857110.80103818001</v>
      </c>
      <c r="N111" s="6">
        <f t="shared" si="20"/>
        <v>0</v>
      </c>
      <c r="O111" s="6">
        <f t="shared" si="28"/>
        <v>21435294.344720174</v>
      </c>
      <c r="P111" s="6">
        <f t="shared" si="29"/>
        <v>84950.250545162708</v>
      </c>
      <c r="Q111" s="15">
        <f t="shared" si="30"/>
        <v>3.978870325014555E-3</v>
      </c>
    </row>
    <row r="112" spans="1:17" x14ac:dyDescent="0.25">
      <c r="A112" s="256">
        <v>44256</v>
      </c>
      <c r="B112">
        <f t="shared" si="26"/>
        <v>3</v>
      </c>
      <c r="C112">
        <f t="shared" si="27"/>
        <v>2021</v>
      </c>
      <c r="D112" s="6">
        <v>23427012.594675008</v>
      </c>
      <c r="E112">
        <v>31</v>
      </c>
      <c r="F112">
        <f>'Monthly Data'!BF112</f>
        <v>251.2</v>
      </c>
      <c r="G112">
        <f>'Monthly Data'!CH112</f>
        <v>0.5</v>
      </c>
      <c r="H112">
        <f>'Monthly Data'!CC112</f>
        <v>0</v>
      </c>
      <c r="J112" s="6">
        <f t="shared" si="16"/>
        <v>95810.457317709806</v>
      </c>
      <c r="K112" s="6">
        <f t="shared" si="17"/>
        <v>22769657.836472534</v>
      </c>
      <c r="L112" s="6">
        <f t="shared" si="18"/>
        <v>1630452.1264654547</v>
      </c>
      <c r="M112" s="6">
        <f t="shared" si="19"/>
        <v>-857110.80103818001</v>
      </c>
      <c r="N112" s="6">
        <f t="shared" si="20"/>
        <v>0</v>
      </c>
      <c r="O112" s="6">
        <f t="shared" si="28"/>
        <v>23638809.619217519</v>
      </c>
      <c r="P112" s="6">
        <f t="shared" si="29"/>
        <v>211797.02454251051</v>
      </c>
      <c r="Q112" s="15">
        <f t="shared" si="30"/>
        <v>9.0407184307679193E-3</v>
      </c>
    </row>
    <row r="113" spans="1:21" x14ac:dyDescent="0.25">
      <c r="A113" s="256">
        <v>44287</v>
      </c>
      <c r="B113">
        <f t="shared" si="26"/>
        <v>4</v>
      </c>
      <c r="C113">
        <f t="shared" si="27"/>
        <v>2021</v>
      </c>
      <c r="D113" s="6">
        <v>21701549.650800012</v>
      </c>
      <c r="E113">
        <v>30</v>
      </c>
      <c r="F113">
        <f>'Monthly Data'!BF113</f>
        <v>251.2</v>
      </c>
      <c r="G113">
        <f>'Monthly Data'!CH113</f>
        <v>0.5</v>
      </c>
      <c r="H113">
        <f>'Monthly Data'!CC113</f>
        <v>0</v>
      </c>
      <c r="J113" s="6">
        <f t="shared" si="16"/>
        <v>95810.457317709806</v>
      </c>
      <c r="K113" s="6">
        <f t="shared" si="17"/>
        <v>22035152.744973417</v>
      </c>
      <c r="L113" s="6">
        <f t="shared" si="18"/>
        <v>1630452.1264654547</v>
      </c>
      <c r="M113" s="6">
        <f t="shared" si="19"/>
        <v>-857110.80103818001</v>
      </c>
      <c r="N113" s="6">
        <f t="shared" si="20"/>
        <v>0</v>
      </c>
      <c r="O113" s="6">
        <f t="shared" si="28"/>
        <v>22904304.527718402</v>
      </c>
      <c r="P113" s="6">
        <f t="shared" si="29"/>
        <v>1202754.8769183904</v>
      </c>
      <c r="Q113" s="15">
        <f t="shared" si="30"/>
        <v>5.5422534163317307E-2</v>
      </c>
    </row>
    <row r="114" spans="1:21" x14ac:dyDescent="0.25">
      <c r="A114" s="256">
        <v>44317</v>
      </c>
      <c r="B114">
        <f t="shared" si="26"/>
        <v>5</v>
      </c>
      <c r="C114">
        <f t="shared" si="27"/>
        <v>2021</v>
      </c>
      <c r="D114" s="6">
        <v>22630782.184837509</v>
      </c>
      <c r="E114">
        <v>31</v>
      </c>
      <c r="F114">
        <f>'Monthly Data'!BF114</f>
        <v>251.2</v>
      </c>
      <c r="G114">
        <f>'Monthly Data'!CH114</f>
        <v>0.5</v>
      </c>
      <c r="H114">
        <f>'Monthly Data'!CC114</f>
        <v>0</v>
      </c>
      <c r="J114" s="6">
        <f t="shared" si="16"/>
        <v>95810.457317709806</v>
      </c>
      <c r="K114" s="6">
        <f t="shared" si="17"/>
        <v>22769657.836472534</v>
      </c>
      <c r="L114" s="6">
        <f t="shared" si="18"/>
        <v>1630452.1264654547</v>
      </c>
      <c r="M114" s="6">
        <f t="shared" si="19"/>
        <v>-857110.80103818001</v>
      </c>
      <c r="N114" s="6">
        <f t="shared" si="20"/>
        <v>0</v>
      </c>
      <c r="O114" s="6">
        <f t="shared" si="28"/>
        <v>23638809.619217519</v>
      </c>
      <c r="P114" s="6">
        <f t="shared" si="29"/>
        <v>1008027.4343800098</v>
      </c>
      <c r="Q114" s="15">
        <f t="shared" si="30"/>
        <v>4.4542315247741736E-2</v>
      </c>
    </row>
    <row r="115" spans="1:21" x14ac:dyDescent="0.25">
      <c r="A115" s="256">
        <v>44348</v>
      </c>
      <c r="B115">
        <f t="shared" si="26"/>
        <v>6</v>
      </c>
      <c r="C115">
        <f t="shared" si="27"/>
        <v>2021</v>
      </c>
      <c r="D115" s="6">
        <v>21965136.11352751</v>
      </c>
      <c r="E115">
        <v>30</v>
      </c>
      <c r="F115">
        <f>'Monthly Data'!BF115</f>
        <v>251.2</v>
      </c>
      <c r="G115">
        <f>'Monthly Data'!CH115</f>
        <v>0.5</v>
      </c>
      <c r="H115">
        <f>'Monthly Data'!CC115</f>
        <v>0</v>
      </c>
      <c r="J115" s="6">
        <f t="shared" si="16"/>
        <v>95810.457317709806</v>
      </c>
      <c r="K115" s="6">
        <f t="shared" si="17"/>
        <v>22035152.744973417</v>
      </c>
      <c r="L115" s="6">
        <f t="shared" si="18"/>
        <v>1630452.1264654547</v>
      </c>
      <c r="M115" s="6">
        <f t="shared" si="19"/>
        <v>-857110.80103818001</v>
      </c>
      <c r="N115" s="6">
        <f t="shared" si="20"/>
        <v>0</v>
      </c>
      <c r="O115" s="6">
        <f t="shared" si="28"/>
        <v>22904304.527718402</v>
      </c>
      <c r="P115" s="6">
        <f t="shared" si="29"/>
        <v>939168.41419089213</v>
      </c>
      <c r="Q115" s="15">
        <f t="shared" si="30"/>
        <v>4.2757231702857203E-2</v>
      </c>
    </row>
    <row r="116" spans="1:21" x14ac:dyDescent="0.25">
      <c r="A116" s="256">
        <v>44378</v>
      </c>
      <c r="B116">
        <f t="shared" si="26"/>
        <v>7</v>
      </c>
      <c r="C116">
        <f t="shared" si="27"/>
        <v>2021</v>
      </c>
      <c r="D116" s="6">
        <v>22130382.402345009</v>
      </c>
      <c r="E116">
        <v>31</v>
      </c>
      <c r="F116">
        <f>'Monthly Data'!BF116</f>
        <v>251.2</v>
      </c>
      <c r="G116">
        <f>'Monthly Data'!CH116</f>
        <v>0.5</v>
      </c>
      <c r="H116">
        <f>'Monthly Data'!CC116</f>
        <v>0</v>
      </c>
      <c r="J116" s="6">
        <f t="shared" si="16"/>
        <v>95810.457317709806</v>
      </c>
      <c r="K116" s="6">
        <f t="shared" si="17"/>
        <v>22769657.836472534</v>
      </c>
      <c r="L116" s="6">
        <f t="shared" si="18"/>
        <v>1630452.1264654547</v>
      </c>
      <c r="M116" s="6">
        <f t="shared" si="19"/>
        <v>-857110.80103818001</v>
      </c>
      <c r="N116" s="6">
        <f t="shared" si="20"/>
        <v>0</v>
      </c>
      <c r="O116" s="6">
        <f t="shared" si="28"/>
        <v>23638809.619217519</v>
      </c>
      <c r="P116" s="6">
        <f t="shared" si="29"/>
        <v>1508427.2168725096</v>
      </c>
      <c r="Q116" s="15">
        <f t="shared" si="30"/>
        <v>6.8160919655535265E-2</v>
      </c>
    </row>
    <row r="117" spans="1:21" x14ac:dyDescent="0.25">
      <c r="A117" s="256">
        <v>44409</v>
      </c>
      <c r="B117">
        <f t="shared" si="26"/>
        <v>8</v>
      </c>
      <c r="C117">
        <f t="shared" si="27"/>
        <v>2021</v>
      </c>
      <c r="D117" s="6">
        <v>18777344.633962508</v>
      </c>
      <c r="E117">
        <v>31</v>
      </c>
      <c r="F117">
        <f>'Monthly Data'!BF117</f>
        <v>251.2</v>
      </c>
      <c r="G117">
        <f>'Monthly Data'!CH117</f>
        <v>0.5</v>
      </c>
      <c r="H117">
        <f>'Monthly Data'!CC117</f>
        <v>0</v>
      </c>
      <c r="J117" s="6">
        <f t="shared" si="16"/>
        <v>95810.457317709806</v>
      </c>
      <c r="K117" s="6">
        <f t="shared" si="17"/>
        <v>22769657.836472534</v>
      </c>
      <c r="L117" s="6">
        <f t="shared" si="18"/>
        <v>1630452.1264654547</v>
      </c>
      <c r="M117" s="6">
        <f t="shared" si="19"/>
        <v>-857110.80103818001</v>
      </c>
      <c r="N117" s="6">
        <f t="shared" si="20"/>
        <v>0</v>
      </c>
      <c r="O117" s="6">
        <f t="shared" si="28"/>
        <v>23638809.619217519</v>
      </c>
      <c r="P117" s="6">
        <f t="shared" si="29"/>
        <v>4861464.9852550104</v>
      </c>
      <c r="Q117" s="15">
        <f t="shared" si="30"/>
        <v>0.25890055702881964</v>
      </c>
    </row>
    <row r="118" spans="1:21" x14ac:dyDescent="0.25">
      <c r="A118" s="256">
        <v>44440</v>
      </c>
      <c r="B118">
        <f t="shared" si="26"/>
        <v>9</v>
      </c>
      <c r="C118">
        <f t="shared" si="27"/>
        <v>2021</v>
      </c>
      <c r="D118" s="6">
        <v>21741641.318707511</v>
      </c>
      <c r="E118">
        <v>30</v>
      </c>
      <c r="F118">
        <f>'Monthly Data'!BF118</f>
        <v>251.2</v>
      </c>
      <c r="G118">
        <f>'Monthly Data'!CH118</f>
        <v>0.5</v>
      </c>
      <c r="H118">
        <f>'Monthly Data'!CC118</f>
        <v>1</v>
      </c>
      <c r="J118" s="6">
        <f t="shared" si="16"/>
        <v>95810.457317709806</v>
      </c>
      <c r="K118" s="6">
        <f t="shared" si="17"/>
        <v>22035152.744973417</v>
      </c>
      <c r="L118" s="6">
        <f t="shared" si="18"/>
        <v>1630452.1264654547</v>
      </c>
      <c r="M118" s="6">
        <f t="shared" si="19"/>
        <v>-857110.80103818001</v>
      </c>
      <c r="N118" s="6">
        <f t="shared" si="20"/>
        <v>-813494.55212636397</v>
      </c>
      <c r="O118" s="6">
        <f t="shared" si="28"/>
        <v>22904304.527718402</v>
      </c>
      <c r="P118" s="6">
        <f t="shared" si="29"/>
        <v>1162663.2090108916</v>
      </c>
      <c r="Q118" s="15">
        <f t="shared" si="30"/>
        <v>5.3476331062939697E-2</v>
      </c>
    </row>
    <row r="119" spans="1:21" x14ac:dyDescent="0.25">
      <c r="A119" s="256">
        <v>44470</v>
      </c>
      <c r="B119">
        <f t="shared" si="26"/>
        <v>10</v>
      </c>
      <c r="C119">
        <f t="shared" si="27"/>
        <v>2021</v>
      </c>
      <c r="D119" s="6">
        <v>22983297.442657508</v>
      </c>
      <c r="E119">
        <v>31</v>
      </c>
      <c r="F119">
        <f>'Monthly Data'!BF119</f>
        <v>251.2</v>
      </c>
      <c r="G119">
        <f>'Monthly Data'!CH119</f>
        <v>0.5</v>
      </c>
      <c r="H119">
        <f>'Monthly Data'!CC119</f>
        <v>1</v>
      </c>
      <c r="J119" s="6">
        <f t="shared" si="16"/>
        <v>95810.457317709806</v>
      </c>
      <c r="K119" s="6">
        <f t="shared" si="17"/>
        <v>22769657.836472534</v>
      </c>
      <c r="L119" s="6">
        <f t="shared" si="18"/>
        <v>1630452.1264654547</v>
      </c>
      <c r="M119" s="6">
        <f t="shared" si="19"/>
        <v>-857110.80103818001</v>
      </c>
      <c r="N119" s="6">
        <f t="shared" si="20"/>
        <v>-813494.55212636397</v>
      </c>
      <c r="O119" s="6">
        <f t="shared" si="28"/>
        <v>23638809.619217519</v>
      </c>
      <c r="P119" s="6">
        <f t="shared" si="29"/>
        <v>655512.17656001076</v>
      </c>
      <c r="Q119" s="15">
        <f t="shared" si="30"/>
        <v>2.8521241488323849E-2</v>
      </c>
    </row>
    <row r="120" spans="1:21" x14ac:dyDescent="0.25">
      <c r="A120" s="256">
        <v>44501</v>
      </c>
      <c r="B120">
        <f t="shared" ref="B120:B121" si="31">MONTH(A120)</f>
        <v>11</v>
      </c>
      <c r="C120">
        <f t="shared" ref="C120:C121" si="32">YEAR(A120)</f>
        <v>2021</v>
      </c>
      <c r="D120" s="6">
        <v>23676203.108775008</v>
      </c>
      <c r="E120">
        <v>30</v>
      </c>
      <c r="F120">
        <f>'Monthly Data'!BF120</f>
        <v>251.2</v>
      </c>
      <c r="G120">
        <f>'Monthly Data'!CH120</f>
        <v>0.5</v>
      </c>
      <c r="H120">
        <f>'Monthly Data'!CC120</f>
        <v>0</v>
      </c>
      <c r="J120" s="6">
        <f t="shared" si="16"/>
        <v>95810.457317709806</v>
      </c>
      <c r="K120" s="6">
        <f t="shared" si="17"/>
        <v>22035152.744973417</v>
      </c>
      <c r="L120" s="6">
        <f t="shared" si="18"/>
        <v>1630452.1264654547</v>
      </c>
      <c r="M120" s="6">
        <f t="shared" si="19"/>
        <v>-857110.80103818001</v>
      </c>
      <c r="N120" s="6">
        <f t="shared" si="20"/>
        <v>0</v>
      </c>
      <c r="O120" s="6">
        <f t="shared" ref="O120:O121" si="33">SUM(J120:M120)</f>
        <v>22904304.527718402</v>
      </c>
      <c r="P120" s="6">
        <f t="shared" ref="P120:P121" si="34">O120-D120</f>
        <v>-771898.58105660602</v>
      </c>
      <c r="Q120" s="15">
        <f t="shared" ref="Q120:Q121" si="35">ABS(O120-D120)/D120</f>
        <v>3.2602295964023073E-2</v>
      </c>
    </row>
    <row r="121" spans="1:21" x14ac:dyDescent="0.25">
      <c r="A121" s="256">
        <v>44531</v>
      </c>
      <c r="B121">
        <f t="shared" si="31"/>
        <v>12</v>
      </c>
      <c r="C121">
        <f t="shared" si="32"/>
        <v>2021</v>
      </c>
      <c r="D121" s="6">
        <v>22943795.224215008</v>
      </c>
      <c r="E121">
        <v>31</v>
      </c>
      <c r="F121">
        <f>'Monthly Data'!BF121</f>
        <v>251.2</v>
      </c>
      <c r="G121">
        <f>'Monthly Data'!CH121</f>
        <v>0.5</v>
      </c>
      <c r="H121">
        <f>'Monthly Data'!CC121</f>
        <v>0</v>
      </c>
      <c r="J121" s="6">
        <f t="shared" si="16"/>
        <v>95810.457317709806</v>
      </c>
      <c r="K121" s="6">
        <f t="shared" si="17"/>
        <v>22769657.836472534</v>
      </c>
      <c r="L121" s="6">
        <f t="shared" si="18"/>
        <v>1630452.1264654547</v>
      </c>
      <c r="M121" s="6">
        <f t="shared" si="19"/>
        <v>-857110.80103818001</v>
      </c>
      <c r="N121" s="6">
        <f t="shared" si="20"/>
        <v>0</v>
      </c>
      <c r="O121" s="6">
        <f t="shared" si="33"/>
        <v>23638809.619217519</v>
      </c>
      <c r="P121" s="6">
        <f t="shared" si="34"/>
        <v>695014.3950025104</v>
      </c>
      <c r="Q121" s="15">
        <f t="shared" si="35"/>
        <v>3.0292041408606557E-2</v>
      </c>
    </row>
    <row r="122" spans="1:21" x14ac:dyDescent="0.25">
      <c r="A122" s="21"/>
      <c r="Q122" s="16">
        <f>AVERAGE(Q2:Q121)</f>
        <v>4.5891999796414916E-2</v>
      </c>
    </row>
    <row r="123" spans="1:21" x14ac:dyDescent="0.25">
      <c r="A123" s="21"/>
      <c r="Q123" s="16"/>
    </row>
    <row r="124" spans="1:21" x14ac:dyDescent="0.25">
      <c r="A124" s="21"/>
    </row>
    <row r="125" spans="1:21" x14ac:dyDescent="0.25">
      <c r="A125" s="21"/>
      <c r="O125" s="6"/>
      <c r="S125">
        <v>1</v>
      </c>
      <c r="T125" s="6">
        <f t="shared" ref="T125:T136" si="36">SUMIF($B$2:$B$97,$S125,P$2:P$97)</f>
        <v>-2062201.8478445373</v>
      </c>
      <c r="U125" s="15">
        <f>SUMIF($B$2:$B$121,$S125,Q$2:Q$121)</f>
        <v>0.44304539222027223</v>
      </c>
    </row>
    <row r="126" spans="1:21" x14ac:dyDescent="0.25">
      <c r="A126" s="21"/>
      <c r="O126" s="6"/>
      <c r="S126">
        <v>2</v>
      </c>
      <c r="T126" s="6">
        <f t="shared" si="36"/>
        <v>-3648332.4701950662</v>
      </c>
      <c r="U126" s="15">
        <f t="shared" ref="U126:U136" si="37">SUMIF($B$2:$B$121,$S126,Q$2:Q$121)</f>
        <v>0.25549177446582749</v>
      </c>
    </row>
    <row r="127" spans="1:21" x14ac:dyDescent="0.25">
      <c r="A127" s="21"/>
      <c r="O127" s="6"/>
      <c r="S127">
        <v>3</v>
      </c>
      <c r="T127" s="6">
        <f t="shared" si="36"/>
        <v>-3904834.0714095384</v>
      </c>
      <c r="U127" s="15">
        <f t="shared" si="37"/>
        <v>0.33900391237957489</v>
      </c>
    </row>
    <row r="128" spans="1:21" x14ac:dyDescent="0.25">
      <c r="A128" s="21"/>
      <c r="O128" s="6"/>
      <c r="S128">
        <v>4</v>
      </c>
      <c r="T128" s="6">
        <f t="shared" si="36"/>
        <v>308138.87821253762</v>
      </c>
      <c r="U128" s="15">
        <f t="shared" si="37"/>
        <v>0.58015376896451032</v>
      </c>
    </row>
    <row r="129" spans="1:21" x14ac:dyDescent="0.25">
      <c r="A129" s="21"/>
      <c r="O129" s="6"/>
      <c r="S129">
        <v>5</v>
      </c>
      <c r="T129" s="6">
        <f t="shared" si="36"/>
        <v>4910945.1939179525</v>
      </c>
      <c r="U129" s="15">
        <f t="shared" si="37"/>
        <v>0.53771733537476241</v>
      </c>
    </row>
    <row r="130" spans="1:21" x14ac:dyDescent="0.25">
      <c r="A130" s="21"/>
      <c r="O130" s="6"/>
      <c r="S130">
        <v>6</v>
      </c>
      <c r="T130" s="6">
        <f t="shared" si="36"/>
        <v>5839708.3617925271</v>
      </c>
      <c r="U130" s="15">
        <f t="shared" si="37"/>
        <v>0.46138505461081836</v>
      </c>
    </row>
    <row r="131" spans="1:21" x14ac:dyDescent="0.25">
      <c r="A131" s="21"/>
      <c r="O131" s="6"/>
      <c r="S131">
        <v>7</v>
      </c>
      <c r="T131" s="6">
        <f t="shared" si="36"/>
        <v>-2157534.7805645391</v>
      </c>
      <c r="U131" s="15">
        <f t="shared" si="37"/>
        <v>0.24764315547379284</v>
      </c>
    </row>
    <row r="132" spans="1:21" x14ac:dyDescent="0.25">
      <c r="A132" s="21"/>
      <c r="O132" s="6"/>
      <c r="S132">
        <v>8</v>
      </c>
      <c r="T132" s="6">
        <f t="shared" si="36"/>
        <v>-3921033.5252045356</v>
      </c>
      <c r="U132" s="15">
        <f t="shared" si="37"/>
        <v>0.60370860043274555</v>
      </c>
    </row>
    <row r="133" spans="1:21" x14ac:dyDescent="0.25">
      <c r="A133" s="21"/>
      <c r="O133" s="6"/>
      <c r="S133">
        <v>9</v>
      </c>
      <c r="T133" s="6">
        <f t="shared" si="36"/>
        <v>4803939.5653825253</v>
      </c>
      <c r="U133" s="15">
        <f t="shared" si="37"/>
        <v>0.56431276748859116</v>
      </c>
    </row>
    <row r="134" spans="1:21" x14ac:dyDescent="0.25">
      <c r="A134" s="21"/>
      <c r="O134" s="6"/>
      <c r="S134">
        <v>10</v>
      </c>
      <c r="T134" s="6">
        <f>SUMIF($B$2:$B$97,$S134,P$2:P$97)</f>
        <v>10094888.531627957</v>
      </c>
      <c r="U134" s="15">
        <f t="shared" si="37"/>
        <v>0.76475855820102712</v>
      </c>
    </row>
    <row r="135" spans="1:21" x14ac:dyDescent="0.25">
      <c r="A135" s="21"/>
      <c r="O135" s="6"/>
      <c r="S135">
        <v>11</v>
      </c>
      <c r="T135" s="6">
        <f t="shared" si="36"/>
        <v>2680018.7198925279</v>
      </c>
      <c r="U135" s="15">
        <f t="shared" si="37"/>
        <v>0.42066321495119113</v>
      </c>
    </row>
    <row r="136" spans="1:21" x14ac:dyDescent="0.25">
      <c r="A136" s="21"/>
      <c r="O136" s="6"/>
      <c r="S136">
        <v>12</v>
      </c>
      <c r="T136" s="6">
        <f t="shared" si="36"/>
        <v>-3515713.8832445405</v>
      </c>
      <c r="U136" s="15">
        <f t="shared" si="37"/>
        <v>0.28915644100667937</v>
      </c>
    </row>
    <row r="137" spans="1:21" x14ac:dyDescent="0.25">
      <c r="A137" s="21"/>
      <c r="O137" s="6"/>
      <c r="Q137" s="6"/>
      <c r="R137" s="15"/>
    </row>
    <row r="138" spans="1:21" x14ac:dyDescent="0.25">
      <c r="A138" s="21"/>
      <c r="O138" s="6"/>
      <c r="Q138" s="6"/>
      <c r="R138" s="15"/>
    </row>
    <row r="139" spans="1:21" x14ac:dyDescent="0.25">
      <c r="A139" s="21"/>
      <c r="O139" s="6"/>
      <c r="T139" s="6"/>
      <c r="U139" s="15"/>
    </row>
    <row r="140" spans="1:21" x14ac:dyDescent="0.25">
      <c r="A140" s="21"/>
      <c r="O140" s="6"/>
      <c r="T140" s="6"/>
      <c r="U140" s="15"/>
    </row>
    <row r="141" spans="1:21" x14ac:dyDescent="0.25">
      <c r="A141" s="21"/>
      <c r="O141" s="6"/>
      <c r="S141">
        <v>2012</v>
      </c>
      <c r="T141" s="6">
        <f>SUMIF($C$2:$C$121,$S141,P$2:P$121)</f>
        <v>330249.99180401117</v>
      </c>
      <c r="U141" s="15">
        <f>SUMIF($C$2:$C$121,$S141,Q$2:Q$121)</f>
        <v>0.44225216725079414</v>
      </c>
    </row>
    <row r="142" spans="1:21" x14ac:dyDescent="0.25">
      <c r="A142" s="21"/>
      <c r="O142" s="6"/>
      <c r="S142">
        <v>2013</v>
      </c>
      <c r="T142" s="6">
        <f t="shared" ref="T142:T150" si="38">SUMIF($C$2:$C$121,$S142,P$2:P$121)</f>
        <v>7396541.0543970875</v>
      </c>
      <c r="U142" s="15">
        <f t="shared" ref="U142:U150" si="39">SUMIF($C$2:$C$121,$S142,Q$2:Q$121)</f>
        <v>0.58323578378992769</v>
      </c>
    </row>
    <row r="143" spans="1:21" x14ac:dyDescent="0.25">
      <c r="A143" s="21"/>
      <c r="O143" s="6"/>
      <c r="S143">
        <v>2014</v>
      </c>
      <c r="T143" s="6">
        <f t="shared" si="38"/>
        <v>1509270.4477489181</v>
      </c>
      <c r="U143" s="15">
        <f t="shared" si="39"/>
        <v>0.37710147954165613</v>
      </c>
    </row>
    <row r="144" spans="1:21" x14ac:dyDescent="0.25">
      <c r="A144" s="21"/>
      <c r="O144" s="6"/>
      <c r="S144">
        <v>2015</v>
      </c>
      <c r="T144" s="6">
        <f t="shared" si="38"/>
        <v>-1953810.2220499851</v>
      </c>
      <c r="U144" s="15">
        <f t="shared" si="39"/>
        <v>0.49274436952767664</v>
      </c>
    </row>
    <row r="145" spans="1:21" x14ac:dyDescent="0.25">
      <c r="A145" s="21"/>
      <c r="O145" s="6"/>
      <c r="S145">
        <v>2016</v>
      </c>
      <c r="T145" s="6">
        <f t="shared" si="38"/>
        <v>-979762.11944350973</v>
      </c>
      <c r="U145" s="15">
        <f t="shared" si="39"/>
        <v>0.27923371119802615</v>
      </c>
    </row>
    <row r="146" spans="1:21" x14ac:dyDescent="0.25">
      <c r="A146" s="21"/>
      <c r="O146" s="6"/>
      <c r="S146">
        <v>2017</v>
      </c>
      <c r="T146" s="6">
        <f t="shared" si="38"/>
        <v>1686800.879662443</v>
      </c>
      <c r="U146" s="15">
        <f t="shared" si="39"/>
        <v>0.55519279363631002</v>
      </c>
    </row>
    <row r="147" spans="1:21" x14ac:dyDescent="0.25">
      <c r="A147" s="21"/>
      <c r="O147" s="6"/>
      <c r="S147">
        <v>2018</v>
      </c>
      <c r="T147" s="6">
        <f t="shared" si="38"/>
        <v>2869943.3789049238</v>
      </c>
      <c r="U147" s="15">
        <f t="shared" si="39"/>
        <v>0.8865078637999162</v>
      </c>
    </row>
    <row r="148" spans="1:21" x14ac:dyDescent="0.25">
      <c r="A148" s="21"/>
      <c r="O148" s="6"/>
      <c r="S148">
        <v>2019</v>
      </c>
      <c r="T148" s="6">
        <f t="shared" si="38"/>
        <v>-1431244.7386606187</v>
      </c>
      <c r="U148" s="15">
        <f t="shared" si="39"/>
        <v>0.76981893343057106</v>
      </c>
    </row>
    <row r="149" spans="1:21" x14ac:dyDescent="0.25">
      <c r="A149" s="21"/>
      <c r="Q149" s="15"/>
      <c r="S149">
        <v>2020</v>
      </c>
      <c r="T149" s="6">
        <f t="shared" si="38"/>
        <v>-2934239.4035579078</v>
      </c>
      <c r="U149" s="15">
        <f t="shared" si="39"/>
        <v>0.42367244288959305</v>
      </c>
    </row>
    <row r="150" spans="1:21" x14ac:dyDescent="0.25">
      <c r="A150" s="21"/>
      <c r="Q150" s="15"/>
      <c r="S150">
        <v>2021</v>
      </c>
      <c r="T150" s="6">
        <f t="shared" si="38"/>
        <v>9789943.3636338003</v>
      </c>
      <c r="U150" s="15">
        <f t="shared" si="39"/>
        <v>0.69728043050532162</v>
      </c>
    </row>
    <row r="151" spans="1:21" x14ac:dyDescent="0.25">
      <c r="A151" s="21"/>
      <c r="Q151" s="15"/>
    </row>
    <row r="152" spans="1:21" x14ac:dyDescent="0.25">
      <c r="A152" s="21"/>
      <c r="Q152" s="15"/>
    </row>
    <row r="153" spans="1:21" x14ac:dyDescent="0.25">
      <c r="A153" s="21"/>
      <c r="Q153" s="15"/>
    </row>
    <row r="154" spans="1:21" x14ac:dyDescent="0.25">
      <c r="A154" s="21"/>
      <c r="Q154" s="15"/>
    </row>
    <row r="155" spans="1:21" x14ac:dyDescent="0.25">
      <c r="A155" s="21"/>
      <c r="Q155" s="15"/>
    </row>
    <row r="156" spans="1:21" x14ac:dyDescent="0.25">
      <c r="A156" s="21"/>
      <c r="Q156" s="15"/>
    </row>
    <row r="157" spans="1:21" x14ac:dyDescent="0.25">
      <c r="A157" s="21"/>
      <c r="Q157" s="15"/>
    </row>
    <row r="158" spans="1:21" x14ac:dyDescent="0.25">
      <c r="A158" s="21"/>
      <c r="Q158" s="15"/>
    </row>
    <row r="159" spans="1:21" x14ac:dyDescent="0.25">
      <c r="A159" s="21"/>
      <c r="Q159" s="15"/>
    </row>
    <row r="160" spans="1:21" x14ac:dyDescent="0.25">
      <c r="A160" s="21"/>
      <c r="Q160" s="15"/>
    </row>
    <row r="161" spans="1:17" x14ac:dyDescent="0.25">
      <c r="A161" s="21"/>
      <c r="Q161" s="15"/>
    </row>
    <row r="162" spans="1:17" x14ac:dyDescent="0.25">
      <c r="A162" s="21"/>
      <c r="Q162" s="15"/>
    </row>
    <row r="163" spans="1:17" x14ac:dyDescent="0.25">
      <c r="A163" s="21"/>
      <c r="Q163" s="15"/>
    </row>
    <row r="164" spans="1:17" x14ac:dyDescent="0.25">
      <c r="A164" s="21"/>
      <c r="Q164" s="15"/>
    </row>
    <row r="165" spans="1:17" x14ac:dyDescent="0.25">
      <c r="A165" s="21"/>
      <c r="Q165" s="15"/>
    </row>
    <row r="166" spans="1:17" x14ac:dyDescent="0.25">
      <c r="A166" s="21"/>
      <c r="Q166" s="15"/>
    </row>
    <row r="167" spans="1:17" x14ac:dyDescent="0.25">
      <c r="A167" s="21"/>
      <c r="Q167" s="15"/>
    </row>
    <row r="168" spans="1:17" x14ac:dyDescent="0.25">
      <c r="A168" s="21"/>
      <c r="Q168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Monthly Data</vt:lpstr>
      <vt:lpstr>Historic CDM</vt:lpstr>
      <vt:lpstr>Weather</vt:lpstr>
      <vt:lpstr>Economic Variables</vt:lpstr>
      <vt:lpstr>Res Predicted Monthly</vt:lpstr>
      <vt:lpstr>GS&lt;50 Predicted Monthly</vt:lpstr>
      <vt:lpstr>GS&gt;50 Predicted Monthly</vt:lpstr>
      <vt:lpstr>Int Predicted Monthly</vt:lpstr>
      <vt:lpstr>LU Predicted Monthly</vt:lpstr>
      <vt:lpstr>Model Summary</vt:lpstr>
      <vt:lpstr>Res Normalized Monthly</vt:lpstr>
      <vt:lpstr>GS&lt;50 Normalized Monthly</vt:lpstr>
      <vt:lpstr>GS&gt;50 Normalized Monthly</vt:lpstr>
      <vt:lpstr>Int Normalized Monthly</vt:lpstr>
      <vt:lpstr>LU Normalized Monthly</vt:lpstr>
      <vt:lpstr>Normalized Annual Summary</vt:lpstr>
      <vt:lpstr>Customer-Device Count</vt:lpstr>
      <vt:lpstr>CDM Forecast</vt:lpstr>
      <vt:lpstr>CDM Adjustment</vt:lpstr>
      <vt:lpstr>kW Forecast</vt:lpstr>
      <vt:lpstr>Summary Tables (Class Adj)</vt:lpstr>
      <vt:lpstr>Summary Tables (Actuals)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2012-06-22T18:05:52Z</dcterms:created>
  <dcterms:modified xsi:type="dcterms:W3CDTF">2022-11-15T21:33:49Z</dcterms:modified>
</cp:coreProperties>
</file>