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01 -2023 Rebasing\! FINAL FILING DOCUMENTS\"/>
    </mc:Choice>
  </mc:AlternateContent>
  <bookViews>
    <workbookView xWindow="0" yWindow="0" windowWidth="28800" windowHeight="10500" tabRatio="937"/>
  </bookViews>
  <sheets>
    <sheet name="1. Info" sheetId="1" r:id="rId1"/>
    <sheet name="2021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9. LV Rates" sheetId="21" r:id="rId11"/>
    <sheet name="RateClasses" sheetId="15" state="hidden" r:id="rId12"/>
    <sheet name="DELETE 3. Rate Classes" sheetId="3" state="hidden" r:id="rId13"/>
    <sheet name="2 1 5 TotalConsumptionData_Dist" sheetId="18" state="hidden" r:id="rId14"/>
    <sheet name="hidden1" sheetId="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BI_LDCLIST">#REF!</definedName>
    <definedName name="BridgeYear">'[1]LDC Info'!$E$26</definedName>
    <definedName name="classrange">hidden1!$A$1:$B$22</definedName>
    <definedName name="contactf">#REF!</definedName>
    <definedName name="COS_RES_CUSTOMERS" localSheetId="13">'[2]16. Rev2Cost_GDPIPI'!$F$12</definedName>
    <definedName name="COS_RES_CUSTOMERS">'[2]16. Rev2Cost_GDPIPI'!$F$12</definedName>
    <definedName name="COS_RES_KWH" localSheetId="13">'[2]16. Rev2Cost_GDPIPI'!$F$13</definedName>
    <definedName name="COS_RES_KWH">'[2]16. Rev2Cost_GDPIPI'!$F$13</definedName>
    <definedName name="Cust3a" localSheetId="13">'[2]6. Class A Consumption Data'!$C$25</definedName>
    <definedName name="Cust3a">'[2]6. Class A Consumption Data'!$C$25</definedName>
    <definedName name="CustomerAdministration" localSheetId="13">[2]lists!#REF!</definedName>
    <definedName name="CustomerAdministration">[2]lists!#REF!</definedName>
    <definedName name="EBNUMBER">'[1]LDC Info'!$E$16</definedName>
    <definedName name="forecast_wholesale_lineplus" localSheetId="13">'[2]14. RTSR - Forecast Wholesale'!$P$113</definedName>
    <definedName name="forecast_wholesale_lineplus" localSheetId="10">'[3]7. Forecast Wholesale'!$P$117</definedName>
    <definedName name="forecast_wholesale_lineplus">'7. Forecast Wholesale'!$P$117</definedName>
    <definedName name="forecast_wholesale_network" localSheetId="13">'[2]14. RTSR - Forecast Wholesale'!$F$109</definedName>
    <definedName name="forecast_wholesale_network" localSheetId="10">'[3]7. Forecast Wholesale'!$F$113</definedName>
    <definedName name="forecast_wholesale_network">'7. Forecast Wholesale'!$F$113</definedName>
    <definedName name="G1LD" localSheetId="13">'[2]6. Class A Consumption Data'!$C$14</definedName>
    <definedName name="G1LD">'[2]6. Class A Consumption Data'!$C$14</definedName>
    <definedName name="G1LDCBR">#REF!</definedName>
    <definedName name="Group1Desposing" localSheetId="13">'[2]4. Billing Det. for Def-Var'!#REF!</definedName>
    <definedName name="Group1Desposing">'[2]4. Billing Det. for Def-Var'!#REF!</definedName>
    <definedName name="histdate">[4]Financials!$E$76</definedName>
    <definedName name="Incr2000">#REF!</definedName>
    <definedName name="Lakeland_SA" localSheetId="13">'[2]2016 List'!$C$14:$C$15</definedName>
    <definedName name="Lakeland_SA">'[2]2016 List'!$C$14:$C$15</definedName>
    <definedName name="LDC_LIST">[5]lists!$AM$1:$AM$80</definedName>
    <definedName name="LDCList" localSheetId="13">OFFSET('[2]2016 List'!$A$1,0,0,COUNTA('[2]2016 List'!$A:$A),1)</definedName>
    <definedName name="LDCList">OFFSET('[2]2016 List'!$A$1,0,0,COUNTA('[2]2016 List'!$A:$A),1)</definedName>
    <definedName name="LIMIT">#REF!</definedName>
    <definedName name="listdata" localSheetId="13">'[2]4.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3">'[2]17. Regulatory Charges'!$D$24</definedName>
    <definedName name="MidPeak">'[2]17. Regulatory Charges'!$D$24</definedName>
    <definedName name="OffPeak" localSheetId="13">'[2]17. Regulatory Charges'!$D$23</definedName>
    <definedName name="OffPeak">'[2]17. Regulatory Charges'!$D$23</definedName>
    <definedName name="OnPeak" localSheetId="13">'[2]17.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'2021 List'!$A$1:$B$73</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Forecast'!$A$1:$J$60</definedName>
    <definedName name="_xlnm.Print_Area" localSheetId="12">'DELETE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[6]lists!$A$1:$A$104</definedName>
    <definedName name="ratebase" localSheetId="13">'[2]8. STS - Tax Change'!$N$19</definedName>
    <definedName name="ratebase">'[2]8. STS - Tax Change'!$N$19</definedName>
    <definedName name="ratedescription" localSheetId="13">[7]hidden1!$D$1:$D$122</definedName>
    <definedName name="ratedescription" localSheetId="14">hidden1!$D$1:$D$122</definedName>
    <definedName name="ratedescription">[8]hidden1!$D$1:$D$122</definedName>
    <definedName name="RebaseYear">'[1]LDC Info'!$E$28</definedName>
    <definedName name="SALBENF">#REF!</definedName>
    <definedName name="salreg">#REF!</definedName>
    <definedName name="SALREGF">#REF!</definedName>
    <definedName name="SME" localSheetId="13">'[2]17. Regulatory Charges'!$D$33</definedName>
    <definedName name="SME">'[2]17. Regulatory Charges'!$D$33</definedName>
    <definedName name="StartEnd" localSheetId="13">[2]Database!#REF!</definedName>
    <definedName name="StartEnd">[2]Database!#REF!</definedName>
    <definedName name="TEMPA">#REF!</definedName>
    <definedName name="TestYear">'[1]LDC Info'!$E$24</definedName>
    <definedName name="Total_Current_Wholesale_Lineplus" localSheetId="13">'[2]13. RTSR - Current Wholesale'!$P$113</definedName>
    <definedName name="Total_Current_Wholesale_Lineplus" localSheetId="10">'[3]6. Current Wholesale'!$P$117</definedName>
    <definedName name="Total_Current_Wholesale_Lineplus">'6. Current Wholesale'!$P$117</definedName>
    <definedName name="total_current_wholesale_network" localSheetId="13">'[2]13. RTSR - Current Wholesale'!$F$109</definedName>
    <definedName name="total_current_wholesale_network" localSheetId="10">'[3]6. Current Wholesale'!$F$113</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4">hidden1!$J$3:$J$8</definedName>
    <definedName name="units">[8]hidden1!$J$3:$J$8</definedName>
    <definedName name="Units1" localSheetId="13">[2]lists!#REF!</definedName>
    <definedName name="Units1">[2]lists!#REF!</definedName>
    <definedName name="Units2" localSheetId="13">[2]lists!#REF!</definedName>
    <definedName name="Units2">[2]lists!#REF!</definedName>
    <definedName name="Utility">[4]Financials!$A$1</definedName>
    <definedName name="utitliy1">[9]Financials!$A$1</definedName>
    <definedName name="WAGBENF">#REF!</definedName>
    <definedName name="wagdob">#REF!</definedName>
    <definedName name="wagdobf">#REF!</definedName>
    <definedName name="wagreg">#REF!</definedName>
    <definedName name="wagregf">#REF!</definedName>
    <definedName name="YRS_LEFT" localSheetId="13">'[2]16. Rev2Cost_GDPIPI'!$F$14</definedName>
    <definedName name="YRS_LEFT">'[2]16. Rev2Cost_GDPIPI'!$F$14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14" l="1"/>
  <c r="J59" i="14"/>
  <c r="J58" i="14"/>
  <c r="J57" i="14"/>
  <c r="J56" i="14"/>
  <c r="J55" i="14"/>
  <c r="J54" i="14"/>
  <c r="J53" i="14"/>
  <c r="I60" i="14"/>
  <c r="I59" i="14"/>
  <c r="I58" i="14"/>
  <c r="I57" i="14"/>
  <c r="I56" i="14"/>
  <c r="I55" i="14"/>
  <c r="I54" i="14"/>
  <c r="I53" i="14"/>
  <c r="H60" i="14"/>
  <c r="H59" i="14"/>
  <c r="H58" i="14"/>
  <c r="H57" i="14"/>
  <c r="H56" i="14"/>
  <c r="H55" i="14"/>
  <c r="H54" i="14"/>
  <c r="H53" i="14"/>
  <c r="G60" i="14"/>
  <c r="G59" i="14"/>
  <c r="G58" i="14"/>
  <c r="G57" i="14"/>
  <c r="G56" i="14"/>
  <c r="G55" i="14"/>
  <c r="G54" i="14"/>
  <c r="G53" i="14"/>
  <c r="J48" i="14"/>
  <c r="J47" i="14"/>
  <c r="J46" i="14"/>
  <c r="J45" i="14"/>
  <c r="J44" i="14"/>
  <c r="J43" i="14"/>
  <c r="J42" i="14"/>
  <c r="J41" i="14"/>
  <c r="I48" i="14"/>
  <c r="I47" i="14"/>
  <c r="I46" i="14"/>
  <c r="I45" i="14"/>
  <c r="I44" i="14"/>
  <c r="I43" i="14"/>
  <c r="I42" i="14"/>
  <c r="I41" i="14"/>
  <c r="H48" i="14"/>
  <c r="H47" i="14"/>
  <c r="H46" i="14"/>
  <c r="H45" i="14"/>
  <c r="H44" i="14"/>
  <c r="H43" i="14"/>
  <c r="H42" i="14"/>
  <c r="H41" i="14"/>
  <c r="G48" i="14"/>
  <c r="G47" i="14"/>
  <c r="G46" i="14"/>
  <c r="G45" i="14"/>
  <c r="G44" i="14"/>
  <c r="G43" i="14"/>
  <c r="G42" i="14"/>
  <c r="G41" i="14"/>
  <c r="J36" i="14"/>
  <c r="J35" i="14"/>
  <c r="J34" i="14"/>
  <c r="J33" i="14"/>
  <c r="J32" i="14"/>
  <c r="J31" i="14"/>
  <c r="J30" i="14"/>
  <c r="J29" i="14"/>
  <c r="I36" i="14"/>
  <c r="I35" i="14"/>
  <c r="I34" i="14"/>
  <c r="I33" i="14"/>
  <c r="I32" i="14"/>
  <c r="I31" i="14"/>
  <c r="I30" i="14"/>
  <c r="I29" i="14"/>
  <c r="H36" i="14"/>
  <c r="H35" i="14"/>
  <c r="H34" i="14"/>
  <c r="H33" i="14"/>
  <c r="H32" i="14"/>
  <c r="H31" i="14"/>
  <c r="H30" i="14"/>
  <c r="H29" i="14"/>
  <c r="G36" i="14"/>
  <c r="G35" i="14"/>
  <c r="G34" i="14"/>
  <c r="G33" i="14"/>
  <c r="G32" i="14"/>
  <c r="G31" i="14"/>
  <c r="G30" i="14"/>
  <c r="G29" i="14"/>
  <c r="J24" i="14"/>
  <c r="J23" i="14"/>
  <c r="J22" i="14"/>
  <c r="J21" i="14"/>
  <c r="J20" i="14"/>
  <c r="J19" i="14"/>
  <c r="J18" i="14"/>
  <c r="J17" i="14"/>
  <c r="I24" i="14"/>
  <c r="I23" i="14"/>
  <c r="I22" i="14"/>
  <c r="I21" i="14"/>
  <c r="I20" i="14"/>
  <c r="I19" i="14"/>
  <c r="I18" i="14"/>
  <c r="I17" i="14"/>
  <c r="H24" i="14"/>
  <c r="H23" i="14"/>
  <c r="H22" i="14"/>
  <c r="H21" i="14"/>
  <c r="H20" i="14"/>
  <c r="H19" i="14"/>
  <c r="H18" i="14"/>
  <c r="H17" i="14"/>
  <c r="G24" i="14"/>
  <c r="G23" i="14"/>
  <c r="G22" i="14"/>
  <c r="G21" i="14"/>
  <c r="G20" i="14"/>
  <c r="G19" i="14"/>
  <c r="G18" i="14"/>
  <c r="G17" i="14"/>
  <c r="I48" i="21"/>
  <c r="H48" i="21"/>
  <c r="G48" i="21"/>
  <c r="H47" i="21"/>
  <c r="H46" i="21"/>
  <c r="H45" i="21"/>
  <c r="H44" i="21"/>
  <c r="I44" i="21" s="1"/>
  <c r="K44" i="21" s="1"/>
  <c r="H43" i="21"/>
  <c r="H42" i="21"/>
  <c r="H41" i="21"/>
  <c r="H40" i="21"/>
  <c r="H39" i="21"/>
  <c r="I39" i="21" s="1"/>
  <c r="K39" i="21" s="1"/>
  <c r="J46" i="21"/>
  <c r="I46" i="21"/>
  <c r="K46" i="21" s="1"/>
  <c r="G46" i="21"/>
  <c r="F46" i="21"/>
  <c r="J45" i="21"/>
  <c r="I45" i="21"/>
  <c r="K45" i="21" s="1"/>
  <c r="G45" i="21"/>
  <c r="F45" i="21"/>
  <c r="J44" i="21"/>
  <c r="G44" i="21"/>
  <c r="F44" i="21"/>
  <c r="J43" i="21"/>
  <c r="I43" i="21"/>
  <c r="K43" i="21" s="1"/>
  <c r="G43" i="21"/>
  <c r="F43" i="21"/>
  <c r="J42" i="21"/>
  <c r="I42" i="21"/>
  <c r="K42" i="21" s="1"/>
  <c r="G42" i="21"/>
  <c r="F42" i="21"/>
  <c r="J41" i="21"/>
  <c r="I41" i="21"/>
  <c r="K41" i="21" s="1"/>
  <c r="G41" i="21"/>
  <c r="F41" i="21"/>
  <c r="J40" i="21"/>
  <c r="I40" i="21"/>
  <c r="K40" i="21" s="1"/>
  <c r="G40" i="21"/>
  <c r="F40" i="21"/>
  <c r="J39" i="21"/>
  <c r="G39" i="21"/>
  <c r="F39" i="21"/>
  <c r="M43" i="12" l="1"/>
  <c r="I43" i="12"/>
  <c r="E43" i="12"/>
  <c r="I20" i="21" l="1"/>
  <c r="H20" i="21"/>
  <c r="P54" i="9"/>
  <c r="L54" i="9"/>
  <c r="M54" i="9" s="1"/>
  <c r="H54" i="9"/>
  <c r="I54" i="9" s="1"/>
  <c r="E54" i="9"/>
  <c r="P53" i="9"/>
  <c r="M53" i="9"/>
  <c r="L53" i="9"/>
  <c r="H53" i="9"/>
  <c r="I53" i="9" s="1"/>
  <c r="E53" i="9"/>
  <c r="P52" i="9"/>
  <c r="L52" i="9"/>
  <c r="M52" i="9" s="1"/>
  <c r="I52" i="9"/>
  <c r="E52" i="9"/>
  <c r="P51" i="9"/>
  <c r="L51" i="9"/>
  <c r="M51" i="9" s="1"/>
  <c r="H51" i="9"/>
  <c r="I51" i="9" s="1"/>
  <c r="E51" i="9"/>
  <c r="P50" i="9"/>
  <c r="M50" i="9"/>
  <c r="L50" i="9"/>
  <c r="H50" i="9"/>
  <c r="I50" i="9" s="1"/>
  <c r="E50" i="9"/>
  <c r="P49" i="9"/>
  <c r="L49" i="9"/>
  <c r="M49" i="9" s="1"/>
  <c r="I49" i="9"/>
  <c r="H49" i="9"/>
  <c r="E49" i="9"/>
  <c r="P48" i="9"/>
  <c r="L48" i="9"/>
  <c r="M48" i="9" s="1"/>
  <c r="H48" i="9"/>
  <c r="I48" i="9" s="1"/>
  <c r="E48" i="9"/>
  <c r="P47" i="9"/>
  <c r="L47" i="9"/>
  <c r="M47" i="9" s="1"/>
  <c r="H47" i="9"/>
  <c r="I47" i="9" s="1"/>
  <c r="E47" i="9"/>
  <c r="P46" i="9"/>
  <c r="M46" i="9"/>
  <c r="L46" i="9"/>
  <c r="H46" i="9"/>
  <c r="I46" i="9" s="1"/>
  <c r="E46" i="9"/>
  <c r="P45" i="9"/>
  <c r="M45" i="9"/>
  <c r="I45" i="9"/>
  <c r="E45" i="9"/>
  <c r="P44" i="9"/>
  <c r="L44" i="9"/>
  <c r="M44" i="9" s="1"/>
  <c r="H44" i="9"/>
  <c r="I44" i="9" s="1"/>
  <c r="E44" i="9"/>
  <c r="P43" i="9"/>
  <c r="M43" i="9"/>
  <c r="L43" i="9"/>
  <c r="H43" i="9"/>
  <c r="I43" i="9" s="1"/>
  <c r="E43" i="9"/>
  <c r="P35" i="9"/>
  <c r="M35" i="9"/>
  <c r="L35" i="9"/>
  <c r="I35" i="9"/>
  <c r="E35" i="9"/>
  <c r="P34" i="9"/>
  <c r="M34" i="9"/>
  <c r="L34" i="9"/>
  <c r="I34" i="9"/>
  <c r="E34" i="9"/>
  <c r="P33" i="9"/>
  <c r="M33" i="9"/>
  <c r="L33" i="9"/>
  <c r="I33" i="9"/>
  <c r="E33" i="9"/>
  <c r="P32" i="9"/>
  <c r="L32" i="9"/>
  <c r="M32" i="9" s="1"/>
  <c r="I32" i="9"/>
  <c r="E32" i="9"/>
  <c r="P31" i="9"/>
  <c r="L31" i="9"/>
  <c r="M31" i="9" s="1"/>
  <c r="I31" i="9"/>
  <c r="E31" i="9"/>
  <c r="P30" i="9"/>
  <c r="L30" i="9"/>
  <c r="M30" i="9" s="1"/>
  <c r="I30" i="9"/>
  <c r="E30" i="9"/>
  <c r="P29" i="9"/>
  <c r="L29" i="9"/>
  <c r="M29" i="9" s="1"/>
  <c r="I29" i="9"/>
  <c r="E29" i="9"/>
  <c r="P28" i="9"/>
  <c r="L28" i="9"/>
  <c r="M28" i="9" s="1"/>
  <c r="I28" i="9"/>
  <c r="E28" i="9"/>
  <c r="P27" i="9"/>
  <c r="M27" i="9"/>
  <c r="L27" i="9"/>
  <c r="I27" i="9"/>
  <c r="E27" i="9"/>
  <c r="P26" i="9"/>
  <c r="M26" i="9"/>
  <c r="I26" i="9"/>
  <c r="E26" i="9"/>
  <c r="P25" i="9"/>
  <c r="M25" i="9"/>
  <c r="I25" i="9"/>
  <c r="E25" i="9"/>
  <c r="P24" i="9"/>
  <c r="M24" i="9"/>
  <c r="I24" i="9"/>
  <c r="E24" i="9"/>
  <c r="I32" i="4"/>
  <c r="I31" i="4"/>
  <c r="I30" i="4"/>
  <c r="I29" i="4"/>
  <c r="I28" i="4"/>
  <c r="I27" i="4"/>
  <c r="I26" i="4"/>
  <c r="I25" i="4"/>
  <c r="I24" i="4"/>
  <c r="I23" i="4"/>
  <c r="I22" i="4"/>
  <c r="I21" i="4"/>
  <c r="I20" i="4"/>
  <c r="I19" i="4"/>
  <c r="I18" i="4"/>
  <c r="I17" i="4"/>
  <c r="M24" i="12" l="1"/>
  <c r="I24" i="12"/>
  <c r="E24" i="12"/>
  <c r="M43" i="8"/>
  <c r="M29" i="8"/>
  <c r="M30" i="8" s="1"/>
  <c r="M31" i="8" s="1"/>
  <c r="M32" i="8" s="1"/>
  <c r="M33" i="8" s="1"/>
  <c r="M34" i="8" s="1"/>
  <c r="M35" i="8" s="1"/>
  <c r="M28" i="8"/>
  <c r="M27" i="8"/>
  <c r="I43" i="8"/>
  <c r="E43" i="8"/>
  <c r="M24" i="8"/>
  <c r="I30" i="8"/>
  <c r="I31" i="8" s="1"/>
  <c r="I32" i="8" s="1"/>
  <c r="I33" i="8" s="1"/>
  <c r="I34" i="8" s="1"/>
  <c r="I35" i="8" s="1"/>
  <c r="I27" i="8"/>
  <c r="I24" i="8"/>
  <c r="E30" i="8"/>
  <c r="E31" i="8" s="1"/>
  <c r="E32" i="8" s="1"/>
  <c r="E33" i="8" s="1"/>
  <c r="E34" i="8" s="1"/>
  <c r="E35" i="8" s="1"/>
  <c r="E27" i="8"/>
  <c r="E24" i="8"/>
  <c r="L71" i="6" l="1"/>
  <c r="I71" i="6"/>
  <c r="H71" i="6"/>
  <c r="E71" i="6"/>
  <c r="L56" i="6"/>
  <c r="I56" i="6"/>
  <c r="H56" i="6"/>
  <c r="E56" i="6"/>
  <c r="L41" i="6"/>
  <c r="F41" i="6"/>
  <c r="L39" i="6"/>
  <c r="L37" i="6"/>
  <c r="L35" i="6"/>
  <c r="L26" i="6"/>
  <c r="L24" i="6"/>
  <c r="L22" i="6"/>
  <c r="V23" i="18" l="1"/>
  <c r="U23" i="18"/>
  <c r="W23" i="18" s="1"/>
  <c r="J23" i="18"/>
  <c r="I23" i="18"/>
  <c r="W22" i="18"/>
  <c r="V22" i="18"/>
  <c r="U22" i="18"/>
  <c r="J22" i="18"/>
  <c r="I22" i="18"/>
  <c r="V21" i="18"/>
  <c r="U21" i="18"/>
  <c r="W21" i="18" s="1"/>
  <c r="J21" i="18"/>
  <c r="I21" i="18"/>
  <c r="W20" i="18"/>
  <c r="V20" i="18"/>
  <c r="U20" i="18"/>
  <c r="J20" i="18"/>
  <c r="I20" i="18"/>
  <c r="V19" i="18"/>
  <c r="U19" i="18"/>
  <c r="W19" i="18" s="1"/>
  <c r="J19" i="18"/>
  <c r="I19" i="18"/>
  <c r="V18" i="18"/>
  <c r="U18" i="18"/>
  <c r="W18" i="18" s="1"/>
  <c r="J18" i="18"/>
  <c r="I18" i="18"/>
  <c r="W17" i="18"/>
  <c r="V17" i="18"/>
  <c r="U17" i="18"/>
  <c r="J17" i="18"/>
  <c r="I17" i="18"/>
  <c r="D37" i="21" l="1"/>
  <c r="J23" i="21"/>
  <c r="D23" i="21"/>
  <c r="C23" i="21"/>
  <c r="E18" i="21"/>
  <c r="E23" i="21" s="1"/>
  <c r="D18" i="21"/>
  <c r="F18" i="21" l="1"/>
  <c r="G18" i="21" l="1"/>
  <c r="F23" i="21"/>
  <c r="I18" i="21" l="1"/>
  <c r="I23" i="21" s="1"/>
  <c r="H18" i="21"/>
  <c r="H23" i="21" s="1"/>
  <c r="G23" i="21"/>
  <c r="P115" i="8" l="1"/>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44" i="8" l="1"/>
  <c r="I44" i="8"/>
  <c r="E44" i="8"/>
  <c r="M81" i="12" l="1"/>
  <c r="I81" i="12"/>
  <c r="E81" i="12"/>
  <c r="M62" i="12"/>
  <c r="I62" i="12"/>
  <c r="E62" i="12"/>
  <c r="M81" i="8"/>
  <c r="I81" i="8"/>
  <c r="E81" i="8"/>
  <c r="M62" i="8"/>
  <c r="I62" i="8"/>
  <c r="E62" i="8"/>
  <c r="P115" i="12" l="1"/>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J64" i="12" l="1"/>
  <c r="N65" i="12"/>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D43" i="8"/>
  <c r="D44" i="8"/>
  <c r="D45" i="8"/>
  <c r="D46" i="8"/>
  <c r="D47" i="8"/>
  <c r="D48" i="8"/>
  <c r="D49" i="8"/>
  <c r="D50" i="8"/>
  <c r="D51" i="8"/>
  <c r="D52" i="8"/>
  <c r="D53" i="8"/>
  <c r="D54" i="8"/>
  <c r="D43" i="12"/>
  <c r="D44" i="12"/>
  <c r="D45" i="12"/>
  <c r="D46" i="12"/>
  <c r="D47" i="12"/>
  <c r="D48" i="12"/>
  <c r="D49" i="12"/>
  <c r="D50" i="12"/>
  <c r="D51" i="12"/>
  <c r="D52" i="12"/>
  <c r="D53" i="12"/>
  <c r="D54" i="12"/>
  <c r="H24" i="8"/>
  <c r="H43" i="8"/>
  <c r="L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43" i="12"/>
  <c r="L24" i="12"/>
  <c r="L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F37" i="9"/>
  <c r="H37" i="9"/>
  <c r="J37" i="9"/>
  <c r="L37" i="9"/>
  <c r="N37"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J25" i="8"/>
  <c r="J101" i="8" s="1"/>
  <c r="I101" i="8" s="1"/>
  <c r="I26" i="8"/>
  <c r="N45" i="8"/>
  <c r="M46" i="8"/>
  <c r="J25" i="12"/>
  <c r="J101" i="12" s="1"/>
  <c r="I26" i="12"/>
  <c r="F45" i="8"/>
  <c r="E46" i="8"/>
  <c r="F44" i="12"/>
  <c r="E45" i="12"/>
  <c r="P24" i="8"/>
  <c r="P43" i="8"/>
  <c r="N44" i="12"/>
  <c r="N101" i="12" s="1"/>
  <c r="M45" i="12"/>
  <c r="N27" i="8" l="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E28" i="12"/>
  <c r="J102" i="12"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N28" i="8"/>
  <c r="J27" i="12"/>
  <c r="J103" i="12" s="1"/>
  <c r="I28" i="12"/>
  <c r="J47" i="12"/>
  <c r="I48" i="12"/>
  <c r="P101" i="12"/>
  <c r="P26" i="12"/>
  <c r="E29" i="8"/>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5" i="12" s="1"/>
  <c r="P73" i="12"/>
  <c r="P49" i="8"/>
  <c r="F94" i="8"/>
  <c r="E94" i="8" s="1"/>
  <c r="P105" i="8"/>
  <c r="N106" i="8"/>
  <c r="M106" i="8" s="1"/>
  <c r="N94" i="12"/>
  <c r="M94" i="12" s="1"/>
  <c r="P92" i="12"/>
  <c r="P94" i="12" s="1"/>
  <c r="J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0" i="12" l="1"/>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<sst xmlns="http://schemas.openxmlformats.org/spreadsheetml/2006/main" count="4861" uniqueCount="1312">
  <si>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</si>
  <si>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</si>
  <si>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</si>
  <si>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</si>
  <si>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</si>
  <si>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</si>
  <si>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</si>
  <si>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</si>
  <si>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</si>
  <si>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</si>
  <si>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</si>
  <si>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</si>
  <si>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</si>
  <si>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</si>
  <si>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</si>
  <si>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</si>
  <si>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</si>
  <si>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</si>
  <si>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</si>
  <si>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</si>
  <si>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</si>
  <si>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</si>
  <si>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</si>
  <si>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</si>
  <si>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</si>
  <si>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</si>
  <si>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</si>
  <si>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</si>
  <si>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</si>
  <si>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</si>
  <si>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</si>
  <si>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</si>
  <si>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</si>
  <si>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</si>
  <si>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</si>
  <si>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</si>
  <si>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</si>
  <si>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</si>
  <si>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</si>
  <si>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</si>
  <si>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</si>
  <si>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</si>
  <si>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</si>
  <si>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</si>
  <si>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</si>
  <si>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</si>
  <si>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</si>
  <si>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</si>
  <si>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</si>
  <si>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</si>
  <si>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</si>
  <si>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</si>
  <si>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</si>
  <si>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</si>
  <si>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</si>
  <si>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</si>
  <si>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</si>
  <si>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</si>
  <si>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</si>
  <si>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</si>
  <si>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</si>
  <si>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</si>
  <si>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</si>
  <si>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</si>
  <si>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</si>
  <si>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</si>
  <si>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</si>
  <si>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</si>
  <si>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</si>
  <si>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</si>
  <si>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</si>
  <si>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</si>
  <si>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</si>
  <si>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</si>
  <si>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</si>
  <si>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</si>
  <si>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</si>
  <si>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</si>
  <si>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</si>
  <si>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</si>
  <si>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</si>
  <si>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</si>
  <si>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</si>
  <si>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</si>
  <si>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</si>
  <si>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</si>
  <si>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</si>
  <si>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</si>
  <si>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</si>
  <si>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</si>
  <si>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</si>
  <si>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</si>
  <si>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</si>
  <si>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</si>
  <si>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</si>
  <si>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</si>
  <si>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</si>
  <si>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</si>
  <si>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</si>
  <si>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</si>
  <si>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</si>
  <si>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</si>
  <si>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</si>
  <si>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</si>
  <si>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</si>
  <si>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</si>
  <si>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</si>
  <si>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</si>
  <si>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</si>
  <si>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</si>
  <si>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</si>
  <si>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</si>
  <si>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</si>
  <si>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</si>
  <si>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</si>
  <si>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</si>
  <si>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</si>
  <si>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</si>
  <si>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</si>
  <si>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</si>
  <si>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</si>
  <si>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</si>
  <si>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</si>
  <si>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</si>
  <si>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</si>
  <si>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</si>
  <si>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</si>
  <si>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</si>
  <si>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</si>
  <si>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</si>
  <si>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</si>
  <si>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</si>
  <si>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</si>
  <si>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</si>
  <si>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</si>
  <si>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</si>
  <si>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</si>
  <si>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</si>
  <si>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</si>
  <si>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</si>
  <si>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</si>
  <si>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</si>
  <si>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</si>
  <si>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</si>
  <si>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</si>
  <si>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</si>
  <si>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</si>
  <si>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</si>
  <si>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</si>
  <si>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</si>
  <si>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</si>
  <si>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</si>
  <si>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</si>
  <si>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</si>
  <si>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</si>
  <si>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</si>
  <si>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</si>
  <si>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</si>
  <si>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</si>
  <si>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</si>
  <si>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</si>
  <si>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</si>
  <si>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</si>
  <si>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</si>
  <si>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</si>
  <si>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</si>
  <si>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</si>
  <si>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</si>
  <si>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</si>
  <si>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</si>
  <si>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</si>
  <si>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</si>
  <si>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</si>
  <si>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</si>
  <si>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</si>
  <si>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</si>
  <si>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</si>
  <si>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</si>
  <si>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</si>
  <si>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</si>
  <si>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</si>
  <si>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</si>
  <si>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</si>
  <si>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</si>
  <si>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</si>
  <si>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</si>
  <si>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</si>
  <si>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</si>
  <si>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</si>
  <si>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</si>
  <si>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</si>
  <si>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</si>
  <si>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</si>
  <si>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</si>
  <si>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</si>
  <si>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</si>
  <si>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</si>
  <si>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</si>
  <si>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</si>
  <si>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</si>
  <si>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</si>
  <si>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</si>
  <si>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</si>
  <si>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</si>
  <si>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</si>
  <si>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</si>
  <si>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</si>
  <si>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</si>
  <si>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</si>
  <si>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</si>
  <si>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</si>
  <si>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</si>
  <si>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</si>
  <si>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</si>
  <si>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</si>
  <si>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</si>
  <si>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</si>
  <si>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</si>
  <si>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</si>
  <si>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</si>
  <si>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</si>
  <si>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</si>
  <si>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</si>
  <si>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</si>
  <si>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</si>
  <si>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</si>
  <si>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</si>
  <si>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</si>
  <si>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</si>
  <si>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</si>
  <si>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</si>
  <si>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</si>
  <si>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</si>
  <si>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</si>
  <si>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</si>
  <si>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</si>
  <si>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GENERAL SERVICE EQUAL TO OR GREATER THAN 50 KW</t>
  </si>
  <si>
    <t>ENERSOURCE_GENERAL SERVICE 50 TO 499 KW</t>
  </si>
  <si>
    <t>ENERSOURCE_GENERAL SERVICE 500 TO 4,999 KW</t>
  </si>
  <si>
    <t>HORIZON_GENERAL SERVICE 50 TO 4,999 KW</t>
  </si>
  <si>
    <t>HYDRO ONE BRAMPTON_ENERGY FROM WASTE</t>
  </si>
  <si>
    <t>HYDRO ONE BRAMPTON_GENERAL SERVICE 50 TO 699 KW</t>
  </si>
  <si>
    <t>HYDRO ONE BRAMPTON_GENERAL SERVICE 700 TO 4,999 KW</t>
  </si>
  <si>
    <t>POWERSTREAM_GENERAL SERVICE 50 TO 4,999 KW</t>
  </si>
  <si>
    <t>GENERAL SERVICE LESS THAN 50 KW</t>
  </si>
  <si>
    <t>ENERSOURCE_GENERAL SERVICE LESS THAN 50 KW</t>
  </si>
  <si>
    <t>LARGE USER</t>
  </si>
  <si>
    <t>HYDRO ONE BRAMPTON_LARGE USE</t>
  </si>
  <si>
    <t>POWERSTREAM_LARGE USE</t>
  </si>
  <si>
    <t>NO RATE CLASS</t>
  </si>
  <si>
    <t>ALECTRA UTILITIES CORPORATION_NO RATE CLASS SERVICE CLASSIFICATION</t>
  </si>
  <si>
    <t>RESIDENTIAL</t>
  </si>
  <si>
    <t>ENERSOURCE_RESIDENTIAL</t>
  </si>
  <si>
    <t>HORIZON_RESIDENTIAL</t>
  </si>
  <si>
    <t>HYDRO ONE BRAMPTON_RESIDENTIAL</t>
  </si>
  <si>
    <t>POWERSTREAM_RESIDENTIAL</t>
  </si>
  <si>
    <t>SENTINEL LIGHTING CONNECTIONS</t>
  </si>
  <si>
    <t>HORIZON_SENTINEL LIGHTING</t>
  </si>
  <si>
    <t>POWERSTREAM_SENTINEL LIGHTING</t>
  </si>
  <si>
    <t>STREET LIGHTING CONNECTIONS</t>
  </si>
  <si>
    <t>ENERSOURCE_STREET LIGHTING</t>
  </si>
  <si>
    <t>HORIZON_STREET LIGHTING</t>
  </si>
  <si>
    <t>HYDRO ONE BRAMPTON_STREET LIGHTING</t>
  </si>
  <si>
    <t>POWERSTREAM_STREET LIGHTING</t>
  </si>
  <si>
    <t>UNMETERED SCATTERED LOAD CONNECTIONS</t>
  </si>
  <si>
    <t>ENERSOURCE_UNMETERED SCATTERED LOAD</t>
  </si>
  <si>
    <t>HORIZON_UNMETERED SCATTERED LOAD</t>
  </si>
  <si>
    <t>HYDRO ONE BRAMPTON_UNMETERED SCATTERED LOAD</t>
  </si>
  <si>
    <t>POWERSTREAM_UNMETERED SCATTERED LOAD</t>
  </si>
  <si>
    <t>ALGOMA POWER INC.</t>
  </si>
  <si>
    <t>RESIDENTIAL - R2</t>
  </si>
  <si>
    <t>ALGOMA POWER INC._NO RATE CLASS SERVICE CLASSIFICATION</t>
  </si>
  <si>
    <t>RESIDENTIAL - R1</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</si>
  <si>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</si>
  <si>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</si>
  <si>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</si>
  <si>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</si>
  <si>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</si>
  <si>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</si>
  <si>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</si>
  <si>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</si>
  <si>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</si>
  <si>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</si>
  <si>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</si>
  <si>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</si>
  <si>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</si>
  <si>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</si>
  <si>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</si>
  <si>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</si>
  <si>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</si>
  <si>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</si>
  <si>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</si>
  <si>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</si>
  <si>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</si>
  <si>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</si>
  <si>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</si>
  <si>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</si>
  <si>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</si>
  <si>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</si>
  <si>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</si>
  <si>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</si>
  <si>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</si>
  <si>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</si>
  <si>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</si>
  <si>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</si>
  <si>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</si>
  <si>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</si>
  <si>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</si>
  <si>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</si>
  <si>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</si>
  <si>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</si>
  <si>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</si>
  <si>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</si>
  <si>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</si>
  <si>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</si>
  <si>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</si>
  <si>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</si>
  <si>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</si>
  <si>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</si>
  <si>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</si>
  <si>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</si>
  <si>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</si>
  <si>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</si>
  <si>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</si>
  <si>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</si>
  <si>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</si>
  <si>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</si>
  <si>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</si>
  <si>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</si>
  <si>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</si>
  <si>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</si>
  <si>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</si>
  <si>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</si>
  <si>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</si>
  <si>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</si>
  <si>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</si>
  <si>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</si>
  <si>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</si>
  <si>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</si>
  <si>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</si>
  <si>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</si>
  <si>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</si>
  <si>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</si>
  <si>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</si>
  <si>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</si>
  <si>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</si>
  <si>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</si>
  <si>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</si>
  <si>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</si>
  <si>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</si>
  <si>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ENERGY+ INC.</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</si>
  <si>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</si>
  <si>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</si>
  <si>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</si>
  <si>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</si>
  <si>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</si>
  <si>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</si>
  <si>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</si>
  <si>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</si>
  <si>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</si>
  <si>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</si>
  <si>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</si>
  <si>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</si>
  <si>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</si>
  <si>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</si>
  <si>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</si>
  <si>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</si>
  <si>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</si>
  <si>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</si>
  <si>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</si>
  <si>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</si>
  <si>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</si>
  <si>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</si>
  <si>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</si>
  <si>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</si>
  <si>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</si>
  <si>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</si>
  <si>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</si>
  <si>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</si>
  <si>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</si>
  <si>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</si>
  <si>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</si>
  <si>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</si>
  <si>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</si>
  <si>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</si>
  <si>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</si>
  <si>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</si>
  <si>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</si>
  <si>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</si>
  <si>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</si>
  <si>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</si>
  <si>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</si>
  <si>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</si>
  <si>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</si>
  <si>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</si>
  <si>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</si>
  <si>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</si>
  <si>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</si>
  <si>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</si>
  <si>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</si>
  <si>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</si>
  <si>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</si>
  <si>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</si>
  <si>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</si>
  <si>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</si>
  <si>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</si>
  <si>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</si>
  <si>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</si>
  <si>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</si>
  <si>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</si>
  <si>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</si>
  <si>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</si>
  <si>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</si>
  <si>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</si>
  <si>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</si>
  <si>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</si>
  <si>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</si>
  <si>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</si>
  <si>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</si>
  <si>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</si>
  <si>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</si>
  <si>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</si>
  <si>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</si>
  <si>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</si>
  <si>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</si>
  <si>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</si>
  <si>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INC._NO RATE CLASS SERVICE CLASSIFICATION</t>
  </si>
  <si>
    <t>SUB TRANSMISSION CUSTOMERS</t>
  </si>
  <si>
    <t>HYDRO ONE REMOTE COMMUNITIES INC.</t>
  </si>
  <si>
    <t>HYDRO ONE REMOTE COMMUNITIES INC._NO RATE CLASS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</si>
  <si>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</si>
  <si>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</si>
  <si>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</si>
  <si>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</si>
  <si>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</si>
  <si>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</si>
  <si>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</si>
  <si>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</si>
  <si>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</si>
  <si>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</si>
  <si>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</si>
  <si>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</si>
  <si>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</si>
  <si>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</si>
  <si>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</si>
  <si>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</si>
  <si>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</si>
  <si>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</si>
  <si>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</si>
  <si>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</si>
  <si>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</si>
  <si>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</si>
  <si>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</si>
  <si>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</si>
  <si>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</si>
  <si>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</si>
  <si>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</si>
  <si>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</si>
  <si>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</si>
  <si>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</si>
  <si>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</si>
  <si>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</si>
  <si>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</si>
  <si>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</si>
  <si>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</si>
  <si>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</si>
  <si>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</si>
  <si>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</si>
  <si>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</si>
  <si>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</si>
  <si>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</si>
  <si>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</si>
  <si>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</si>
  <si>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</si>
  <si>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</si>
  <si>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</si>
  <si>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</si>
  <si>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</si>
  <si>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</si>
  <si>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</si>
  <si>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</si>
  <si>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</si>
  <si>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</si>
  <si>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</si>
  <si>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</si>
  <si>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</si>
  <si>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</si>
  <si>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</si>
  <si>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</si>
  <si>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</si>
  <si>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</si>
  <si>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</si>
  <si>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</si>
  <si>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</si>
  <si>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</si>
  <si>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</si>
  <si>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</si>
  <si>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</si>
  <si>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</si>
  <si>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</si>
  <si>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</si>
  <si>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</si>
  <si>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</si>
  <si>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</si>
  <si>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</si>
  <si>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</si>
  <si>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</si>
  <si>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</si>
  <si>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</si>
  <si>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</si>
  <si>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</si>
  <si>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</si>
  <si>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</si>
  <si>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</si>
  <si>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</si>
  <si>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</si>
  <si>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</si>
  <si>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</si>
  <si>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</si>
  <si>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</si>
  <si>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</si>
  <si>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</si>
  <si>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</si>
  <si>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</si>
  <si>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</si>
  <si>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</si>
  <si>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</si>
  <si>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</si>
  <si>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</si>
  <si>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</si>
  <si>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</si>
  <si>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</si>
  <si>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</si>
  <si>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</si>
  <si>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</si>
  <si>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</si>
  <si>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</si>
  <si>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</si>
  <si>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</si>
  <si>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</si>
  <si>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</si>
  <si>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</si>
  <si>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</si>
  <si>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</si>
  <si>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</si>
  <si>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</si>
  <si>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</si>
  <si>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</si>
  <si>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</si>
  <si>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</si>
  <si>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</si>
  <si>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</si>
  <si>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</si>
  <si>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</si>
  <si>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</si>
  <si>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</si>
  <si>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</si>
  <si>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</si>
  <si>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</si>
  <si>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</si>
  <si>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</si>
  <si>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</si>
  <si>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</si>
  <si>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</si>
  <si>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</si>
  <si>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</si>
  <si>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</si>
  <si>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</si>
  <si>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</si>
  <si>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</si>
  <si>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</si>
  <si>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</si>
  <si>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</si>
  <si>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</si>
  <si>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</si>
  <si>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</si>
  <si>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</si>
  <si>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</si>
  <si>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</si>
  <si>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</si>
  <si>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</si>
  <si>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</si>
  <si>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</si>
  <si>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</si>
  <si>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</si>
  <si>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</si>
  <si>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</si>
  <si>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</si>
  <si>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</si>
  <si>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</si>
  <si>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</si>
  <si>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</si>
  <si>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</si>
  <si>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</si>
  <si>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</si>
  <si>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</si>
  <si>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</si>
  <si>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</si>
  <si>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</si>
  <si>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</si>
  <si>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</si>
  <si>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</si>
  <si>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</si>
  <si>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</si>
  <si>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</si>
  <si>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</si>
  <si>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</si>
  <si>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</si>
  <si>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</si>
  <si>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</si>
  <si>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</si>
  <si>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</si>
  <si>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</si>
  <si>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</si>
  <si>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</si>
  <si>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</si>
  <si>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</si>
  <si>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</si>
  <si>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</si>
  <si>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</si>
  <si>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</si>
  <si>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</si>
  <si>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</si>
  <si>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</si>
  <si>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</si>
  <si>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</si>
  <si>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</si>
  <si>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</si>
  <si>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</si>
  <si>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</si>
  <si>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</si>
  <si>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</si>
  <si>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</si>
  <si>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</si>
  <si>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</si>
  <si>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</si>
  <si>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</si>
  <si>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</si>
  <si>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</si>
  <si>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</si>
  <si>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</si>
  <si>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</si>
  <si>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</si>
  <si>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</si>
  <si>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</si>
  <si>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</si>
  <si>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</si>
  <si>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</si>
  <si>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</si>
  <si>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</si>
  <si>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</si>
  <si>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</si>
  <si>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</si>
  <si>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</si>
  <si>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</si>
  <si>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</si>
  <si>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</si>
  <si>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</si>
  <si>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</si>
  <si>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</si>
  <si>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</si>
  <si>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</si>
  <si>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</si>
  <si>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</si>
  <si>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</si>
  <si>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</si>
  <si>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</si>
  <si>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</si>
  <si>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</si>
  <si>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</si>
  <si>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</si>
  <si>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</si>
  <si>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</si>
  <si>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</si>
  <si>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</si>
  <si>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</si>
  <si>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</si>
  <si>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</si>
  <si>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</si>
  <si>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</si>
  <si>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</si>
  <si>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</si>
  <si>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</si>
  <si>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</si>
  <si>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</si>
  <si>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</si>
  <si>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</si>
  <si>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</si>
  <si>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</si>
  <si>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</si>
  <si>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</si>
  <si>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</si>
  <si>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</si>
  <si>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</si>
  <si>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</si>
  <si>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</si>
  <si>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</si>
  <si>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</si>
  <si>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</si>
  <si>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</si>
  <si>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</si>
  <si>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</si>
  <si>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</si>
  <si>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</si>
  <si>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</si>
  <si>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</si>
  <si>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</si>
  <si>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</si>
  <si>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</si>
  <si>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</si>
  <si>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</si>
  <si>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</si>
  <si>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</si>
  <si>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</si>
  <si>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</si>
  <si>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</si>
  <si>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</si>
  <si>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</si>
  <si>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</si>
  <si>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</si>
  <si>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</si>
  <si>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</si>
  <si>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</si>
  <si>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</si>
  <si>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</si>
  <si>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</si>
  <si>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</si>
  <si>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</si>
  <si>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</si>
  <si>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</si>
  <si>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</si>
  <si>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</si>
  <si>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</si>
  <si>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</si>
  <si>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</si>
  <si>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</si>
  <si>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</si>
  <si>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</si>
  <si>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</si>
  <si>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</si>
  <si>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</si>
  <si>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</si>
  <si>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</si>
  <si>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</si>
  <si>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</si>
  <si>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</si>
  <si>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</si>
  <si>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</si>
  <si>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</si>
  <si>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</si>
  <si>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</si>
  <si>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</si>
  <si>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</si>
  <si>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</si>
  <si>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</si>
  <si>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</si>
  <si>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</si>
  <si>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</si>
  <si>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</si>
  <si>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</si>
  <si>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</si>
  <si>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</si>
  <si>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</si>
  <si>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</si>
  <si>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</si>
  <si>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</si>
  <si>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</si>
  <si>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</si>
  <si>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</si>
  <si>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</si>
  <si>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</si>
  <si>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</si>
  <si>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</si>
  <si>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</si>
  <si>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</si>
  <si>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</si>
  <si>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</si>
  <si>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</si>
  <si>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</si>
  <si>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</si>
  <si>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</si>
  <si>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</si>
  <si>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</si>
  <si>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</si>
  <si>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</si>
  <si>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</si>
  <si>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</si>
  <si>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</si>
  <si>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</si>
  <si>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</si>
  <si>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</si>
  <si>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</si>
  <si>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</si>
  <si>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</si>
  <si>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</si>
  <si>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ENERGY+ INC._NO RATE CLASS SERVICE CLASSIFICATION</t>
  </si>
  <si>
    <t>GENERAL SERVICE 50 TO 4,999 KW - ST. THOMAS ENERGY</t>
  </si>
  <si>
    <t>GENERAL SERVICE LESS THAN 50 KW - ST. THOMAS ENERGY</t>
  </si>
  <si>
    <t>RESIDENTIAL - ST. THOMAS ENERGY</t>
  </si>
  <si>
    <t>SENTINEL LIGHTING - ST. THOMAS ENERGY</t>
  </si>
  <si>
    <t>STREET LIGHTING - ST. THOMAS ENERGY</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</si>
  <si>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</si>
  <si>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</si>
  <si>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</si>
  <si>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</si>
  <si>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</si>
  <si>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</si>
  <si>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</si>
  <si>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</si>
  <si>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</si>
  <si>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</si>
  <si>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</si>
  <si>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</si>
  <si>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</si>
  <si>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</si>
  <si>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</si>
  <si>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EMBEDDED DISTRIBUTOR – NORFOLK POWER</t>
  </si>
  <si>
    <t>SUB TRANSMISSION – EMBEDDED DISTRIBUTOR - HYDRO ONE NETWORKS</t>
  </si>
  <si>
    <t>SUB TRANSMISSION – END USE CUSTOMER - HYDRO ONE NETWORKS</t>
  </si>
  <si>
    <t>DISTRIBUTED GENERATION - DGEN - HYDRO ONE NETWORKS</t>
  </si>
  <si>
    <t>GENERAL SERVICE 50 TO 4,999 KW - HALDIMAND COUNTY</t>
  </si>
  <si>
    <t>GENERAL SERVICE 50 TO 4,999 KW - NORFOLK POWER</t>
  </si>
  <si>
    <t>GENERAL SERVICE 50 TO 999 KW - WOODSTOCK HYDRO</t>
  </si>
  <si>
    <t>GENERAL SERVICE DEMAND BILLED (50 KW AND ABOVE) - GSD - HYDRO ONE NETWORKS</t>
  </si>
  <si>
    <t>URBAN GENERAL SERVICE DEMAND BILLED (50 KW AND ABOVE) - UGD - HYDRO ONE NETWORKS</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</si>
  <si>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</si>
  <si>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</si>
  <si>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</si>
  <si>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</si>
  <si>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</si>
  <si>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</si>
  <si>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</si>
  <si>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</si>
  <si>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</si>
  <si>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</si>
  <si>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</si>
  <si>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</si>
  <si>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</si>
  <si>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</si>
  <si>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</si>
  <si>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</si>
  <si>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</si>
  <si>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</si>
  <si>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</si>
  <si>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</si>
  <si>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</si>
  <si>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</si>
  <si>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</si>
  <si>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</si>
  <si>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</si>
  <si>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</si>
  <si>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</si>
  <si>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</si>
  <si>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</si>
  <si>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</si>
  <si>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</si>
  <si>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</si>
  <si>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</si>
  <si>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</si>
  <si>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</si>
  <si>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</si>
  <si>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</si>
  <si>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</si>
  <si>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</si>
  <si>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</si>
  <si>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</si>
  <si>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</si>
  <si>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</si>
  <si>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LTD._GENERAL SERVICE LESS THAN 50 KW SERVICE CLASSIFICATION</t>
  </si>
  <si>
    <t>LAKELAND POWER DISTRIBUTION LTD._RESIDENTIAL SERVICE CLASSIFICATION</t>
  </si>
  <si>
    <t>LAKELAND POWER DISTRIBUTION LTD._SENTINEL LIGHTING SERVICE CLASSIFICATION</t>
  </si>
  <si>
    <t>LAKELAND POWER DISTRIBUTION LTD._STREET LIGHTING SERVICE CLASSIFICATION</t>
  </si>
  <si>
    <t>LAKELAND POWER DISTRIBUTION LTD._UNMETERED SCATTERED LOAD SERVICE CLASSIFICATION</t>
  </si>
  <si>
    <t>GENERAL SERVICE 50 TO 4,999 KW - INTERVAL METER - NEWMARKET-TAY POWER</t>
  </si>
  <si>
    <t>GENERAL SERVICE 50 TO 4,999 KW - MIDLAND POWER</t>
  </si>
  <si>
    <t>GENERAL SERVICE 50 TO 4,999 KW - THERMAL METER - NEWMARKET-TAY POWER</t>
  </si>
  <si>
    <t>GENERAL SERVICE LESS THAN 50 KW - MIDLAND POWER</t>
  </si>
  <si>
    <t>GENERAL SERVICE LESS THAN 50 KW - NEWMARKET-TAY POWER</t>
  </si>
  <si>
    <t>RESIDENTIAL - MIDLAND POWER</t>
  </si>
  <si>
    <t>RESIDENTIAL - NEWMARKET-TAY POWER</t>
  </si>
  <si>
    <t>SENTINEL LIGHTING - NEWMARKET-TAY POWER</t>
  </si>
  <si>
    <t>STREET LIGHTING - MIDLAND POWER</t>
  </si>
  <si>
    <t>STREET LIGHTING - NEWMARKET-TAY POWER</t>
  </si>
  <si>
    <t>UNMETERED SCATTERED LOAD - NEWMARKET-TAY POWER</t>
  </si>
  <si>
    <t>UNMETERED SCATTERED LOAD - MIDLAND POWER</t>
  </si>
  <si>
    <t>RESIDENTIAL - COMPETITIVE SECTOR MULTI-UNIT</t>
  </si>
  <si>
    <t>TORONTO HYDRO-ELECTRIC SYSTEM LIMITED_RESIDENTIAL SERVICE CLASSIFICATION</t>
  </si>
  <si>
    <t>SUB TRANSMISSION - ST SERVICE CLASSIFICATION~Retail Transmission Rate - Line Connection Service Rate</t>
  </si>
  <si>
    <t>SUB TRANSMISSION - ST SERVICE CLASSIFICATION~Retail Transmission Rate - Transformation Connection Service Rate</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</si>
  <si>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</si>
  <si>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</si>
  <si>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</si>
  <si>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</si>
  <si>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</si>
  <si>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</si>
  <si>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</si>
  <si>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</si>
  <si>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</si>
  <si>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</si>
  <si>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</si>
  <si>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</si>
  <si>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</si>
  <si>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</si>
  <si>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</si>
  <si>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</si>
  <si>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Class_A_Consumption_kWhs</t>
  </si>
  <si>
    <t>Class_A_Consumption_kWs</t>
  </si>
  <si>
    <t>ELEXICON ENERGY INC.</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</si>
  <si>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</si>
  <si>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</si>
  <si>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</si>
  <si>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</si>
  <si>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</si>
  <si>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</si>
  <si>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</si>
  <si>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</si>
  <si>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</si>
  <si>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</si>
  <si>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</si>
  <si>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</si>
  <si>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</si>
  <si>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</si>
  <si>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</si>
  <si>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</si>
  <si>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</si>
  <si>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</si>
  <si>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</si>
  <si>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</si>
  <si>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</si>
  <si>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</si>
  <si>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</si>
  <si>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</si>
  <si>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</si>
  <si>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</si>
  <si>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</si>
  <si>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</si>
  <si>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</si>
  <si>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</si>
  <si>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</si>
  <si>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</si>
  <si>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</si>
  <si>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</si>
  <si>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</si>
  <si>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</si>
  <si>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</si>
  <si>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</si>
  <si>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</si>
  <si>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</si>
  <si>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</si>
  <si>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</si>
  <si>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</si>
  <si>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</si>
  <si>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</si>
  <si>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</si>
  <si>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</si>
  <si>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</si>
  <si>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</si>
  <si>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</si>
  <si>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</si>
  <si>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</si>
  <si>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</si>
  <si>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</si>
  <si>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</si>
  <si>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</si>
  <si>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</si>
  <si>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</si>
  <si>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</si>
  <si>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</si>
  <si>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</si>
  <si>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</si>
  <si>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</si>
  <si>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</si>
  <si>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Total Connection</t>
  </si>
  <si>
    <t xml:space="preserve">2021 RTSR Workform 
for Electricity Distributors
</t>
  </si>
  <si>
    <t>North Bay Hydro Distribution Limited - Espanola service territory</t>
  </si>
  <si>
    <t>North Bay Hydro Distribution Limited - North Bay service territory</t>
  </si>
  <si>
    <t>Company_DetailClass</t>
  </si>
  <si>
    <t>GENERAL SERVICE 1,000 TO 4,999 KW - GUELPH HYDRO</t>
  </si>
  <si>
    <t>GENERAL SERVICE 50 TO 999 KW - GUELPH HYDRO</t>
  </si>
  <si>
    <t>GENERAL SERVICE LESS THAN 50 KW - GUELPH HYDRO</t>
  </si>
  <si>
    <t>LARGE USE - GUELPH HYDRO</t>
  </si>
  <si>
    <t>RESIDENTIAL - GUELPH HYDRO</t>
  </si>
  <si>
    <t>SENTINEL LIGHTING - GUELPH HYDRO</t>
  </si>
  <si>
    <t>STREET LIGHTING - GUELPH HYDRO</t>
  </si>
  <si>
    <t>UNMETERED SCATTERED LOAD - GUELPH HYDRO</t>
  </si>
  <si>
    <t>ALGOMA POWER INC._RESIDENTIAL - SEASONAL SERVICE CLASSIFICATION</t>
  </si>
  <si>
    <t>CORNWALL STREET RAILWAY LIGHT AND POWER COMPANY LIMITED</t>
  </si>
  <si>
    <t>CORNWALL STREET RAILWAY LIGHT AND POWER COMPANY LIMITED_NO RATE CLASS SERVICE CLASSIFICATION</t>
  </si>
  <si>
    <t>GENERAL SERVICE 3,000 TO 4,999 KW - VERIDIAN</t>
  </si>
  <si>
    <t>GENERAL SERVICE 50 TO 2,999 KW - VERIDIAN</t>
  </si>
  <si>
    <t>GENERAL SERVICE 50 TO 4,999 KW - WHITBY</t>
  </si>
  <si>
    <t>GENERAL SERVICE &lt; 50 KW - VERIDIAN</t>
  </si>
  <si>
    <t>GENERAL SERVICE &lt; 50 KW - WHITBY</t>
  </si>
  <si>
    <t>LARGE USE - VERIDIAN</t>
  </si>
  <si>
    <t>ELEXICON ENERGY INC._NO RATE CLASS SERVICE CLASSIFICATION</t>
  </si>
  <si>
    <t>RESIDENTIAL - VERIDIAN</t>
  </si>
  <si>
    <t>RESIDENTIAL - WHITBY</t>
  </si>
  <si>
    <t>RESIDENTIAL SEASONAL - VERIDIAN</t>
  </si>
  <si>
    <t>SENTINEL LIGHTING - VERIDIAN</t>
  </si>
  <si>
    <t>SENTINEL LIGHTING - WHITBY</t>
  </si>
  <si>
    <t>STREET LIGHTING - VERIDIAN</t>
  </si>
  <si>
    <t>STREET LIGHTING - WHITBY</t>
  </si>
  <si>
    <t>UNMETERED SCATTERED LOAD - VERIDIAN</t>
  </si>
  <si>
    <t>UNMETERED SCATTERED LOAD - WHITBY</t>
  </si>
  <si>
    <t>EMBEDDED DISTRIBUTOR - HYDRO ONE #1</t>
  </si>
  <si>
    <t>EMBEDDED DISTRIBUTOR - HYDRO ONE #2</t>
  </si>
  <si>
    <t>EMBEDDED DISTRIBUTOR - BRANTFORD</t>
  </si>
  <si>
    <t>EMBEDDED DISTRIBUTOR - HYDRO ONE CND</t>
  </si>
  <si>
    <t>EMBEDDED DISTRIBUTOR - WATERLOO NORTH HYDRO</t>
  </si>
  <si>
    <t>ENERGY+ INC._GENERAL SERVICE 1,000 TO 4,999 KW SERVICE CLASSIFICATION</t>
  </si>
  <si>
    <t>ENERGY+ INC._GENERAL SERVICE 50 TO 999 KW SERVICE CLASSIFICATION</t>
  </si>
  <si>
    <t>ENERGY+ INC._GENERAL SERVICE LESS THAN 50 KW SERVICE CLASSIFICATION</t>
  </si>
  <si>
    <t>ENERGY+ INC._LARGE USER SERVICE CLASSIFICATION</t>
  </si>
  <si>
    <t>ENERGY+ INC._RESIDENTIAL SERVICE CLASSIFICATION</t>
  </si>
  <si>
    <t>ENERGY+ INC._SENTINEL LIGHTING SERVICE CLASSIFICATION</t>
  </si>
  <si>
    <t>ENERGY+ INC._STREET LIGHTING SERVICE CLASSIFICATION</t>
  </si>
  <si>
    <t>ENERGY+ INC._UNMETERED SCATTERED LOAD SERVICE CLASSIFICATION</t>
  </si>
  <si>
    <t>EMBEDDED DISTRIBUTOR - MAIN</t>
  </si>
  <si>
    <t>GENERAL SERVICE 50 TO 4,999 KW - MAIN</t>
  </si>
  <si>
    <t>GENERAL SERVICE LESS THAN 50 KW - MAIN</t>
  </si>
  <si>
    <t>LARGE USE - MAIN</t>
  </si>
  <si>
    <t>ENTEGRUS POWERLINES INC._NO RATE CLASS SERVICE CLASSIFICATION</t>
  </si>
  <si>
    <t>RESIDENTIAL - MAIN</t>
  </si>
  <si>
    <t>SENTINEL LIGHTING - MAIN</t>
  </si>
  <si>
    <t>STREET LIGHTING - MAIN</t>
  </si>
  <si>
    <t>UNMETERED SCATTERED LOAD - MAIN</t>
  </si>
  <si>
    <t>GENERAL SERVICE 1,000 TO 4,999 KW - MAIN</t>
  </si>
  <si>
    <t>GENERAL SERVICE 50 TO 499 KW - GODERICH</t>
  </si>
  <si>
    <t>GENERAL SERVICE 50 TO 999 KW - MAIN</t>
  </si>
  <si>
    <t>GENERAL SERVICE 500 TO 4,999 KW - GODERICH</t>
  </si>
  <si>
    <t>GENERAL SERVICE LESS THAN 50 KW - GODERICH</t>
  </si>
  <si>
    <t>LARGE USE - GODERICH</t>
  </si>
  <si>
    <t>LARGE USE- MAIN</t>
  </si>
  <si>
    <t>ERTH POWER CORPORATION_NO RATE CLASS SERVICE CLASSIFICATION</t>
  </si>
  <si>
    <t>RESIDENTIAL - GODERICH</t>
  </si>
  <si>
    <t>SENTINEL LIGHTING - GODERICH</t>
  </si>
  <si>
    <t>STREET LIGHTING - GODERICH</t>
  </si>
  <si>
    <t>UNMETERED SCATTERED LOAD - GODERICH</t>
  </si>
  <si>
    <t>HEARST POWER DISTRIBUTION CO. LTD.</t>
  </si>
  <si>
    <t>INTERMEDIATE USER</t>
  </si>
  <si>
    <t>HEARST POWER DISTRIBUTION CO. LTD._INTERMEDIATE USER SERVICE CLASSIFICATION</t>
  </si>
  <si>
    <t>HYDRO ONE NETWORKS INC._SUB TRANSMISSION – EMBEDDED DISTRIBUTOR - HYDRO ONE NETWORKS SERVICE CLASSIFICATION</t>
  </si>
  <si>
    <t>HYDRO ONE NETWORKS INC._GENERAL SERVICE DEMAND BILLED (50 KW AND ABOVE) - GSD - HYDRO ONE NETWORKS SERVICE CLASSIFICATION</t>
  </si>
  <si>
    <t>GENERAL SERVICE GREATER THAN 1,000 KW - WOODSTOCK HYDRO</t>
  </si>
  <si>
    <t>HYDRO ONE NETWORKS INC._URBAN GENERAL SERVICE DEMAND BILLED (50 KW AND ABOVE) - UGD - HYDRO ONE NETWORKS SERVICE CLASSIFICATION</t>
  </si>
  <si>
    <t>HYDRO ONE NETWORKS INC._GENERAL SERVICE ENERGY BILLED (LESS THAN 50 KW) - GSE METERED - HYDRO ONE NETWORKS SERVICE CLASSIFICATION</t>
  </si>
  <si>
    <t>HYDRO ONE NETWORKS INC._URBAN GENERAL SERVICE ENERGY BILLED (LESS THAN 50 KW) - UGE - HYDRO ONE NETWORKS SERVICE CLASSIFICATION</t>
  </si>
  <si>
    <t>HYDRO ONE NETWORKS INC._RESIDENTIAL - LOW DENSITY (R2) - HYDRO ONE NETWORKS SERVICE CLASSIFICATION</t>
  </si>
  <si>
    <t>HYDRO ONE NETWORKS INC._RESIDENTIAL - MEDIUM DENSITY (R1) - HYDRO ONE NETWORKS SERVICE CLASSIFICATION</t>
  </si>
  <si>
    <t>HYDRO ONE NETWORKS INC._RESIDENTIAL - SEASONAL - HYDRO ONE NETWORKS SERVICE CLASSIFICATION</t>
  </si>
  <si>
    <t>HYDRO ONE NETWORKS INC._RESIDENTIAL - URBAN (UR) - HYDRO ONE NETWORKS SERVICE CLASSIFICATION</t>
  </si>
  <si>
    <t>HYDRO ONE NETWORKS INC._SENTINEL LIGHTING - HYDRO ONE NETWORKS SERVICE CLASSIFICATION</t>
  </si>
  <si>
    <t>HYDRO ONE NETWORKS INC._STREET LIGHTING - HYDRO ONE NETWORKS SERVICE CLASSIFICATION</t>
  </si>
  <si>
    <t>HYDRO ONE NETWORKS INC._SUB TRANSMISSION – END USE CUSTOMER - HYDRO ONE NETWORKS SERVICE CLASSIFICATION</t>
  </si>
  <si>
    <t>HYDRO ONE NETWORKS INC._GENERAL SERVICE ENERGY BILLED (LESS THAN 50 KW) - GSE UNMETERED - HYDRO ONE NETWORKS SERVICE CLASSIFICATION</t>
  </si>
  <si>
    <t>LAKELAND POWER DISTRIBUTION LTD._PARRY SOUND_GENERAL SERVICE 50 TO 4,999 KW SERVICE CLASSIFICATION</t>
  </si>
  <si>
    <t>LAKELAND POWER DISTRIBUTION LTD._PARRY SOUND_GENERAL SERVICE LESS THAN 50 KW SERVICE CLASSIFICATION</t>
  </si>
  <si>
    <t>LAKELAND POWER DISTRIBUTION LTD._PARRY SOUND_RESIDENTIAL SERVICE CLASSIFICATION</t>
  </si>
  <si>
    <t>LAKELAND POWER DISTRIBUTION LTD._PARRY SOUND_SENTINEL LIGHTING SERVICE CLASSIFICATION</t>
  </si>
  <si>
    <t>LAKELAND POWER DISTRIBUTION LTD._PARRY SOUND_STREET LIGHTING SERVICE CLASSIFICATION</t>
  </si>
  <si>
    <t>LAKELAND POWER DISTRIBUTION LTD._PARRY SOUND_UNMETERED SCATTERED LOAD SERVICE CLASSIFICATION</t>
  </si>
  <si>
    <t>NEWMARKET-TAY POWER DISTRIBUTION LTD.</t>
  </si>
  <si>
    <t>NEWMARKET-TAY POWER DISTRIBUTION LTD._NO RATE CLASS SERVICE CLASSIFICATION</t>
  </si>
  <si>
    <t>NIAGARA-ON-THE-LAKE HYDRO INC._LARGE USE SERVICE CLASSIFICATION</t>
  </si>
  <si>
    <t>SYNERGY NORTH CORPORATION</t>
  </si>
  <si>
    <t>GENERAL SERVICE 1,000 OR GREATER - THUNDER BAY</t>
  </si>
  <si>
    <t>GENERAL SERVICE 50 TO 999 KW - THUNDER BAY</t>
  </si>
  <si>
    <t>GENERAL SERVICE EQUAL TO OR GREATER THAN 50 KW - KENORA</t>
  </si>
  <si>
    <t>GENERAL SERVICE &lt; 50 KW - KENORA</t>
  </si>
  <si>
    <t>GENERAL SERVICE LESS THAN 50 KW - THUNDER BAY</t>
  </si>
  <si>
    <t>SYNERGY NORTH CORPORATION_NO RATE CLASS SERVICE CLASSIFICATION</t>
  </si>
  <si>
    <t>RESIDENTIAL - KENORA</t>
  </si>
  <si>
    <t>RESIDENTIAL - THUNDER BAY</t>
  </si>
  <si>
    <t>SENTINEL LIGHTING - THUNDER BAY</t>
  </si>
  <si>
    <t>STREET LIGHTING - THUNDER BAY</t>
  </si>
  <si>
    <t>STREET LIGHTING CONNECTIONS - KENORA</t>
  </si>
  <si>
    <t>UNMETERED SCATTERED LOAD - THUNDER BAY</t>
  </si>
  <si>
    <t>UNMETERED SCATTERED LOAD CONNECTIONS - KENORA</t>
  </si>
  <si>
    <t>TORONTO HYDRO-ELECTRIC SYSTEM LIMITED_RESIDENTIAL - COMPETITIVE SECTOR MULTI-UNIT SERVICE CLASSIFICATION</t>
  </si>
  <si>
    <t>Historical 2021</t>
  </si>
  <si>
    <t>Current 2022</t>
  </si>
  <si>
    <t>Forecast 2023</t>
  </si>
  <si>
    <t>The purpose of this sheet is to calculate the expected billing when forecasted 2023 Uniform Transmission Rates and Hydro One Sub-transmission Rates are applied against historical 2021 transmission units.</t>
  </si>
  <si>
    <t>The purpose of this sheet is to calculate the expected billing when current 2022 Uniform Transmission Rates and Hydro One Sub-transmission Rates are applied against historical 2021 transmission units.</t>
  </si>
  <si>
    <t>The purpose of this sheet is to calculate Low Voltage service rates based on a forecasted host distribution expense.</t>
  </si>
  <si>
    <t>Low Voltage Charges</t>
  </si>
  <si>
    <t xml:space="preserve">      Forecast Methodology</t>
  </si>
  <si>
    <t>Host Volume</t>
  </si>
  <si>
    <t>Host Charges</t>
  </si>
  <si>
    <t>Instructions: The methodology of the test year forecast for host charges is at the distributor's discretion. Please provide a brief descriptor of the methodology used here, and a complete description with rationale in the filed evidence.</t>
  </si>
  <si>
    <t xml:space="preserve">                  Regardless of the methodology chosen, please ensure that the Host Charges for the test year is completed for each host distributor.</t>
  </si>
  <si>
    <t>Low Voltage Rates</t>
  </si>
  <si>
    <t>Proposed Loss Factor</t>
  </si>
  <si>
    <t>RTSR Connection Rate</t>
  </si>
  <si>
    <t>Loss Adjusted Volume</t>
  </si>
  <si>
    <t>RTSR Connection Revenue</t>
  </si>
  <si>
    <t>Allocation</t>
  </si>
  <si>
    <t>Allocated Low Voltage Charges</t>
  </si>
  <si>
    <t>Instructions: Please enter the rate class volumes consistent with the proposed load forecast, and proposed loss factor.</t>
  </si>
  <si>
    <t xml:space="preserve">                  If Low Voltage charges are applied based on volumes uplifted for losses, please select Loss Adjusted Volume in cell J34</t>
  </si>
  <si>
    <t>2.1.5 TotalConsumptionData_Dist_Ret_Total_Combined_2021_v2</t>
  </si>
  <si>
    <t>2022</t>
  </si>
  <si>
    <t>ALECTRA UTILITIES CORPORATION_BRAMPTON RATE ZONE_EMBEDDED DISTRIBUTOR SERVICE CLASSIFICATION</t>
  </si>
  <si>
    <t>ALECTRA UTILITIES CORPORATION_ENERSOURCE RATE ZONE_GENERAL SERVICE 50 TO 499 KW SERVICE CLASSIFICATION</t>
  </si>
  <si>
    <t>ALECTRA UTILITIES CORPORATION_ENERSOURCE RATE ZONE_GENERAL SERVICE 500 TO 4,999 KW SERVICE CLASSIFICATION</t>
  </si>
  <si>
    <t>ALECTRA UTILITIES CORPORATION_GUELPH RATE ZONE_GENERAL SERVICE 1,000 TO 4,999 KW SERVICE CLASSIFICATION</t>
  </si>
  <si>
    <t>ALECTRA UTILITIES CORPORATION_GUELPH RATE ZONE_GENERAL SERVICE 50 TO 999 KW SERVICE CLASSIFICATION</t>
  </si>
  <si>
    <t>ALECTRA UTILITIES CORPORATION_HORIZON UTILITIES RATE ZONE_GENERAL SERVICE 50 TO 4,999 KW SERVICE CLASSIFICATION</t>
  </si>
  <si>
    <t>ALECTRA UTILITIES CORPORATION_BRAMPTON RATE ZONE_ENERGY FROM WASTE SERVICE CLASSIFICATION</t>
  </si>
  <si>
    <t>ALECTRA UTILITIES CORPORATION_BRAMPTON RATE ZONE_GENERAL SERVICE 50 TO 699 KW SERVICE CLASSIFICATION</t>
  </si>
  <si>
    <t>ALECTRA UTILITIES CORPORATION_BRAMPTON RATE ZONE_GENERAL SERVICE 700 TO 4,999 KW SERVICE CLASSIFICATION</t>
  </si>
  <si>
    <t>ALECTRA UTILITIES CORPORATION_POWERSTREAM RATE ZONE_GENERAL SERVICE 50 TO 4,999 KW SERVICE CLASSIFICATION</t>
  </si>
  <si>
    <t>ALECTRA UTILITIES CORPORATION_ENERSOURCE RATE ZONE_GENERAL SERVICE LESS THAN 50 KW SERVICE CLASSIFICATION</t>
  </si>
  <si>
    <t>ALECTRA UTILITIES CORPORATION_GUELPH RATE ZONE_GENERAL SERVICE LESS THAN 50 KW SERVICE CLASSIFICATION</t>
  </si>
  <si>
    <t>ALECTRA UTILITIES CORPORATION_BRAMPTON RATE ZONE_LARGE USE SERVICE CLASSIFICATION</t>
  </si>
  <si>
    <t>ALECTRA UTILITIES CORPORATION_GUELPH RATE ZONE_LARGE USE SERVICE CLASSIFICATION</t>
  </si>
  <si>
    <t>ALECTRA UTILITIES CORPORATION_POWERSTREAM RATE ZONE_LARGE USE SERVICE CLASSIFICATION</t>
  </si>
  <si>
    <t>ALECTRA UTILITIES CORPORATION_ENERSOURCE RATE ZONE_RESIDENTIAL SERVICE CLASSIFICATION</t>
  </si>
  <si>
    <t>ALECTRA UTILITIES CORPORATION_HORIZON UTILITIES RATE ZONE_RESIDENTIAL SERVICE CLASSIFICATION</t>
  </si>
  <si>
    <t>ALECTRA UTILITIES CORPORATION_BRAMPTON RATE ZONE_RESIDENTIAL SERVICE CLASSIFICATION</t>
  </si>
  <si>
    <t>ALECTRA UTILITIES CORPORATION_POWERSTREAM RATE ZONE_RESIDENTIAL SERVICE CLASSIFICATION</t>
  </si>
  <si>
    <t>ALECTRA UTILITIES CORPORATION_GUELPH RATE ZONE_RESIDENTIAL SERVICE CLASSIFICATION</t>
  </si>
  <si>
    <t>ALECTRA UTILITIES CORPORATION_HORIZON UTILITIES RATE ZONE_SENTINEL LIGHTING SERVICE CLASSIFICATION</t>
  </si>
  <si>
    <t>ALECTRA UTILITIES CORPORATION_POWERSTREAM RATE ZONE_SENTINEL LIGHTING SERVICE CLASSIFICATION</t>
  </si>
  <si>
    <t>ALECTRA UTILITIES CORPORATION_GUELPH RATE ZONE_SENTINEL LIGHTING SERVICE CLASSIFICATION</t>
  </si>
  <si>
    <t>ALECTRA UTILITIES CORPORATION_ENERSOURCE RATE ZONE_STREET LIGHTING SERVICE CLASSIFICATION</t>
  </si>
  <si>
    <t>ALECTRA UTILITIES CORPORATION_HORIZON UTILITIES RATE ZONE_STREET LIGHTING SERVICE CLASSIFICATION</t>
  </si>
  <si>
    <t>ALECTRA UTILITIES CORPORATION_BRAMPTON RATE ZONE_STREET LIGHTING SERVICE CLASSIFICATION</t>
  </si>
  <si>
    <t>ALECTRA UTILITIES CORPORATION_POWERSTREAM RATE ZONE_STREET LIGHTING SERVICE CLASSIFICATION</t>
  </si>
  <si>
    <t>ALECTRA UTILITIES CORPORATION_GUELPH RATE ZONE_STREET LIGHTING SERVICE CLASSIFICATION</t>
  </si>
  <si>
    <t>ALECTRA UTILITIES CORPORATION_ENERSOURCE RATE ZONE_UNMETERED SCATTERED LOAD SERVICE CLASSIFICATION</t>
  </si>
  <si>
    <t>ALECTRA UTILITIES CORPORATION_HORIZON UTILITIES RATE ZONE_UNMETERED SCATTERED LOAD SERVICE CLASSIFICATION</t>
  </si>
  <si>
    <t>ALECTRA UTILITIES CORPORATION_BRAMPTON RATE ZONE_UNMETERED SCATTERED LOAD SERVICE CLASSIFICATION</t>
  </si>
  <si>
    <t>ALECTRA UTILITIES CORPORATION_POWERSTREAM RATE ZONE_UNMETERED SCATTERED LOAD SERVICE CLASSIFICATION</t>
  </si>
  <si>
    <t>ALECTRA UTILITIES CORPORATION_GUELPH RATE ZONE_UNMETERED SCATTERED LOAD SERVICE CLASSIFICATION</t>
  </si>
  <si>
    <t>ALGOMA POWER INC._RESIDENTIAL – R2 SERVICE CLASSIFICATION</t>
  </si>
  <si>
    <t>ALGOMA POWER INC._RESIDENTIAL – R1 SERVICE CLASSIFICATION</t>
  </si>
  <si>
    <t>ELEXICON ENERGY INC._VERIDIAN RATE ZONE_GENERAL SERVICE 3,000 TO 4,999 KW SERVICE CLASSIFICATION</t>
  </si>
  <si>
    <t>ELEXICON ENERGY INC._VERIDIAN RATE ZONE_GENERAL SERVICE 50 TO 2,999 KW SERVICE CLASSIFICATION</t>
  </si>
  <si>
    <t>ELEXICON ENERGY INC._FOR THE WHITBY RATE ZONE_GENERAL SERVICE 50 TO 4,999 KW SERVICE CLASSIFICATION</t>
  </si>
  <si>
    <t>ELEXICON ENERGY INC._VERIDIAN RATE ZONE_GENERAL SERVICE LESS THAN 50 KW SERVICE CLASSIFICATION</t>
  </si>
  <si>
    <t>ELEXICON ENERGY INC._FOR THE WHITBY RATE ZONE_GENERAL SERVICE LESS THAN 50 KW SERVICE CLASSIFICATION</t>
  </si>
  <si>
    <t>ELEXICON ENERGY INC._VERIDIAN RATE ZONE_LARGE USE SERVICE CLASSIFICATION</t>
  </si>
  <si>
    <t>ELEXICON ENERGY INC._VERIDIAN RATE ZONE_RESIDENTIAL SERVICE CLASSIFICATION</t>
  </si>
  <si>
    <t>ELEXICON ENERGY INC._FOR THE WHITBY RATE ZONE_RESIDENTIAL SERVICE CLASSIFICATION</t>
  </si>
  <si>
    <t>ELEXICON ENERGY INC._VERIDIAN RATE ZONE_SEASONAL RESIDENTIAL SERVICE CLASSIFICATION</t>
  </si>
  <si>
    <t>ELEXICON ENERGY INC._VERIDIAN RATE ZONE_SENTINEL LIGHTING SERVICE CLASSIFICATION</t>
  </si>
  <si>
    <t>ELEXICON ENERGY INC._FOR THE WHITBY RATE ZONE_SENTINEL LIGHTING SERVICE CLASSIFICATION</t>
  </si>
  <si>
    <t>ELEXICON ENERGY INC._VERIDIAN RATE ZONE_STREET LIGHTING SERVICE CLASSIFICATION</t>
  </si>
  <si>
    <t>ELEXICON ENERGY INC._FOR THE WHITBY RATE ZONE_STREET LIGHTING SERVICE CLASSIFICATION</t>
  </si>
  <si>
    <t>ELEXICON ENERGY INC._VERIDIAN RATE ZONE_UNMETERED SCATTERED LOAD SERVICE CLASSIFICATION</t>
  </si>
  <si>
    <t>ELEXICON ENERGY INC._FOR THE WHITBY RATE ZONE_UNMETERED SCATTERED LOAD SERVICE CLASSIFICATION</t>
  </si>
  <si>
    <t>ENERGY+ INC._EMBEDDED DISTRIBUTOR SERVICE CLASSIFICATION - HYDRO ONE #1</t>
  </si>
  <si>
    <t>ENERGY+ INC._EMBEDDED DISTRIBUTOR SERVICE CLASSIFICATION - HYDRO ONE #2</t>
  </si>
  <si>
    <t>ENERGY+ INC._EMBEDDED DISTRIBUTOR SERVICE CLASSIFICATION - BRANTFORD</t>
  </si>
  <si>
    <t>ENERGY+ INC._EMBEDDED DISTRIBUTOR SERVICE CLASSIFICATION - HYDRO ONE CND</t>
  </si>
  <si>
    <t>ENERGY+ INC._EMBEDDED DISTRIBUTOR SERVICE CLASSIFICATION - WATERLOO NORTH HYDRO</t>
  </si>
  <si>
    <t>ENTEGRUS POWERLINES INC._FOR ENTEGRUS-MAIN RATE ZONE_EMBEDDED DISTRIBUTOR SERVICE CLASSIFICATION</t>
  </si>
  <si>
    <t>ENTEGRUS POWERLINES INC._FOR ENTEGRUS-MAIN RATE ZONE_GENERAL SERVICE 50 TO 4,999 KW SERVICE CLASSIFICATION</t>
  </si>
  <si>
    <t>ENTEGRUS POWERLINES INC._FOR FORMER ST. THOMAS ENERGY RATE ZONE_GENERAL SERVICE 50 TO 4,999 KW SERVICE CLASSIFICATION</t>
  </si>
  <si>
    <t>ENTEGRUS POWERLINES INC._FOR ENTEGRUS-MAIN RATE ZONE_GENERAL SERVICE LESS THAN 50 KW SERVICE CLASSIFICATION</t>
  </si>
  <si>
    <t>ENTEGRUS POWERLINES INC._FOR FORMER ST. THOMAS ENERGY RATE ZONE_GENERAL SERVICE LESS THAN 50 KW SERVICE CLASSIFICATION</t>
  </si>
  <si>
    <t>ENTEGRUS POWERLINES INC._FOR ENTEGRUS-MAIN RATE ZONE_LARGE USE SERVICE CLASSIFICATION</t>
  </si>
  <si>
    <t>ENTEGRUS POWERLINES INC._FOR ENTEGRUS-MAIN RATE ZONE_RESIDENTIAL SERVICE CLASSIFICATION</t>
  </si>
  <si>
    <t>ENTEGRUS POWERLINES INC._FOR FORMER ST. THOMAS ENERGY RATE ZONE_RESIDENTIAL SERVICE CLASSIFICATION</t>
  </si>
  <si>
    <t>ENTEGRUS POWERLINES INC._FOR ENTEGRUS-MAIN RATE ZONE_SENTINEL LIGHTING SERVICE CLASSIFICATION</t>
  </si>
  <si>
    <t>ENTEGRUS POWERLINES INC._FOR FORMER ST. THOMAS ENERGY RATE ZONE_SENTINEL LIGHTING SERVICE CLASSIFICATION</t>
  </si>
  <si>
    <t>ENTEGRUS POWERLINES INC._FOR ENTEGRUS-MAIN RATE ZONE_STREET LIGHTING SERVICE CLASSIFICATION</t>
  </si>
  <si>
    <t>ENTEGRUS POWERLINES INC._FOR FORMER ST. THOMAS ENERGY RATE ZONE_STREET LIGHTING SERVICE CLASSIFICATION</t>
  </si>
  <si>
    <t>ENTEGRUS POWERLINES INC._FOR ENTEGRUS-MAIN RATE ZONE_UNMETERED SCATTERED LOAD SERVICE CLASSIFICATION</t>
  </si>
  <si>
    <t>ERTH POWER CORPORATION_MAIN RATE ZONE_EMBEDDED DISTRIBUTOR SERVICE CLASSIFICATION</t>
  </si>
  <si>
    <t>ERTH POWER CORPORATION_MAIN RATE ZONE_GENERAL SERVICE 1,000 TO 4,999 KW SERVICE CLASSIFICATION</t>
  </si>
  <si>
    <t>ERTH POWER CORPORATION_GODERICH RATE ZONE_GENERAL SERVICE 50 TO 499 KW SERVICE CLASSIFICATION</t>
  </si>
  <si>
    <t>ERTH POWER CORPORATION_MAIN RATE ZONE_GENERAL SERVICE 50 TO 999 KW SERVICE CLASSIFICATION</t>
  </si>
  <si>
    <t>ERTH POWER CORPORATION_GODERICH RATE ZONE_GENERAL SERVICE 500 TO 4,999 KW SERVICE CLASSIFICATION</t>
  </si>
  <si>
    <t>ERTH POWER CORPORATION_GODERICH RATE ZONE_GENERAL SERVICE LESS THAN 50 KW SERVICE CLASSIFICATION</t>
  </si>
  <si>
    <t>ERTH POWER CORPORATION_MAIN RATE ZONE_GENERAL SERVICE LESS THAN 50 KW SERVICE CLASSIFICATION</t>
  </si>
  <si>
    <t>ERTH POWER CORPORATION_GODERICH RATE ZONE_LARGE USE SERVICE CLASSIFICATION</t>
  </si>
  <si>
    <t>ERTH POWER CORPORATION_MAIN RATE ZONE_LARGE USE SERVICE CLASSIFICATION</t>
  </si>
  <si>
    <t>ERTH POWER CORPORATION_GODERICH RATE ZONE_RESIDENTIAL SERVICE CLASSIFICATION</t>
  </si>
  <si>
    <t>ERTH POWER CORPORATION_MAIN RATE ZONE_RESIDENTIAL SERVICE CLASSIFICATION</t>
  </si>
  <si>
    <t>ERTH POWER CORPORATION_GODERICH RATE ZONE_SENTINEL LIGHTING SERVICE CLASSIFICATION</t>
  </si>
  <si>
    <t>ERTH POWER CORPORATION_MAIN RATE ZONE_SENTINEL LIGHTING ERVICE CLASSIFICATION</t>
  </si>
  <si>
    <t>ERTH POWER CORPORATION_GODERICH RATE ZONE_STREET LIGHTING SERVICE CLASSIFICATION</t>
  </si>
  <si>
    <t>ERTH POWER CORPORATION_MAIN RATE ZONE_STREET LIGHTING SERVICE CLASSIFICATION</t>
  </si>
  <si>
    <t>ERTH POWER CORPORATION_GODERICH RATE ZONE_UNMETERED SCATTERED LOAD SERVICE CLASSIFICATION</t>
  </si>
  <si>
    <t>ERTH POWER CORPORATION_MAIN RATE ZONE_UNMETERED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</si>
  <si>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</si>
  <si>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</si>
  <si>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</si>
  <si>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</si>
  <si>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</si>
  <si>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</si>
  <si>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</si>
  <si>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</si>
  <si>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HYDRO ONE NETWORKS INC._FORMER HALDIMAND COUNTY HYDRO INC. SERVICE AREA_EMBEDDED DISTRIBUTOR SERVICE CLASSIFICATION FOR HYDRO ONE NETWORKS INC.</t>
  </si>
  <si>
    <t>HYDRO ONE NETWORKS INC._FORMER NORFOLK POWER DISTRIBUTION INC. SERVICE AREA_EMBEDDED DISTRIBUTOR SERVICE CLASSIFICATION</t>
  </si>
  <si>
    <t>HYDRO ONE NETWORKS INC._DISTRIBUTED GENERATION - DGEN SERVICE CLASSIFICATION</t>
  </si>
  <si>
    <t>HYDRO ONE NETWORKS INC._FORMER HALDIMAND COUNTY HYDRO INC. SERVICE AREA_GENERAL SERVICE 50 to 4,999 kW SERVICE CLASSIFICATION</t>
  </si>
  <si>
    <t>HYDRO ONE NETWORKS INC._FORMER NORFOLK POWER DISTRIBUTION INC. SERVICE AREA_GENERAL SERVICE 50 to 4,999 kW SERVICE CLASSIFICATION</t>
  </si>
  <si>
    <t>GENERAL SERVICE 50 TO 4,999 KW - ORILLIA</t>
  </si>
  <si>
    <t>HYDRO ONE NETWORKS INC._FORMER ORILLIA POWER DISTRIBUTION CORPORATION SERVICE AREA_GENERAL SERVICE 50 to 4,999 kW SERVICE CLASSIFICATION</t>
  </si>
  <si>
    <t>GENERAL SERVICE 50 TO 4,999 KW - PETERBOROUGH</t>
  </si>
  <si>
    <t>HYDRO ONE NETWORKS INC._FORMER PETERBOROUGH DISTRIBUTION INC. SERVICE AREA_GENERAL SERVICE 50 to 4,999 kW SERVICE CLASSIFICATION</t>
  </si>
  <si>
    <t>HYDRO ONE NETWORKS INC._FORMER WOODSTOCK HYDRO SERVICES INC. SERVICE AREA_GENERAL SERVICE 50 TO 999 KW SERVICE CLASSIFICATION</t>
  </si>
  <si>
    <t>HYDRO ONE NETWORKS INC._FORMER WOODSTOCK HYDRO SERVICES INC. SERVICE AREA_GENERAL SERVICE GREATER THAN 1,000 KW SERVICE CLASSIFICATION</t>
  </si>
  <si>
    <t>HYDRO ONE NETWORKS INC._FORMER HALDIMAND COUNTY HYDRO INC. SERVICE AREA_GENERAL SERVICE LESS THAN 50 KW SERVICE CLASSIFICATION</t>
  </si>
  <si>
    <t>HYDRO ONE NETWORKS INC._FORMER NORFOLK POWER DISTRIBUTION INC. SERVICE AREA_GENERAL SERVICE LESS THAN 50 KW SERVICE CLASSIFICATION</t>
  </si>
  <si>
    <t>GENERAL SERVICE LESS THAN 50 KW - ORILLIA</t>
  </si>
  <si>
    <t>HYDRO ONE NETWORKS INC._FORMER ORILLIA POWER DISTRIBUTION CORPORATION SERVICE AREA_GENERAL SERVICE LESS THAN 50 KW SERVICE CLASSIFICATION</t>
  </si>
  <si>
    <t>GENERAL SERVICE LESS THAN 50 KW - PETERBOROUGH</t>
  </si>
  <si>
    <t>HYDRO ONE NETWORKS INC._FORMER PETERBOROUGH DISTRIBUTION INC. SERVICE AREA_GENERAL SERVICE LESS THAN 50 KW SERVICE CLASSIFICATION</t>
  </si>
  <si>
    <t>HYDRO ONE NETWORKS INC._FORMER WOODSTOCK HYDRO SERVICES INC. SERVICE AREA_GENERAL SERVICE LESS THAN 50 KW SERVICE CLASSIFICATION</t>
  </si>
  <si>
    <t>LARGE USE - PETERBOROUGH</t>
  </si>
  <si>
    <t>HYDRO ONE NETWORKS INC._FORMER PETERBOROUGH DISTRIBUTION INC. SERVICE AREA_LARGE USE SERVICE CLASSIFICATION</t>
  </si>
  <si>
    <t>HYDRO ONE NETWORKS INC._FORMER HALDIMAND COUNTY HYDRO INC. SERVICE AREA_RESIDENTIAL SERVICE CLASSIFICATION</t>
  </si>
  <si>
    <t>HYDRO ONE NETWORKS INC._FORMER NORFOLK POWER DISTRIBUTION INC. SERVICE AREA_RESIDENTIAL SERVICE CLASSIFICATION</t>
  </si>
  <si>
    <t>RESIDENTIAL - ORILLIA</t>
  </si>
  <si>
    <t>HYDRO ONE NETWORKS INC._FORMER ORILLIA POWER DISTRIBUTION CORPORATION SERVICE AREA_RESIDENTIAL SERVICE CLASSIFICATION</t>
  </si>
  <si>
    <t>RESIDENTIAL - PETERBOROUGH</t>
  </si>
  <si>
    <t>HYDRO ONE NETWORKS INC._FORMER PETERBOROUGH DISTRIBUTION INC. SERVICE AREA_RESIDENTIAL SERVICE CLASSIFICATION</t>
  </si>
  <si>
    <t>HYDRO ONE NETWORKS INC._FORMER WOODSTOCK HYDRO SERVICES INC. SERVICE AREA_RESIDENTIAL SERVICE CLASSIFICATION</t>
  </si>
  <si>
    <t>HYDRO ONE NETWORKS INC._FORMER HALDIMAND COUNTY HYDRO INC. SERVICE AREA_SENTINEL LIGHTING SERVICE CLASSIFICATION</t>
  </si>
  <si>
    <t>HYDRO ONE NETWORKS INC._FORMER NORFOLK POWER DISTRIBUTION INC. SERVICE AREA_SENTINEL LIGHTING SERVICE CLASSIFICATION</t>
  </si>
  <si>
    <t>SENTINEL LIGHTING - ORILLIA</t>
  </si>
  <si>
    <t>HYDRO ONE NETWORKS INC._FORMER ORILLIA POWER DISTRIBUTION CORPORATION SERVICE AREA_SENTINEL LIGHTING SERVICE CLASSIFICATION</t>
  </si>
  <si>
    <t>SENTINEL LIGHTING - PETERBOROUGH</t>
  </si>
  <si>
    <t>HYDRO ONE NETWORKS INC._FORMER PETERBOROUGH DISTRIBUTION INC. SERVICE AREA_SENTINEL LIGHTING SERVICE CLASSIFICATION</t>
  </si>
  <si>
    <t>HYDRO ONE NETWORKS INC._FORMER HALDIMAND COUNTY HYDRO INC. SERVICE AREA_STREET LIGHTING SERVICE CLASSIFICATION</t>
  </si>
  <si>
    <t>HYDRO ONE NETWORKS INC._FORMER NORFOLK POWER DISTRIBUTION INC. SERVICE AREA_STREET LIGHTING SERVICE CLASSIFICATION</t>
  </si>
  <si>
    <t>STREET LIGHTING - ORILLIA</t>
  </si>
  <si>
    <t>HYDRO ONE NETWORKS INC._FORMER ORILLIA POWER DISTRIBUTION CORPORATION SERVICE AREA_STREET LIGHTING SERVICE CLASSIFICATION</t>
  </si>
  <si>
    <t>STREET LIGHTING - PETERBOROUGH</t>
  </si>
  <si>
    <t>HYDRO ONE NETWORKS INC._FORMER PETERBOROUGH DISTRIBUTION INC. SERVICE AREA_STREET LIGHTING SERVICE CLASSIFICATION</t>
  </si>
  <si>
    <t>HYDRO ONE NETWORKS INC._FORMER WOODSTOCK HYDRO SERVICES INC. SERVICE AREA_STREET LIGHTING SERVICE CLASSIFICATION</t>
  </si>
  <si>
    <t>HYDRO ONE NETWORKS INC._FORMER HALDIMAND COUNTY HYDRO INC. SERVICE AREA_UNMETERED SCATTERED LOAD SERVICE CLASSIFICATION</t>
  </si>
  <si>
    <t>HYDRO ONE NETWORKS INC._FORMER NORFOLK POWER DISTRIBUTION INC. SERVICE AREA_UNMETERED SCATTERED LOAD SERVICE CLASSIFICATION</t>
  </si>
  <si>
    <t>UNMETERED SCATTERED LOAD - ORILLIA</t>
  </si>
  <si>
    <t>HYDRO ONE NETWORKS INC._FORMER ORILLIA POWER DISTRIBUTION CORPORATION SERVICE AREA_UNMETERED SCATTERED LOAD SERVICE CLASSIFICATION</t>
  </si>
  <si>
    <t>UNMETERED SCATTERED LOAD - PETERBOROUGH</t>
  </si>
  <si>
    <t>HYDRO ONE NETWORKS INC._FORMER PETERBOROUGH DISTRIBUTION INC. SERVICE AREA_UNMETERED SCATTERED LOAD SERVICE CLASSIFICATION</t>
  </si>
  <si>
    <t>HYDRO ONE NETWORKS INC._FORMER WOODSTOCK HYDRO SERVICES INC. SERVICE AREA_UNMETERED SCATTERED LOAD SERVICE CLASSIFICATION</t>
  </si>
  <si>
    <t>NEWMARKET-TAY POWER DISTRIBUTION LTD._FOR NEWMARKET-TAY POWER MAIN RATE ZONE_GENERAL SERVICE 50 TO 4,999 KW - INTERVAL METER SERVICE CLASSIFICATION</t>
  </si>
  <si>
    <t>NEWMARKET-TAY POWER DISTRIBUTION LTD._FOR FORMER MIDLAND POWER UTILITY RATE ZONE_GENERAL SERVICE 50 TO 4,999 KW SERVICE CLASSIFICATION</t>
  </si>
  <si>
    <t>NEWMARKET-TAY POWER DISTRIBUTION LTD._FOR NEWMARKET-TAY POWER MAIN RATE ZONE_GENERAL SERVICE 50 TO 4,999 KW - THERMAL METER SERVICE CLASSIFICATION</t>
  </si>
  <si>
    <t>NEWMARKET-TAY POWER DISTRIBUTION LTD._FOR FORMER MIDLAND POWER UTILITY RATE ZONE_GENERAL SERVICE LESS THAN 50 KW SERVICE CLASSIFICATION</t>
  </si>
  <si>
    <t>NEWMARKET-TAY POWER DISTRIBUTION LTD._FOR NEWMARKET-TAY POWER MAIN RATE ZONE_GENERAL SERVICE LESS THAN 50 KW SERVICE CLASSIFICATION</t>
  </si>
  <si>
    <t>NEWMARKET-TAY POWER DISTRIBUTION LTD._FOR FORMER MIDLAND POWER UTILITY RATE ZONE_RESIDENTIAL SERVICE CLASSIFICATION</t>
  </si>
  <si>
    <t>NEWMARKET-TAY POWER DISTRIBUTION LTD._FOR NEWMARKET-TAY POWER MAIN RATE ZONE_RESIDENTIAL SERVICE CLASSIFICATION</t>
  </si>
  <si>
    <t>NEWMARKET-TAY POWER DISTRIBUTION LTD._FOR NEWMARKET-TAY POWER MAIN RATE ZONE_SENTINEL LIGHTING SERVICE CLASSIFICATION</t>
  </si>
  <si>
    <t>NEWMARKET-TAY POWER DISTRIBUTION LTD._FOR FORMER MIDLAND POWER UTILITY RATE ZONE_STREET LIGHTING SERVICE CLASSIFICATION</t>
  </si>
  <si>
    <t>NEWMARKET-TAY POWER DISTRIBUTION LTD._FOR NEWMARKET-TAY POWER MAIN RATE ZONE_STREET LIGHTING SERVICE CLASSIFICATION</t>
  </si>
  <si>
    <t>NEWMARKET-TAY POWER DISTRIBUTION LTD._FOR NEWMARKET-TAY POWER MAIN RATE ZONE_UNMETERED SCATTERED LOAD SERVICE CLASSIFICATION</t>
  </si>
  <si>
    <t>NEWMARKET-TAY POWER DISTRIBUTION LTD._FOR FORMER MIDLAND POWER UTILITY RATE ZONE_UNMETERED SCATTERED LOAD SERVICE CLASSIFICATION</t>
  </si>
  <si>
    <t>NIAGARA PENINSULA ENERGY INC._EMBEDDED DISTRIBUTOR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</si>
  <si>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</si>
  <si>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</si>
  <si>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</si>
  <si>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</si>
  <si>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</si>
  <si>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</si>
  <si>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</si>
  <si>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</si>
  <si>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SYNERGY NORTH CORPORATION_THUNDER BAY RATE ZONE_GENERAL SERVICE 1,000 KW OR GREATER SERVICE CLASSIFICATION</t>
  </si>
  <si>
    <t>SYNERGY NORTH CORPORATION_THUNDER BAY RATE ZONE_GENERAL SERVICE 50 TO 999 KW SERVICE CLASSIFICATION</t>
  </si>
  <si>
    <t>SYNERGY NORTH CORPORATION_KENORA RATE ZONE_GENERAL SERVICE EQUAL TO OR GREATER THAN 50 KW SERVICE CLASSIFICATION</t>
  </si>
  <si>
    <t>SYNERGY NORTH CORPORATION_KENORA RATE ZONE_GENERAL SERVICE LESS THAN 50 KW SERVICE CLASSIFICATION</t>
  </si>
  <si>
    <t>SYNERGY NORTH CORPORATION_THUNDER BAY RATE ZONE_GENERAL SERVICE LESS THAN 50 KW SERVICE CLASSIFICATION</t>
  </si>
  <si>
    <t>SYNERGY NORTH CORPORATION_KENORA RATE ZONE_RESIDENTIAL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</si>
  <si>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</si>
  <si>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</si>
  <si>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</si>
  <si>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CORPORATION_KENORA RATE ZONE_STREET LIGHTING SERVICE CLASSIFICATION</t>
  </si>
  <si>
    <t>SYNERGY NORTH CORPORATION_THUNDER BAY RATE ZONE_UNMETERED SCATTERED LOAD SERVICE CLASSIFICATION</t>
  </si>
  <si>
    <t>SYNERGY NORTH CORPORATION_KENORA RATE ZONE_UNMETERED SCATTERED LOAD SERVICE CLASSIFICATION</t>
  </si>
  <si>
    <t>2021
Jan to Jun</t>
  </si>
  <si>
    <t>2021
Jul to Dec</t>
  </si>
  <si>
    <t>2022
Jan to Mar</t>
  </si>
  <si>
    <t>2022
Apr to Dec</t>
  </si>
  <si>
    <t>Host I:</t>
  </si>
  <si>
    <t>Host II:</t>
  </si>
  <si>
    <t>EB-2022-0016</t>
  </si>
  <si>
    <t>RESIDENTIAL SERVICE CLASSIFICATION</t>
  </si>
  <si>
    <t>Retail Transmission Rate - Network Service Rate</t>
  </si>
  <si>
    <t>Retail Transmission Rate - Line and Transformation Connection Service Rate</t>
  </si>
  <si>
    <t>GENERAL SERVICE LESS THAN 50 KW SERVICE CLASSIFICATION</t>
  </si>
  <si>
    <t>GENERAL SERVICE 50 TO 999 KW SERVICE CLASSIFICATION</t>
  </si>
  <si>
    <t>GENERAL SERVICE 1,000 TO 4,999 KW SERVICE CLASSIFICATION</t>
  </si>
  <si>
    <t>LARGE USE SERVICE CLASSIFICATION</t>
  </si>
  <si>
    <t>Retail Transmission Rate - Network Service Rate - Interval Metered</t>
  </si>
  <si>
    <t>Retail Transmission Rate - Line and Transformation Connection Service Rate - Interval Metered</t>
  </si>
  <si>
    <t>UNMETERED SCATTERED LOAD SERVICE CLASSIFICATION</t>
  </si>
  <si>
    <t>SENTINEL LIGHTING SERVICE CLASSIFICATION</t>
  </si>
  <si>
    <t>STREET LIGHTING SERVICE CLASSIFICATION</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</si>
  <si>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</si>
  <si>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</si>
  <si>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</si>
  <si>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</si>
  <si>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</si>
  <si>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</si>
  <si>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</si>
  <si>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</si>
  <si>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</si>
  <si>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</si>
  <si>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</si>
  <si>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For this line item, please ensure that the consumption and demand values have been adjusted to account for non-interval/interval customers.</t>
  </si>
  <si>
    <t>TOTAL</t>
  </si>
  <si>
    <t>Last year of actuals</t>
  </si>
  <si>
    <t>Delivered Volume</t>
  </si>
  <si>
    <t>Leslie Dugas</t>
  </si>
  <si>
    <t>519-337-8201 Ext 2255</t>
  </si>
  <si>
    <t>ldugas@bluewaterpower.com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</si>
</sst>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_(&quot;$&quot;* \(#,##0.00\);_(&quot;$&quot;*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quot;$&quot;#,##0.0000;\-&quot;$&quot;#,##0.0000"/>
    <numFmt numFmtId="174" formatCode="#,##0;[Red]\(#,##0\)"/>
    <numFmt numFmtId="175" formatCode="_(&quot;$&quot;* #,##0.0000_);_(&quot;$&quot;* \(#,##0.0000\);_(&quot;$&quot;* &quot;-&quot;????_);_(@_)"/>
    <numFmt numFmtId="176" formatCode="##,##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name val="Calibri"/>
      <family val="2"/>
    </font>
    <font>
      <b/>
      <sz val="10"/>
      <color theme="1"/>
      <name val="Calibri"/>
      <family val="2"/>
    </font>
    <font>
      <sz val="8"/>
      <color rgb="FF333399"/>
      <name val="Calibri"/>
      <family val="2"/>
    </font>
    <font>
      <sz val="8"/>
      <color theme="1"/>
      <name val="Calibri"/>
      <family val="2"/>
    </font>
    <font>
      <b/>
      <u/>
      <sz val="10"/>
      <name val="Arial"/>
      <family val="2"/>
    </font>
    <font>
      <sz val="10"/>
      <color theme="1"/>
      <name val="Arial"/>
      <family val="2"/>
    </font>
    <font>
      <sz val="10"/>
      <name val="Arial"/>
      <family val="2"/>
    </font>
    <font>
      <b/>
      <sz val="10"/>
      <color rgb="FFFF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theme="6" tint="0.7999511703848384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s>
  <cellStyleXfs count="5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165" fontId="3" fillId="0" borderId="0" applyFont="0" applyFill="0" applyBorder="0" applyAlignment="0" applyProtection="0"/>
    <xf numFmtId="0" fontId="2" fillId="0" borderId="0"/>
    <xf numFmtId="0" fontId="1" fillId="0" borderId="0"/>
    <xf numFmtId="9" fontId="3" fillId="0" borderId="0" applyFont="0" applyFill="0" applyBorder="0" applyAlignment="0" applyProtection="0"/>
    <xf numFmtId="9" fontId="58" fillId="0" borderId="0" applyFont="0" applyFill="0" applyBorder="0" applyAlignment="0" applyProtection="0"/>
  </cellStyleXfs>
  <cellXfs count="236">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Alignment="1" applyProtection="1">
      <alignment horizontal="center" wrapText="1"/>
    </xf>
    <xf numFmtId="0" fontId="30"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70"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7" fontId="3" fillId="24" borderId="10" xfId="28" applyNumberFormat="1" applyFont="1" applyFill="1" applyBorder="1" applyProtection="1"/>
    <xf numFmtId="165" fontId="3" fillId="24" borderId="10" xfId="29" applyFont="1" applyFill="1" applyBorder="1" applyProtection="1"/>
    <xf numFmtId="170" fontId="3" fillId="24" borderId="10" xfId="29" applyNumberFormat="1" applyFont="1" applyFill="1" applyBorder="1" applyProtection="1"/>
    <xf numFmtId="167" fontId="3" fillId="24" borderId="0" xfId="28" applyNumberFormat="1" applyFont="1" applyFill="1" applyProtection="1"/>
    <xf numFmtId="165" fontId="3" fillId="24" borderId="0" xfId="29" applyFont="1" applyFill="1" applyProtection="1"/>
    <xf numFmtId="0" fontId="3" fillId="0" borderId="0" xfId="0" applyFont="1"/>
    <xf numFmtId="164" fontId="3" fillId="24" borderId="11" xfId="29" applyNumberFormat="1" applyFont="1" applyFill="1" applyBorder="1" applyAlignment="1" applyProtection="1">
      <alignment horizontal="center"/>
    </xf>
    <xf numFmtId="167" fontId="3" fillId="24" borderId="11" xfId="28" applyNumberFormat="1" applyFont="1" applyFill="1" applyBorder="1" applyProtection="1"/>
    <xf numFmtId="169" fontId="3" fillId="24" borderId="11" xfId="29" applyNumberFormat="1" applyFont="1" applyFill="1" applyBorder="1" applyProtection="1"/>
    <xf numFmtId="170"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71" fontId="29" fillId="0" borderId="0" xfId="0" applyNumberFormat="1" applyFont="1" applyFill="1" applyAlignment="1" applyProtection="1">
      <alignment horizontal="center"/>
    </xf>
    <xf numFmtId="49" fontId="0" fillId="0" borderId="0" xfId="0" applyNumberFormat="1" applyProtection="1"/>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71"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71"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7" fontId="3" fillId="26" borderId="11" xfId="28" applyNumberFormat="1" applyFont="1" applyFill="1" applyBorder="1" applyProtection="1">
      <protection locked="0"/>
    </xf>
    <xf numFmtId="170" fontId="3"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70"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72"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44" fillId="0" borderId="0" xfId="0" applyFont="1" applyProtection="1"/>
    <xf numFmtId="0" fontId="38" fillId="24" borderId="0" xfId="0" applyFont="1" applyFill="1" applyAlignment="1" applyProtection="1">
      <alignment horizontal="center"/>
    </xf>
    <xf numFmtId="165" fontId="29" fillId="24" borderId="0" xfId="46" applyFont="1" applyFill="1" applyProtection="1"/>
    <xf numFmtId="165" fontId="29" fillId="26" borderId="0" xfId="46" applyFont="1" applyFill="1" applyProtection="1">
      <protection locked="0"/>
    </xf>
    <xf numFmtId="169" fontId="29" fillId="24" borderId="0" xfId="46" applyNumberFormat="1" applyFont="1" applyFill="1" applyProtection="1"/>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72" fontId="29" fillId="0" borderId="17" xfId="45" applyNumberFormat="1" applyFont="1" applyBorder="1" applyAlignment="1" applyProtection="1">
      <alignment horizontal="center" vertical="center" wrapText="1"/>
    </xf>
    <xf numFmtId="167" fontId="29" fillId="0" borderId="17" xfId="45" applyNumberFormat="1" applyFont="1" applyBorder="1" applyAlignment="1" applyProtection="1">
      <alignment horizontal="center" vertical="center" wrapText="1"/>
    </xf>
    <xf numFmtId="168"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70" fontId="29" fillId="26" borderId="0" xfId="46" applyNumberFormat="1" applyFont="1" applyFill="1" applyProtection="1">
      <protection locked="0"/>
    </xf>
    <xf numFmtId="0" fontId="0" fillId="0" borderId="0" xfId="0" applyFill="1" applyAlignment="1" applyProtection="1">
      <alignment horizontal="left"/>
    </xf>
    <xf numFmtId="169"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0" fillId="0" borderId="0" xfId="0" applyAlignment="1">
      <alignment horizontal="center" vertical="top" wrapText="1"/>
    </xf>
    <xf numFmtId="0" fontId="0" fillId="0" borderId="24" xfId="0" applyBorder="1"/>
    <xf numFmtId="0" fontId="0" fillId="32" borderId="22" xfId="0" applyFill="1" applyBorder="1" applyAlignment="1">
      <alignment horizontal="right" vertical="top" wrapText="1"/>
    </xf>
    <xf numFmtId="0" fontId="0" fillId="0" borderId="0" xfId="0" applyAlignment="1">
      <alignment vertical="top"/>
    </xf>
    <xf numFmtId="0" fontId="52" fillId="0" borderId="0" xfId="0" applyFont="1" applyAlignment="1">
      <alignment wrapText="1"/>
    </xf>
    <xf numFmtId="0" fontId="0" fillId="0" borderId="0" xfId="0" applyAlignment="1" applyProtection="1">
      <alignment horizontal="left" wrapText="1"/>
    </xf>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3" fontId="3" fillId="0" borderId="11" xfId="29" applyNumberFormat="1" applyFont="1" applyFill="1" applyBorder="1" applyAlignment="1" applyProtection="1">
      <alignment horizontal="center"/>
    </xf>
    <xf numFmtId="0" fontId="55" fillId="31" borderId="20" xfId="0" applyFont="1" applyFill="1" applyBorder="1" applyAlignment="1">
      <alignment horizontal="left" vertical="top" wrapText="1"/>
    </xf>
    <xf numFmtId="0" fontId="55" fillId="31" borderId="21" xfId="0" applyFont="1" applyFill="1" applyBorder="1" applyAlignment="1">
      <alignment horizontal="left" vertical="top" wrapText="1"/>
    </xf>
    <xf numFmtId="0" fontId="55" fillId="32" borderId="22" xfId="0" applyFont="1" applyFill="1" applyBorder="1" applyAlignment="1">
      <alignment horizontal="left" vertical="top" wrapText="1"/>
    </xf>
    <xf numFmtId="2" fontId="55" fillId="32" borderId="22" xfId="0" applyNumberFormat="1" applyFont="1" applyFill="1" applyBorder="1" applyAlignment="1">
      <alignment horizontal="right" vertical="top" wrapText="1"/>
    </xf>
    <xf numFmtId="3" fontId="55" fillId="32" borderId="22" xfId="0" applyNumberFormat="1" applyFont="1" applyFill="1" applyBorder="1" applyAlignment="1">
      <alignment horizontal="right" vertical="top" wrapText="1"/>
    </xf>
    <xf numFmtId="2" fontId="55" fillId="33" borderId="22" xfId="0" applyNumberFormat="1" applyFont="1" applyFill="1" applyBorder="1" applyAlignment="1">
      <alignment horizontal="right" vertical="top" wrapText="1"/>
    </xf>
    <xf numFmtId="2" fontId="55" fillId="33" borderId="23" xfId="0" applyNumberFormat="1" applyFont="1" applyFill="1" applyBorder="1" applyAlignment="1">
      <alignment horizontal="right" vertical="top" wrapText="1"/>
    </xf>
    <xf numFmtId="0" fontId="51" fillId="24" borderId="0" xfId="0" applyFont="1" applyFill="1" applyAlignment="1" applyProtection="1">
      <alignment horizontal="center" vertical="center"/>
    </xf>
    <xf numFmtId="165" fontId="29" fillId="0" borderId="0" xfId="46" applyFont="1" applyFill="1" applyProtection="1">
      <protection locked="0"/>
    </xf>
    <xf numFmtId="165" fontId="29" fillId="0" borderId="0" xfId="46" applyFont="1" applyFill="1" applyProtection="1"/>
    <xf numFmtId="165" fontId="29" fillId="29" borderId="0" xfId="46" applyFont="1" applyFill="1" applyProtection="1">
      <protection locked="0"/>
    </xf>
    <xf numFmtId="0" fontId="0" fillId="29" borderId="0" xfId="0" applyFill="1"/>
    <xf numFmtId="0" fontId="0" fillId="0" borderId="0" xfId="0" applyFill="1" applyAlignment="1" applyProtection="1">
      <alignment horizontal="center"/>
    </xf>
    <xf numFmtId="0" fontId="29" fillId="0" borderId="0" xfId="0" applyFont="1" applyFill="1" applyAlignment="1" applyProtection="1">
      <alignment horizontal="center" wrapText="1"/>
    </xf>
    <xf numFmtId="0" fontId="32" fillId="0" borderId="0" xfId="0" applyFont="1" applyFill="1" applyProtection="1"/>
    <xf numFmtId="0" fontId="27" fillId="27" borderId="14"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25" fillId="0" borderId="0" xfId="0" applyFont="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39" fillId="28" borderId="0" xfId="0" applyFont="1" applyFill="1" applyAlignment="1">
      <alignment horizontal="left" vertical="center"/>
    </xf>
    <xf numFmtId="0" fontId="25" fillId="0" borderId="17" xfId="0" applyFont="1" applyBorder="1" applyAlignment="1">
      <alignment horizontal="center" vertical="center" wrapText="1"/>
    </xf>
    <xf numFmtId="0" fontId="25" fillId="0" borderId="17" xfId="0" applyFont="1" applyBorder="1" applyAlignment="1">
      <alignment horizontal="left" vertical="center"/>
    </xf>
    <xf numFmtId="0" fontId="3" fillId="0" borderId="0" xfId="0" applyFont="1" applyAlignment="1">
      <alignment horizontal="left" vertical="center" wrapText="1"/>
    </xf>
    <xf numFmtId="0" fontId="25" fillId="0" borderId="17" xfId="45" applyFont="1" applyBorder="1" applyAlignment="1">
      <alignment vertical="center" wrapText="1"/>
    </xf>
    <xf numFmtId="0" fontId="25" fillId="34" borderId="17" xfId="0" applyFont="1" applyFill="1" applyBorder="1" applyAlignment="1">
      <alignment horizontal="center" vertical="center" wrapText="1"/>
    </xf>
    <xf numFmtId="0" fontId="0" fillId="0" borderId="0" xfId="0" applyAlignment="1">
      <alignment horizontal="center"/>
    </xf>
    <xf numFmtId="0" fontId="25" fillId="0" borderId="17" xfId="0" applyFont="1" applyBorder="1" applyAlignment="1">
      <alignment horizontal="left" vertical="center" wrapText="1"/>
    </xf>
    <xf numFmtId="0" fontId="25" fillId="27" borderId="17" xfId="0" applyFont="1" applyFill="1" applyBorder="1" applyAlignment="1" applyProtection="1">
      <alignment horizontal="center" vertical="center" wrapText="1"/>
      <protection locked="0"/>
    </xf>
    <xf numFmtId="0" fontId="3" fillId="26" borderId="0" xfId="0" applyFont="1" applyFill="1" applyAlignment="1" applyProtection="1">
      <alignment vertical="center" wrapText="1"/>
      <protection locked="0"/>
    </xf>
    <xf numFmtId="3" fontId="3" fillId="26" borderId="0" xfId="0" applyNumberFormat="1" applyFont="1" applyFill="1" applyAlignment="1" applyProtection="1">
      <alignment vertical="center" wrapText="1"/>
      <protection locked="0"/>
    </xf>
    <xf numFmtId="172" fontId="3" fillId="26" borderId="25" xfId="0" applyNumberFormat="1" applyFont="1" applyFill="1" applyBorder="1" applyProtection="1">
      <protection locked="0"/>
    </xf>
    <xf numFmtId="0" fontId="51" fillId="24" borderId="0" xfId="0" applyFont="1" applyFill="1" applyAlignment="1" applyProtection="1">
      <alignment horizontal="center" vertical="center"/>
    </xf>
    <xf numFmtId="174" fontId="55" fillId="32" borderId="22" xfId="0" applyNumberFormat="1" applyFont="1" applyFill="1" applyBorder="1" applyAlignment="1">
      <alignment horizontal="left" vertical="top" wrapText="1"/>
    </xf>
    <xf numFmtId="174" fontId="55" fillId="32" borderId="22" xfId="0" applyNumberFormat="1" applyFont="1" applyFill="1" applyBorder="1" applyAlignment="1">
      <alignment horizontal="right" vertical="top" wrapText="1"/>
    </xf>
    <xf numFmtId="174" fontId="0" fillId="0" borderId="0" xfId="0" applyNumberFormat="1"/>
    <xf numFmtId="168" fontId="0" fillId="0" borderId="0" xfId="0" applyNumberFormat="1"/>
    <xf numFmtId="0" fontId="39" fillId="28" borderId="0" xfId="0" applyFont="1" applyFill="1" applyAlignment="1">
      <alignment horizontal="center" vertical="center" wrapText="1"/>
    </xf>
    <xf numFmtId="0" fontId="44" fillId="0" borderId="0" xfId="0" applyFont="1"/>
    <xf numFmtId="0" fontId="39" fillId="0" borderId="0" xfId="0" applyFont="1" applyAlignment="1">
      <alignment horizontal="center" vertical="center" wrapText="1"/>
    </xf>
    <xf numFmtId="0" fontId="38" fillId="0" borderId="0" xfId="0" applyFont="1"/>
    <xf numFmtId="0" fontId="29" fillId="0" borderId="0" xfId="0" applyFont="1" applyAlignment="1">
      <alignment horizontal="center"/>
    </xf>
    <xf numFmtId="0" fontId="46" fillId="24" borderId="0" xfId="0" applyFont="1" applyFill="1" applyAlignment="1">
      <alignment horizontal="left"/>
    </xf>
    <xf numFmtId="0" fontId="38" fillId="24" borderId="0" xfId="0" applyFont="1" applyFill="1" applyAlignment="1">
      <alignment horizontal="center"/>
    </xf>
    <xf numFmtId="0" fontId="38" fillId="24" borderId="0" xfId="0" applyFont="1" applyFill="1"/>
    <xf numFmtId="0" fontId="29" fillId="24" borderId="0" xfId="0" applyFont="1" applyFill="1"/>
    <xf numFmtId="0" fontId="44" fillId="24" borderId="0" xfId="0" applyFont="1" applyFill="1" applyAlignment="1">
      <alignment horizontal="center"/>
    </xf>
    <xf numFmtId="49" fontId="41" fillId="0" borderId="0" xfId="0" applyNumberFormat="1" applyFont="1" applyAlignment="1">
      <alignment horizontal="center"/>
    </xf>
    <xf numFmtId="0" fontId="57" fillId="24" borderId="0" xfId="0" applyFont="1" applyFill="1"/>
    <xf numFmtId="0" fontId="41" fillId="0" borderId="0" xfId="0" applyFont="1" applyAlignment="1">
      <alignment horizontal="center"/>
    </xf>
    <xf numFmtId="0" fontId="44" fillId="24" borderId="0" xfId="0" applyFont="1" applyFill="1"/>
    <xf numFmtId="0" fontId="29" fillId="24" borderId="0" xfId="0" applyFont="1" applyFill="1" applyAlignment="1">
      <alignment horizontal="center" wrapText="1"/>
    </xf>
    <xf numFmtId="169" fontId="29" fillId="29" borderId="0" xfId="46" applyNumberFormat="1" applyFont="1" applyFill="1" applyProtection="1">
      <protection locked="0"/>
    </xf>
    <xf numFmtId="169" fontId="29" fillId="26" borderId="0" xfId="46" applyNumberFormat="1" applyFont="1" applyFill="1" applyProtection="1">
      <protection locked="0"/>
    </xf>
    <xf numFmtId="0" fontId="0" fillId="24" borderId="0" xfId="0" applyFill="1"/>
    <xf numFmtId="0" fontId="39" fillId="30" borderId="0" xfId="0" applyFont="1" applyFill="1" applyAlignment="1">
      <alignment horizontal="left" vertical="center"/>
    </xf>
    <xf numFmtId="0" fontId="41" fillId="30" borderId="0" xfId="0" applyFont="1" applyFill="1" applyAlignment="1">
      <alignment horizontal="center" vertical="center" wrapText="1"/>
    </xf>
    <xf numFmtId="0" fontId="39" fillId="30" borderId="0" xfId="0" applyFont="1" applyFill="1" applyAlignment="1">
      <alignment horizontal="center" vertical="center" wrapText="1"/>
    </xf>
    <xf numFmtId="0" fontId="0" fillId="24" borderId="0" xfId="0" applyFill="1" applyAlignment="1">
      <alignment horizontal="center"/>
    </xf>
    <xf numFmtId="0" fontId="47" fillId="0" borderId="0" xfId="0" applyFont="1"/>
    <xf numFmtId="0" fontId="48" fillId="24" borderId="0" xfId="0" applyFont="1" applyFill="1" applyAlignment="1">
      <alignment horizontal="left"/>
    </xf>
    <xf numFmtId="0" fontId="49" fillId="24" borderId="0" xfId="0" applyFont="1" applyFill="1" applyAlignment="1">
      <alignment horizontal="center"/>
    </xf>
    <xf numFmtId="0" fontId="49" fillId="24" borderId="0" xfId="0" applyFont="1" applyFill="1"/>
    <xf numFmtId="0" fontId="47" fillId="24" borderId="0" xfId="0" applyFont="1" applyFill="1"/>
    <xf numFmtId="0" fontId="51" fillId="0" borderId="0" xfId="0" applyFont="1" applyAlignment="1">
      <alignment horizontal="center" vertical="center"/>
    </xf>
    <xf numFmtId="0" fontId="51" fillId="0" borderId="0" xfId="0" applyFont="1" applyAlignment="1">
      <alignment horizontal="left" wrapText="1"/>
    </xf>
    <xf numFmtId="0" fontId="38" fillId="0" borderId="0" xfId="0" applyFont="1" applyAlignment="1">
      <alignment horizontal="center"/>
    </xf>
    <xf numFmtId="169" fontId="29" fillId="0" borderId="0" xfId="46" applyNumberFormat="1" applyFont="1" applyFill="1" applyProtection="1"/>
    <xf numFmtId="0" fontId="56" fillId="26" borderId="0" xfId="0" applyFont="1" applyFill="1" applyAlignment="1" applyProtection="1">
      <alignment vertical="center" wrapText="1"/>
      <protection locked="0"/>
    </xf>
    <xf numFmtId="3" fontId="0" fillId="0" borderId="0" xfId="0" applyNumberFormat="1" applyProtection="1"/>
    <xf numFmtId="172" fontId="0" fillId="35" borderId="18" xfId="0" applyNumberFormat="1" applyFill="1" applyBorder="1" applyProtection="1">
      <protection locked="0"/>
    </xf>
    <xf numFmtId="176" fontId="0" fillId="0" borderId="0" xfId="0" applyNumberFormat="1" applyProtection="1"/>
    <xf numFmtId="172" fontId="0" fillId="35" borderId="19" xfId="0" applyNumberFormat="1" applyFill="1" applyBorder="1" applyProtection="1">
      <protection locked="0"/>
    </xf>
    <xf numFmtId="0" fontId="3" fillId="0" borderId="0" xfId="45" applyAlignment="1" applyProtection="1">
      <alignment horizontal="center"/>
      <protection locked="0"/>
    </xf>
    <xf numFmtId="172" fontId="3" fillId="0" borderId="0" xfId="45" applyNumberFormat="1" applyProtection="1">
      <protection locked="0"/>
    </xf>
    <xf numFmtId="172"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8" fontId="0" fillId="0" borderId="0" xfId="50" applyNumberFormat="1" applyFont="1" applyAlignment="1" applyProtection="1">
      <alignment horizontal="center" vertical="center"/>
    </xf>
    <xf numFmtId="172"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72" fontId="25" fillId="34" borderId="0" xfId="0" applyNumberFormat="1" applyFont="1" applyFill="1" applyAlignment="1" applyProtection="1">
      <alignment horizontal="center" vertical="center"/>
    </xf>
    <xf numFmtId="168" fontId="0" fillId="0" borderId="0" xfId="0" applyNumberFormat="1" applyProtection="1"/>
    <xf numFmtId="172" fontId="0" fillId="0" borderId="0" xfId="0" applyNumberFormat="1" applyProtection="1"/>
    <xf numFmtId="3" fontId="0" fillId="35" borderId="18" xfId="0" applyNumberFormat="1" applyFill="1" applyBorder="1" applyProtection="1">
      <protection locked="0"/>
    </xf>
    <xf numFmtId="3" fontId="0" fillId="35" borderId="19" xfId="0" applyNumberFormat="1" applyFill="1" applyBorder="1" applyProtection="1">
      <protection locked="0"/>
    </xf>
    <xf numFmtId="3" fontId="0" fillId="0" borderId="26" xfId="0" applyNumberFormat="1" applyBorder="1" applyProtection="1"/>
    <xf numFmtId="168" fontId="0" fillId="0" borderId="26" xfId="0" applyNumberFormat="1" applyBorder="1" applyProtection="1"/>
    <xf numFmtId="0" fontId="0" fillId="0" borderId="27" xfId="0" applyBorder="1" applyProtection="1"/>
    <xf numFmtId="167" fontId="3" fillId="26" borderId="0" xfId="28" applyNumberFormat="1" applyFont="1" applyFill="1" applyAlignment="1" applyProtection="1">
      <alignment vertical="center" wrapText="1"/>
      <protection locked="0"/>
    </xf>
    <xf numFmtId="0" fontId="59" fillId="0" borderId="0" xfId="0" applyFont="1" applyProtection="1"/>
    <xf numFmtId="167" fontId="0" fillId="0" borderId="26" xfId="0" applyNumberFormat="1" applyBorder="1" applyProtection="1"/>
    <xf numFmtId="0" fontId="3" fillId="26" borderId="14" xfId="0" applyFont="1" applyFill="1" applyBorder="1" applyAlignment="1" applyProtection="1">
      <alignment vertical="center"/>
      <protection locked="0"/>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175" fontId="29" fillId="26" borderId="0" xfId="0" applyNumberFormat="1" applyFont="1" applyFill="1" applyAlignment="1" applyProtection="1">
      <alignment horizontal="center"/>
      <protection locked="0"/>
    </xf>
    <xf numFmtId="165" fontId="29" fillId="26" borderId="0" xfId="46" applyFont="1" applyFill="1" applyAlignment="1" applyProtection="1">
      <alignment horizontal="center"/>
      <protection locked="0"/>
    </xf>
    <xf numFmtId="165" fontId="29" fillId="24" borderId="0" xfId="46" applyFont="1" applyFill="1" applyAlignment="1" applyProtection="1">
      <alignment horizontal="center"/>
    </xf>
    <xf numFmtId="0" fontId="41" fillId="30" borderId="0" xfId="0" applyFont="1" applyFill="1" applyAlignment="1">
      <alignment horizontal="center" vertical="center" wrapText="1"/>
    </xf>
    <xf numFmtId="0" fontId="39" fillId="30" borderId="0" xfId="0" applyFont="1" applyFill="1" applyAlignment="1">
      <alignment horizontal="center" vertical="center" wrapText="1"/>
    </xf>
    <xf numFmtId="0" fontId="29" fillId="0" borderId="0" xfId="0" applyFont="1" applyAlignment="1">
      <alignment horizontal="center"/>
    </xf>
    <xf numFmtId="0" fontId="0" fillId="0" borderId="0" xfId="0"/>
    <xf numFmtId="0" fontId="39" fillId="28" borderId="0" xfId="0" applyFont="1" applyFill="1" applyAlignment="1">
      <alignment horizontal="center" vertical="center" wrapText="1"/>
    </xf>
    <xf numFmtId="169" fontId="29" fillId="29" borderId="0" xfId="46" applyNumberFormat="1" applyFont="1" applyFill="1" applyAlignment="1" applyProtection="1">
      <alignment horizontal="center"/>
      <protection locked="0"/>
    </xf>
    <xf numFmtId="44" fontId="29" fillId="24" borderId="0" xfId="46" applyNumberFormat="1" applyFont="1" applyFill="1" applyAlignment="1" applyProtection="1"/>
    <xf numFmtId="169" fontId="29" fillId="24" borderId="0" xfId="46" applyNumberFormat="1" applyFont="1" applyFill="1" applyAlignment="1" applyProtection="1"/>
    <xf numFmtId="169" fontId="29" fillId="24" borderId="0" xfId="46" applyNumberFormat="1" applyFont="1" applyFill="1" applyAlignment="1" applyProtection="1">
      <alignment horizontal="right"/>
    </xf>
    <xf numFmtId="44" fontId="29" fillId="26" borderId="0" xfId="0" applyNumberFormat="1" applyFont="1" applyFill="1" applyAlignment="1">
      <alignment horizontal="center"/>
    </xf>
    <xf numFmtId="0" fontId="51" fillId="0" borderId="0" xfId="0" applyFont="1" applyAlignment="1">
      <alignment horizontal="center" vertical="center"/>
    </xf>
    <xf numFmtId="170" fontId="50" fillId="26" borderId="0" xfId="0" applyNumberFormat="1" applyFont="1" applyFill="1" applyAlignment="1">
      <alignment horizontal="center"/>
    </xf>
    <xf numFmtId="0" fontId="29" fillId="24" borderId="0" xfId="0" applyFont="1" applyFill="1" applyBorder="1" applyAlignment="1" applyProtection="1">
      <alignment horizontal="center" wrapText="1"/>
    </xf>
    <xf numFmtId="0" fontId="39" fillId="28" borderId="0" xfId="0" applyFont="1" applyFill="1" applyAlignment="1" applyProtection="1">
      <alignment horizontal="center" vertical="center"/>
    </xf>
    <xf numFmtId="0" fontId="40" fillId="0" borderId="0" xfId="0" applyFont="1" applyAlignment="1">
      <alignment horizontal="left" vertical="center" wrapText="1"/>
    </xf>
    <xf numFmtId="0" fontId="3" fillId="0" borderId="0" xfId="0" applyFont="1" applyAlignment="1">
      <alignment horizontal="left" vertical="center" wrapText="1"/>
    </xf>
    <xf numFmtId="0" fontId="29" fillId="0" borderId="0" xfId="0" applyFont="1" applyAlignment="1">
      <alignment vertical="center" wrapText="1"/>
    </xf>
    <xf numFmtId="0" fontId="25" fillId="0" borderId="0" xfId="0" applyFont="1" applyAlignment="1">
      <alignment horizontal="left" vertical="center" wrapText="1"/>
    </xf>
    <xf numFmtId="0" fontId="53" fillId="0" borderId="0" xfId="0" applyFont="1" applyAlignment="1">
      <alignment horizontal="left" vertical="top" wrapText="1"/>
    </xf>
    <xf numFmtId="0" fontId="54" fillId="0" borderId="0" xfId="0" applyFont="1" applyAlignment="1">
      <alignment horizontal="left" vertical="top"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 3" xfId="47"/>
    <cellStyle name="Normal 3 2" xfId="48"/>
    <cellStyle name="Note" xfId="40" builtinId="10" customBuiltin="1"/>
    <cellStyle name="Output" xfId="41" builtinId="21" customBuiltin="1"/>
    <cellStyle name="Percent" xfId="50" builtinId="5"/>
    <cellStyle name="Percent 2" xfId="49"/>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 Id="rId30"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27</xdr:row>
      <xdr:rowOff>19049</xdr:rowOff>
    </xdr:from>
    <xdr:to>
      <xdr:col>4</xdr:col>
      <xdr:colOff>2065020</xdr:colOff>
      <xdr:row>34</xdr:row>
      <xdr:rowOff>142874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5604509"/>
          <a:ext cx="7261860" cy="151066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9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9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9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900" b="1" i="1" u="none" strike="noStrike" baseline="0">
            <a:solidFill>
              <a:srgbClr val="000000"/>
            </a:solidFill>
            <a:latin typeface="Arial" pitchFamily="34" charset="0"/>
            <a:cs typeface="Arial" pitchFamily="34" charset="0"/>
          </a:endParaRPr>
        </a:p>
      </xdr:txBody>
    </xdr:sp>
    <xdr:clientData/>
  </xdr:twoCellAnchor>
  <xdr:twoCellAnchor>
    <xdr:from>
      <xdr:col>0</xdr:col>
      <xdr:colOff>-1</xdr:colOff>
      <xdr:row>0</xdr:row>
      <xdr:rowOff>28575</xdr:rowOff>
    </xdr:from>
    <xdr:to>
      <xdr:col>7</xdr:col>
      <xdr:colOff>237294</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 y="28575"/>
          <a:ext cx="8866945" cy="2220566"/>
          <a:chOff x="7801015" y="4257675"/>
          <a:chExt cx="8857415"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15" y="4257675"/>
            <a:ext cx="8857415"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66"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06" y="4702062"/>
            <a:ext cx="856656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 for </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Electricity Distributors</a:t>
            </a:r>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64" y="4415895"/>
            <a:ext cx="2583212"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81075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2022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340853" cy="1860297"/>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1909425" cy="1953866"/>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15584</xdr:colOff>
      <xdr:row>16</xdr:row>
      <xdr:rowOff>127243</xdr:rowOff>
    </xdr:from>
    <xdr:to>
      <xdr:col>13</xdr:col>
      <xdr:colOff>734591</xdr:colOff>
      <xdr:row>19</xdr:row>
      <xdr:rowOff>162221</xdr:rowOff>
    </xdr:to>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5584" y="2739814"/>
          <a:ext cx="11093093" cy="7860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89586</xdr:colOff>
      <xdr:row>7</xdr:row>
      <xdr:rowOff>149111</xdr:rowOff>
    </xdr:from>
    <xdr:to>
      <xdr:col>11</xdr:col>
      <xdr:colOff>817081</xdr:colOff>
      <xdr:row>19</xdr:row>
      <xdr:rowOff>28575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89586" y="12825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635000</xdr:colOff>
      <xdr:row>11</xdr:row>
      <xdr:rowOff>134591</xdr:rowOff>
    </xdr:to>
    <xdr:pic>
      <xdr:nvPicPr>
        <xdr:cNvPr id="2" name="Picture 1">
          <a:extLst>
            <a:ext uri="{FF2B5EF4-FFF2-40B4-BE49-F238E27FC236}">
              <a16:creationId xmlns:a16="http://schemas.microsoft.com/office/drawing/2014/main" id="{70A36BC8-DEFA-4A64-AF06-2153921252B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2931775" cy="1915766"/>
        </a:xfrm>
        <a:prstGeom prst="rect">
          <a:avLst/>
        </a:prstGeom>
        <a:ln>
          <a:noFill/>
        </a:ln>
        <a:effectLst>
          <a:softEdge rad="112500"/>
        </a:effectLst>
      </xdr:spPr>
    </xdr:pic>
    <xdr:clientData/>
  </xdr:twoCellAnchor>
  <xdr:twoCellAnchor>
    <xdr:from>
      <xdr:col>9</xdr:col>
      <xdr:colOff>957786</xdr:colOff>
      <xdr:row>1</xdr:row>
      <xdr:rowOff>19050</xdr:rowOff>
    </xdr:from>
    <xdr:to>
      <xdr:col>10</xdr:col>
      <xdr:colOff>425314</xdr:colOff>
      <xdr:row>3</xdr:row>
      <xdr:rowOff>13033</xdr:rowOff>
    </xdr:to>
    <xdr:sp macro="" textlink="">
      <xdr:nvSpPr>
        <xdr:cNvPr id="3" name="TextBox 2">
          <a:extLst>
            <a:ext uri="{FF2B5EF4-FFF2-40B4-BE49-F238E27FC236}">
              <a16:creationId xmlns:a16="http://schemas.microsoft.com/office/drawing/2014/main" id="{F84FE284-4012-4708-BFD6-9633ECC76A93}"/>
            </a:ext>
          </a:extLst>
        </xdr:cNvPr>
        <xdr:cNvSpPr txBox="1"/>
      </xdr:nvSpPr>
      <xdr:spPr>
        <a:xfrm>
          <a:off x="12254436" y="180975"/>
          <a:ext cx="496228" cy="31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138798</xdr:colOff>
      <xdr:row>2</xdr:row>
      <xdr:rowOff>122123</xdr:rowOff>
    </xdr:from>
    <xdr:to>
      <xdr:col>10</xdr:col>
      <xdr:colOff>465666</xdr:colOff>
      <xdr:row>9</xdr:row>
      <xdr:rowOff>146050</xdr:rowOff>
    </xdr:to>
    <xdr:sp macro="" textlink="">
      <xdr:nvSpPr>
        <xdr:cNvPr id="4" name="Rectangle 3">
          <a:extLst>
            <a:ext uri="{FF2B5EF4-FFF2-40B4-BE49-F238E27FC236}">
              <a16:creationId xmlns:a16="http://schemas.microsoft.com/office/drawing/2014/main" id="{E56D4629-8475-4590-ABBF-0403563E0C2E}"/>
            </a:ext>
          </a:extLst>
        </xdr:cNvPr>
        <xdr:cNvSpPr/>
      </xdr:nvSpPr>
      <xdr:spPr>
        <a:xfrm>
          <a:off x="138798" y="445973"/>
          <a:ext cx="12652218" cy="115740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53010</xdr:colOff>
      <xdr:row>3</xdr:row>
      <xdr:rowOff>8696</xdr:rowOff>
    </xdr:to>
    <xdr:sp macro="" textlink="">
      <xdr:nvSpPr>
        <xdr:cNvPr id="5" name="Rectangle 4">
          <a:extLst>
            <a:ext uri="{FF2B5EF4-FFF2-40B4-BE49-F238E27FC236}">
              <a16:creationId xmlns:a16="http://schemas.microsoft.com/office/drawing/2014/main" id="{E2F129F2-CD5C-4CF7-9E76-8606C2E8E681}"/>
            </a:ext>
          </a:extLst>
        </xdr:cNvPr>
        <xdr:cNvSpPr/>
      </xdr:nvSpPr>
      <xdr:spPr>
        <a:xfrm>
          <a:off x="155846" y="158221"/>
          <a:ext cx="70790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1%20-2023%20Rebasing\Ex8.Rate%20Design\1.LD%20Models\1.%20Current\2023_RTSR_Workform_20220906%20updated%20sept%2016%20L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nmohsi\Downloads\Copy%20of%20LV%20Mock-up%20RTSR_Workfor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UTRs and Sub-Transmiss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021 List"/>
      <sheetName val="Sheet1"/>
      <sheetName val="2. Table of Contents"/>
      <sheetName val="3. RRR Data"/>
      <sheetName val="4. UTRs and Sub-Transmission"/>
      <sheetName val="5. Historical Wholesale"/>
      <sheetName val="6. Current Wholesale"/>
      <sheetName val="7. Forecast Wholesale"/>
      <sheetName val="8. RTSR Rates to Forecast"/>
      <sheetName val="9. LV Rates"/>
      <sheetName val="RateClasses"/>
      <sheetName val="DELETE 3. Rate Classes"/>
      <sheetName val="2 1 5 TotalConsumptionData_Dist"/>
      <sheetName val="hidden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3">
          <cell r="F113">
            <v>1133112.312288</v>
          </cell>
        </row>
        <row r="117">
          <cell r="P117">
            <v>972372.88595799997</v>
          </cell>
        </row>
      </sheetData>
      <sheetData sheetId="8">
        <row r="113">
          <cell r="F113">
            <v>1133112.312288</v>
          </cell>
        </row>
        <row r="117">
          <cell r="P117">
            <v>972372.88595799997</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7"/>
  <sheetViews>
    <sheetView showGridLines="0" tabSelected="1" zoomScaleNormal="100" workbookViewId="0">
      <selection activeCell="E26" sqref="E26"/>
    </sheetView>
  </sheetViews>
  <sheetFormatPr defaultColWidth="9.28515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3" customWidth="1"/>
    <col min="6" max="6" width="13.5703125" style="7" customWidth="1"/>
    <col min="7" max="25" width="9.28515625" style="7"/>
    <col min="26" max="26" width="8.5703125" style="7" customWidth="1"/>
    <col min="27" max="27" width="3.7109375" style="34" customWidth="1"/>
    <col min="28" max="28" width="67.7109375" style="98" hidden="1" customWidth="1"/>
    <col min="29" max="29" width="36" style="34" hidden="1" customWidth="1"/>
    <col min="30" max="31" width="16.28515625" style="34" customWidth="1"/>
    <col min="32" max="32" width="13.7109375" style="35" customWidth="1"/>
    <col min="33" max="33" width="24.42578125" style="35" customWidth="1"/>
    <col min="34" max="34" width="6.28515625" style="7" customWidth="1"/>
    <col min="35" max="35" width="9.28515625" style="7" customWidth="1"/>
    <col min="36" max="36" width="45.28515625" style="7" customWidth="1"/>
    <col min="37" max="16384" width="9.28515625" style="7"/>
  </cols>
  <sheetData>
    <row r="1" spans="1:34" ht="31.5" customHeight="1" x14ac:dyDescent="0.25">
      <c r="AB1" s="107" t="s">
        <v>192</v>
      </c>
      <c r="AC1" s="110" t="s">
        <v>973</v>
      </c>
    </row>
    <row r="2" spans="1:34" ht="26.25" x14ac:dyDescent="0.25">
      <c r="C2" s="209"/>
      <c r="D2" s="209"/>
      <c r="E2" s="209"/>
      <c r="F2" s="209"/>
      <c r="G2" s="209"/>
      <c r="H2" s="209"/>
      <c r="I2" s="209"/>
      <c r="J2" s="209"/>
      <c r="AB2" s="107" t="s">
        <v>193</v>
      </c>
      <c r="AC2" s="111" t="s">
        <v>909</v>
      </c>
      <c r="AF2" s="34"/>
      <c r="AG2" s="34"/>
      <c r="AH2" s="34"/>
    </row>
    <row r="3" spans="1:34" ht="18" x14ac:dyDescent="0.25">
      <c r="C3" s="209"/>
      <c r="D3" s="209"/>
      <c r="E3" s="209"/>
      <c r="F3" s="209"/>
      <c r="G3" s="209"/>
      <c r="H3" s="209"/>
      <c r="I3" s="209"/>
      <c r="J3" s="209"/>
      <c r="AB3" s="107" t="s">
        <v>194</v>
      </c>
    </row>
    <row r="4" spans="1:34" ht="18" x14ac:dyDescent="0.25">
      <c r="C4" s="209"/>
      <c r="D4" s="209"/>
      <c r="E4" s="209"/>
      <c r="F4" s="209"/>
      <c r="G4" s="209"/>
      <c r="H4" s="209"/>
      <c r="I4" s="209"/>
      <c r="J4" s="209"/>
      <c r="AB4" s="107" t="s">
        <v>195</v>
      </c>
    </row>
    <row r="5" spans="1:34" ht="18" x14ac:dyDescent="0.25">
      <c r="C5" s="209"/>
      <c r="D5" s="209"/>
      <c r="E5" s="209"/>
      <c r="F5" s="209"/>
      <c r="G5" s="209"/>
      <c r="H5" s="209"/>
      <c r="I5" s="209"/>
      <c r="J5" s="209"/>
      <c r="AB5" s="107" t="s">
        <v>898</v>
      </c>
    </row>
    <row r="6" spans="1:34" ht="15.75" x14ac:dyDescent="0.25">
      <c r="AB6" s="107" t="s">
        <v>131</v>
      </c>
    </row>
    <row r="7" spans="1:34" ht="15.75" x14ac:dyDescent="0.25">
      <c r="AB7" s="107" t="s">
        <v>138</v>
      </c>
    </row>
    <row r="8" spans="1:34" ht="15.75" x14ac:dyDescent="0.25">
      <c r="AB8" s="107" t="s">
        <v>180</v>
      </c>
    </row>
    <row r="9" spans="1:34" ht="15.75" x14ac:dyDescent="0.25">
      <c r="AB9" s="107" t="s">
        <v>0</v>
      </c>
    </row>
    <row r="10" spans="1:34" ht="9" customHeight="1" x14ac:dyDescent="0.4">
      <c r="C10" s="36"/>
      <c r="AB10" s="107" t="s">
        <v>1</v>
      </c>
    </row>
    <row r="11" spans="1:34" ht="9" customHeight="1" x14ac:dyDescent="0.25">
      <c r="AB11" s="107" t="s">
        <v>181</v>
      </c>
    </row>
    <row r="12" spans="1:34" ht="9" customHeight="1" x14ac:dyDescent="0.25">
      <c r="AB12" s="107" t="s">
        <v>2</v>
      </c>
    </row>
    <row r="13" spans="1:34" ht="15.75" x14ac:dyDescent="0.25">
      <c r="A13" s="47" t="s">
        <v>185</v>
      </c>
      <c r="AB13" s="107" t="s">
        <v>139</v>
      </c>
    </row>
    <row r="14" spans="1:34" ht="16.5" thickBot="1" x14ac:dyDescent="0.3">
      <c r="F14" s="33"/>
      <c r="G14" s="33"/>
      <c r="H14" s="33"/>
      <c r="AB14" s="107" t="s">
        <v>3</v>
      </c>
    </row>
    <row r="15" spans="1:34" ht="17.25" thickTop="1" thickBot="1" x14ac:dyDescent="0.3">
      <c r="C15" s="37" t="s">
        <v>148</v>
      </c>
      <c r="D15" s="210" t="s">
        <v>180</v>
      </c>
      <c r="E15" s="211"/>
      <c r="F15" s="33"/>
      <c r="G15" s="33"/>
      <c r="H15" s="33"/>
      <c r="AB15" s="107" t="s">
        <v>4</v>
      </c>
    </row>
    <row r="16" spans="1:34" ht="16.5" thickBot="1" x14ac:dyDescent="0.3">
      <c r="C16" s="102"/>
      <c r="E16" s="104"/>
      <c r="G16" s="102"/>
      <c r="I16" s="102"/>
      <c r="M16" s="29"/>
      <c r="N16" s="29"/>
      <c r="O16" s="29"/>
      <c r="P16" s="29"/>
      <c r="Q16" s="29"/>
      <c r="R16" s="29"/>
      <c r="S16" s="29"/>
      <c r="AB16" s="107" t="s">
        <v>899</v>
      </c>
    </row>
    <row r="17" spans="3:33" ht="16.5" thickTop="1" x14ac:dyDescent="0.25">
      <c r="C17" s="101" t="s">
        <v>149</v>
      </c>
      <c r="D17" s="39" t="s">
        <v>1281</v>
      </c>
      <c r="E17" s="104"/>
      <c r="G17" s="102"/>
      <c r="I17" s="102"/>
      <c r="M17" s="29"/>
      <c r="N17" s="29"/>
      <c r="O17" s="29"/>
      <c r="P17" s="29"/>
      <c r="Q17" s="29"/>
      <c r="R17" s="29"/>
      <c r="S17" s="29"/>
      <c r="AB17" s="107" t="s">
        <v>900</v>
      </c>
    </row>
    <row r="18" spans="3:33" ht="16.5" thickBot="1" x14ac:dyDescent="0.3">
      <c r="C18" s="102"/>
      <c r="E18" s="104"/>
      <c r="G18" s="102"/>
      <c r="I18" s="102"/>
      <c r="M18" s="29"/>
      <c r="N18" s="29"/>
      <c r="O18" s="29"/>
      <c r="P18" s="29"/>
      <c r="Q18" s="29"/>
      <c r="R18" s="29"/>
      <c r="S18" s="29"/>
      <c r="AB18" s="107" t="s">
        <v>910</v>
      </c>
    </row>
    <row r="19" spans="3:33" ht="16.5" thickTop="1" x14ac:dyDescent="0.2">
      <c r="C19" s="101" t="s">
        <v>213</v>
      </c>
      <c r="D19" s="207" t="s">
        <v>1309</v>
      </c>
      <c r="E19" s="208"/>
      <c r="G19" s="105"/>
      <c r="H19" s="40"/>
      <c r="I19" s="102"/>
      <c r="M19" s="29"/>
      <c r="N19" s="29"/>
      <c r="O19" s="29"/>
      <c r="P19" s="29"/>
      <c r="Q19" s="29"/>
      <c r="R19" s="29"/>
      <c r="S19" s="29"/>
      <c r="AB19" s="107" t="s">
        <v>198</v>
      </c>
    </row>
    <row r="20" spans="3:33" ht="16.5" thickBot="1" x14ac:dyDescent="0.3">
      <c r="C20" s="100"/>
      <c r="E20" s="103"/>
      <c r="G20" s="100"/>
      <c r="I20" s="100"/>
      <c r="M20" s="29"/>
      <c r="N20" s="29"/>
      <c r="O20" s="29"/>
      <c r="P20" s="29"/>
      <c r="Q20" s="29"/>
      <c r="R20" s="29"/>
      <c r="S20" s="29"/>
      <c r="AA20" s="41"/>
      <c r="AB20" s="107" t="s">
        <v>199</v>
      </c>
      <c r="AD20" s="41"/>
      <c r="AE20" s="41"/>
      <c r="AF20" s="31"/>
      <c r="AG20" s="31"/>
    </row>
    <row r="21" spans="3:33" ht="16.5" thickTop="1" x14ac:dyDescent="0.25">
      <c r="C21" s="38" t="s">
        <v>150</v>
      </c>
      <c r="D21" s="206" t="s">
        <v>1310</v>
      </c>
      <c r="M21" s="29"/>
      <c r="N21" s="29"/>
      <c r="O21" s="29"/>
      <c r="P21" s="29"/>
      <c r="Q21" s="29"/>
      <c r="R21" s="29"/>
      <c r="S21" s="29"/>
      <c r="AB21" s="107" t="s">
        <v>190</v>
      </c>
      <c r="AE21" s="7"/>
      <c r="AF21" s="42"/>
      <c r="AG21" s="43"/>
    </row>
    <row r="22" spans="3:33" ht="16.5" thickBot="1" x14ac:dyDescent="0.25">
      <c r="E22" s="40"/>
      <c r="M22" s="29"/>
      <c r="N22" s="29"/>
      <c r="O22" s="29"/>
      <c r="P22" s="29"/>
      <c r="Q22" s="29"/>
      <c r="R22" s="29"/>
      <c r="S22" s="29"/>
      <c r="AB22" s="107" t="s">
        <v>191</v>
      </c>
      <c r="AE22" s="7"/>
      <c r="AF22" s="42"/>
      <c r="AG22" s="43"/>
    </row>
    <row r="23" spans="3:33" ht="15.75" thickTop="1" x14ac:dyDescent="0.2">
      <c r="C23" s="38" t="s">
        <v>151</v>
      </c>
      <c r="D23" s="207" t="s">
        <v>1311</v>
      </c>
      <c r="E23" s="208"/>
      <c r="M23" s="29"/>
      <c r="N23" s="29"/>
      <c r="O23" s="29"/>
      <c r="P23" s="29"/>
      <c r="Q23" s="29"/>
      <c r="R23" s="29"/>
      <c r="S23" s="29"/>
      <c r="AB23" s="107" t="s">
        <v>901</v>
      </c>
      <c r="AE23" s="7"/>
      <c r="AF23" s="42"/>
      <c r="AG23" s="43"/>
    </row>
    <row r="24" spans="3:33" ht="16.5" thickBot="1" x14ac:dyDescent="0.3">
      <c r="C24" s="44"/>
      <c r="D24" s="45"/>
      <c r="I24" s="46"/>
      <c r="M24" s="29"/>
      <c r="N24" s="29"/>
      <c r="O24" s="29"/>
      <c r="P24" s="29"/>
      <c r="Q24" s="29"/>
      <c r="R24" s="29"/>
      <c r="S24" s="29"/>
      <c r="AB24" s="107" t="s">
        <v>902</v>
      </c>
      <c r="AE24" s="7"/>
      <c r="AF24" s="42"/>
      <c r="AG24" s="43"/>
    </row>
    <row r="25" spans="3:33" ht="15.75" customHeight="1" thickTop="1" x14ac:dyDescent="0.25">
      <c r="C25" s="38" t="s">
        <v>152</v>
      </c>
      <c r="D25" s="130">
        <v>2013</v>
      </c>
      <c r="M25" s="29"/>
      <c r="N25" s="29"/>
      <c r="O25" s="29"/>
      <c r="P25" s="29"/>
      <c r="Q25" s="29"/>
      <c r="R25" s="29"/>
      <c r="S25" s="29"/>
      <c r="AB25" s="107" t="s">
        <v>5</v>
      </c>
      <c r="AE25" s="7"/>
      <c r="AF25" s="42"/>
      <c r="AG25" s="43"/>
    </row>
    <row r="26" spans="3:33" ht="15.75" customHeight="1" x14ac:dyDescent="0.25">
      <c r="M26" s="29"/>
      <c r="N26" s="29"/>
      <c r="O26" s="29"/>
      <c r="P26" s="29"/>
      <c r="Q26" s="29"/>
      <c r="R26" s="29"/>
      <c r="S26" s="29"/>
      <c r="AB26" s="107" t="s">
        <v>6</v>
      </c>
      <c r="AE26" s="7"/>
      <c r="AF26" s="42"/>
      <c r="AG26" s="43"/>
    </row>
    <row r="27" spans="3:33" ht="15.75" customHeight="1" x14ac:dyDescent="0.3">
      <c r="C27" s="30"/>
      <c r="M27" s="29"/>
      <c r="N27" s="29"/>
      <c r="O27" s="29"/>
      <c r="P27" s="29"/>
      <c r="Q27" s="29"/>
      <c r="R27" s="29"/>
      <c r="S27" s="29"/>
      <c r="AB27" s="107" t="s">
        <v>7</v>
      </c>
      <c r="AE27" s="7"/>
      <c r="AF27" s="42"/>
      <c r="AG27" s="43"/>
    </row>
    <row r="28" spans="3:33" ht="15.75" customHeight="1" x14ac:dyDescent="0.3">
      <c r="C28" s="30"/>
      <c r="M28" s="29"/>
      <c r="N28" s="29"/>
      <c r="O28" s="29"/>
      <c r="P28" s="29"/>
      <c r="Q28" s="29"/>
      <c r="R28" s="29"/>
      <c r="S28" s="29"/>
      <c r="AB28" s="107" t="s">
        <v>132</v>
      </c>
      <c r="AE28" s="7"/>
      <c r="AF28" s="42"/>
      <c r="AG28" s="43"/>
    </row>
    <row r="29" spans="3:33" ht="15.75" customHeight="1" x14ac:dyDescent="0.3">
      <c r="C29" s="30"/>
      <c r="AB29" s="107" t="s">
        <v>200</v>
      </c>
      <c r="AE29" s="7"/>
      <c r="AF29" s="42"/>
      <c r="AG29" s="43"/>
    </row>
    <row r="30" spans="3:33" ht="15.75" customHeight="1" x14ac:dyDescent="0.25">
      <c r="AB30" s="107" t="s">
        <v>141</v>
      </c>
      <c r="AE30" s="7"/>
      <c r="AF30" s="42"/>
      <c r="AG30" s="43"/>
    </row>
    <row r="31" spans="3:33" ht="15.75" x14ac:dyDescent="0.25">
      <c r="C31" s="29"/>
      <c r="AB31" s="107" t="s">
        <v>201</v>
      </c>
      <c r="AE31" s="7"/>
      <c r="AF31" s="42"/>
      <c r="AG31" s="43"/>
    </row>
    <row r="32" spans="3:33" ht="15.75" x14ac:dyDescent="0.25">
      <c r="F32" s="48"/>
      <c r="G32" s="48"/>
      <c r="H32" s="48"/>
      <c r="I32" s="48"/>
      <c r="J32" s="48"/>
      <c r="K32" s="48"/>
      <c r="AB32" s="107" t="s">
        <v>142</v>
      </c>
      <c r="AE32" s="7"/>
      <c r="AF32" s="42"/>
      <c r="AG32" s="43"/>
    </row>
    <row r="33" spans="3:33" ht="15.75" x14ac:dyDescent="0.25">
      <c r="F33" s="48"/>
      <c r="G33" s="48"/>
      <c r="H33" s="48"/>
      <c r="I33" s="48"/>
      <c r="J33" s="48"/>
      <c r="K33" s="48"/>
      <c r="AB33" s="107" t="s">
        <v>8</v>
      </c>
      <c r="AE33" s="7"/>
      <c r="AF33" s="42"/>
      <c r="AG33" s="43"/>
    </row>
    <row r="34" spans="3:33" ht="15.75" x14ac:dyDescent="0.25">
      <c r="F34" s="48"/>
      <c r="G34" s="48"/>
      <c r="H34" s="48"/>
      <c r="I34" s="48"/>
      <c r="J34" s="48"/>
      <c r="K34" s="48"/>
      <c r="AB34" s="107" t="s">
        <v>212</v>
      </c>
      <c r="AE34" s="7"/>
      <c r="AF34" s="42"/>
      <c r="AG34" s="43"/>
    </row>
    <row r="35" spans="3:33" ht="16.5" x14ac:dyDescent="0.3">
      <c r="D35" s="32"/>
      <c r="E35" s="7"/>
      <c r="F35" s="49"/>
      <c r="G35" s="49"/>
      <c r="H35" s="49"/>
      <c r="I35" s="49"/>
      <c r="J35" s="49"/>
      <c r="K35" s="49"/>
      <c r="AB35" s="107" t="s">
        <v>202</v>
      </c>
      <c r="AE35" s="7"/>
      <c r="AF35" s="42"/>
      <c r="AG35" s="43"/>
    </row>
    <row r="36" spans="3:33" ht="15.75" customHeight="1" x14ac:dyDescent="0.3">
      <c r="D36" s="1"/>
      <c r="E36" s="7"/>
      <c r="F36" s="50"/>
      <c r="G36" s="48"/>
      <c r="H36" s="48"/>
      <c r="I36" s="48"/>
      <c r="J36" s="48"/>
      <c r="K36" s="48"/>
      <c r="AB36" s="107" t="s">
        <v>203</v>
      </c>
      <c r="AE36" s="7"/>
      <c r="AF36" s="42"/>
      <c r="AG36" s="43"/>
    </row>
    <row r="37" spans="3:33" ht="15.75" customHeight="1" x14ac:dyDescent="0.3">
      <c r="D37" s="32"/>
      <c r="E37" s="7"/>
      <c r="F37" s="49"/>
      <c r="G37" s="49"/>
      <c r="H37" s="49"/>
      <c r="I37" s="49"/>
      <c r="J37" s="49"/>
      <c r="K37" s="49"/>
      <c r="AB37" s="107" t="s">
        <v>204</v>
      </c>
      <c r="AE37" s="7"/>
      <c r="AF37" s="42"/>
      <c r="AG37" s="43"/>
    </row>
    <row r="38" spans="3:33" ht="15.75" customHeight="1" x14ac:dyDescent="0.3">
      <c r="D38" s="1"/>
      <c r="E38" s="7"/>
      <c r="F38" s="50"/>
      <c r="G38" s="48"/>
      <c r="H38" s="48"/>
      <c r="I38" s="48"/>
      <c r="J38" s="48"/>
      <c r="K38" s="48"/>
      <c r="AB38" s="107" t="s">
        <v>903</v>
      </c>
      <c r="AE38" s="7"/>
      <c r="AF38" s="42"/>
      <c r="AG38" s="43"/>
    </row>
    <row r="39" spans="3:33" ht="15.75" customHeight="1" x14ac:dyDescent="0.3">
      <c r="D39" s="32"/>
      <c r="E39" s="51"/>
      <c r="F39" s="49"/>
      <c r="G39" s="49"/>
      <c r="H39" s="49"/>
      <c r="I39" s="49"/>
      <c r="J39" s="49"/>
      <c r="K39" s="49"/>
      <c r="AB39" s="107" t="s">
        <v>143</v>
      </c>
      <c r="AE39" s="7"/>
      <c r="AF39" s="42"/>
      <c r="AG39" s="43"/>
    </row>
    <row r="40" spans="3:33" ht="16.5" x14ac:dyDescent="0.3">
      <c r="D40" s="1"/>
      <c r="E40" s="7"/>
      <c r="F40" s="52"/>
      <c r="G40" s="48"/>
      <c r="H40" s="48"/>
      <c r="I40" s="48"/>
      <c r="J40" s="48"/>
      <c r="K40" s="48"/>
      <c r="AB40" s="107" t="s">
        <v>205</v>
      </c>
      <c r="AE40" s="7"/>
      <c r="AF40" s="42"/>
      <c r="AG40" s="43"/>
    </row>
    <row r="41" spans="3:33" ht="16.5" x14ac:dyDescent="0.3">
      <c r="D41" s="53"/>
      <c r="E41" s="54"/>
      <c r="F41" s="49"/>
      <c r="G41" s="49"/>
      <c r="H41" s="49"/>
      <c r="I41" s="49"/>
      <c r="J41" s="49"/>
      <c r="K41" s="49"/>
      <c r="AB41" s="107" t="s">
        <v>133</v>
      </c>
      <c r="AE41" s="7"/>
      <c r="AF41" s="42"/>
      <c r="AG41" s="43"/>
    </row>
    <row r="42" spans="3:33" ht="12.75" x14ac:dyDescent="0.2">
      <c r="E42" s="7"/>
      <c r="F42" s="48"/>
      <c r="G42" s="48"/>
      <c r="H42" s="48"/>
      <c r="I42" s="48"/>
      <c r="J42" s="48"/>
      <c r="K42" s="48"/>
      <c r="AB42" s="107" t="s">
        <v>9</v>
      </c>
      <c r="AE42" s="7"/>
      <c r="AF42" s="42"/>
      <c r="AG42" s="43"/>
    </row>
    <row r="43" spans="3:33" ht="16.5" x14ac:dyDescent="0.3">
      <c r="D43" s="53"/>
      <c r="E43" s="53"/>
      <c r="F43" s="55"/>
      <c r="G43" s="55"/>
      <c r="H43" s="56"/>
      <c r="I43" s="56"/>
      <c r="J43" s="56"/>
      <c r="K43" s="56"/>
      <c r="AB43" s="107" t="s">
        <v>144</v>
      </c>
      <c r="AE43" s="7"/>
      <c r="AF43" s="42"/>
      <c r="AG43" s="43"/>
    </row>
    <row r="44" spans="3:33" ht="12.75" x14ac:dyDescent="0.2">
      <c r="E44" s="7"/>
      <c r="F44" s="48"/>
      <c r="G44" s="48"/>
      <c r="H44" s="48"/>
      <c r="I44" s="48"/>
      <c r="J44" s="48"/>
      <c r="K44" s="48"/>
      <c r="AB44" s="107" t="s">
        <v>10</v>
      </c>
      <c r="AE44" s="7"/>
      <c r="AF44" s="42"/>
      <c r="AG44" s="43"/>
    </row>
    <row r="45" spans="3:33" ht="15" customHeight="1" x14ac:dyDescent="0.2">
      <c r="D45" s="57"/>
      <c r="E45" s="57"/>
      <c r="F45" s="58"/>
      <c r="G45" s="58"/>
      <c r="H45" s="58"/>
      <c r="I45" s="59"/>
      <c r="J45" s="59"/>
      <c r="K45" s="59"/>
      <c r="AB45" s="107" t="s">
        <v>206</v>
      </c>
      <c r="AE45" s="7"/>
      <c r="AF45" s="42"/>
      <c r="AG45" s="43"/>
    </row>
    <row r="46" spans="3:33" ht="15" customHeight="1" x14ac:dyDescent="0.2">
      <c r="C46" s="57"/>
      <c r="D46" s="57"/>
      <c r="E46" s="57"/>
      <c r="F46" s="58"/>
      <c r="G46" s="58"/>
      <c r="H46" s="58"/>
      <c r="I46" s="59"/>
      <c r="J46" s="59"/>
      <c r="K46" s="59"/>
      <c r="AB46" s="107" t="s">
        <v>11</v>
      </c>
      <c r="AE46" s="7"/>
      <c r="AF46" s="42"/>
      <c r="AG46" s="43"/>
    </row>
    <row r="47" spans="3:33" ht="15.75" x14ac:dyDescent="0.25">
      <c r="F47" s="48"/>
      <c r="G47" s="48"/>
      <c r="H47" s="48"/>
      <c r="I47" s="48"/>
      <c r="J47" s="48"/>
      <c r="K47" s="48"/>
      <c r="AB47" s="107" t="s">
        <v>207</v>
      </c>
      <c r="AE47" s="7"/>
      <c r="AF47" s="42"/>
      <c r="AG47" s="43"/>
    </row>
    <row r="48" spans="3:33" ht="15.75" x14ac:dyDescent="0.25">
      <c r="F48" s="48"/>
      <c r="G48" s="48"/>
      <c r="H48" s="48"/>
      <c r="I48" s="48"/>
      <c r="J48" s="48"/>
      <c r="K48" s="48"/>
      <c r="AB48" s="107" t="s">
        <v>208</v>
      </c>
      <c r="AE48" s="7"/>
      <c r="AF48" s="42"/>
      <c r="AG48" s="43"/>
    </row>
    <row r="49" spans="28:33" ht="15.75" x14ac:dyDescent="0.25">
      <c r="AB49" s="107" t="s">
        <v>209</v>
      </c>
      <c r="AE49" s="7"/>
      <c r="AF49" s="42"/>
      <c r="AG49" s="43"/>
    </row>
    <row r="50" spans="28:33" ht="15.75" x14ac:dyDescent="0.25">
      <c r="AB50" s="107" t="s">
        <v>134</v>
      </c>
      <c r="AE50" s="7"/>
      <c r="AF50" s="42"/>
      <c r="AG50" s="43"/>
    </row>
    <row r="51" spans="28:33" ht="15.75" x14ac:dyDescent="0.25">
      <c r="AB51" s="107" t="s">
        <v>12</v>
      </c>
      <c r="AE51" s="7"/>
      <c r="AF51" s="42"/>
      <c r="AG51" s="43"/>
    </row>
    <row r="52" spans="28:33" ht="15.75" x14ac:dyDescent="0.25">
      <c r="AB52" s="107" t="s">
        <v>974</v>
      </c>
      <c r="AE52" s="7"/>
      <c r="AF52" s="42"/>
      <c r="AG52" s="43"/>
    </row>
    <row r="53" spans="28:33" ht="15.75" x14ac:dyDescent="0.25">
      <c r="AB53" s="107" t="s">
        <v>975</v>
      </c>
      <c r="AE53" s="7"/>
      <c r="AF53" s="42"/>
      <c r="AG53" s="43"/>
    </row>
    <row r="54" spans="28:33" ht="15.75" x14ac:dyDescent="0.25">
      <c r="AB54" s="107" t="s">
        <v>14</v>
      </c>
      <c r="AE54" s="7"/>
      <c r="AF54" s="42"/>
      <c r="AG54" s="43"/>
    </row>
    <row r="55" spans="28:33" ht="15.75" x14ac:dyDescent="0.25">
      <c r="AB55" s="107" t="s">
        <v>182</v>
      </c>
      <c r="AE55" s="7"/>
      <c r="AF55" s="42"/>
      <c r="AG55" s="43"/>
    </row>
    <row r="56" spans="28:33" ht="15.75" x14ac:dyDescent="0.25">
      <c r="AB56" s="107" t="s">
        <v>15</v>
      </c>
      <c r="AE56" s="7"/>
      <c r="AF56" s="42"/>
      <c r="AG56" s="43"/>
    </row>
    <row r="57" spans="28:33" ht="15.75" x14ac:dyDescent="0.25">
      <c r="AB57" s="107" t="s">
        <v>183</v>
      </c>
      <c r="AE57" s="7"/>
      <c r="AF57" s="42"/>
      <c r="AG57" s="43"/>
    </row>
    <row r="58" spans="28:33" ht="15.75" x14ac:dyDescent="0.25">
      <c r="AB58" s="107" t="s">
        <v>145</v>
      </c>
      <c r="AE58" s="7"/>
      <c r="AF58" s="42"/>
      <c r="AG58" s="43"/>
    </row>
    <row r="59" spans="28:33" ht="15.75" x14ac:dyDescent="0.25">
      <c r="AB59" s="107" t="s">
        <v>16</v>
      </c>
      <c r="AE59" s="7"/>
      <c r="AF59" s="42"/>
      <c r="AG59" s="43"/>
    </row>
    <row r="60" spans="28:33" ht="15.75" x14ac:dyDescent="0.25">
      <c r="AB60" s="107" t="s">
        <v>184</v>
      </c>
      <c r="AE60" s="7"/>
      <c r="AF60" s="42"/>
      <c r="AG60" s="43"/>
    </row>
    <row r="61" spans="28:33" ht="15.75" x14ac:dyDescent="0.25">
      <c r="AB61" s="107" t="s">
        <v>17</v>
      </c>
      <c r="AE61" s="7"/>
      <c r="AF61" s="42"/>
      <c r="AG61" s="43"/>
    </row>
    <row r="62" spans="28:33" ht="15.75" x14ac:dyDescent="0.25">
      <c r="AB62" s="107" t="s">
        <v>18</v>
      </c>
      <c r="AE62" s="7"/>
      <c r="AF62" s="42"/>
      <c r="AG62" s="43"/>
    </row>
    <row r="63" spans="28:33" ht="15.75" x14ac:dyDescent="0.25">
      <c r="AB63" s="107" t="s">
        <v>146</v>
      </c>
      <c r="AE63" s="7"/>
      <c r="AF63" s="42"/>
      <c r="AG63" s="43"/>
    </row>
    <row r="64" spans="28:33" ht="15.75" x14ac:dyDescent="0.25">
      <c r="AB64" s="107" t="s">
        <v>19</v>
      </c>
      <c r="AE64" s="7"/>
      <c r="AF64" s="42"/>
      <c r="AG64" s="43"/>
    </row>
    <row r="65" spans="28:33" ht="15.75" x14ac:dyDescent="0.25">
      <c r="AB65" s="107" t="s">
        <v>210</v>
      </c>
      <c r="AE65" s="7"/>
      <c r="AF65" s="42"/>
      <c r="AG65" s="43"/>
    </row>
    <row r="66" spans="28:33" ht="15.75" x14ac:dyDescent="0.25">
      <c r="AB66" s="107" t="s">
        <v>904</v>
      </c>
      <c r="AE66" s="7"/>
      <c r="AF66" s="42"/>
      <c r="AG66" s="43"/>
    </row>
    <row r="67" spans="28:33" ht="15.75" x14ac:dyDescent="0.25">
      <c r="AB67" s="107" t="s">
        <v>20</v>
      </c>
      <c r="AE67" s="7"/>
      <c r="AF67" s="42"/>
      <c r="AG67" s="43"/>
    </row>
    <row r="68" spans="28:33" ht="15.75" x14ac:dyDescent="0.25">
      <c r="AB68" s="107" t="s">
        <v>137</v>
      </c>
      <c r="AE68" s="7"/>
      <c r="AF68" s="42"/>
      <c r="AG68" s="43"/>
    </row>
    <row r="69" spans="28:33" ht="15.75" x14ac:dyDescent="0.25">
      <c r="AB69" s="107" t="s">
        <v>135</v>
      </c>
      <c r="AE69" s="7"/>
      <c r="AF69" s="42"/>
      <c r="AG69" s="43"/>
    </row>
    <row r="70" spans="28:33" ht="15.75" x14ac:dyDescent="0.25">
      <c r="AB70" s="107" t="s">
        <v>136</v>
      </c>
      <c r="AE70" s="7"/>
      <c r="AF70" s="42"/>
      <c r="AG70" s="43"/>
    </row>
    <row r="71" spans="28:33" ht="15.75" x14ac:dyDescent="0.25">
      <c r="AB71" s="107" t="s">
        <v>211</v>
      </c>
      <c r="AE71" s="7"/>
      <c r="AF71" s="42"/>
      <c r="AG71" s="43"/>
    </row>
    <row r="72" spans="28:33" ht="15.75" x14ac:dyDescent="0.25">
      <c r="AB72" s="107" t="s">
        <v>147</v>
      </c>
      <c r="AC72" s="7"/>
      <c r="AE72" s="7"/>
      <c r="AF72" s="42"/>
      <c r="AG72" s="43"/>
    </row>
    <row r="73" spans="28:33" ht="15.75" x14ac:dyDescent="0.25">
      <c r="AB73" s="107" t="s">
        <v>21</v>
      </c>
      <c r="AC73" s="7"/>
      <c r="AE73" s="7"/>
      <c r="AF73" s="42"/>
      <c r="AG73" s="43"/>
    </row>
    <row r="74" spans="28:33" ht="15.75" x14ac:dyDescent="0.25">
      <c r="AC74" s="7"/>
      <c r="AE74" s="7"/>
      <c r="AF74" s="42"/>
      <c r="AG74" s="43"/>
    </row>
    <row r="75" spans="28:33" ht="15.75" x14ac:dyDescent="0.25">
      <c r="AC75" s="7"/>
      <c r="AE75" s="7"/>
      <c r="AF75" s="42"/>
      <c r="AG75" s="43"/>
    </row>
    <row r="76" spans="28:33" ht="15.75" x14ac:dyDescent="0.25">
      <c r="AC76" s="7"/>
      <c r="AE76" s="7"/>
      <c r="AF76" s="42"/>
      <c r="AG76" s="43"/>
    </row>
    <row r="77" spans="28:33" ht="15.75" x14ac:dyDescent="0.25">
      <c r="AC77" s="7"/>
      <c r="AE77" s="7"/>
      <c r="AF77" s="42"/>
      <c r="AG77" s="43"/>
    </row>
    <row r="78" spans="28:33" ht="15.75" x14ac:dyDescent="0.25">
      <c r="AC78" s="7"/>
      <c r="AE78" s="7"/>
      <c r="AF78" s="42"/>
      <c r="AG78" s="43"/>
    </row>
    <row r="79" spans="28:33" ht="15.75" x14ac:dyDescent="0.25">
      <c r="AC79" s="7"/>
      <c r="AE79" s="7"/>
      <c r="AF79" s="42"/>
      <c r="AG79" s="43"/>
    </row>
    <row r="80" spans="28:33" ht="15.75" x14ac:dyDescent="0.25">
      <c r="AC80" s="7"/>
      <c r="AE80" s="7"/>
      <c r="AF80" s="42"/>
      <c r="AG80" s="43"/>
    </row>
    <row r="81" spans="29:33" ht="15.75" x14ac:dyDescent="0.25">
      <c r="AC81" s="7"/>
      <c r="AE81" s="7"/>
      <c r="AF81" s="42"/>
      <c r="AG81" s="43"/>
    </row>
    <row r="82" spans="29:33" ht="15.75" x14ac:dyDescent="0.25">
      <c r="AC82" s="7"/>
      <c r="AE82" s="7"/>
      <c r="AF82" s="42"/>
      <c r="AG82" s="43"/>
    </row>
    <row r="83" spans="29:33" ht="15.75" x14ac:dyDescent="0.25">
      <c r="AC83" s="7"/>
      <c r="AE83" s="7"/>
      <c r="AF83" s="42"/>
      <c r="AG83" s="43"/>
    </row>
    <row r="84" spans="29:33" ht="15.75" x14ac:dyDescent="0.25">
      <c r="AC84" s="7"/>
      <c r="AE84" s="7"/>
      <c r="AF84" s="42"/>
      <c r="AG84" s="43"/>
    </row>
    <row r="85" spans="29:33" ht="15.75" x14ac:dyDescent="0.25">
      <c r="AC85" s="7"/>
      <c r="AE85" s="7"/>
      <c r="AF85" s="43"/>
      <c r="AG85" s="43"/>
    </row>
    <row r="86" spans="29:33" ht="15.75" x14ac:dyDescent="0.25">
      <c r="AC86" s="7"/>
      <c r="AE86" s="7"/>
      <c r="AF86" s="43"/>
      <c r="AG86" s="43"/>
    </row>
    <row r="87" spans="29:33" ht="15.75" x14ac:dyDescent="0.25">
      <c r="AC87" s="7"/>
      <c r="AE87" s="7"/>
      <c r="AF87" s="43"/>
      <c r="AG87" s="43"/>
    </row>
    <row r="88" spans="29:33" ht="15.75" x14ac:dyDescent="0.25">
      <c r="AC88" s="60"/>
      <c r="AF88" s="43"/>
      <c r="AG88" s="43"/>
    </row>
    <row r="89" spans="29:33" ht="15.75" x14ac:dyDescent="0.25">
      <c r="AC89" s="60"/>
      <c r="AF89" s="43"/>
      <c r="AG89" s="43"/>
    </row>
    <row r="90" spans="29:33" ht="15.75" x14ac:dyDescent="0.25">
      <c r="AC90" s="60"/>
      <c r="AF90" s="43"/>
      <c r="AG90" s="43"/>
    </row>
    <row r="91" spans="29:33" ht="15.75" x14ac:dyDescent="0.25">
      <c r="AC91" s="60"/>
      <c r="AF91" s="43"/>
      <c r="AG91" s="43"/>
    </row>
    <row r="92" spans="29:33" ht="15.75" x14ac:dyDescent="0.25">
      <c r="AC92" s="60"/>
      <c r="AF92" s="43"/>
      <c r="AG92" s="43"/>
    </row>
    <row r="93" spans="29:33" ht="15.75" x14ac:dyDescent="0.25">
      <c r="AC93" s="60"/>
      <c r="AF93" s="43"/>
      <c r="AG93" s="43"/>
    </row>
    <row r="94" spans="29:33" ht="15.75" x14ac:dyDescent="0.25">
      <c r="AC94" s="60"/>
      <c r="AF94" s="43"/>
      <c r="AG94" s="43"/>
    </row>
    <row r="95" spans="29:33" ht="15.75" x14ac:dyDescent="0.25">
      <c r="AC95" s="60"/>
      <c r="AF95" s="43"/>
      <c r="AG95" s="43"/>
    </row>
    <row r="96" spans="29:33" ht="15.75" x14ac:dyDescent="0.25">
      <c r="AC96" s="60"/>
      <c r="AF96" s="43"/>
      <c r="AG96" s="43"/>
    </row>
    <row r="97" spans="29:33" ht="15.75" x14ac:dyDescent="0.25">
      <c r="AC97" s="60"/>
      <c r="AF97" s="43"/>
      <c r="AG97" s="43"/>
    </row>
    <row r="98" spans="29:33" ht="15.75" x14ac:dyDescent="0.25">
      <c r="AC98" s="60"/>
      <c r="AF98" s="43"/>
      <c r="AG98" s="43"/>
    </row>
    <row r="99" spans="29:33" ht="15.75" x14ac:dyDescent="0.25">
      <c r="AC99" s="60"/>
      <c r="AF99" s="43"/>
      <c r="AG99" s="43"/>
    </row>
    <row r="100" spans="29:33" ht="15.75" x14ac:dyDescent="0.25">
      <c r="AC100" s="60"/>
      <c r="AF100" s="43"/>
      <c r="AG100" s="43"/>
    </row>
    <row r="101" spans="29:33" ht="15.75" x14ac:dyDescent="0.25">
      <c r="AC101" s="60"/>
      <c r="AF101" s="43"/>
      <c r="AG101" s="43"/>
    </row>
    <row r="102" spans="29:33" ht="15.75" x14ac:dyDescent="0.25">
      <c r="AC102" s="60"/>
      <c r="AF102" s="43"/>
      <c r="AG102" s="43"/>
    </row>
    <row r="103" spans="29:33" ht="15.75" x14ac:dyDescent="0.25">
      <c r="AC103" s="60"/>
      <c r="AF103" s="43"/>
      <c r="AG103" s="43"/>
    </row>
    <row r="104" spans="29:33" ht="15.75" x14ac:dyDescent="0.25">
      <c r="AC104" s="60"/>
      <c r="AF104" s="43"/>
      <c r="AG104" s="43"/>
    </row>
    <row r="105" spans="29:33" ht="15.75" hidden="1" x14ac:dyDescent="0.25">
      <c r="AC105" s="60"/>
      <c r="AF105" s="43"/>
      <c r="AG105" s="43"/>
    </row>
    <row r="106" spans="29:33" ht="15.75" hidden="1" x14ac:dyDescent="0.25">
      <c r="AC106" s="60"/>
      <c r="AF106" s="43"/>
      <c r="AG106" s="43"/>
    </row>
    <row r="107" spans="29:33" ht="15.75" x14ac:dyDescent="0.25"/>
  </sheetData>
  <sheetProtection algorithmName="SHA-512" hashValue="BlGVvphbzUvHumaujCNRVdAEXhURiyxhDWnyyPwHWWp2n2APMaguZILT5aYJqDQ/j4QeuUAi+cA233/XnAM7qg==" saltValue="6186dqhamDoaWtTPalEfPA==" spinCount="100000" sheet="1" objects="1" scenarios="1"/>
  <sortState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formula1>"2009,2010,2011,2012, 2013, 2014, 2015, 2016, 2017,2018,2019,2020"</formula1>
    </dataValidation>
    <dataValidation allowBlank="1" showInputMessage="1" showErrorMessage="1" promptTitle="Inputting Date" prompt="Please Use the following format:_x000a__x000a_E.g:  May 1, 2012" sqref="H43:K43"/>
    <dataValidation type="list" allowBlank="1" showInputMessage="1" showErrorMessage="1" sqref="I45:K46">
      <formula1>"Excel 2000, Excel 2003, Excel 2007, Excel 2010"</formula1>
    </dataValidation>
    <dataValidation type="list" allowBlank="1" showInputMessage="1" showErrorMessage="1" sqref="D15:E15">
      <formula1>$AB$1:$AB$73</formula1>
    </dataValidation>
  </dataValidations>
  <pageMargins left="0.75" right="0.75" top="1" bottom="1" header="0.5" footer="0.5"/>
  <pageSetup scale="5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60"/>
  <sheetViews>
    <sheetView showGridLines="0" zoomScale="80" zoomScaleNormal="80" workbookViewId="0">
      <pane ySplit="16" topLeftCell="A17" activePane="bottomLeft" state="frozenSplit"/>
      <selection pane="bottomLeft" activeCell="K45" sqref="K45"/>
    </sheetView>
  </sheetViews>
  <sheetFormatPr defaultColWidth="9.28515625" defaultRowHeight="12.75" x14ac:dyDescent="0.2"/>
  <cols>
    <col min="1" max="1" width="58.28515625" style="7" customWidth="1"/>
    <col min="2" max="2" width="80" style="7" customWidth="1"/>
    <col min="3" max="3" width="8.7109375" style="79" customWidth="1"/>
    <col min="4" max="4" width="18.5703125" style="79" customWidth="1"/>
    <col min="5" max="5" width="17.7109375" style="79" bestFit="1" customWidth="1"/>
    <col min="6" max="6" width="16" style="79" customWidth="1"/>
    <col min="7" max="7" width="21.28515625" style="79" customWidth="1"/>
    <col min="8" max="8" width="10.28515625" style="79" customWidth="1"/>
    <col min="9" max="10" width="21.28515625" style="79" customWidth="1"/>
    <col min="11" max="17" width="21.28515625" style="7" customWidth="1"/>
    <col min="18" max="16384" width="9.28515625" style="7"/>
  </cols>
  <sheetData>
    <row r="13" spans="1:17" ht="15.75" x14ac:dyDescent="0.25">
      <c r="A13" s="47" t="s">
        <v>159</v>
      </c>
    </row>
    <row r="15" spans="1:17" ht="48" thickBot="1" x14ac:dyDescent="0.25">
      <c r="A15" s="91" t="s">
        <v>153</v>
      </c>
      <c r="B15" s="91" t="s">
        <v>107</v>
      </c>
      <c r="C15" s="92" t="s">
        <v>154</v>
      </c>
      <c r="D15" s="93" t="s">
        <v>160</v>
      </c>
      <c r="E15" s="94" t="s">
        <v>155</v>
      </c>
      <c r="F15" s="94" t="s">
        <v>170</v>
      </c>
      <c r="G15" s="94" t="s">
        <v>156</v>
      </c>
      <c r="H15" s="95" t="s">
        <v>157</v>
      </c>
      <c r="I15" s="94" t="s">
        <v>158</v>
      </c>
      <c r="J15" s="93" t="s">
        <v>189</v>
      </c>
      <c r="K15" s="96"/>
      <c r="L15" s="96"/>
      <c r="M15" s="96"/>
      <c r="N15" s="96"/>
      <c r="O15" s="96"/>
      <c r="P15" s="96"/>
      <c r="Q15" s="96"/>
    </row>
    <row r="17" spans="1:17" x14ac:dyDescent="0.2">
      <c r="A17" s="7" t="s">
        <v>1282</v>
      </c>
      <c r="B17" s="35" t="s">
        <v>1283</v>
      </c>
      <c r="C17" s="79" t="s">
        <v>1294</v>
      </c>
      <c r="D17" s="190">
        <v>9.1999999999999998E-3</v>
      </c>
      <c r="E17" s="191">
        <v>287073370.7798</v>
      </c>
      <c r="F17" s="191">
        <v>0</v>
      </c>
      <c r="G17" s="191">
        <f>ROUND(D17*E17, 2)</f>
        <v>2641075.0099999998</v>
      </c>
      <c r="H17" s="192">
        <f>G17/8188334.64</f>
        <v>0.32254116693012924</v>
      </c>
      <c r="I17" s="191">
        <f>H17*total_current_wholesale_network</f>
        <v>2735406.2246832782</v>
      </c>
      <c r="J17" s="190">
        <f>IF(ISERROR(I17/E17), 0, I17/E17)</f>
        <v>9.5285961817108949E-3</v>
      </c>
    </row>
    <row r="18" spans="1:17" x14ac:dyDescent="0.2">
      <c r="A18" s="7" t="s">
        <v>1285</v>
      </c>
      <c r="B18" s="35" t="s">
        <v>1283</v>
      </c>
      <c r="C18" s="79" t="s">
        <v>1294</v>
      </c>
      <c r="D18" s="190">
        <v>8.6E-3</v>
      </c>
      <c r="E18" s="191">
        <v>103109049.4867</v>
      </c>
      <c r="F18" s="191">
        <v>0</v>
      </c>
      <c r="G18" s="191">
        <f>ROUND(D18*E18, 2)</f>
        <v>886737.83</v>
      </c>
      <c r="H18" s="192">
        <f>G18/8188334.64</f>
        <v>0.10829281764673945</v>
      </c>
      <c r="I18" s="191">
        <f>H18*total_current_wholesale_network</f>
        <v>918409.42444271687</v>
      </c>
      <c r="J18" s="190">
        <f>IF(ISERROR(I18/E18), 0, I18/E18)</f>
        <v>8.9071660442489303E-3</v>
      </c>
    </row>
    <row r="19" spans="1:17" x14ac:dyDescent="0.2">
      <c r="A19" s="7" t="s">
        <v>1286</v>
      </c>
      <c r="B19" s="35" t="s">
        <v>1283</v>
      </c>
      <c r="C19" s="79" t="s">
        <v>1295</v>
      </c>
      <c r="D19" s="190">
        <v>3.4462999999999999</v>
      </c>
      <c r="E19" s="191">
        <v>0</v>
      </c>
      <c r="F19" s="191">
        <v>524185</v>
      </c>
      <c r="G19" s="191">
        <f>ROUND(D19*F19, 2)</f>
        <v>1806498.77</v>
      </c>
      <c r="H19" s="192">
        <f>G19/8188334.64</f>
        <v>0.22061858111846783</v>
      </c>
      <c r="I19" s="191">
        <f>H19*total_current_wholesale_network</f>
        <v>1871021.4445369677</v>
      </c>
      <c r="J19" s="190">
        <f>IF(ISERROR(I19/F19), 0, I19/F19)</f>
        <v>3.5693914258076207</v>
      </c>
    </row>
    <row r="20" spans="1:17" x14ac:dyDescent="0.2">
      <c r="A20" s="7" t="s">
        <v>1287</v>
      </c>
      <c r="B20" s="35" t="s">
        <v>1283</v>
      </c>
      <c r="C20" s="79" t="s">
        <v>1295</v>
      </c>
      <c r="D20" s="190">
        <v>3.6602999999999999</v>
      </c>
      <c r="E20" s="191">
        <v>0</v>
      </c>
      <c r="F20" s="191">
        <v>245050</v>
      </c>
      <c r="G20" s="191">
        <f>ROUND(D20*F20, 2)</f>
        <v>896956.52</v>
      </c>
      <c r="H20" s="192">
        <f>G20/8188334.64</f>
        <v>0.10954077470385358</v>
      </c>
      <c r="I20" s="191">
        <f>H20*total_current_wholesale_network</f>
        <v>928993.09515569254</v>
      </c>
      <c r="J20" s="190">
        <f>IF(ISERROR(I20/F20), 0, I20/F20)</f>
        <v>3.7910348710699551</v>
      </c>
    </row>
    <row r="21" spans="1:17" x14ac:dyDescent="0.2">
      <c r="A21" s="7" t="s">
        <v>1288</v>
      </c>
      <c r="B21" s="35" t="s">
        <v>1289</v>
      </c>
      <c r="C21" s="79" t="s">
        <v>1295</v>
      </c>
      <c r="D21" s="190">
        <v>4.0528000000000004</v>
      </c>
      <c r="E21" s="191">
        <v>0</v>
      </c>
      <c r="F21" s="191">
        <v>471315</v>
      </c>
      <c r="G21" s="191">
        <f>ROUND(D21*F21, 2)</f>
        <v>1910145.43</v>
      </c>
      <c r="H21" s="192">
        <f>G21/8188334.64</f>
        <v>0.23327642481402056</v>
      </c>
      <c r="I21" s="191">
        <f>H21*total_current_wholesale_network</f>
        <v>1978370.0498806802</v>
      </c>
      <c r="J21" s="190">
        <f>IF(ISERROR(I21/F21), 0, I21/F21)</f>
        <v>4.1975537589100282</v>
      </c>
      <c r="K21" s="7" t="s">
        <v>1305</v>
      </c>
    </row>
    <row r="22" spans="1:17" x14ac:dyDescent="0.2">
      <c r="A22" s="7" t="s">
        <v>1291</v>
      </c>
      <c r="B22" s="35" t="s">
        <v>1283</v>
      </c>
      <c r="C22" s="79" t="s">
        <v>1294</v>
      </c>
      <c r="D22" s="190">
        <v>8.6E-3</v>
      </c>
      <c r="E22" s="191">
        <v>2273269.2450999999</v>
      </c>
      <c r="F22" s="191">
        <v>0</v>
      </c>
      <c r="G22" s="191">
        <f>ROUND(D22*E22, 2)</f>
        <v>19550.12</v>
      </c>
      <c r="H22" s="192">
        <f>G22/8188334.64</f>
        <v>2.3875575265937103E-3</v>
      </c>
      <c r="I22" s="191">
        <f>H22*total_current_wholesale_network</f>
        <v>20248.391181174764</v>
      </c>
      <c r="J22" s="190">
        <f>IF(ISERROR(I22/E22), 0, I22/E22)</f>
        <v>8.9071680465566891E-3</v>
      </c>
    </row>
    <row r="23" spans="1:17" x14ac:dyDescent="0.2">
      <c r="A23" s="7" t="s">
        <v>1292</v>
      </c>
      <c r="B23" s="35" t="s">
        <v>1283</v>
      </c>
      <c r="C23" s="79" t="s">
        <v>1295</v>
      </c>
      <c r="D23" s="190">
        <v>2.6120999999999999</v>
      </c>
      <c r="E23" s="191">
        <v>0</v>
      </c>
      <c r="F23" s="191">
        <v>1187</v>
      </c>
      <c r="G23" s="191">
        <f>ROUND(D23*F23, 2)</f>
        <v>3100.56</v>
      </c>
      <c r="H23" s="192">
        <f>G23/8188334.64</f>
        <v>3.7865575068876276E-4</v>
      </c>
      <c r="I23" s="191">
        <f>H23*total_current_wholesale_network</f>
        <v>3211.3026293804455</v>
      </c>
      <c r="J23" s="190">
        <f>IF(ISERROR(I23/F23), 0, I23/F23)</f>
        <v>2.7053939590399709</v>
      </c>
    </row>
    <row r="24" spans="1:17" x14ac:dyDescent="0.2">
      <c r="A24" s="7" t="s">
        <v>1293</v>
      </c>
      <c r="B24" s="35" t="s">
        <v>1283</v>
      </c>
      <c r="C24" s="79" t="s">
        <v>1295</v>
      </c>
      <c r="D24" s="190">
        <v>2.5991</v>
      </c>
      <c r="E24" s="191">
        <v>0</v>
      </c>
      <c r="F24" s="191">
        <v>9338</v>
      </c>
      <c r="G24" s="191">
        <f>ROUND(D24*F24, 2)</f>
        <v>24270.400000000001</v>
      </c>
      <c r="H24" s="192">
        <f>G24/8188334.64</f>
        <v>2.9640215095068467E-3</v>
      </c>
      <c r="I24" s="191">
        <f>H24*total_current_wholesale_network</f>
        <v>25137.265312109801</v>
      </c>
      <c r="J24" s="190">
        <f>IF(ISERROR(I24/F24), 0, I24/F24)</f>
        <v>2.691932460067445</v>
      </c>
    </row>
    <row r="25" spans="1:17" x14ac:dyDescent="0.2">
      <c r="B25" s="35"/>
    </row>
    <row r="26" spans="1:17" ht="15.75" x14ac:dyDescent="0.25">
      <c r="A26" s="47" t="s">
        <v>1298</v>
      </c>
      <c r="B26" s="35"/>
    </row>
    <row r="27" spans="1:17" ht="48" thickBot="1" x14ac:dyDescent="0.25">
      <c r="A27" s="91" t="s">
        <v>153</v>
      </c>
      <c r="B27" s="91" t="s">
        <v>107</v>
      </c>
      <c r="C27" s="92" t="s">
        <v>154</v>
      </c>
      <c r="D27" s="93" t="s">
        <v>1296</v>
      </c>
      <c r="E27" s="94" t="s">
        <v>155</v>
      </c>
      <c r="F27" s="94" t="s">
        <v>170</v>
      </c>
      <c r="G27" s="94" t="s">
        <v>156</v>
      </c>
      <c r="H27" s="95" t="s">
        <v>157</v>
      </c>
      <c r="I27" s="94" t="s">
        <v>158</v>
      </c>
      <c r="J27" s="93" t="s">
        <v>1297</v>
      </c>
      <c r="K27" s="96"/>
      <c r="L27" s="96"/>
      <c r="M27" s="96"/>
      <c r="N27" s="96"/>
      <c r="O27" s="96"/>
      <c r="P27" s="96"/>
      <c r="Q27" s="96"/>
    </row>
    <row r="28" spans="1:17" x14ac:dyDescent="0.2">
      <c r="B28" s="35"/>
    </row>
    <row r="29" spans="1:17" x14ac:dyDescent="0.2">
      <c r="A29" s="7" t="s">
        <v>1282</v>
      </c>
      <c r="B29" s="35" t="s">
        <v>1283</v>
      </c>
      <c r="C29" s="79" t="s">
        <v>1294</v>
      </c>
      <c r="D29" s="190">
        <v>9.1999999999999998E-3</v>
      </c>
      <c r="E29" s="191">
        <v>287073370.7798</v>
      </c>
      <c r="F29" s="191">
        <v>0</v>
      </c>
      <c r="G29" s="191">
        <f>ROUND(D29*E29, 2)</f>
        <v>2641075.0099999998</v>
      </c>
      <c r="H29" s="192">
        <f>G29/8188334.64</f>
        <v>0.32254116693012924</v>
      </c>
      <c r="I29" s="191">
        <f>H29*Total_Current_Wholesale_Lineplus</f>
        <v>2068498.4619147363</v>
      </c>
      <c r="J29" s="190">
        <f>IF(ISERROR(I29/E29), 0, I29/E29)</f>
        <v>7.2054696550080946E-3</v>
      </c>
    </row>
    <row r="30" spans="1:17" x14ac:dyDescent="0.2">
      <c r="A30" s="7" t="s">
        <v>1285</v>
      </c>
      <c r="B30" s="35" t="s">
        <v>1283</v>
      </c>
      <c r="C30" s="79" t="s">
        <v>1294</v>
      </c>
      <c r="D30" s="190">
        <v>8.6E-3</v>
      </c>
      <c r="E30" s="191">
        <v>103109049.4867</v>
      </c>
      <c r="F30" s="191">
        <v>0</v>
      </c>
      <c r="G30" s="191">
        <f>ROUND(D30*E30, 2)</f>
        <v>886737.83</v>
      </c>
      <c r="H30" s="192">
        <f>G30/8188334.64</f>
        <v>0.10829281764673945</v>
      </c>
      <c r="I30" s="191">
        <f>H30*Total_Current_Wholesale_Lineplus</f>
        <v>694495.92704927037</v>
      </c>
      <c r="J30" s="190">
        <f>IF(ISERROR(I30/E30), 0, I30/E30)</f>
        <v>6.7355477575113632E-3</v>
      </c>
    </row>
    <row r="31" spans="1:17" x14ac:dyDescent="0.2">
      <c r="A31" s="7" t="s">
        <v>1286</v>
      </c>
      <c r="B31" s="35" t="s">
        <v>1283</v>
      </c>
      <c r="C31" s="79" t="s">
        <v>1295</v>
      </c>
      <c r="D31" s="190">
        <v>3.4462999999999999</v>
      </c>
      <c r="E31" s="191">
        <v>0</v>
      </c>
      <c r="F31" s="191">
        <v>524185</v>
      </c>
      <c r="G31" s="191">
        <f>ROUND(D31*F31, 2)</f>
        <v>1806498.77</v>
      </c>
      <c r="H31" s="192">
        <f>G31/8188334.64</f>
        <v>0.22061858111846783</v>
      </c>
      <c r="I31" s="191">
        <f>H31*Total_Current_Wholesale_Lineplus</f>
        <v>1414855.6603077559</v>
      </c>
      <c r="J31" s="190">
        <f>IF(ISERROR(I31/F31), 0, I31/F31)</f>
        <v>2.6991532766251534</v>
      </c>
    </row>
    <row r="32" spans="1:17" x14ac:dyDescent="0.2">
      <c r="A32" s="7" t="s">
        <v>1287</v>
      </c>
      <c r="B32" s="35" t="s">
        <v>1283</v>
      </c>
      <c r="C32" s="79" t="s">
        <v>1295</v>
      </c>
      <c r="D32" s="190">
        <v>3.6602999999999999</v>
      </c>
      <c r="E32" s="191">
        <v>0</v>
      </c>
      <c r="F32" s="191">
        <v>245050</v>
      </c>
      <c r="G32" s="191">
        <f>ROUND(D32*F32, 2)</f>
        <v>896956.52</v>
      </c>
      <c r="H32" s="192">
        <f>G32/8188334.64</f>
        <v>0.10954077470385358</v>
      </c>
      <c r="I32" s="191">
        <f>H32*Total_Current_Wholesale_Lineplus</f>
        <v>702499.23799945181</v>
      </c>
      <c r="J32" s="190">
        <f>IF(ISERROR(I32/F32), 0, I32/F32)</f>
        <v>2.8667587757578121</v>
      </c>
    </row>
    <row r="33" spans="1:17" x14ac:dyDescent="0.2">
      <c r="A33" s="7" t="s">
        <v>1288</v>
      </c>
      <c r="B33" s="35" t="s">
        <v>1289</v>
      </c>
      <c r="C33" s="79" t="s">
        <v>1295</v>
      </c>
      <c r="D33" s="190">
        <v>4.0528000000000004</v>
      </c>
      <c r="E33" s="191">
        <v>0</v>
      </c>
      <c r="F33" s="191">
        <v>471315</v>
      </c>
      <c r="G33" s="191">
        <f>ROUND(D33*F33, 2)</f>
        <v>1910145.43</v>
      </c>
      <c r="H33" s="192">
        <f>G33/8188334.64</f>
        <v>0.23327642481402056</v>
      </c>
      <c r="I33" s="191">
        <f>H33*Total_Current_Wholesale_Lineplus</f>
        <v>1496032.0585474258</v>
      </c>
      <c r="J33" s="190">
        <f>IF(ISERROR(I33/F33), 0, I33/F33)</f>
        <v>3.1741660217634191</v>
      </c>
      <c r="K33" s="7" t="s">
        <v>1305</v>
      </c>
    </row>
    <row r="34" spans="1:17" x14ac:dyDescent="0.2">
      <c r="A34" s="7" t="s">
        <v>1291</v>
      </c>
      <c r="B34" s="35" t="s">
        <v>1283</v>
      </c>
      <c r="C34" s="79" t="s">
        <v>1294</v>
      </c>
      <c r="D34" s="190">
        <v>8.6E-3</v>
      </c>
      <c r="E34" s="191">
        <v>2273269.2450999999</v>
      </c>
      <c r="F34" s="191">
        <v>0</v>
      </c>
      <c r="G34" s="191">
        <f>ROUND(D34*E34, 2)</f>
        <v>19550.12</v>
      </c>
      <c r="H34" s="192">
        <f>G34/8188334.64</f>
        <v>2.3875575265937103E-3</v>
      </c>
      <c r="I34" s="191">
        <f>H34*Total_Current_Wholesale_Lineplus</f>
        <v>15311.717008086236</v>
      </c>
      <c r="J34" s="190">
        <f>IF(ISERROR(I34/E34), 0, I34/E34)</f>
        <v>6.7355492716449795E-3</v>
      </c>
    </row>
    <row r="35" spans="1:17" x14ac:dyDescent="0.2">
      <c r="A35" s="7" t="s">
        <v>1292</v>
      </c>
      <c r="B35" s="35" t="s">
        <v>1283</v>
      </c>
      <c r="C35" s="79" t="s">
        <v>1295</v>
      </c>
      <c r="D35" s="190">
        <v>2.6120999999999999</v>
      </c>
      <c r="E35" s="191">
        <v>0</v>
      </c>
      <c r="F35" s="191">
        <v>1187</v>
      </c>
      <c r="G35" s="191">
        <f>ROUND(D35*F35, 2)</f>
        <v>3100.56</v>
      </c>
      <c r="H35" s="192">
        <f>G35/8188334.64</f>
        <v>3.7865575068876276E-4</v>
      </c>
      <c r="I35" s="191">
        <f>H35*Total_Current_Wholesale_Lineplus</f>
        <v>2428.3685873330628</v>
      </c>
      <c r="J35" s="190">
        <f>IF(ISERROR(I35/F35), 0, I35/F35)</f>
        <v>2.0458033591685449</v>
      </c>
    </row>
    <row r="36" spans="1:17" x14ac:dyDescent="0.2">
      <c r="A36" s="7" t="s">
        <v>1293</v>
      </c>
      <c r="B36" s="35" t="s">
        <v>1283</v>
      </c>
      <c r="C36" s="79" t="s">
        <v>1295</v>
      </c>
      <c r="D36" s="190">
        <v>2.5991</v>
      </c>
      <c r="E36" s="191">
        <v>0</v>
      </c>
      <c r="F36" s="191">
        <v>9338</v>
      </c>
      <c r="G36" s="191">
        <f>ROUND(D36*F36, 2)</f>
        <v>24270.400000000001</v>
      </c>
      <c r="H36" s="192">
        <f>G36/8188334.64</f>
        <v>2.9640215095068467E-3</v>
      </c>
      <c r="I36" s="191">
        <f>H36*Total_Current_Wholesale_Lineplus</f>
        <v>19008.655520940854</v>
      </c>
      <c r="J36" s="190">
        <f>IF(ISERROR(I36/F36), 0, I36/F36)</f>
        <v>2.0356238510324323</v>
      </c>
    </row>
    <row r="37" spans="1:17" x14ac:dyDescent="0.2">
      <c r="B37" s="35"/>
    </row>
    <row r="38" spans="1:17" ht="15.75" x14ac:dyDescent="0.25">
      <c r="A38" s="47" t="s">
        <v>1302</v>
      </c>
      <c r="B38" s="35"/>
    </row>
    <row r="39" spans="1:17" ht="48" thickBot="1" x14ac:dyDescent="0.25">
      <c r="A39" s="91" t="s">
        <v>153</v>
      </c>
      <c r="B39" s="91" t="s">
        <v>107</v>
      </c>
      <c r="C39" s="92" t="s">
        <v>154</v>
      </c>
      <c r="D39" s="93" t="s">
        <v>1299</v>
      </c>
      <c r="E39" s="94" t="s">
        <v>155</v>
      </c>
      <c r="F39" s="94" t="s">
        <v>170</v>
      </c>
      <c r="G39" s="94" t="s">
        <v>156</v>
      </c>
      <c r="H39" s="95" t="s">
        <v>157</v>
      </c>
      <c r="I39" s="94" t="s">
        <v>1300</v>
      </c>
      <c r="J39" s="193" t="s">
        <v>1301</v>
      </c>
      <c r="K39" s="96"/>
      <c r="L39" s="96"/>
      <c r="M39" s="96"/>
      <c r="N39" s="96"/>
      <c r="O39" s="96"/>
      <c r="P39" s="96"/>
      <c r="Q39" s="96"/>
    </row>
    <row r="40" spans="1:17" x14ac:dyDescent="0.2">
      <c r="B40" s="35"/>
      <c r="J40" s="194"/>
    </row>
    <row r="41" spans="1:17" x14ac:dyDescent="0.2">
      <c r="A41" s="7" t="s">
        <v>1282</v>
      </c>
      <c r="B41" s="35" t="s">
        <v>1283</v>
      </c>
      <c r="C41" s="79" t="s">
        <v>1294</v>
      </c>
      <c r="D41" s="190">
        <v>9.5285961817108949E-3</v>
      </c>
      <c r="E41" s="191">
        <v>287073370.7798</v>
      </c>
      <c r="F41" s="191">
        <v>0</v>
      </c>
      <c r="G41" s="191">
        <f>IF(ISERROR(D41*E41), 0, ROUND(D41*E41, 2))</f>
        <v>2735406.22</v>
      </c>
      <c r="H41" s="192">
        <f>G41/8480797.19</f>
        <v>0.32254116667539368</v>
      </c>
      <c r="I41" s="191">
        <f>H41*forecast_wholesale_network</f>
        <v>2774107.9306614744</v>
      </c>
      <c r="J41" s="195">
        <f>IF(ISERROR(I41/E41), 0, I41/E41)</f>
        <v>9.6634108664483461E-3</v>
      </c>
    </row>
    <row r="42" spans="1:17" x14ac:dyDescent="0.2">
      <c r="A42" s="7" t="s">
        <v>1285</v>
      </c>
      <c r="B42" s="35" t="s">
        <v>1283</v>
      </c>
      <c r="C42" s="79" t="s">
        <v>1294</v>
      </c>
      <c r="D42" s="190">
        <v>8.9071660442489303E-3</v>
      </c>
      <c r="E42" s="191">
        <v>103109049.4867</v>
      </c>
      <c r="F42" s="191">
        <v>0</v>
      </c>
      <c r="G42" s="191">
        <f>IF(ISERROR(D42*E42), 0, ROUND(D42*E42, 2))</f>
        <v>918409.42</v>
      </c>
      <c r="H42" s="192">
        <f>G42/8480797.19</f>
        <v>0.10829281722276395</v>
      </c>
      <c r="I42" s="191">
        <f>H42*forecast_wholesale_network</f>
        <v>931403.47381976957</v>
      </c>
      <c r="J42" s="195">
        <f>IF(ISERROR(I42/E42), 0, I42/E42)</f>
        <v>9.0331884393901919E-3</v>
      </c>
    </row>
    <row r="43" spans="1:17" x14ac:dyDescent="0.2">
      <c r="A43" s="7" t="s">
        <v>1286</v>
      </c>
      <c r="B43" s="35" t="s">
        <v>1283</v>
      </c>
      <c r="C43" s="79" t="s">
        <v>1295</v>
      </c>
      <c r="D43" s="190">
        <v>3.5693914258076207</v>
      </c>
      <c r="E43" s="191">
        <v>0</v>
      </c>
      <c r="F43" s="191">
        <v>524185</v>
      </c>
      <c r="G43" s="191">
        <f>ROUND(D43*F43, 2)</f>
        <v>1871021.44</v>
      </c>
      <c r="H43" s="192">
        <f>G43/8480797.19</f>
        <v>0.22061858078697907</v>
      </c>
      <c r="I43" s="191">
        <f>H43*forecast_wholesale_network</f>
        <v>1897493.4608219366</v>
      </c>
      <c r="J43" s="195">
        <f>IF(ISERROR(I43/F43), 0, I43/F43)</f>
        <v>3.6198927112029846</v>
      </c>
    </row>
    <row r="44" spans="1:17" x14ac:dyDescent="0.2">
      <c r="A44" s="7" t="s">
        <v>1287</v>
      </c>
      <c r="B44" s="35" t="s">
        <v>1283</v>
      </c>
      <c r="C44" s="79" t="s">
        <v>1295</v>
      </c>
      <c r="D44" s="190">
        <v>3.7910348710699551</v>
      </c>
      <c r="E44" s="191">
        <v>0</v>
      </c>
      <c r="F44" s="191">
        <v>245050</v>
      </c>
      <c r="G44" s="191">
        <f>ROUND(D44*F44, 2)</f>
        <v>928993.1</v>
      </c>
      <c r="H44" s="192">
        <f>G44/8480797.19</f>
        <v>0.10954077537609409</v>
      </c>
      <c r="I44" s="191">
        <f>H44*forecast_wholesale_network</f>
        <v>942136.89630338992</v>
      </c>
      <c r="J44" s="195">
        <f>IF(ISERROR(I44/F44), 0, I44/F44)</f>
        <v>3.8446720926479898</v>
      </c>
    </row>
    <row r="45" spans="1:17" x14ac:dyDescent="0.2">
      <c r="A45" s="7" t="s">
        <v>1288</v>
      </c>
      <c r="B45" s="35" t="s">
        <v>1289</v>
      </c>
      <c r="C45" s="79" t="s">
        <v>1295</v>
      </c>
      <c r="D45" s="190">
        <v>4.1975537589100282</v>
      </c>
      <c r="E45" s="191">
        <v>0</v>
      </c>
      <c r="F45" s="191">
        <v>471315</v>
      </c>
      <c r="G45" s="191">
        <f>ROUND(D45*F45, 2)</f>
        <v>1978370.05</v>
      </c>
      <c r="H45" s="192">
        <f>G45/8480797.19</f>
        <v>0.23327642504324528</v>
      </c>
      <c r="I45" s="191">
        <f>H45*forecast_wholesale_network</f>
        <v>2006360.8854000987</v>
      </c>
      <c r="J45" s="195">
        <f>IF(ISERROR(I45/F45), 0, I45/F45)</f>
        <v>4.2569425658001521</v>
      </c>
      <c r="K45" s="7" t="s">
        <v>1305</v>
      </c>
    </row>
    <row r="46" spans="1:17" x14ac:dyDescent="0.2">
      <c r="A46" s="7" t="s">
        <v>1291</v>
      </c>
      <c r="B46" s="35" t="s">
        <v>1283</v>
      </c>
      <c r="C46" s="79" t="s">
        <v>1294</v>
      </c>
      <c r="D46" s="190">
        <v>8.9071680465566891E-3</v>
      </c>
      <c r="E46" s="191">
        <v>2273269.2450999999</v>
      </c>
      <c r="F46" s="191">
        <v>0</v>
      </c>
      <c r="G46" s="191">
        <f>IF(ISERROR(D46*E46), 0, ROUND(D46*E46, 2))</f>
        <v>20248.39</v>
      </c>
      <c r="H46" s="192">
        <f>G46/8480797.19</f>
        <v>2.3875573895194161E-3</v>
      </c>
      <c r="I46" s="191">
        <f>H46*forecast_wholesale_network</f>
        <v>20534.872982092758</v>
      </c>
      <c r="J46" s="195">
        <f>IF(ISERROR(I46/E46), 0, I46/E46)</f>
        <v>9.033189986780224E-3</v>
      </c>
    </row>
    <row r="47" spans="1:17" x14ac:dyDescent="0.2">
      <c r="A47" s="7" t="s">
        <v>1292</v>
      </c>
      <c r="B47" s="35" t="s">
        <v>1283</v>
      </c>
      <c r="C47" s="79" t="s">
        <v>1295</v>
      </c>
      <c r="D47" s="190">
        <v>2.7053939590399709</v>
      </c>
      <c r="E47" s="191">
        <v>0</v>
      </c>
      <c r="F47" s="191">
        <v>1187</v>
      </c>
      <c r="G47" s="191">
        <f>ROUND(D47*F47, 2)</f>
        <v>3211.3</v>
      </c>
      <c r="H47" s="192">
        <f>G47/8480797.19</f>
        <v>3.7865544099870173E-4</v>
      </c>
      <c r="I47" s="191">
        <f>H47*forecast_wholesale_network</f>
        <v>3256.7348617541684</v>
      </c>
      <c r="J47" s="195">
        <f>IF(ISERROR(I47/F47), 0, I47/F47)</f>
        <v>2.7436687967600406</v>
      </c>
    </row>
    <row r="48" spans="1:17" x14ac:dyDescent="0.2">
      <c r="A48" s="7" t="s">
        <v>1293</v>
      </c>
      <c r="B48" s="35" t="s">
        <v>1283</v>
      </c>
      <c r="C48" s="79" t="s">
        <v>1295</v>
      </c>
      <c r="D48" s="190">
        <v>2.691932460067445</v>
      </c>
      <c r="E48" s="191">
        <v>0</v>
      </c>
      <c r="F48" s="191">
        <v>9338</v>
      </c>
      <c r="G48" s="191">
        <f>ROUND(D48*F48, 2)</f>
        <v>25137.27</v>
      </c>
      <c r="H48" s="192">
        <f>G48/8480797.19</f>
        <v>2.9640220650058962E-3</v>
      </c>
      <c r="I48" s="191">
        <f>H48*forecast_wholesale_network</f>
        <v>25492.922971484197</v>
      </c>
      <c r="J48" s="195">
        <f>IF(ISERROR(I48/F48), 0, I48/F48)</f>
        <v>2.7300195942904475</v>
      </c>
    </row>
    <row r="49" spans="1:17" x14ac:dyDescent="0.2">
      <c r="B49" s="35"/>
    </row>
    <row r="50" spans="1:17" ht="15.75" x14ac:dyDescent="0.25">
      <c r="A50" s="47" t="s">
        <v>1304</v>
      </c>
      <c r="B50" s="35"/>
    </row>
    <row r="51" spans="1:17" ht="48" thickBot="1" x14ac:dyDescent="0.25">
      <c r="A51" s="91" t="s">
        <v>153</v>
      </c>
      <c r="B51" s="91" t="s">
        <v>107</v>
      </c>
      <c r="C51" s="92" t="s">
        <v>154</v>
      </c>
      <c r="D51" s="93" t="s">
        <v>1297</v>
      </c>
      <c r="E51" s="94" t="s">
        <v>155</v>
      </c>
      <c r="F51" s="94" t="s">
        <v>170</v>
      </c>
      <c r="G51" s="94" t="s">
        <v>156</v>
      </c>
      <c r="H51" s="95" t="s">
        <v>157</v>
      </c>
      <c r="I51" s="94" t="s">
        <v>1300</v>
      </c>
      <c r="J51" s="193" t="s">
        <v>1303</v>
      </c>
      <c r="K51" s="96"/>
      <c r="L51" s="96"/>
      <c r="M51" s="96"/>
      <c r="N51" s="96"/>
      <c r="O51" s="96"/>
      <c r="P51" s="96"/>
      <c r="Q51" s="96"/>
    </row>
    <row r="52" spans="1:17" x14ac:dyDescent="0.2">
      <c r="J52" s="194"/>
    </row>
    <row r="53" spans="1:17" x14ac:dyDescent="0.2">
      <c r="A53" s="7" t="s">
        <v>1282</v>
      </c>
      <c r="B53" s="35" t="s">
        <v>1283</v>
      </c>
      <c r="C53" s="79" t="s">
        <v>1294</v>
      </c>
      <c r="D53" s="190">
        <v>7.2054696550080946E-3</v>
      </c>
      <c r="E53" s="191">
        <v>287073370.7798</v>
      </c>
      <c r="F53" s="191">
        <v>0</v>
      </c>
      <c r="G53" s="191">
        <f>ROUND(D53*E53, 2)</f>
        <v>2068498.46</v>
      </c>
      <c r="H53" s="192">
        <f>G53/6413130.1</f>
        <v>0.3225411659744748</v>
      </c>
      <c r="I53" s="191">
        <f>H53*forecast_wholesale_lineplus</f>
        <v>2068498.455786</v>
      </c>
      <c r="J53" s="195">
        <f>IF(ISERROR(I53/E53), 0, I53/E53)</f>
        <v>7.2054696336590705E-3</v>
      </c>
    </row>
    <row r="54" spans="1:17" x14ac:dyDescent="0.2">
      <c r="A54" s="7" t="s">
        <v>1285</v>
      </c>
      <c r="B54" s="35" t="s">
        <v>1283</v>
      </c>
      <c r="C54" s="79" t="s">
        <v>1294</v>
      </c>
      <c r="D54" s="190">
        <v>6.7355477575113632E-3</v>
      </c>
      <c r="E54" s="191">
        <v>103109049.4867</v>
      </c>
      <c r="F54" s="191">
        <v>0</v>
      </c>
      <c r="G54" s="191">
        <f>ROUND(D54*E54, 2)</f>
        <v>694495.93</v>
      </c>
      <c r="H54" s="192">
        <f>G54/6413130.1</f>
        <v>0.10829281788623002</v>
      </c>
      <c r="I54" s="191">
        <f>H54*forecast_wholesale_lineplus</f>
        <v>694495.92858515447</v>
      </c>
      <c r="J54" s="195">
        <f>IF(ISERROR(I54/E54), 0, I54/E54)</f>
        <v>6.7355477724070885E-3</v>
      </c>
    </row>
    <row r="55" spans="1:17" x14ac:dyDescent="0.2">
      <c r="A55" s="7" t="s">
        <v>1286</v>
      </c>
      <c r="B55" s="35" t="s">
        <v>1283</v>
      </c>
      <c r="C55" s="79" t="s">
        <v>1295</v>
      </c>
      <c r="D55" s="190">
        <v>2.6991532766251534</v>
      </c>
      <c r="E55" s="191">
        <v>0</v>
      </c>
      <c r="F55" s="191">
        <v>524185</v>
      </c>
      <c r="G55" s="191">
        <f>ROUND(D55*F55, 2)</f>
        <v>1414855.66</v>
      </c>
      <c r="H55" s="192">
        <f>G55/6413130.1</f>
        <v>0.22061858062102935</v>
      </c>
      <c r="I55" s="191">
        <f>H55*forecast_wholesale_lineplus</f>
        <v>1414855.6571176182</v>
      </c>
      <c r="J55" s="195">
        <f>IF(ISERROR(I55/F55), 0, I55/F55)</f>
        <v>2.6991532705392527</v>
      </c>
    </row>
    <row r="56" spans="1:17" x14ac:dyDescent="0.2">
      <c r="A56" s="7" t="s">
        <v>1287</v>
      </c>
      <c r="B56" s="35" t="s">
        <v>1283</v>
      </c>
      <c r="C56" s="79" t="s">
        <v>1295</v>
      </c>
      <c r="D56" s="190">
        <v>2.8667587757578121</v>
      </c>
      <c r="E56" s="191">
        <v>0</v>
      </c>
      <c r="F56" s="191">
        <v>245050</v>
      </c>
      <c r="G56" s="191">
        <f>ROUND(D56*F56, 2)</f>
        <v>702499.24</v>
      </c>
      <c r="H56" s="192">
        <f>G56/6413130.1</f>
        <v>0.10954077479263988</v>
      </c>
      <c r="I56" s="191">
        <f>H56*forecast_wholesale_lineplus</f>
        <v>702499.23856884986</v>
      </c>
      <c r="J56" s="195">
        <f>IF(ISERROR(I56/F56), 0, I56/F56)</f>
        <v>2.8667587780814112</v>
      </c>
    </row>
    <row r="57" spans="1:17" x14ac:dyDescent="0.2">
      <c r="A57" s="7" t="s">
        <v>1288</v>
      </c>
      <c r="B57" s="35" t="s">
        <v>1289</v>
      </c>
      <c r="C57" s="79" t="s">
        <v>1295</v>
      </c>
      <c r="D57" s="190">
        <v>3.1741660217634191</v>
      </c>
      <c r="E57" s="191">
        <v>0</v>
      </c>
      <c r="F57" s="191">
        <v>471315</v>
      </c>
      <c r="G57" s="191">
        <f>ROUND(D57*F57, 2)</f>
        <v>1496032.06</v>
      </c>
      <c r="H57" s="192">
        <f>G57/6413130.1</f>
        <v>0.23327642456528366</v>
      </c>
      <c r="I57" s="191">
        <f>H57*forecast_wholesale_lineplus</f>
        <v>1496032.0569522437</v>
      </c>
      <c r="J57" s="195">
        <f>IF(ISERROR(I57/F57), 0, I57/F57)</f>
        <v>3.1741660183788838</v>
      </c>
    </row>
    <row r="58" spans="1:17" x14ac:dyDescent="0.2">
      <c r="A58" s="7" t="s">
        <v>1291</v>
      </c>
      <c r="B58" s="35" t="s">
        <v>1283</v>
      </c>
      <c r="C58" s="79" t="s">
        <v>1294</v>
      </c>
      <c r="D58" s="190">
        <v>6.7355492716449795E-3</v>
      </c>
      <c r="E58" s="191">
        <v>2273269.2450999999</v>
      </c>
      <c r="F58" s="191">
        <v>0</v>
      </c>
      <c r="G58" s="191">
        <f>ROUND(D58*E58, 2)</f>
        <v>15311.72</v>
      </c>
      <c r="H58" s="192">
        <f>G58/6413130.1</f>
        <v>2.3875579882591184E-3</v>
      </c>
      <c r="I58" s="191">
        <f>H58*forecast_wholesale_lineplus</f>
        <v>15311.719968806556</v>
      </c>
      <c r="J58" s="195">
        <f>IF(ISERROR(I58/E58), 0, I58/E58)</f>
        <v>6.7355505740513376E-3</v>
      </c>
    </row>
    <row r="59" spans="1:17" x14ac:dyDescent="0.2">
      <c r="A59" s="7" t="s">
        <v>1292</v>
      </c>
      <c r="B59" s="35" t="s">
        <v>1283</v>
      </c>
      <c r="C59" s="79" t="s">
        <v>1295</v>
      </c>
      <c r="D59" s="190">
        <v>2.0458033591685449</v>
      </c>
      <c r="E59" s="191">
        <v>0</v>
      </c>
      <c r="F59" s="191">
        <v>1187</v>
      </c>
      <c r="G59" s="191">
        <f>ROUND(D59*F59, 2)</f>
        <v>2428.37</v>
      </c>
      <c r="H59" s="192">
        <f>G59/6413130.1</f>
        <v>3.7865597019464802E-4</v>
      </c>
      <c r="I59" s="191">
        <f>H59*forecast_wholesale_lineplus</f>
        <v>2428.3699950528598</v>
      </c>
      <c r="J59" s="195">
        <f>IF(ISERROR(I59/F59), 0, I59/F59)</f>
        <v>2.0458045451161415</v>
      </c>
    </row>
    <row r="60" spans="1:17" x14ac:dyDescent="0.2">
      <c r="A60" s="7" t="s">
        <v>1293</v>
      </c>
      <c r="B60" s="35" t="s">
        <v>1283</v>
      </c>
      <c r="C60" s="79" t="s">
        <v>1295</v>
      </c>
      <c r="D60" s="190">
        <v>2.0356238510324323</v>
      </c>
      <c r="E60" s="191">
        <v>0</v>
      </c>
      <c r="F60" s="191">
        <v>9338</v>
      </c>
      <c r="G60" s="191">
        <f>ROUND(D60*F60, 2)</f>
        <v>19008.66</v>
      </c>
      <c r="H60" s="192">
        <f>G60/6413130.1</f>
        <v>2.9640222018885911E-3</v>
      </c>
      <c r="I60" s="191">
        <f>H60*forecast_wholesale_lineplus</f>
        <v>19008.659961275051</v>
      </c>
      <c r="J60" s="195">
        <f>IF(ISERROR(I60/F60), 0, I60/F60)</f>
        <v>2.0356243265447689</v>
      </c>
    </row>
  </sheetData>
  <sheetProtection algorithmName="SHA-512" hashValue="9WiaswtlUASBoWvhNZRb/97KuJ1QOOZzZSyNMl6v2d/yVGk7u9dtNZxIZBJQ20skXqmsmYTuJwr2hvCcALXhSA==" saltValue="j1+5oJKngCmm5zJgsn2kng=="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3:N80"/>
  <sheetViews>
    <sheetView showGridLines="0" zoomScaleNormal="100" zoomScaleSheetLayoutView="98" workbookViewId="0">
      <selection activeCell="J20" sqref="J20"/>
    </sheetView>
  </sheetViews>
  <sheetFormatPr defaultRowHeight="12.75" x14ac:dyDescent="0.2"/>
  <cols>
    <col min="1" max="1" width="2.28515625" customWidth="1"/>
    <col min="2" max="2" width="66.5703125" customWidth="1"/>
    <col min="3" max="3" width="15.42578125" style="141" customWidth="1"/>
    <col min="4" max="10" width="15.42578125" customWidth="1"/>
  </cols>
  <sheetData>
    <row r="13" spans="1:14" ht="15" customHeight="1" x14ac:dyDescent="0.2">
      <c r="A13" s="232" t="s">
        <v>1084</v>
      </c>
      <c r="B13" s="232"/>
      <c r="C13" s="232"/>
      <c r="D13" s="232"/>
      <c r="E13" s="232"/>
      <c r="F13" s="232"/>
      <c r="G13" s="232"/>
      <c r="H13" s="232"/>
      <c r="I13" s="232"/>
      <c r="J13" s="232"/>
      <c r="K13" s="232"/>
      <c r="L13" s="133"/>
      <c r="M13" s="133"/>
      <c r="N13" s="133"/>
    </row>
    <row r="14" spans="1:14" ht="15.75" x14ac:dyDescent="0.2">
      <c r="A14" s="134"/>
      <c r="B14" s="134"/>
      <c r="C14" s="61"/>
      <c r="D14" s="134"/>
      <c r="E14" s="134"/>
      <c r="F14" s="134"/>
      <c r="G14" s="134"/>
      <c r="H14" s="134"/>
      <c r="I14" s="134"/>
      <c r="J14" s="134"/>
      <c r="K14" s="134"/>
      <c r="L14" s="134"/>
      <c r="M14" s="134"/>
      <c r="N14" s="134"/>
    </row>
    <row r="15" spans="1:14" ht="15.75" x14ac:dyDescent="0.2">
      <c r="A15" s="134"/>
      <c r="B15" s="135" t="s">
        <v>1085</v>
      </c>
      <c r="C15" s="134"/>
      <c r="D15" s="134"/>
      <c r="E15" s="134"/>
      <c r="F15" s="134"/>
      <c r="G15" s="134"/>
      <c r="H15" s="134"/>
      <c r="I15" s="134"/>
      <c r="J15" s="134"/>
      <c r="K15" s="134"/>
      <c r="L15" s="134"/>
      <c r="M15" s="134"/>
      <c r="N15" s="134"/>
    </row>
    <row r="16" spans="1:14" s="24" customFormat="1" x14ac:dyDescent="0.2">
      <c r="A16" s="131"/>
      <c r="B16" s="132"/>
      <c r="C16" s="132"/>
      <c r="D16" s="132"/>
      <c r="E16" s="132"/>
      <c r="F16" s="132"/>
      <c r="G16" s="132"/>
      <c r="H16" s="132"/>
      <c r="I16" s="132"/>
      <c r="J16" s="132"/>
      <c r="K16" s="132"/>
      <c r="L16" s="131"/>
      <c r="M16" s="131"/>
      <c r="N16" s="131"/>
    </row>
    <row r="17" spans="2:11" x14ac:dyDescent="0.2">
      <c r="B17" s="183" t="s">
        <v>1279</v>
      </c>
      <c r="C17" s="132"/>
      <c r="D17" s="132"/>
      <c r="E17" s="132"/>
      <c r="F17" s="132"/>
      <c r="G17" s="132"/>
      <c r="H17" s="132"/>
      <c r="I17" s="132"/>
      <c r="J17" s="132"/>
      <c r="K17" s="132"/>
    </row>
    <row r="18" spans="2:11" ht="13.5" thickBot="1" x14ac:dyDescent="0.25">
      <c r="B18" s="24"/>
      <c r="C18" s="136">
        <v>2017</v>
      </c>
      <c r="D18" s="136">
        <f>C18+1</f>
        <v>2018</v>
      </c>
      <c r="E18" s="136">
        <f t="shared" ref="E18:G18" si="0">D18+1</f>
        <v>2019</v>
      </c>
      <c r="F18" s="136">
        <f t="shared" si="0"/>
        <v>2020</v>
      </c>
      <c r="G18" s="136">
        <f t="shared" si="0"/>
        <v>2021</v>
      </c>
      <c r="H18" s="136" t="str">
        <f>G18+1&amp;" Forecast"</f>
        <v>2022 Forecast</v>
      </c>
      <c r="I18" s="136" t="str">
        <f>G18+2&amp;" Forecast"</f>
        <v>2023 Forecast</v>
      </c>
      <c r="J18" s="137" t="s">
        <v>1086</v>
      </c>
      <c r="K18" s="137"/>
    </row>
    <row r="19" spans="2:11" x14ac:dyDescent="0.2">
      <c r="B19" s="138" t="s">
        <v>1087</v>
      </c>
      <c r="C19" s="144"/>
      <c r="D19" s="144"/>
      <c r="E19" s="144"/>
      <c r="F19" s="144"/>
      <c r="G19" s="144"/>
      <c r="H19" s="144"/>
      <c r="I19" s="144"/>
      <c r="J19" s="144"/>
      <c r="K19" s="144"/>
    </row>
    <row r="20" spans="2:11" ht="25.5" x14ac:dyDescent="0.2">
      <c r="B20" s="132" t="s">
        <v>1088</v>
      </c>
      <c r="C20" s="203">
        <v>268100.21999999997</v>
      </c>
      <c r="D20" s="203">
        <v>300192.25</v>
      </c>
      <c r="E20" s="203">
        <v>268539.8</v>
      </c>
      <c r="F20" s="203">
        <v>267541.36</v>
      </c>
      <c r="G20" s="203">
        <v>318688.55</v>
      </c>
      <c r="H20" s="203">
        <f>G20</f>
        <v>318688.55</v>
      </c>
      <c r="I20" s="203">
        <f>G20</f>
        <v>318688.55</v>
      </c>
      <c r="J20" s="144" t="s">
        <v>1307</v>
      </c>
      <c r="K20" s="144"/>
    </row>
    <row r="21" spans="2:11" x14ac:dyDescent="0.2">
      <c r="B21" s="132"/>
      <c r="C21" s="132"/>
      <c r="D21" s="132"/>
      <c r="E21" s="132"/>
      <c r="F21" s="132"/>
      <c r="G21" s="132"/>
      <c r="H21" s="132"/>
      <c r="I21" s="132"/>
      <c r="J21" s="132"/>
      <c r="K21" s="132"/>
    </row>
    <row r="22" spans="2:11" x14ac:dyDescent="0.2">
      <c r="B22" s="183" t="s">
        <v>1280</v>
      </c>
      <c r="C22" s="132"/>
      <c r="D22" s="132"/>
      <c r="E22" s="132"/>
      <c r="F22" s="132"/>
      <c r="G22" s="132"/>
      <c r="H22" s="132"/>
      <c r="I22" s="132"/>
      <c r="J22" s="132"/>
      <c r="K22" s="132"/>
    </row>
    <row r="23" spans="2:11" ht="13.5" thickBot="1" x14ac:dyDescent="0.25">
      <c r="B23" s="24"/>
      <c r="C23" s="136">
        <f t="shared" ref="C23:J23" si="1">C18</f>
        <v>2017</v>
      </c>
      <c r="D23" s="136">
        <f t="shared" si="1"/>
        <v>2018</v>
      </c>
      <c r="E23" s="136">
        <f t="shared" si="1"/>
        <v>2019</v>
      </c>
      <c r="F23" s="136">
        <f t="shared" si="1"/>
        <v>2020</v>
      </c>
      <c r="G23" s="136">
        <f t="shared" si="1"/>
        <v>2021</v>
      </c>
      <c r="H23" s="136" t="str">
        <f t="shared" si="1"/>
        <v>2022 Forecast</v>
      </c>
      <c r="I23" s="136" t="str">
        <f t="shared" si="1"/>
        <v>2023 Forecast</v>
      </c>
      <c r="J23" s="137" t="str">
        <f t="shared" si="1"/>
        <v xml:space="preserve">      Forecast Methodology</v>
      </c>
      <c r="K23" s="137"/>
    </row>
    <row r="24" spans="2:11" x14ac:dyDescent="0.2">
      <c r="B24" s="138" t="s">
        <v>1087</v>
      </c>
      <c r="C24" s="144"/>
      <c r="D24" s="144"/>
      <c r="E24" s="144"/>
      <c r="F24" s="144"/>
      <c r="G24" s="144"/>
      <c r="H24" s="144"/>
      <c r="I24" s="144"/>
      <c r="J24" s="144"/>
      <c r="K24" s="144"/>
    </row>
    <row r="25" spans="2:11" x14ac:dyDescent="0.2">
      <c r="B25" s="132" t="s">
        <v>1088</v>
      </c>
      <c r="C25" s="145"/>
      <c r="D25" s="145"/>
      <c r="E25" s="145"/>
      <c r="F25" s="145"/>
      <c r="G25" s="145"/>
      <c r="H25" s="145"/>
      <c r="I25" s="145"/>
      <c r="J25" s="144"/>
      <c r="K25" s="144"/>
    </row>
    <row r="26" spans="2:11" x14ac:dyDescent="0.2">
      <c r="B26" s="132"/>
      <c r="C26" s="132"/>
      <c r="D26" s="132"/>
      <c r="E26" s="132"/>
      <c r="F26" s="132"/>
      <c r="G26" s="132"/>
      <c r="H26" s="132"/>
      <c r="I26" s="132"/>
      <c r="J26" s="132"/>
      <c r="K26" s="132"/>
    </row>
    <row r="27" spans="2:11" x14ac:dyDescent="0.2">
      <c r="B27" s="231" t="s">
        <v>1089</v>
      </c>
      <c r="C27" s="231"/>
      <c r="D27" s="231"/>
      <c r="E27" s="231"/>
      <c r="F27" s="231"/>
      <c r="G27" s="231"/>
      <c r="H27" s="231"/>
      <c r="I27" s="231"/>
      <c r="J27" s="231"/>
      <c r="K27" s="231"/>
    </row>
    <row r="28" spans="2:11" x14ac:dyDescent="0.2">
      <c r="B28" s="231" t="s">
        <v>1090</v>
      </c>
      <c r="C28" s="231"/>
      <c r="D28" s="231"/>
      <c r="E28" s="231"/>
      <c r="F28" s="231"/>
      <c r="G28" s="231"/>
      <c r="H28" s="231"/>
      <c r="I28" s="231"/>
      <c r="J28" s="231"/>
      <c r="K28" s="231"/>
    </row>
    <row r="29" spans="2:11" x14ac:dyDescent="0.2">
      <c r="B29" s="138"/>
      <c r="C29" s="132"/>
      <c r="D29" s="132"/>
      <c r="E29" s="132"/>
      <c r="F29" s="132"/>
      <c r="G29" s="132"/>
      <c r="H29" s="132"/>
      <c r="I29" s="132"/>
      <c r="J29" s="132"/>
      <c r="K29" s="132"/>
    </row>
    <row r="30" spans="2:11" ht="15.75" x14ac:dyDescent="0.2">
      <c r="B30" s="135" t="s">
        <v>1091</v>
      </c>
      <c r="C30" s="134"/>
      <c r="D30" s="134"/>
      <c r="E30" s="134"/>
      <c r="F30" s="134"/>
      <c r="G30" s="134"/>
      <c r="H30" s="134"/>
      <c r="I30" s="134"/>
      <c r="J30" s="134"/>
      <c r="K30" s="134"/>
    </row>
    <row r="31" spans="2:11" ht="13.5" thickBot="1" x14ac:dyDescent="0.25">
      <c r="B31" s="24"/>
      <c r="C31" s="24"/>
      <c r="D31" s="24"/>
      <c r="E31" s="24"/>
      <c r="F31" s="24"/>
      <c r="G31" s="24"/>
      <c r="H31" s="24"/>
      <c r="I31" s="24"/>
      <c r="J31" s="24"/>
      <c r="K31" s="24"/>
    </row>
    <row r="32" spans="2:11" ht="13.5" thickBot="1" x14ac:dyDescent="0.25">
      <c r="B32" s="24" t="s">
        <v>1092</v>
      </c>
      <c r="C32" s="146">
        <v>1.0431999999999999</v>
      </c>
      <c r="D32" s="24"/>
      <c r="E32" s="24"/>
      <c r="F32" s="24"/>
      <c r="G32" s="24"/>
      <c r="H32" s="24"/>
      <c r="I32" s="24"/>
      <c r="J32" s="24"/>
      <c r="K32" s="24"/>
    </row>
    <row r="33" spans="1:11" x14ac:dyDescent="0.2">
      <c r="B33" s="24"/>
      <c r="C33" s="24"/>
      <c r="D33" s="24"/>
      <c r="E33" s="24"/>
      <c r="F33" s="24"/>
      <c r="G33" s="24"/>
      <c r="H33" s="24"/>
      <c r="I33" s="24"/>
      <c r="J33" s="24"/>
      <c r="K33" s="24"/>
    </row>
    <row r="34" spans="1:11" x14ac:dyDescent="0.2">
      <c r="B34" s="231" t="s">
        <v>1098</v>
      </c>
      <c r="C34" s="231"/>
      <c r="D34" s="231"/>
      <c r="E34" s="231"/>
      <c r="F34" s="231"/>
      <c r="G34" s="231"/>
      <c r="H34" s="231"/>
      <c r="I34" s="231"/>
    </row>
    <row r="35" spans="1:11" x14ac:dyDescent="0.2">
      <c r="B35" s="231" t="s">
        <v>1099</v>
      </c>
      <c r="C35" s="231"/>
      <c r="D35" s="231"/>
      <c r="E35" s="231"/>
      <c r="F35" s="231"/>
      <c r="G35" s="231"/>
      <c r="H35" s="231"/>
      <c r="I35" s="231"/>
    </row>
    <row r="37" spans="1:11" ht="39" thickBot="1" x14ac:dyDescent="0.25">
      <c r="B37" s="139" t="s">
        <v>153</v>
      </c>
      <c r="C37" s="142" t="s">
        <v>154</v>
      </c>
      <c r="D37" s="136" t="str">
        <f>C18+6&amp;" Forecasted Volume"</f>
        <v>2023 Forecasted Volume</v>
      </c>
      <c r="E37" s="136" t="s">
        <v>1093</v>
      </c>
      <c r="F37" s="136" t="s">
        <v>1094</v>
      </c>
      <c r="G37" s="136" t="s">
        <v>1095</v>
      </c>
      <c r="H37" s="136" t="s">
        <v>1096</v>
      </c>
      <c r="I37" s="136" t="s">
        <v>1097</v>
      </c>
      <c r="J37" s="143" t="s">
        <v>1308</v>
      </c>
      <c r="K37" s="140" t="s">
        <v>1091</v>
      </c>
    </row>
    <row r="39" spans="1:11" x14ac:dyDescent="0.2">
      <c r="A39" s="7"/>
      <c r="B39" s="7" t="s">
        <v>1282</v>
      </c>
      <c r="C39" s="7" t="s">
        <v>1294</v>
      </c>
      <c r="D39" s="199">
        <v>264890809.07753181</v>
      </c>
      <c r="E39" s="7">
        <v>7.2054696336590705E-3</v>
      </c>
      <c r="F39" s="184">
        <f>IF(C39="$/kWh",D39*C$32,D39)</f>
        <v>276334092.02968115</v>
      </c>
      <c r="G39" s="184">
        <f>F39*E39</f>
        <v>1991116.9088646185</v>
      </c>
      <c r="H39" s="196">
        <f>G39/$G48</f>
        <v>0.31603189378127294</v>
      </c>
      <c r="I39" s="184">
        <f>H39*(I20+I25)</f>
        <v>100715.74598290789</v>
      </c>
      <c r="J39" s="184">
        <f>IF(J$37="Loss Adjusted Volume",F39,D39)</f>
        <v>264890809.07753181</v>
      </c>
      <c r="K39" s="197">
        <f>IFERROR(I39/J39,0)</f>
        <v>3.8021608350114193E-4</v>
      </c>
    </row>
    <row r="40" spans="1:11" x14ac:dyDescent="0.2">
      <c r="A40" s="7"/>
      <c r="B40" s="7" t="s">
        <v>1285</v>
      </c>
      <c r="C40" s="7" t="s">
        <v>1294</v>
      </c>
      <c r="D40" s="199">
        <v>103734059.12867203</v>
      </c>
      <c r="E40" s="7">
        <v>6.7355477724070885E-3</v>
      </c>
      <c r="F40" s="184">
        <f>IF(C40="$/kWh",D40*C$32,D40)</f>
        <v>108215370.48303066</v>
      </c>
      <c r="G40" s="184">
        <f>F40*E40</f>
        <v>728889.79759718501</v>
      </c>
      <c r="H40" s="196">
        <f>G40/$G48</f>
        <v>0.11569005419367337</v>
      </c>
      <c r="I40" s="184">
        <f>H40*(I20+I25)</f>
        <v>36869.095620403183</v>
      </c>
      <c r="J40" s="184">
        <f>IF(J$37="Loss Adjusted Volume",F40,D40)</f>
        <v>103734059.12867203</v>
      </c>
      <c r="K40" s="197">
        <f>IFERROR(I40/J40,0)</f>
        <v>3.554193861696923E-4</v>
      </c>
    </row>
    <row r="41" spans="1:11" x14ac:dyDescent="0.2">
      <c r="A41" s="7"/>
      <c r="B41" s="7" t="s">
        <v>1286</v>
      </c>
      <c r="C41" s="7" t="s">
        <v>1295</v>
      </c>
      <c r="D41" s="199">
        <v>522092.60558433697</v>
      </c>
      <c r="E41" s="7">
        <v>2.6991532705392527</v>
      </c>
      <c r="F41" s="184">
        <f>IF(C41="$/kWh",D41*C$32,D41)</f>
        <v>522092.60558433697</v>
      </c>
      <c r="G41" s="184">
        <f>F41*E41</f>
        <v>1409207.9638873232</v>
      </c>
      <c r="H41" s="196">
        <f>G41/$G48</f>
        <v>0.2236707747175499</v>
      </c>
      <c r="I41" s="184">
        <f>H41*(I20+I25)</f>
        <v>71281.314872112634</v>
      </c>
      <c r="J41" s="184">
        <f>IF(J$37="Loss Adjusted Volume",F41,D41)</f>
        <v>522092.60558433697</v>
      </c>
      <c r="K41" s="197">
        <f>IFERROR(I41/J41,0)</f>
        <v>0.13653002189589161</v>
      </c>
    </row>
    <row r="42" spans="1:11" x14ac:dyDescent="0.2">
      <c r="A42" s="7"/>
      <c r="B42" s="7" t="s">
        <v>1287</v>
      </c>
      <c r="C42" s="7" t="s">
        <v>1295</v>
      </c>
      <c r="D42" s="199">
        <v>219591.08871285085</v>
      </c>
      <c r="E42" s="7">
        <v>2.8667587780814112</v>
      </c>
      <c r="F42" s="184">
        <f>IF(C42="$/kWh",D42*C$32,D42)</f>
        <v>219591.08871285085</v>
      </c>
      <c r="G42" s="184">
        <f>F42*E42</f>
        <v>629514.6811560191</v>
      </c>
      <c r="H42" s="196">
        <f>G42/$G48</f>
        <v>9.9917144976833627E-2</v>
      </c>
      <c r="I42" s="184">
        <f>H42*(I20+I25)</f>
        <v>31842.450052806889</v>
      </c>
      <c r="J42" s="184">
        <f>IF(J$37="Loss Adjusted Volume",F42,D42)</f>
        <v>219591.08871285085</v>
      </c>
      <c r="K42" s="197">
        <f>IFERROR(I42/J42,0)</f>
        <v>0.14500793378936153</v>
      </c>
    </row>
    <row r="43" spans="1:11" x14ac:dyDescent="0.2">
      <c r="A43" s="7"/>
      <c r="B43" s="7" t="s">
        <v>1288</v>
      </c>
      <c r="C43" s="7" t="s">
        <v>1295</v>
      </c>
      <c r="D43" s="199">
        <v>474202.83941093483</v>
      </c>
      <c r="E43" s="7">
        <v>3.1741660183788838</v>
      </c>
      <c r="F43" s="184">
        <f>IF(C43="$/kWh",D43*C$32,D43)</f>
        <v>474202.83941093483</v>
      </c>
      <c r="G43" s="184">
        <f>F43*E43</f>
        <v>1505198.5386769683</v>
      </c>
      <c r="H43" s="196">
        <f>G43/$G48</f>
        <v>0.23890648639317563</v>
      </c>
      <c r="I43" s="184">
        <f>H43*(I20+I25)</f>
        <v>76136.761734235872</v>
      </c>
      <c r="J43" s="184">
        <f>IF(J$37="Loss Adjusted Volume",F43,D43)</f>
        <v>474202.83941093483</v>
      </c>
      <c r="K43" s="197">
        <f>IFERROR(I43/J43,0)</f>
        <v>0.1605573720916868</v>
      </c>
    </row>
    <row r="44" spans="1:11" x14ac:dyDescent="0.2">
      <c r="A44" s="7"/>
      <c r="B44" s="7" t="s">
        <v>1291</v>
      </c>
      <c r="C44" s="7" t="s">
        <v>1294</v>
      </c>
      <c r="D44" s="199">
        <v>2201349.4629095066</v>
      </c>
      <c r="E44" s="7">
        <v>6.7355505740513376E-3</v>
      </c>
      <c r="F44" s="184">
        <f>IF(C44="$/kWh",D44*C$32,D44)</f>
        <v>2296447.7597071971</v>
      </c>
      <c r="G44" s="184">
        <f>F44*E44</f>
        <v>15467.840026174719</v>
      </c>
      <c r="H44" s="196">
        <f>G44/$G48</f>
        <v>2.4550696919977497E-3</v>
      </c>
      <c r="I44" s="184">
        <f>H44*(I20+I25)</f>
        <v>782.4026002917094</v>
      </c>
      <c r="J44" s="184">
        <f>IF(J$37="Loss Adjusted Volume",F44,D44)</f>
        <v>2201349.4629095066</v>
      </c>
      <c r="K44" s="197">
        <f>IFERROR(I44/J44,0)</f>
        <v>3.5541953400602461E-4</v>
      </c>
    </row>
    <row r="45" spans="1:11" x14ac:dyDescent="0.2">
      <c r="A45" s="7"/>
      <c r="B45" s="7" t="s">
        <v>1292</v>
      </c>
      <c r="C45" s="7" t="s">
        <v>1295</v>
      </c>
      <c r="D45" s="199">
        <v>1149.2710527834981</v>
      </c>
      <c r="E45" s="7">
        <v>2.0458045451161415</v>
      </c>
      <c r="F45" s="184">
        <f>IF(C45="$/kWh",D45*C$32,D45)</f>
        <v>1149.2710527834981</v>
      </c>
      <c r="G45" s="184">
        <f>F45*E45</f>
        <v>2351.1839433548935</v>
      </c>
      <c r="H45" s="196">
        <f>G45/$G48</f>
        <v>3.731820622578471E-4</v>
      </c>
      <c r="I45" s="184">
        <f>H45*(I20+I25)</f>
        <v>118.92885030696301</v>
      </c>
      <c r="J45" s="184">
        <f>IF(J$37="Loss Adjusted Volume",F45,D45)</f>
        <v>1149.2710527834981</v>
      </c>
      <c r="K45" s="197">
        <f>IFERROR(I45/J45,0)</f>
        <v>0.10348198540189549</v>
      </c>
    </row>
    <row r="46" spans="1:11" x14ac:dyDescent="0.2">
      <c r="A46" s="7"/>
      <c r="B46" s="7" t="s">
        <v>1293</v>
      </c>
      <c r="C46" s="7" t="s">
        <v>1295</v>
      </c>
      <c r="D46" s="198">
        <v>9147.1042511682226</v>
      </c>
      <c r="E46" s="7">
        <v>2.0356243265447689</v>
      </c>
      <c r="F46" s="184">
        <f>IF(C46="$/kWh",D46*C$32,D46)</f>
        <v>9147.1042511682226</v>
      </c>
      <c r="G46" s="184">
        <f>F46*E46</f>
        <v>18620.067931119105</v>
      </c>
      <c r="H46" s="196">
        <f>G46/$G48</f>
        <v>2.9553941832391045E-3</v>
      </c>
      <c r="I46" s="184">
        <f>H46*(I20+I25)</f>
        <v>941.85028693490449</v>
      </c>
      <c r="J46" s="184">
        <f>IF(J$37="Loss Adjusted Volume",F46,D46)</f>
        <v>9147.1042511682226</v>
      </c>
      <c r="K46" s="197">
        <f>IFERROR(I46/J46,0)</f>
        <v>0.1029670441128531</v>
      </c>
    </row>
    <row r="47" spans="1:11" x14ac:dyDescent="0.2">
      <c r="A47" s="7"/>
      <c r="B47" s="7"/>
      <c r="C47" s="7"/>
      <c r="D47" s="184"/>
      <c r="E47" s="7"/>
      <c r="F47" s="7"/>
      <c r="G47" s="202"/>
      <c r="H47" s="202">
        <f>G47/$G48</f>
        <v>0</v>
      </c>
      <c r="I47" s="202"/>
      <c r="J47" s="7"/>
      <c r="K47" s="7"/>
    </row>
    <row r="48" spans="1:11" ht="13.5" thickBot="1" x14ac:dyDescent="0.25">
      <c r="A48" s="7"/>
      <c r="B48" s="7" t="s">
        <v>1306</v>
      </c>
      <c r="C48" s="7"/>
      <c r="D48" s="184"/>
      <c r="E48" s="7"/>
      <c r="F48" s="7"/>
      <c r="G48" s="200">
        <f>SUM(G39:G46)</f>
        <v>6300366.9820827618</v>
      </c>
      <c r="H48" s="201">
        <f>SUM(H39:H46)</f>
        <v>1.0000000000000002</v>
      </c>
      <c r="I48" s="205">
        <f>I20+I25</f>
        <v>318688.55</v>
      </c>
      <c r="J48" s="7"/>
      <c r="K48" s="7"/>
    </row>
    <row r="49" spans="1:11" ht="13.5" thickTop="1" x14ac:dyDescent="0.2">
      <c r="A49" s="7"/>
      <c r="B49" s="7"/>
      <c r="C49" s="7"/>
      <c r="D49" s="184"/>
      <c r="E49" s="7"/>
      <c r="F49" s="7"/>
      <c r="G49" s="7"/>
      <c r="H49" s="7"/>
      <c r="I49" s="7"/>
      <c r="J49" s="7"/>
      <c r="K49" s="7"/>
    </row>
    <row r="50" spans="1:11" x14ac:dyDescent="0.2">
      <c r="A50" s="7"/>
      <c r="B50" s="7"/>
      <c r="C50" s="7"/>
      <c r="D50" s="184"/>
      <c r="E50" s="7"/>
      <c r="F50" s="7"/>
      <c r="G50" s="7"/>
      <c r="H50" s="7"/>
      <c r="I50" s="7"/>
      <c r="J50" s="7"/>
      <c r="K50" s="7"/>
    </row>
    <row r="51" spans="1:11" x14ac:dyDescent="0.2">
      <c r="A51" s="7"/>
      <c r="B51" s="7"/>
      <c r="C51" s="7"/>
      <c r="D51" s="184"/>
      <c r="E51" s="7"/>
      <c r="F51" s="7"/>
      <c r="G51" s="7"/>
      <c r="H51" s="7"/>
      <c r="I51" s="7"/>
      <c r="J51" s="7"/>
      <c r="K51" s="7"/>
    </row>
    <row r="52" spans="1:11" x14ac:dyDescent="0.2">
      <c r="A52" s="7"/>
      <c r="B52" s="7"/>
      <c r="C52" s="7"/>
      <c r="D52" s="184"/>
      <c r="E52" s="7"/>
      <c r="F52" s="7"/>
      <c r="G52" s="7"/>
      <c r="H52" s="7"/>
      <c r="I52" s="7"/>
      <c r="J52" s="7"/>
      <c r="K52" s="7"/>
    </row>
    <row r="53" spans="1:11" x14ac:dyDescent="0.2">
      <c r="A53" s="7"/>
      <c r="B53" s="7"/>
      <c r="C53" s="7"/>
      <c r="D53" s="184"/>
      <c r="E53" s="7"/>
      <c r="F53" s="7"/>
      <c r="G53" s="7"/>
      <c r="H53" s="7"/>
      <c r="I53" s="7"/>
      <c r="J53" s="7"/>
      <c r="K53" s="7"/>
    </row>
    <row r="54" spans="1:11" x14ac:dyDescent="0.2">
      <c r="A54" s="7"/>
      <c r="B54" s="7"/>
      <c r="C54" s="7"/>
      <c r="D54" s="184"/>
      <c r="E54" s="7"/>
      <c r="F54" s="7"/>
      <c r="G54" s="7"/>
      <c r="H54" s="7"/>
      <c r="I54" s="7"/>
      <c r="J54" s="7"/>
      <c r="K54" s="7"/>
    </row>
    <row r="55" spans="1:11" x14ac:dyDescent="0.2">
      <c r="A55" s="7"/>
      <c r="B55" s="7"/>
      <c r="C55" s="7"/>
      <c r="D55" s="184"/>
      <c r="E55" s="7"/>
      <c r="F55" s="7"/>
      <c r="G55" s="7"/>
      <c r="H55" s="7"/>
      <c r="I55" s="7"/>
      <c r="J55" s="7"/>
      <c r="K55" s="7"/>
    </row>
    <row r="56" spans="1:11" x14ac:dyDescent="0.2">
      <c r="A56" s="7"/>
      <c r="B56" s="7"/>
      <c r="C56" s="7"/>
      <c r="D56" s="7"/>
      <c r="E56" s="7"/>
      <c r="F56" s="7"/>
      <c r="G56" s="7"/>
      <c r="H56" s="7"/>
      <c r="I56" s="7"/>
      <c r="J56" s="7"/>
      <c r="K56" s="7"/>
    </row>
    <row r="57" spans="1:11" x14ac:dyDescent="0.2">
      <c r="A57" s="7"/>
      <c r="B57" s="7"/>
      <c r="C57" s="7"/>
      <c r="D57" s="7"/>
      <c r="E57" s="7"/>
      <c r="F57" s="7"/>
      <c r="G57" s="7"/>
      <c r="H57" s="7"/>
      <c r="I57" s="7"/>
      <c r="J57" s="7"/>
      <c r="K57" s="7"/>
    </row>
    <row r="58" spans="1:11" x14ac:dyDescent="0.2">
      <c r="A58" s="7"/>
      <c r="B58" s="7"/>
      <c r="C58" s="7"/>
      <c r="D58" s="7"/>
      <c r="E58" s="7"/>
      <c r="F58" s="7"/>
      <c r="G58" s="7"/>
      <c r="H58" s="7"/>
      <c r="I58" s="7"/>
      <c r="J58" s="7"/>
      <c r="K58" s="7"/>
    </row>
    <row r="59" spans="1:11" x14ac:dyDescent="0.2">
      <c r="A59" s="7"/>
      <c r="B59" s="7"/>
      <c r="C59" s="7"/>
      <c r="D59" s="7"/>
      <c r="E59" s="7"/>
      <c r="F59" s="7"/>
      <c r="G59" s="7"/>
      <c r="H59" s="7"/>
      <c r="I59" s="7"/>
      <c r="J59" s="7"/>
      <c r="K59" s="7"/>
    </row>
    <row r="60" spans="1:11" x14ac:dyDescent="0.2">
      <c r="A60" s="7"/>
      <c r="B60" s="7"/>
      <c r="C60" s="7"/>
      <c r="D60" s="7"/>
      <c r="E60" s="7"/>
      <c r="F60" s="7"/>
      <c r="G60" s="7"/>
      <c r="H60" s="7"/>
      <c r="I60" s="7"/>
      <c r="J60" s="7"/>
      <c r="K60" s="7"/>
    </row>
    <row r="61" spans="1:11" x14ac:dyDescent="0.2">
      <c r="A61" s="7"/>
      <c r="B61" s="7"/>
      <c r="C61" s="7"/>
      <c r="D61" s="7"/>
      <c r="E61" s="7"/>
      <c r="F61" s="7"/>
      <c r="G61" s="7"/>
      <c r="H61" s="7"/>
      <c r="I61" s="7"/>
      <c r="J61" s="7"/>
      <c r="K61" s="7"/>
    </row>
    <row r="62" spans="1:11" x14ac:dyDescent="0.2">
      <c r="A62" s="7"/>
      <c r="B62" s="7"/>
      <c r="C62" s="7"/>
      <c r="D62" s="7"/>
      <c r="E62" s="7"/>
      <c r="F62" s="7"/>
      <c r="G62" s="7"/>
      <c r="H62" s="7"/>
      <c r="I62" s="7"/>
      <c r="J62" s="7"/>
      <c r="K62" s="7"/>
    </row>
    <row r="63" spans="1:11" x14ac:dyDescent="0.2">
      <c r="A63" s="7"/>
      <c r="B63" s="7"/>
      <c r="C63" s="7"/>
      <c r="D63" s="7"/>
      <c r="E63" s="7"/>
      <c r="F63" s="7"/>
      <c r="G63" s="7"/>
      <c r="H63" s="7"/>
      <c r="I63" s="7"/>
      <c r="J63" s="7"/>
      <c r="K63" s="7"/>
    </row>
    <row r="64" spans="1:11" x14ac:dyDescent="0.2">
      <c r="A64" s="7"/>
      <c r="B64" s="7"/>
      <c r="C64" s="7"/>
      <c r="D64" s="7"/>
      <c r="E64" s="7"/>
      <c r="F64" s="7"/>
      <c r="G64" s="7"/>
      <c r="H64" s="7"/>
      <c r="I64" s="7"/>
      <c r="J64" s="7"/>
      <c r="K64" s="7"/>
    </row>
    <row r="65" spans="1:11" x14ac:dyDescent="0.2">
      <c r="A65" s="7"/>
      <c r="B65" s="7"/>
      <c r="C65" s="7"/>
      <c r="D65" s="7"/>
      <c r="E65" s="7"/>
      <c r="F65" s="7"/>
      <c r="G65" s="7"/>
      <c r="H65" s="7"/>
      <c r="I65" s="7"/>
      <c r="J65" s="7"/>
      <c r="K65" s="7"/>
    </row>
    <row r="66" spans="1:11" x14ac:dyDescent="0.2">
      <c r="A66" s="7"/>
      <c r="B66" s="7"/>
      <c r="C66" s="7"/>
      <c r="D66" s="7"/>
      <c r="E66" s="7"/>
      <c r="F66" s="7"/>
      <c r="G66" s="7"/>
      <c r="H66" s="7"/>
      <c r="I66" s="7"/>
      <c r="J66" s="7"/>
      <c r="K66" s="7"/>
    </row>
    <row r="67" spans="1:11" x14ac:dyDescent="0.2">
      <c r="A67" s="7"/>
      <c r="B67" s="7"/>
      <c r="C67" s="7"/>
      <c r="D67" s="7"/>
      <c r="E67" s="7"/>
      <c r="F67" s="7"/>
      <c r="G67" s="7"/>
      <c r="H67" s="7"/>
      <c r="I67" s="7"/>
      <c r="J67" s="7"/>
      <c r="K67" s="7"/>
    </row>
    <row r="68" spans="1:11" x14ac:dyDescent="0.2">
      <c r="A68" s="7"/>
      <c r="B68" s="7"/>
      <c r="C68" s="7"/>
      <c r="D68" s="7"/>
      <c r="E68" s="7"/>
      <c r="F68" s="7"/>
      <c r="G68" s="7"/>
      <c r="H68" s="7"/>
      <c r="I68" s="7"/>
      <c r="J68" s="7"/>
      <c r="K68" s="7"/>
    </row>
    <row r="69" spans="1:11" x14ac:dyDescent="0.2">
      <c r="A69" s="7"/>
      <c r="B69" s="7"/>
      <c r="C69" s="7"/>
      <c r="D69" s="7"/>
      <c r="E69" s="7"/>
      <c r="F69" s="7"/>
      <c r="G69" s="7"/>
      <c r="H69" s="7"/>
      <c r="I69" s="7"/>
      <c r="J69" s="7"/>
      <c r="K69" s="7"/>
    </row>
    <row r="70" spans="1:11" x14ac:dyDescent="0.2">
      <c r="A70" s="7"/>
      <c r="B70" s="7"/>
      <c r="C70" s="7"/>
      <c r="D70" s="7"/>
      <c r="E70" s="7"/>
      <c r="F70" s="7"/>
      <c r="G70" s="7"/>
      <c r="H70" s="7"/>
      <c r="I70" s="7"/>
      <c r="J70" s="7"/>
      <c r="K70" s="7"/>
    </row>
    <row r="71" spans="1:11" x14ac:dyDescent="0.2">
      <c r="A71" s="7"/>
      <c r="B71" s="7"/>
      <c r="C71" s="7"/>
      <c r="D71" s="7"/>
      <c r="E71" s="7"/>
      <c r="F71" s="7"/>
      <c r="G71" s="7"/>
      <c r="H71" s="7"/>
      <c r="I71" s="7"/>
      <c r="J71" s="7"/>
      <c r="K71" s="7"/>
    </row>
    <row r="72" spans="1:11" x14ac:dyDescent="0.2">
      <c r="A72" s="7"/>
      <c r="B72" s="7"/>
      <c r="C72" s="7"/>
      <c r="D72" s="7"/>
      <c r="E72" s="7"/>
      <c r="F72" s="7"/>
      <c r="G72" s="7"/>
      <c r="H72" s="7"/>
      <c r="I72" s="7"/>
      <c r="J72" s="7"/>
      <c r="K72" s="7"/>
    </row>
    <row r="73" spans="1:11" x14ac:dyDescent="0.2">
      <c r="A73" s="7"/>
      <c r="B73" s="7"/>
      <c r="C73" s="7"/>
      <c r="D73" s="7"/>
      <c r="E73" s="7"/>
      <c r="F73" s="7"/>
      <c r="G73" s="7"/>
      <c r="H73" s="7"/>
      <c r="I73" s="7"/>
      <c r="J73" s="7"/>
      <c r="K73" s="7"/>
    </row>
    <row r="74" spans="1:11" x14ac:dyDescent="0.2">
      <c r="A74" s="7"/>
      <c r="B74" s="7"/>
      <c r="C74" s="7"/>
      <c r="D74" s="7"/>
      <c r="E74" s="7"/>
      <c r="F74" s="7"/>
      <c r="G74" s="7"/>
      <c r="H74" s="7"/>
      <c r="I74" s="7"/>
      <c r="J74" s="7"/>
      <c r="K74" s="7"/>
    </row>
    <row r="75" spans="1:11" x14ac:dyDescent="0.2">
      <c r="A75" s="7"/>
      <c r="B75" s="7"/>
      <c r="C75" s="7"/>
      <c r="D75" s="7"/>
      <c r="E75" s="7"/>
      <c r="F75" s="7"/>
      <c r="G75" s="7"/>
      <c r="H75" s="7"/>
      <c r="I75" s="7"/>
      <c r="J75" s="7"/>
      <c r="K75" s="7"/>
    </row>
    <row r="76" spans="1:11" x14ac:dyDescent="0.2">
      <c r="A76" s="7"/>
      <c r="B76" s="7"/>
      <c r="C76" s="7"/>
      <c r="D76" s="7"/>
      <c r="E76" s="7"/>
      <c r="F76" s="7"/>
      <c r="G76" s="7"/>
      <c r="H76" s="7"/>
      <c r="I76" s="7"/>
      <c r="J76" s="7"/>
      <c r="K76" s="7"/>
    </row>
    <row r="77" spans="1:11" x14ac:dyDescent="0.2">
      <c r="A77" s="7"/>
      <c r="B77" s="7"/>
      <c r="C77" s="7"/>
      <c r="D77" s="7"/>
      <c r="E77" s="7"/>
      <c r="F77" s="7"/>
      <c r="G77" s="7"/>
      <c r="H77" s="7"/>
      <c r="I77" s="7"/>
      <c r="J77" s="7"/>
      <c r="K77" s="7"/>
    </row>
    <row r="78" spans="1:11" x14ac:dyDescent="0.2">
      <c r="A78" s="7"/>
      <c r="B78" s="7"/>
      <c r="C78" s="7"/>
      <c r="D78" s="7"/>
      <c r="E78" s="7"/>
      <c r="F78" s="7"/>
      <c r="G78" s="7"/>
      <c r="H78" s="7"/>
      <c r="I78" s="7"/>
      <c r="J78" s="7"/>
      <c r="K78" s="7"/>
    </row>
    <row r="79" spans="1:11" x14ac:dyDescent="0.2">
      <c r="A79" s="7"/>
      <c r="B79" s="7"/>
      <c r="C79" s="7"/>
      <c r="D79" s="7"/>
      <c r="E79" s="7"/>
      <c r="F79" s="7"/>
      <c r="G79" s="7"/>
      <c r="H79" s="7"/>
      <c r="I79" s="7"/>
      <c r="J79" s="7"/>
      <c r="K79" s="7"/>
    </row>
    <row r="80" spans="1:11" x14ac:dyDescent="0.2">
      <c r="A80" s="7"/>
      <c r="B80" s="7"/>
      <c r="C80" s="7"/>
      <c r="D80" s="7"/>
      <c r="E80" s="7"/>
      <c r="F80" s="7"/>
      <c r="G80" s="7"/>
      <c r="H80" s="7"/>
      <c r="I80" s="7"/>
      <c r="J80" s="7"/>
      <c r="K80" s="7"/>
    </row>
  </sheetData>
  <sheetProtection algorithmName="SHA-512" hashValue="ceOb6OBGRzPpBie6eEIDjs7c4cOIVdPFKqbncFRh8xaiaVCyM0lEYOShvuN8olmVBhi8v1pr2hFmmRmh1qNKbA==" saltValue="Ur4vcaJbQMUmQ2dTIIqqjA==" spinCount="100000" sheet="1" objects="1" scenarios="1"/>
  <mergeCells count="5">
    <mergeCell ref="B27:K27"/>
    <mergeCell ref="B28:K28"/>
    <mergeCell ref="B34:I34"/>
    <mergeCell ref="B35:I35"/>
    <mergeCell ref="A13:K13"/>
  </mergeCells>
  <dataValidations count="1">
    <dataValidation type="list" allowBlank="1" showInputMessage="1" showErrorMessage="1" sqref="J37">
      <formula1>"Delivered Volume, Loss Adjusted Volume"</formula1>
    </dataValidation>
  </dataValidations>
  <pageMargins left="0.7" right="0.7" top="0.75" bottom="0.75" header="0.3" footer="0.3"/>
  <pageSetup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B82"/>
  <sheetViews>
    <sheetView workbookViewId="0">
      <selection activeCell="B2" sqref="B2"/>
    </sheetView>
  </sheetViews>
  <sheetFormatPr defaultRowHeight="12.75" x14ac:dyDescent="0.2"/>
  <cols>
    <col min="1" max="1" width="54.28515625" customWidth="1"/>
  </cols>
  <sheetData>
    <row r="2" spans="1:19" x14ac:dyDescent="0.2">
      <c r="A2" t="s">
        <v>192</v>
      </c>
      <c r="B2" t="s">
        <v>645</v>
      </c>
      <c r="C2" t="s">
        <v>646</v>
      </c>
      <c r="D2" t="s">
        <v>647</v>
      </c>
      <c r="E2" t="s">
        <v>648</v>
      </c>
      <c r="F2" t="s">
        <v>649</v>
      </c>
      <c r="G2" t="s">
        <v>650</v>
      </c>
      <c r="H2" t="s">
        <v>651</v>
      </c>
      <c r="I2" t="s">
        <v>652</v>
      </c>
      <c r="J2" t="s">
        <v>653</v>
      </c>
      <c r="K2" t="s">
        <v>654</v>
      </c>
      <c r="L2" t="s">
        <v>655</v>
      </c>
      <c r="M2" t="s">
        <v>656</v>
      </c>
      <c r="N2" t="s">
        <v>657</v>
      </c>
      <c r="O2" t="s">
        <v>658</v>
      </c>
      <c r="P2" t="s">
        <v>659</v>
      </c>
      <c r="Q2" t="s">
        <v>660</v>
      </c>
      <c r="R2" t="s">
        <v>661</v>
      </c>
      <c r="S2" t="s">
        <v>662</v>
      </c>
    </row>
    <row r="3" spans="1:19" x14ac:dyDescent="0.2">
      <c r="A3" t="s">
        <v>193</v>
      </c>
      <c r="B3" t="s">
        <v>645</v>
      </c>
      <c r="C3" t="s">
        <v>646</v>
      </c>
      <c r="D3" t="s">
        <v>647</v>
      </c>
      <c r="E3" t="s">
        <v>648</v>
      </c>
      <c r="F3" t="s">
        <v>663</v>
      </c>
      <c r="G3" t="s">
        <v>664</v>
      </c>
      <c r="H3" t="s">
        <v>665</v>
      </c>
      <c r="I3" t="s">
        <v>666</v>
      </c>
      <c r="J3" t="s">
        <v>667</v>
      </c>
      <c r="K3" t="s">
        <v>668</v>
      </c>
      <c r="L3" t="s">
        <v>655</v>
      </c>
      <c r="M3" t="s">
        <v>656</v>
      </c>
      <c r="N3" t="s">
        <v>657</v>
      </c>
      <c r="O3" t="s">
        <v>658</v>
      </c>
    </row>
    <row r="4" spans="1:19" x14ac:dyDescent="0.2">
      <c r="A4" t="s">
        <v>194</v>
      </c>
      <c r="B4" t="s">
        <v>645</v>
      </c>
      <c r="C4" t="s">
        <v>646</v>
      </c>
      <c r="D4" t="s">
        <v>647</v>
      </c>
      <c r="E4" t="s">
        <v>648</v>
      </c>
      <c r="F4" t="s">
        <v>669</v>
      </c>
      <c r="G4" t="s">
        <v>670</v>
      </c>
      <c r="H4" t="s">
        <v>653</v>
      </c>
      <c r="I4" t="s">
        <v>654</v>
      </c>
      <c r="J4" t="s">
        <v>671</v>
      </c>
      <c r="K4" t="s">
        <v>672</v>
      </c>
      <c r="L4" t="s">
        <v>655</v>
      </c>
      <c r="M4" t="s">
        <v>656</v>
      </c>
      <c r="N4" t="s">
        <v>673</v>
      </c>
      <c r="O4" t="s">
        <v>674</v>
      </c>
      <c r="P4" t="s">
        <v>657</v>
      </c>
      <c r="Q4" t="s">
        <v>658</v>
      </c>
    </row>
    <row r="5" spans="1:19" x14ac:dyDescent="0.2">
      <c r="A5" t="s">
        <v>195</v>
      </c>
      <c r="B5" t="s">
        <v>645</v>
      </c>
      <c r="C5" t="s">
        <v>646</v>
      </c>
      <c r="D5" t="s">
        <v>647</v>
      </c>
      <c r="E5" t="s">
        <v>648</v>
      </c>
      <c r="F5" t="s">
        <v>669</v>
      </c>
      <c r="G5" t="s">
        <v>670</v>
      </c>
      <c r="H5" t="s">
        <v>675</v>
      </c>
      <c r="I5" t="s">
        <v>676</v>
      </c>
      <c r="J5" t="s">
        <v>653</v>
      </c>
      <c r="K5" t="s">
        <v>654</v>
      </c>
      <c r="L5" t="s">
        <v>655</v>
      </c>
      <c r="M5" t="s">
        <v>656</v>
      </c>
      <c r="N5" t="s">
        <v>673</v>
      </c>
      <c r="O5" t="s">
        <v>674</v>
      </c>
      <c r="P5" t="s">
        <v>657</v>
      </c>
      <c r="Q5" t="s">
        <v>658</v>
      </c>
    </row>
    <row r="6" spans="1:19" x14ac:dyDescent="0.2">
      <c r="A6" t="s">
        <v>131</v>
      </c>
      <c r="B6" t="s">
        <v>677</v>
      </c>
      <c r="C6" t="s">
        <v>678</v>
      </c>
      <c r="D6" t="s">
        <v>679</v>
      </c>
      <c r="E6" t="s">
        <v>680</v>
      </c>
      <c r="F6" t="s">
        <v>681</v>
      </c>
      <c r="G6" t="s">
        <v>682</v>
      </c>
      <c r="H6" t="s">
        <v>657</v>
      </c>
      <c r="I6" t="s">
        <v>658</v>
      </c>
    </row>
    <row r="7" spans="1:19" x14ac:dyDescent="0.2">
      <c r="A7" t="s">
        <v>2</v>
      </c>
      <c r="B7" t="s">
        <v>645</v>
      </c>
      <c r="C7" t="s">
        <v>646</v>
      </c>
      <c r="D7" t="s">
        <v>647</v>
      </c>
      <c r="E7" t="s">
        <v>648</v>
      </c>
      <c r="F7" t="s">
        <v>683</v>
      </c>
      <c r="G7" t="s">
        <v>684</v>
      </c>
      <c r="H7" t="s">
        <v>685</v>
      </c>
      <c r="I7" t="s">
        <v>686</v>
      </c>
      <c r="J7" t="s">
        <v>655</v>
      </c>
      <c r="K7" t="s">
        <v>656</v>
      </c>
      <c r="L7" t="s">
        <v>673</v>
      </c>
      <c r="M7" t="s">
        <v>674</v>
      </c>
      <c r="N7" t="s">
        <v>657</v>
      </c>
      <c r="O7" t="s">
        <v>658</v>
      </c>
    </row>
    <row r="8" spans="1:19" x14ac:dyDescent="0.2">
      <c r="A8" t="s">
        <v>181</v>
      </c>
      <c r="B8" t="s">
        <v>645</v>
      </c>
      <c r="C8" t="s">
        <v>646</v>
      </c>
      <c r="D8" t="s">
        <v>647</v>
      </c>
      <c r="E8" t="s">
        <v>648</v>
      </c>
      <c r="F8" t="s">
        <v>669</v>
      </c>
      <c r="G8" t="s">
        <v>670</v>
      </c>
      <c r="H8" t="s">
        <v>659</v>
      </c>
      <c r="I8" t="s">
        <v>660</v>
      </c>
      <c r="J8" t="s">
        <v>655</v>
      </c>
      <c r="K8" t="s">
        <v>656</v>
      </c>
      <c r="L8" t="s">
        <v>673</v>
      </c>
      <c r="M8" t="s">
        <v>674</v>
      </c>
      <c r="N8" t="s">
        <v>657</v>
      </c>
      <c r="O8" t="s">
        <v>658</v>
      </c>
    </row>
    <row r="9" spans="1:19" x14ac:dyDescent="0.2">
      <c r="A9" t="s">
        <v>214</v>
      </c>
      <c r="B9" t="s">
        <v>645</v>
      </c>
      <c r="C9" t="s">
        <v>646</v>
      </c>
      <c r="D9" t="s">
        <v>647</v>
      </c>
      <c r="E9" t="s">
        <v>648</v>
      </c>
      <c r="F9" t="s">
        <v>669</v>
      </c>
      <c r="G9" t="s">
        <v>687</v>
      </c>
      <c r="H9" t="s">
        <v>653</v>
      </c>
      <c r="I9" t="s">
        <v>688</v>
      </c>
      <c r="J9" t="s">
        <v>655</v>
      </c>
      <c r="K9" t="s">
        <v>656</v>
      </c>
      <c r="L9" t="s">
        <v>673</v>
      </c>
      <c r="M9" t="s">
        <v>674</v>
      </c>
      <c r="N9" t="s">
        <v>657</v>
      </c>
      <c r="O9" t="s">
        <v>658</v>
      </c>
      <c r="P9" t="s">
        <v>659</v>
      </c>
      <c r="Q9" t="s">
        <v>660</v>
      </c>
    </row>
    <row r="10" spans="1:19" x14ac:dyDescent="0.2">
      <c r="A10" t="s">
        <v>199</v>
      </c>
      <c r="B10" t="s">
        <v>645</v>
      </c>
      <c r="C10" t="s">
        <v>646</v>
      </c>
      <c r="D10" t="s">
        <v>647</v>
      </c>
      <c r="E10" t="s">
        <v>648</v>
      </c>
      <c r="F10" t="s">
        <v>669</v>
      </c>
      <c r="G10" t="s">
        <v>670</v>
      </c>
      <c r="H10" t="s">
        <v>673</v>
      </c>
      <c r="I10" t="s">
        <v>674</v>
      </c>
      <c r="J10" t="s">
        <v>657</v>
      </c>
      <c r="K10" t="s">
        <v>658</v>
      </c>
    </row>
    <row r="11" spans="1:19" x14ac:dyDescent="0.2">
      <c r="A11" t="s">
        <v>6</v>
      </c>
      <c r="B11" t="s">
        <v>645</v>
      </c>
      <c r="C11" t="s">
        <v>646</v>
      </c>
      <c r="D11" t="s">
        <v>647</v>
      </c>
      <c r="E11" t="s">
        <v>648</v>
      </c>
      <c r="F11" t="s">
        <v>669</v>
      </c>
      <c r="G11" t="s">
        <v>670</v>
      </c>
      <c r="H11" t="s">
        <v>689</v>
      </c>
      <c r="I11" t="s">
        <v>690</v>
      </c>
      <c r="J11" t="s">
        <v>691</v>
      </c>
      <c r="K11" t="s">
        <v>692</v>
      </c>
      <c r="L11" t="s">
        <v>655</v>
      </c>
      <c r="M11" t="s">
        <v>656</v>
      </c>
      <c r="N11" t="s">
        <v>673</v>
      </c>
      <c r="O11" t="s">
        <v>674</v>
      </c>
      <c r="P11" t="s">
        <v>657</v>
      </c>
      <c r="Q11" t="s">
        <v>658</v>
      </c>
    </row>
    <row r="12" spans="1:19" x14ac:dyDescent="0.2">
      <c r="A12" t="s">
        <v>200</v>
      </c>
      <c r="B12" t="s">
        <v>645</v>
      </c>
      <c r="C12" t="s">
        <v>646</v>
      </c>
      <c r="D12" t="s">
        <v>647</v>
      </c>
      <c r="E12" t="s">
        <v>648</v>
      </c>
      <c r="F12" t="s">
        <v>669</v>
      </c>
      <c r="G12" t="s">
        <v>670</v>
      </c>
      <c r="H12" t="s">
        <v>689</v>
      </c>
      <c r="I12" t="s">
        <v>690</v>
      </c>
      <c r="J12" t="s">
        <v>655</v>
      </c>
      <c r="K12" t="s">
        <v>656</v>
      </c>
      <c r="L12" t="s">
        <v>657</v>
      </c>
      <c r="M12" t="s">
        <v>658</v>
      </c>
      <c r="N12" t="s">
        <v>659</v>
      </c>
      <c r="O12" t="s">
        <v>660</v>
      </c>
    </row>
    <row r="13" spans="1:19" x14ac:dyDescent="0.2">
      <c r="A13" t="s">
        <v>898</v>
      </c>
      <c r="B13" t="s">
        <v>645</v>
      </c>
      <c r="C13" t="s">
        <v>646</v>
      </c>
      <c r="D13" t="s">
        <v>647</v>
      </c>
      <c r="E13" t="s">
        <v>648</v>
      </c>
      <c r="F13" t="s">
        <v>693</v>
      </c>
      <c r="G13" t="s">
        <v>694</v>
      </c>
      <c r="H13" t="s">
        <v>695</v>
      </c>
      <c r="I13" t="s">
        <v>696</v>
      </c>
      <c r="J13" t="s">
        <v>697</v>
      </c>
      <c r="K13" t="s">
        <v>698</v>
      </c>
      <c r="L13" t="s">
        <v>691</v>
      </c>
      <c r="M13" t="s">
        <v>692</v>
      </c>
      <c r="N13" t="s">
        <v>655</v>
      </c>
      <c r="O13" t="s">
        <v>656</v>
      </c>
      <c r="P13" t="s">
        <v>673</v>
      </c>
      <c r="Q13" t="s">
        <v>674</v>
      </c>
      <c r="R13" t="s">
        <v>657</v>
      </c>
      <c r="S13" t="s">
        <v>658</v>
      </c>
    </row>
    <row r="14" spans="1:19" x14ac:dyDescent="0.2">
      <c r="A14" t="s">
        <v>8</v>
      </c>
      <c r="B14" t="s">
        <v>645</v>
      </c>
      <c r="C14" t="s">
        <v>646</v>
      </c>
      <c r="D14" t="s">
        <v>647</v>
      </c>
      <c r="E14" t="s">
        <v>648</v>
      </c>
      <c r="F14" t="s">
        <v>669</v>
      </c>
      <c r="G14" t="s">
        <v>670</v>
      </c>
      <c r="H14" t="s">
        <v>655</v>
      </c>
      <c r="I14" t="s">
        <v>656</v>
      </c>
      <c r="J14" t="s">
        <v>673</v>
      </c>
      <c r="K14" t="s">
        <v>674</v>
      </c>
      <c r="L14" t="s">
        <v>657</v>
      </c>
      <c r="M14" t="s">
        <v>658</v>
      </c>
    </row>
    <row r="15" spans="1:19" x14ac:dyDescent="0.2">
      <c r="A15" t="s">
        <v>143</v>
      </c>
      <c r="B15" t="s">
        <v>645</v>
      </c>
      <c r="C15" t="s">
        <v>646</v>
      </c>
      <c r="D15" t="s">
        <v>647</v>
      </c>
      <c r="E15" t="s">
        <v>648</v>
      </c>
      <c r="F15" t="s">
        <v>699</v>
      </c>
      <c r="G15" t="s">
        <v>700</v>
      </c>
      <c r="H15" t="s">
        <v>701</v>
      </c>
      <c r="I15" t="s">
        <v>702</v>
      </c>
      <c r="J15" t="s">
        <v>653</v>
      </c>
      <c r="K15" t="s">
        <v>654</v>
      </c>
      <c r="L15" t="s">
        <v>655</v>
      </c>
      <c r="M15" t="s">
        <v>656</v>
      </c>
      <c r="N15" t="s">
        <v>673</v>
      </c>
      <c r="O15" t="s">
        <v>674</v>
      </c>
      <c r="P15" t="s">
        <v>657</v>
      </c>
      <c r="Q15" t="s">
        <v>658</v>
      </c>
    </row>
    <row r="16" spans="1:19" x14ac:dyDescent="0.2">
      <c r="A16" t="s">
        <v>205</v>
      </c>
      <c r="B16" t="s">
        <v>645</v>
      </c>
      <c r="C16" t="s">
        <v>646</v>
      </c>
      <c r="D16" t="s">
        <v>647</v>
      </c>
      <c r="E16" t="s">
        <v>648</v>
      </c>
      <c r="F16" t="s">
        <v>669</v>
      </c>
      <c r="G16" t="s">
        <v>703</v>
      </c>
      <c r="H16" t="s">
        <v>689</v>
      </c>
      <c r="I16" t="s">
        <v>704</v>
      </c>
      <c r="J16" t="s">
        <v>655</v>
      </c>
      <c r="K16" t="s">
        <v>656</v>
      </c>
      <c r="L16" t="s">
        <v>673</v>
      </c>
      <c r="M16" t="s">
        <v>674</v>
      </c>
      <c r="N16" t="s">
        <v>657</v>
      </c>
      <c r="O16" t="s">
        <v>658</v>
      </c>
    </row>
    <row r="17" spans="1:19" x14ac:dyDescent="0.2">
      <c r="A17" t="s">
        <v>133</v>
      </c>
      <c r="B17" t="s">
        <v>645</v>
      </c>
      <c r="C17" t="s">
        <v>646</v>
      </c>
      <c r="D17" t="s">
        <v>647</v>
      </c>
      <c r="E17" t="s">
        <v>648</v>
      </c>
      <c r="F17" t="s">
        <v>669</v>
      </c>
      <c r="G17" t="s">
        <v>670</v>
      </c>
      <c r="H17" t="s">
        <v>653</v>
      </c>
      <c r="I17" t="s">
        <v>654</v>
      </c>
      <c r="J17" t="s">
        <v>655</v>
      </c>
      <c r="K17" t="s">
        <v>656</v>
      </c>
      <c r="L17" t="s">
        <v>657</v>
      </c>
      <c r="M17" t="s">
        <v>658</v>
      </c>
    </row>
    <row r="18" spans="1:19" x14ac:dyDescent="0.2">
      <c r="A18" t="s">
        <v>9</v>
      </c>
      <c r="B18" t="s">
        <v>645</v>
      </c>
      <c r="C18" t="s">
        <v>646</v>
      </c>
      <c r="D18" t="s">
        <v>647</v>
      </c>
      <c r="E18" t="s">
        <v>648</v>
      </c>
      <c r="F18" t="s">
        <v>669</v>
      </c>
      <c r="G18" t="s">
        <v>670</v>
      </c>
      <c r="H18" t="s">
        <v>691</v>
      </c>
      <c r="I18" t="s">
        <v>692</v>
      </c>
      <c r="J18" t="s">
        <v>655</v>
      </c>
      <c r="K18" t="s">
        <v>656</v>
      </c>
      <c r="L18" t="s">
        <v>657</v>
      </c>
      <c r="M18" t="s">
        <v>658</v>
      </c>
      <c r="N18" t="s">
        <v>659</v>
      </c>
      <c r="O18" t="s">
        <v>660</v>
      </c>
    </row>
    <row r="19" spans="1:19" x14ac:dyDescent="0.2">
      <c r="A19" t="s">
        <v>18</v>
      </c>
      <c r="B19" t="s">
        <v>645</v>
      </c>
      <c r="C19" t="s">
        <v>646</v>
      </c>
      <c r="D19" t="s">
        <v>647</v>
      </c>
      <c r="E19" t="s">
        <v>648</v>
      </c>
      <c r="F19" t="s">
        <v>669</v>
      </c>
      <c r="G19" t="s">
        <v>670</v>
      </c>
      <c r="H19" t="s">
        <v>655</v>
      </c>
      <c r="I19" t="s">
        <v>656</v>
      </c>
      <c r="J19" t="s">
        <v>657</v>
      </c>
      <c r="K19" t="s">
        <v>658</v>
      </c>
    </row>
    <row r="20" spans="1:19" x14ac:dyDescent="0.2">
      <c r="A20" t="s">
        <v>3</v>
      </c>
      <c r="B20" t="s">
        <v>645</v>
      </c>
      <c r="C20" t="s">
        <v>646</v>
      </c>
      <c r="D20" t="s">
        <v>647</v>
      </c>
      <c r="E20" t="s">
        <v>648</v>
      </c>
      <c r="F20" t="s">
        <v>669</v>
      </c>
      <c r="G20" t="s">
        <v>670</v>
      </c>
      <c r="H20" t="s">
        <v>655</v>
      </c>
      <c r="I20" t="s">
        <v>656</v>
      </c>
      <c r="J20" t="s">
        <v>657</v>
      </c>
      <c r="K20" t="s">
        <v>658</v>
      </c>
    </row>
    <row r="21" spans="1:19" x14ac:dyDescent="0.2">
      <c r="A21" t="s">
        <v>144</v>
      </c>
      <c r="B21" t="s">
        <v>645</v>
      </c>
      <c r="C21" t="s">
        <v>646</v>
      </c>
      <c r="D21" t="s">
        <v>647</v>
      </c>
      <c r="E21" t="s">
        <v>648</v>
      </c>
      <c r="F21" t="s">
        <v>683</v>
      </c>
      <c r="G21" t="s">
        <v>684</v>
      </c>
      <c r="H21" t="s">
        <v>685</v>
      </c>
      <c r="I21" t="s">
        <v>686</v>
      </c>
      <c r="J21" t="s">
        <v>655</v>
      </c>
      <c r="K21" t="s">
        <v>656</v>
      </c>
      <c r="L21" t="s">
        <v>673</v>
      </c>
      <c r="M21" t="s">
        <v>674</v>
      </c>
      <c r="N21" t="s">
        <v>657</v>
      </c>
      <c r="O21" t="s">
        <v>658</v>
      </c>
    </row>
    <row r="22" spans="1:19" x14ac:dyDescent="0.2">
      <c r="A22" t="s">
        <v>137</v>
      </c>
      <c r="B22" t="s">
        <v>645</v>
      </c>
      <c r="C22" t="s">
        <v>646</v>
      </c>
      <c r="D22" t="s">
        <v>705</v>
      </c>
      <c r="E22" t="s">
        <v>706</v>
      </c>
      <c r="F22" t="s">
        <v>647</v>
      </c>
      <c r="G22" t="s">
        <v>648</v>
      </c>
      <c r="H22" t="s">
        <v>693</v>
      </c>
      <c r="I22" t="s">
        <v>695</v>
      </c>
      <c r="J22" t="s">
        <v>707</v>
      </c>
      <c r="K22" t="s">
        <v>708</v>
      </c>
      <c r="L22" t="s">
        <v>653</v>
      </c>
      <c r="M22" t="s">
        <v>654</v>
      </c>
      <c r="N22" t="s">
        <v>655</v>
      </c>
      <c r="O22" t="s">
        <v>656</v>
      </c>
      <c r="P22" t="s">
        <v>657</v>
      </c>
      <c r="Q22" t="s">
        <v>658</v>
      </c>
    </row>
    <row r="23" spans="1:19" x14ac:dyDescent="0.2">
      <c r="A23" t="s">
        <v>136</v>
      </c>
      <c r="B23" t="s">
        <v>645</v>
      </c>
      <c r="C23" t="s">
        <v>646</v>
      </c>
      <c r="D23" t="s">
        <v>647</v>
      </c>
      <c r="E23" t="s">
        <v>648</v>
      </c>
      <c r="F23" t="s">
        <v>709</v>
      </c>
      <c r="G23" t="s">
        <v>710</v>
      </c>
      <c r="H23" t="s">
        <v>711</v>
      </c>
      <c r="I23" t="s">
        <v>712</v>
      </c>
      <c r="J23" t="s">
        <v>713</v>
      </c>
      <c r="K23" t="s">
        <v>714</v>
      </c>
      <c r="L23" t="s">
        <v>691</v>
      </c>
      <c r="M23" t="s">
        <v>692</v>
      </c>
      <c r="N23" t="s">
        <v>655</v>
      </c>
      <c r="O23" t="s">
        <v>656</v>
      </c>
      <c r="P23" t="s">
        <v>657</v>
      </c>
      <c r="Q23" t="s">
        <v>658</v>
      </c>
    </row>
    <row r="24" spans="1:19" x14ac:dyDescent="0.2">
      <c r="A24" t="s">
        <v>21</v>
      </c>
      <c r="B24" t="s">
        <v>645</v>
      </c>
      <c r="C24" t="s">
        <v>646</v>
      </c>
      <c r="D24" t="s">
        <v>647</v>
      </c>
      <c r="E24" t="s">
        <v>648</v>
      </c>
      <c r="F24" t="s">
        <v>669</v>
      </c>
      <c r="G24" t="s">
        <v>670</v>
      </c>
      <c r="H24" t="s">
        <v>655</v>
      </c>
      <c r="I24" t="s">
        <v>656</v>
      </c>
      <c r="J24" t="s">
        <v>673</v>
      </c>
      <c r="K24" t="s">
        <v>674</v>
      </c>
      <c r="L24" t="s">
        <v>657</v>
      </c>
      <c r="M24" t="s">
        <v>658</v>
      </c>
    </row>
    <row r="25" spans="1:19" x14ac:dyDescent="0.2">
      <c r="A25" t="s">
        <v>899</v>
      </c>
      <c r="B25" t="s">
        <v>645</v>
      </c>
      <c r="C25" t="s">
        <v>646</v>
      </c>
      <c r="D25" t="s">
        <v>647</v>
      </c>
      <c r="E25" t="s">
        <v>648</v>
      </c>
      <c r="F25" t="s">
        <v>669</v>
      </c>
      <c r="G25" t="s">
        <v>670</v>
      </c>
      <c r="H25" t="s">
        <v>655</v>
      </c>
      <c r="I25" t="s">
        <v>656</v>
      </c>
      <c r="J25" t="s">
        <v>673</v>
      </c>
      <c r="K25" t="s">
        <v>674</v>
      </c>
      <c r="L25" t="s">
        <v>657</v>
      </c>
      <c r="M25" t="s">
        <v>658</v>
      </c>
    </row>
    <row r="26" spans="1:19" x14ac:dyDescent="0.2">
      <c r="A26" t="s">
        <v>215</v>
      </c>
      <c r="B26" t="s">
        <v>645</v>
      </c>
      <c r="C26" t="s">
        <v>646</v>
      </c>
      <c r="D26" t="s">
        <v>647</v>
      </c>
      <c r="E26" t="s">
        <v>648</v>
      </c>
      <c r="F26" t="s">
        <v>693</v>
      </c>
      <c r="G26" t="s">
        <v>695</v>
      </c>
      <c r="H26" t="s">
        <v>707</v>
      </c>
      <c r="I26" t="s">
        <v>708</v>
      </c>
      <c r="J26" t="s">
        <v>653</v>
      </c>
      <c r="K26" t="s">
        <v>654</v>
      </c>
      <c r="L26" t="s">
        <v>655</v>
      </c>
      <c r="M26" t="s">
        <v>656</v>
      </c>
      <c r="N26" t="s">
        <v>673</v>
      </c>
      <c r="O26" t="s">
        <v>674</v>
      </c>
      <c r="P26" t="s">
        <v>657</v>
      </c>
      <c r="Q26" t="s">
        <v>658</v>
      </c>
      <c r="R26" t="s">
        <v>659</v>
      </c>
      <c r="S26" t="s">
        <v>660</v>
      </c>
    </row>
    <row r="27" spans="1:19" x14ac:dyDescent="0.2">
      <c r="A27" t="s">
        <v>198</v>
      </c>
      <c r="B27" t="s">
        <v>645</v>
      </c>
      <c r="C27" t="s">
        <v>646</v>
      </c>
      <c r="D27" t="s">
        <v>647</v>
      </c>
      <c r="E27" t="s">
        <v>648</v>
      </c>
      <c r="F27" t="s">
        <v>669</v>
      </c>
      <c r="G27" t="s">
        <v>687</v>
      </c>
      <c r="H27" t="s">
        <v>653</v>
      </c>
      <c r="I27" t="s">
        <v>688</v>
      </c>
      <c r="J27" t="s">
        <v>655</v>
      </c>
      <c r="K27" t="s">
        <v>656</v>
      </c>
      <c r="L27" t="s">
        <v>673</v>
      </c>
      <c r="M27" t="s">
        <v>674</v>
      </c>
      <c r="N27" t="s">
        <v>657</v>
      </c>
      <c r="O27" t="s">
        <v>658</v>
      </c>
      <c r="P27" t="s">
        <v>659</v>
      </c>
      <c r="Q27" t="s">
        <v>660</v>
      </c>
    </row>
    <row r="28" spans="1:19" x14ac:dyDescent="0.2">
      <c r="A28" t="s">
        <v>206</v>
      </c>
      <c r="B28" t="s">
        <v>645</v>
      </c>
      <c r="C28" t="s">
        <v>646</v>
      </c>
      <c r="D28" t="s">
        <v>647</v>
      </c>
      <c r="E28" t="s">
        <v>648</v>
      </c>
      <c r="F28" t="s">
        <v>669</v>
      </c>
      <c r="G28" t="s">
        <v>670</v>
      </c>
      <c r="H28" t="s">
        <v>655</v>
      </c>
      <c r="I28" t="s">
        <v>656</v>
      </c>
      <c r="J28" t="s">
        <v>673</v>
      </c>
      <c r="K28" t="s">
        <v>674</v>
      </c>
      <c r="L28" t="s">
        <v>657</v>
      </c>
      <c r="M28" t="s">
        <v>658</v>
      </c>
    </row>
    <row r="29" spans="1:19" x14ac:dyDescent="0.2">
      <c r="A29" t="s">
        <v>10</v>
      </c>
      <c r="B29" t="s">
        <v>645</v>
      </c>
      <c r="C29" t="s">
        <v>646</v>
      </c>
      <c r="D29" t="s">
        <v>647</v>
      </c>
      <c r="E29" t="s">
        <v>648</v>
      </c>
      <c r="F29" t="s">
        <v>669</v>
      </c>
      <c r="G29" t="s">
        <v>670</v>
      </c>
      <c r="H29" t="s">
        <v>655</v>
      </c>
      <c r="I29" t="s">
        <v>656</v>
      </c>
      <c r="J29" t="s">
        <v>673</v>
      </c>
      <c r="K29" t="s">
        <v>674</v>
      </c>
      <c r="L29" t="s">
        <v>657</v>
      </c>
      <c r="M29" t="s">
        <v>658</v>
      </c>
    </row>
    <row r="30" spans="1:19" x14ac:dyDescent="0.2">
      <c r="A30" t="s">
        <v>208</v>
      </c>
      <c r="B30" t="s">
        <v>645</v>
      </c>
      <c r="C30" t="s">
        <v>646</v>
      </c>
      <c r="D30" t="s">
        <v>647</v>
      </c>
      <c r="E30" t="s">
        <v>648</v>
      </c>
      <c r="F30" t="s">
        <v>669</v>
      </c>
      <c r="G30" t="s">
        <v>703</v>
      </c>
      <c r="H30" t="s">
        <v>655</v>
      </c>
      <c r="I30" t="s">
        <v>656</v>
      </c>
      <c r="J30" t="s">
        <v>657</v>
      </c>
      <c r="K30" t="s">
        <v>658</v>
      </c>
    </row>
    <row r="31" spans="1:19" x14ac:dyDescent="0.2">
      <c r="A31" t="s">
        <v>209</v>
      </c>
      <c r="B31" t="s">
        <v>645</v>
      </c>
      <c r="C31" t="s">
        <v>646</v>
      </c>
      <c r="D31" t="s">
        <v>647</v>
      </c>
      <c r="E31" t="s">
        <v>648</v>
      </c>
      <c r="F31" t="s">
        <v>669</v>
      </c>
      <c r="G31" t="s">
        <v>670</v>
      </c>
      <c r="H31" t="s">
        <v>655</v>
      </c>
      <c r="I31" t="s">
        <v>656</v>
      </c>
      <c r="J31" t="s">
        <v>673</v>
      </c>
      <c r="K31" t="s">
        <v>674</v>
      </c>
      <c r="L31" t="s">
        <v>657</v>
      </c>
      <c r="M31" t="s">
        <v>658</v>
      </c>
    </row>
    <row r="32" spans="1:19" x14ac:dyDescent="0.2">
      <c r="A32" t="s">
        <v>180</v>
      </c>
      <c r="B32" t="s">
        <v>645</v>
      </c>
      <c r="C32" t="s">
        <v>646</v>
      </c>
      <c r="D32" t="s">
        <v>647</v>
      </c>
      <c r="E32" t="s">
        <v>648</v>
      </c>
      <c r="F32" t="s">
        <v>693</v>
      </c>
      <c r="G32" t="s">
        <v>695</v>
      </c>
      <c r="H32" t="s">
        <v>707</v>
      </c>
      <c r="I32" t="s">
        <v>708</v>
      </c>
      <c r="J32" t="s">
        <v>691</v>
      </c>
      <c r="K32" t="s">
        <v>692</v>
      </c>
      <c r="L32" t="s">
        <v>655</v>
      </c>
      <c r="M32" t="s">
        <v>656</v>
      </c>
      <c r="N32" t="s">
        <v>673</v>
      </c>
      <c r="O32" t="s">
        <v>674</v>
      </c>
      <c r="P32" t="s">
        <v>657</v>
      </c>
      <c r="Q32" t="s">
        <v>658</v>
      </c>
    </row>
    <row r="33" spans="1:19" x14ac:dyDescent="0.2">
      <c r="A33" t="s">
        <v>138</v>
      </c>
      <c r="B33" t="s">
        <v>645</v>
      </c>
      <c r="C33" t="s">
        <v>715</v>
      </c>
      <c r="D33" t="s">
        <v>647</v>
      </c>
      <c r="E33" t="s">
        <v>716</v>
      </c>
      <c r="F33" t="s">
        <v>669</v>
      </c>
      <c r="G33" t="s">
        <v>670</v>
      </c>
      <c r="H33" t="s">
        <v>689</v>
      </c>
      <c r="I33" t="s">
        <v>690</v>
      </c>
      <c r="J33" t="s">
        <v>657</v>
      </c>
      <c r="K33" t="s">
        <v>658</v>
      </c>
    </row>
    <row r="34" spans="1:19" x14ac:dyDescent="0.2">
      <c r="A34" t="s">
        <v>1</v>
      </c>
      <c r="B34" t="s">
        <v>645</v>
      </c>
      <c r="C34" t="s">
        <v>646</v>
      </c>
      <c r="D34" t="s">
        <v>647</v>
      </c>
      <c r="E34" t="s">
        <v>648</v>
      </c>
      <c r="F34" t="s">
        <v>689</v>
      </c>
      <c r="G34" t="s">
        <v>704</v>
      </c>
      <c r="H34" t="s">
        <v>655</v>
      </c>
      <c r="I34" t="s">
        <v>656</v>
      </c>
      <c r="J34" t="s">
        <v>657</v>
      </c>
      <c r="K34" t="s">
        <v>717</v>
      </c>
    </row>
    <row r="35" spans="1:19" x14ac:dyDescent="0.2">
      <c r="A35" t="s">
        <v>4</v>
      </c>
      <c r="B35" t="s">
        <v>645</v>
      </c>
      <c r="C35" t="s">
        <v>646</v>
      </c>
      <c r="D35" t="s">
        <v>647</v>
      </c>
      <c r="E35" t="s">
        <v>648</v>
      </c>
      <c r="F35" t="s">
        <v>669</v>
      </c>
      <c r="G35" t="s">
        <v>703</v>
      </c>
      <c r="H35" t="s">
        <v>655</v>
      </c>
      <c r="I35" t="s">
        <v>656</v>
      </c>
      <c r="J35" t="s">
        <v>673</v>
      </c>
      <c r="K35" t="s">
        <v>674</v>
      </c>
      <c r="L35" t="s">
        <v>657</v>
      </c>
      <c r="M35" t="s">
        <v>658</v>
      </c>
      <c r="N35" t="s">
        <v>659</v>
      </c>
      <c r="O35" t="s">
        <v>660</v>
      </c>
    </row>
    <row r="36" spans="1:19" x14ac:dyDescent="0.2">
      <c r="A36" t="s">
        <v>191</v>
      </c>
      <c r="B36" t="s">
        <v>645</v>
      </c>
      <c r="C36" t="s">
        <v>646</v>
      </c>
      <c r="D36" t="s">
        <v>647</v>
      </c>
      <c r="E36" t="s">
        <v>648</v>
      </c>
      <c r="F36" t="s">
        <v>669</v>
      </c>
      <c r="G36" t="s">
        <v>703</v>
      </c>
      <c r="H36" t="s">
        <v>655</v>
      </c>
      <c r="I36" t="s">
        <v>656</v>
      </c>
      <c r="J36" t="s">
        <v>657</v>
      </c>
      <c r="K36" t="s">
        <v>658</v>
      </c>
    </row>
    <row r="37" spans="1:19" x14ac:dyDescent="0.2">
      <c r="A37" t="s">
        <v>5</v>
      </c>
      <c r="B37" t="s">
        <v>645</v>
      </c>
      <c r="C37" t="s">
        <v>646</v>
      </c>
      <c r="D37" t="s">
        <v>647</v>
      </c>
      <c r="E37" t="s">
        <v>648</v>
      </c>
      <c r="F37" t="s">
        <v>669</v>
      </c>
      <c r="G37" t="s">
        <v>670</v>
      </c>
      <c r="H37" t="s">
        <v>689</v>
      </c>
      <c r="I37" t="s">
        <v>690</v>
      </c>
      <c r="J37" t="s">
        <v>655</v>
      </c>
      <c r="K37" t="s">
        <v>656</v>
      </c>
      <c r="L37" t="s">
        <v>673</v>
      </c>
      <c r="M37" t="s">
        <v>674</v>
      </c>
      <c r="N37" t="s">
        <v>657</v>
      </c>
      <c r="O37" t="s">
        <v>658</v>
      </c>
    </row>
    <row r="38" spans="1:19" x14ac:dyDescent="0.2">
      <c r="A38" t="s">
        <v>7</v>
      </c>
      <c r="B38" t="s">
        <v>645</v>
      </c>
      <c r="C38" t="s">
        <v>646</v>
      </c>
      <c r="D38" t="s">
        <v>647</v>
      </c>
      <c r="E38" t="s">
        <v>648</v>
      </c>
      <c r="F38" t="s">
        <v>669</v>
      </c>
      <c r="G38" t="s">
        <v>670</v>
      </c>
      <c r="H38" t="s">
        <v>655</v>
      </c>
      <c r="I38" t="s">
        <v>656</v>
      </c>
      <c r="J38" t="s">
        <v>657</v>
      </c>
      <c r="K38" t="s">
        <v>658</v>
      </c>
    </row>
    <row r="39" spans="1:19" x14ac:dyDescent="0.2">
      <c r="A39" t="s">
        <v>132</v>
      </c>
      <c r="B39" t="s">
        <v>645</v>
      </c>
      <c r="C39" t="s">
        <v>646</v>
      </c>
      <c r="D39" t="s">
        <v>647</v>
      </c>
      <c r="E39" t="s">
        <v>648</v>
      </c>
      <c r="F39" t="s">
        <v>669</v>
      </c>
      <c r="G39" t="s">
        <v>670</v>
      </c>
      <c r="H39" t="s">
        <v>655</v>
      </c>
      <c r="I39" t="s">
        <v>656</v>
      </c>
      <c r="J39" t="s">
        <v>673</v>
      </c>
      <c r="K39" t="s">
        <v>674</v>
      </c>
      <c r="L39" t="s">
        <v>657</v>
      </c>
      <c r="M39" t="s">
        <v>658</v>
      </c>
    </row>
    <row r="40" spans="1:19" x14ac:dyDescent="0.2">
      <c r="A40" t="s">
        <v>141</v>
      </c>
      <c r="B40" t="s">
        <v>645</v>
      </c>
      <c r="C40" t="s">
        <v>646</v>
      </c>
      <c r="D40" t="s">
        <v>647</v>
      </c>
      <c r="E40" t="s">
        <v>648</v>
      </c>
      <c r="F40" t="s">
        <v>693</v>
      </c>
      <c r="G40" t="s">
        <v>695</v>
      </c>
      <c r="H40" t="s">
        <v>707</v>
      </c>
      <c r="I40" t="s">
        <v>708</v>
      </c>
      <c r="J40" t="s">
        <v>655</v>
      </c>
      <c r="K40" t="s">
        <v>656</v>
      </c>
      <c r="L40" t="s">
        <v>673</v>
      </c>
      <c r="M40" t="s">
        <v>674</v>
      </c>
      <c r="N40" t="s">
        <v>657</v>
      </c>
      <c r="O40" t="s">
        <v>658</v>
      </c>
    </row>
    <row r="41" spans="1:19" x14ac:dyDescent="0.2">
      <c r="A41" t="s">
        <v>202</v>
      </c>
      <c r="B41" t="s">
        <v>645</v>
      </c>
      <c r="C41" t="s">
        <v>646</v>
      </c>
      <c r="D41" t="s">
        <v>647</v>
      </c>
      <c r="E41" t="s">
        <v>648</v>
      </c>
      <c r="F41" t="s">
        <v>669</v>
      </c>
      <c r="G41" t="s">
        <v>670</v>
      </c>
      <c r="H41" t="s">
        <v>655</v>
      </c>
      <c r="I41" t="s">
        <v>656</v>
      </c>
      <c r="J41" t="s">
        <v>673</v>
      </c>
      <c r="K41" t="s">
        <v>674</v>
      </c>
      <c r="L41" t="s">
        <v>657</v>
      </c>
      <c r="M41" t="s">
        <v>658</v>
      </c>
      <c r="N41" t="s">
        <v>718</v>
      </c>
      <c r="O41" t="s">
        <v>719</v>
      </c>
    </row>
    <row r="42" spans="1:19" x14ac:dyDescent="0.2">
      <c r="A42" t="s">
        <v>203</v>
      </c>
      <c r="B42" t="s">
        <v>645</v>
      </c>
      <c r="C42" t="s">
        <v>646</v>
      </c>
      <c r="D42" t="s">
        <v>647</v>
      </c>
      <c r="E42" t="s">
        <v>648</v>
      </c>
      <c r="F42" t="s">
        <v>669</v>
      </c>
      <c r="G42" t="s">
        <v>670</v>
      </c>
      <c r="H42" t="s">
        <v>655</v>
      </c>
      <c r="I42" t="s">
        <v>656</v>
      </c>
      <c r="J42" t="s">
        <v>673</v>
      </c>
      <c r="K42" t="s">
        <v>674</v>
      </c>
      <c r="L42" t="s">
        <v>657</v>
      </c>
      <c r="M42" t="s">
        <v>658</v>
      </c>
    </row>
    <row r="43" spans="1:19" x14ac:dyDescent="0.2">
      <c r="A43" t="s">
        <v>204</v>
      </c>
      <c r="B43" t="s">
        <v>645</v>
      </c>
      <c r="C43" t="s">
        <v>646</v>
      </c>
      <c r="D43" t="s">
        <v>647</v>
      </c>
      <c r="E43" t="s">
        <v>648</v>
      </c>
      <c r="F43" t="s">
        <v>693</v>
      </c>
      <c r="G43" t="s">
        <v>695</v>
      </c>
      <c r="H43" t="s">
        <v>720</v>
      </c>
      <c r="I43" t="s">
        <v>721</v>
      </c>
      <c r="J43" t="s">
        <v>655</v>
      </c>
      <c r="K43" t="s">
        <v>656</v>
      </c>
      <c r="L43" t="s">
        <v>657</v>
      </c>
      <c r="M43" t="s">
        <v>658</v>
      </c>
    </row>
    <row r="44" spans="1:19" x14ac:dyDescent="0.2">
      <c r="A44" t="s">
        <v>210</v>
      </c>
      <c r="B44" t="s">
        <v>645</v>
      </c>
      <c r="C44" t="s">
        <v>646</v>
      </c>
      <c r="D44" t="s">
        <v>647</v>
      </c>
      <c r="E44" t="s">
        <v>648</v>
      </c>
      <c r="F44" t="s">
        <v>669</v>
      </c>
      <c r="G44" t="s">
        <v>670</v>
      </c>
      <c r="H44" t="s">
        <v>655</v>
      </c>
      <c r="I44" t="s">
        <v>656</v>
      </c>
      <c r="J44" t="s">
        <v>657</v>
      </c>
      <c r="K44" t="s">
        <v>658</v>
      </c>
    </row>
    <row r="45" spans="1:19" x14ac:dyDescent="0.2">
      <c r="A45" t="s">
        <v>11</v>
      </c>
      <c r="B45" t="s">
        <v>645</v>
      </c>
      <c r="C45" t="s">
        <v>646</v>
      </c>
      <c r="D45" t="s">
        <v>647</v>
      </c>
      <c r="E45" t="s">
        <v>722</v>
      </c>
      <c r="F45" t="s">
        <v>669</v>
      </c>
      <c r="G45" t="s">
        <v>703</v>
      </c>
      <c r="H45" t="s">
        <v>689</v>
      </c>
      <c r="I45" t="s">
        <v>704</v>
      </c>
      <c r="J45" t="s">
        <v>723</v>
      </c>
      <c r="K45" t="s">
        <v>724</v>
      </c>
      <c r="L45" t="s">
        <v>691</v>
      </c>
      <c r="M45" t="s">
        <v>725</v>
      </c>
      <c r="N45" t="s">
        <v>657</v>
      </c>
      <c r="O45" t="s">
        <v>726</v>
      </c>
      <c r="P45" t="s">
        <v>673</v>
      </c>
      <c r="Q45" t="s">
        <v>674</v>
      </c>
      <c r="R45" t="s">
        <v>655</v>
      </c>
      <c r="S45" t="s">
        <v>656</v>
      </c>
    </row>
    <row r="46" spans="1:19" x14ac:dyDescent="0.2">
      <c r="A46" t="s">
        <v>207</v>
      </c>
      <c r="B46" t="s">
        <v>645</v>
      </c>
      <c r="C46" t="s">
        <v>646</v>
      </c>
      <c r="D46" t="s">
        <v>647</v>
      </c>
      <c r="E46" t="s">
        <v>648</v>
      </c>
      <c r="F46" t="s">
        <v>693</v>
      </c>
      <c r="G46" t="s">
        <v>695</v>
      </c>
      <c r="H46" t="s">
        <v>707</v>
      </c>
      <c r="I46" t="s">
        <v>708</v>
      </c>
      <c r="J46" t="s">
        <v>691</v>
      </c>
      <c r="K46" t="s">
        <v>692</v>
      </c>
      <c r="L46" t="s">
        <v>655</v>
      </c>
      <c r="M46" t="s">
        <v>656</v>
      </c>
      <c r="N46" t="s">
        <v>673</v>
      </c>
      <c r="O46" t="s">
        <v>674</v>
      </c>
      <c r="P46" t="s">
        <v>657</v>
      </c>
      <c r="Q46" t="s">
        <v>658</v>
      </c>
    </row>
    <row r="47" spans="1:19" x14ac:dyDescent="0.2">
      <c r="A47" t="s">
        <v>13</v>
      </c>
      <c r="B47" t="s">
        <v>645</v>
      </c>
      <c r="C47" t="s">
        <v>646</v>
      </c>
      <c r="D47" t="s">
        <v>647</v>
      </c>
      <c r="E47" t="s">
        <v>648</v>
      </c>
      <c r="F47" t="s">
        <v>683</v>
      </c>
      <c r="G47" t="s">
        <v>684</v>
      </c>
      <c r="H47" t="s">
        <v>727</v>
      </c>
      <c r="I47" t="s">
        <v>728</v>
      </c>
      <c r="J47" t="s">
        <v>655</v>
      </c>
      <c r="K47" t="s">
        <v>656</v>
      </c>
      <c r="L47" t="s">
        <v>673</v>
      </c>
      <c r="M47" t="s">
        <v>674</v>
      </c>
      <c r="N47" t="s">
        <v>657</v>
      </c>
      <c r="O47" t="s">
        <v>658</v>
      </c>
    </row>
    <row r="48" spans="1:19" x14ac:dyDescent="0.2">
      <c r="A48" t="s">
        <v>14</v>
      </c>
      <c r="B48" t="s">
        <v>645</v>
      </c>
      <c r="C48" t="s">
        <v>646</v>
      </c>
      <c r="D48" t="s">
        <v>647</v>
      </c>
      <c r="E48" t="s">
        <v>648</v>
      </c>
      <c r="F48" t="s">
        <v>669</v>
      </c>
      <c r="G48" t="s">
        <v>703</v>
      </c>
      <c r="H48" t="s">
        <v>655</v>
      </c>
      <c r="I48" t="s">
        <v>656</v>
      </c>
      <c r="J48" t="s">
        <v>657</v>
      </c>
      <c r="K48" t="s">
        <v>658</v>
      </c>
    </row>
    <row r="49" spans="1:22" x14ac:dyDescent="0.2">
      <c r="A49" t="s">
        <v>134</v>
      </c>
      <c r="B49" t="s">
        <v>645</v>
      </c>
      <c r="C49" t="s">
        <v>646</v>
      </c>
      <c r="D49" t="s">
        <v>647</v>
      </c>
      <c r="E49" t="s">
        <v>648</v>
      </c>
      <c r="F49" t="s">
        <v>669</v>
      </c>
      <c r="G49" t="s">
        <v>703</v>
      </c>
      <c r="H49" t="s">
        <v>655</v>
      </c>
      <c r="I49" t="s">
        <v>656</v>
      </c>
      <c r="J49" t="s">
        <v>673</v>
      </c>
      <c r="K49" t="s">
        <v>674</v>
      </c>
      <c r="L49" t="s">
        <v>657</v>
      </c>
      <c r="M49" t="s">
        <v>658</v>
      </c>
    </row>
    <row r="50" spans="1:22" x14ac:dyDescent="0.2">
      <c r="A50" t="s">
        <v>15</v>
      </c>
      <c r="B50" t="s">
        <v>645</v>
      </c>
      <c r="C50" t="s">
        <v>646</v>
      </c>
      <c r="D50" t="s">
        <v>647</v>
      </c>
      <c r="E50" t="s">
        <v>648</v>
      </c>
      <c r="F50" t="s">
        <v>669</v>
      </c>
      <c r="G50" t="s">
        <v>670</v>
      </c>
      <c r="H50" t="s">
        <v>673</v>
      </c>
      <c r="I50" t="s">
        <v>674</v>
      </c>
      <c r="J50" t="s">
        <v>657</v>
      </c>
      <c r="K50" t="s">
        <v>658</v>
      </c>
      <c r="L50" t="s">
        <v>655</v>
      </c>
      <c r="M50" t="s">
        <v>656</v>
      </c>
    </row>
    <row r="51" spans="1:22" x14ac:dyDescent="0.2">
      <c r="A51" t="s">
        <v>183</v>
      </c>
      <c r="B51" t="s">
        <v>645</v>
      </c>
      <c r="C51" t="s">
        <v>646</v>
      </c>
      <c r="D51" t="s">
        <v>647</v>
      </c>
      <c r="E51" t="s">
        <v>648</v>
      </c>
      <c r="F51" t="s">
        <v>669</v>
      </c>
      <c r="G51" t="s">
        <v>670</v>
      </c>
      <c r="H51" t="s">
        <v>655</v>
      </c>
      <c r="I51" t="s">
        <v>656</v>
      </c>
      <c r="J51" t="s">
        <v>673</v>
      </c>
      <c r="K51" t="s">
        <v>674</v>
      </c>
      <c r="L51" t="s">
        <v>657</v>
      </c>
      <c r="M51" t="s">
        <v>658</v>
      </c>
    </row>
    <row r="52" spans="1:22" x14ac:dyDescent="0.2">
      <c r="A52" t="s">
        <v>16</v>
      </c>
      <c r="B52" t="s">
        <v>645</v>
      </c>
      <c r="C52" t="s">
        <v>646</v>
      </c>
      <c r="D52" t="s">
        <v>647</v>
      </c>
      <c r="E52" t="s">
        <v>648</v>
      </c>
      <c r="F52" t="s">
        <v>669</v>
      </c>
      <c r="G52" t="s">
        <v>670</v>
      </c>
      <c r="H52" t="s">
        <v>673</v>
      </c>
      <c r="I52" t="s">
        <v>674</v>
      </c>
      <c r="J52" t="s">
        <v>657</v>
      </c>
      <c r="K52" t="s">
        <v>658</v>
      </c>
      <c r="L52" t="s">
        <v>655</v>
      </c>
      <c r="M52" t="s">
        <v>656</v>
      </c>
    </row>
    <row r="53" spans="1:22" x14ac:dyDescent="0.2">
      <c r="A53" t="s">
        <v>184</v>
      </c>
      <c r="B53" t="s">
        <v>645</v>
      </c>
      <c r="C53" t="s">
        <v>646</v>
      </c>
      <c r="D53" t="s">
        <v>647</v>
      </c>
      <c r="E53" t="s">
        <v>648</v>
      </c>
      <c r="F53" t="s">
        <v>669</v>
      </c>
      <c r="G53" t="s">
        <v>670</v>
      </c>
      <c r="H53" t="s">
        <v>653</v>
      </c>
      <c r="I53" t="s">
        <v>654</v>
      </c>
      <c r="J53" t="s">
        <v>655</v>
      </c>
      <c r="K53" t="s">
        <v>656</v>
      </c>
      <c r="L53" t="s">
        <v>673</v>
      </c>
      <c r="M53" t="s">
        <v>674</v>
      </c>
      <c r="N53" t="s">
        <v>657</v>
      </c>
      <c r="O53" t="s">
        <v>658</v>
      </c>
    </row>
    <row r="54" spans="1:22" x14ac:dyDescent="0.2">
      <c r="A54" t="s">
        <v>146</v>
      </c>
      <c r="B54" t="s">
        <v>729</v>
      </c>
      <c r="C54" t="s">
        <v>730</v>
      </c>
      <c r="D54" t="s">
        <v>731</v>
      </c>
      <c r="E54" t="s">
        <v>722</v>
      </c>
      <c r="F54" t="s">
        <v>732</v>
      </c>
      <c r="G54" t="s">
        <v>670</v>
      </c>
      <c r="H54" t="s">
        <v>733</v>
      </c>
      <c r="I54" t="s">
        <v>690</v>
      </c>
      <c r="J54" t="s">
        <v>734</v>
      </c>
      <c r="K54" t="s">
        <v>735</v>
      </c>
      <c r="L54" t="s">
        <v>673</v>
      </c>
      <c r="M54" t="s">
        <v>736</v>
      </c>
      <c r="N54" t="s">
        <v>737</v>
      </c>
      <c r="O54" t="s">
        <v>726</v>
      </c>
    </row>
    <row r="55" spans="1:22" x14ac:dyDescent="0.2">
      <c r="A55" t="s">
        <v>19</v>
      </c>
      <c r="B55" t="s">
        <v>645</v>
      </c>
      <c r="C55" t="s">
        <v>646</v>
      </c>
      <c r="D55" t="s">
        <v>647</v>
      </c>
      <c r="E55" t="s">
        <v>648</v>
      </c>
      <c r="F55" t="s">
        <v>669</v>
      </c>
      <c r="G55" t="s">
        <v>670</v>
      </c>
      <c r="H55" t="s">
        <v>738</v>
      </c>
      <c r="I55" t="s">
        <v>739</v>
      </c>
      <c r="J55" t="s">
        <v>657</v>
      </c>
      <c r="K55" t="s">
        <v>658</v>
      </c>
    </row>
    <row r="56" spans="1:22" x14ac:dyDescent="0.2">
      <c r="A56" t="s">
        <v>891</v>
      </c>
      <c r="B56" t="s">
        <v>645</v>
      </c>
      <c r="C56" t="s">
        <v>646</v>
      </c>
      <c r="D56" t="s">
        <v>647</v>
      </c>
      <c r="E56" t="s">
        <v>648</v>
      </c>
      <c r="F56" t="s">
        <v>693</v>
      </c>
      <c r="G56" t="s">
        <v>740</v>
      </c>
      <c r="H56" t="s">
        <v>694</v>
      </c>
      <c r="I56" t="s">
        <v>741</v>
      </c>
      <c r="J56" t="s">
        <v>742</v>
      </c>
      <c r="K56" t="s">
        <v>743</v>
      </c>
      <c r="L56" t="s">
        <v>655</v>
      </c>
      <c r="M56" t="s">
        <v>735</v>
      </c>
      <c r="N56" t="s">
        <v>673</v>
      </c>
      <c r="O56" t="s">
        <v>736</v>
      </c>
      <c r="P56" t="s">
        <v>657</v>
      </c>
      <c r="Q56" t="s">
        <v>658</v>
      </c>
    </row>
    <row r="57" spans="1:22" x14ac:dyDescent="0.2">
      <c r="A57" t="s">
        <v>190</v>
      </c>
      <c r="B57" t="s">
        <v>645</v>
      </c>
      <c r="C57" t="s">
        <v>646</v>
      </c>
      <c r="D57" t="s">
        <v>647</v>
      </c>
      <c r="E57" t="s">
        <v>648</v>
      </c>
      <c r="F57" t="s">
        <v>669</v>
      </c>
      <c r="G57" t="s">
        <v>670</v>
      </c>
      <c r="H57" t="s">
        <v>744</v>
      </c>
      <c r="I57" t="s">
        <v>745</v>
      </c>
      <c r="J57" t="s">
        <v>746</v>
      </c>
      <c r="K57" t="s">
        <v>747</v>
      </c>
      <c r="L57" t="s">
        <v>748</v>
      </c>
      <c r="M57" t="s">
        <v>749</v>
      </c>
      <c r="N57" t="s">
        <v>750</v>
      </c>
      <c r="O57" t="s">
        <v>751</v>
      </c>
      <c r="P57" t="s">
        <v>752</v>
      </c>
      <c r="Q57" t="s">
        <v>655</v>
      </c>
      <c r="R57" t="s">
        <v>656</v>
      </c>
      <c r="S57" t="s">
        <v>673</v>
      </c>
      <c r="T57" t="s">
        <v>674</v>
      </c>
      <c r="U57" t="s">
        <v>657</v>
      </c>
      <c r="V57" t="s">
        <v>658</v>
      </c>
    </row>
    <row r="58" spans="1:22" x14ac:dyDescent="0.2">
      <c r="A58" t="s">
        <v>201</v>
      </c>
      <c r="B58" t="s">
        <v>645</v>
      </c>
      <c r="C58" t="s">
        <v>646</v>
      </c>
      <c r="D58" t="s">
        <v>647</v>
      </c>
      <c r="E58" t="s">
        <v>648</v>
      </c>
      <c r="F58" t="s">
        <v>699</v>
      </c>
      <c r="G58" t="s">
        <v>753</v>
      </c>
      <c r="H58" t="s">
        <v>754</v>
      </c>
      <c r="I58" t="s">
        <v>755</v>
      </c>
      <c r="J58" t="s">
        <v>673</v>
      </c>
      <c r="K58" t="s">
        <v>674</v>
      </c>
      <c r="L58" t="s">
        <v>657</v>
      </c>
      <c r="M58" t="s">
        <v>658</v>
      </c>
    </row>
    <row r="59" spans="1:22" x14ac:dyDescent="0.2">
      <c r="A59" t="s">
        <v>889</v>
      </c>
      <c r="B59" t="s">
        <v>645</v>
      </c>
      <c r="C59" t="s">
        <v>646</v>
      </c>
      <c r="D59" t="s">
        <v>647</v>
      </c>
      <c r="E59" t="s">
        <v>648</v>
      </c>
      <c r="F59" t="s">
        <v>693</v>
      </c>
      <c r="G59" t="s">
        <v>695</v>
      </c>
      <c r="H59" t="s">
        <v>707</v>
      </c>
      <c r="I59" t="s">
        <v>708</v>
      </c>
      <c r="J59" t="s">
        <v>653</v>
      </c>
      <c r="K59" t="s">
        <v>654</v>
      </c>
      <c r="L59" t="s">
        <v>655</v>
      </c>
      <c r="M59" t="s">
        <v>656</v>
      </c>
      <c r="N59" t="s">
        <v>673</v>
      </c>
      <c r="O59" t="s">
        <v>674</v>
      </c>
      <c r="P59" t="s">
        <v>657</v>
      </c>
      <c r="Q59" t="s">
        <v>658</v>
      </c>
      <c r="R59" t="s">
        <v>659</v>
      </c>
      <c r="S59" t="s">
        <v>660</v>
      </c>
    </row>
    <row r="60" spans="1:22" x14ac:dyDescent="0.2">
      <c r="A60" t="s">
        <v>211</v>
      </c>
      <c r="B60" t="s">
        <v>645</v>
      </c>
      <c r="C60" t="s">
        <v>646</v>
      </c>
      <c r="D60" t="s">
        <v>647</v>
      </c>
      <c r="E60" t="s">
        <v>648</v>
      </c>
      <c r="F60" t="s">
        <v>669</v>
      </c>
      <c r="G60" t="s">
        <v>703</v>
      </c>
      <c r="H60" t="s">
        <v>655</v>
      </c>
      <c r="I60" t="s">
        <v>656</v>
      </c>
      <c r="J60" t="s">
        <v>673</v>
      </c>
      <c r="K60" t="s">
        <v>674</v>
      </c>
      <c r="L60" t="s">
        <v>657</v>
      </c>
      <c r="M60" t="s">
        <v>658</v>
      </c>
    </row>
    <row r="61" spans="1:22" x14ac:dyDescent="0.2">
      <c r="A61" t="s">
        <v>147</v>
      </c>
      <c r="B61" t="s">
        <v>645</v>
      </c>
      <c r="C61" t="s">
        <v>646</v>
      </c>
      <c r="D61" t="s">
        <v>647</v>
      </c>
      <c r="E61" t="s">
        <v>648</v>
      </c>
      <c r="F61" t="s">
        <v>693</v>
      </c>
      <c r="G61" t="s">
        <v>695</v>
      </c>
      <c r="H61" t="s">
        <v>707</v>
      </c>
      <c r="I61" t="s">
        <v>708</v>
      </c>
      <c r="J61" t="s">
        <v>655</v>
      </c>
      <c r="K61" t="s">
        <v>656</v>
      </c>
      <c r="L61" t="s">
        <v>673</v>
      </c>
      <c r="M61" t="s">
        <v>674</v>
      </c>
      <c r="N61" t="s">
        <v>657</v>
      </c>
      <c r="O61" t="s">
        <v>658</v>
      </c>
    </row>
    <row r="62" spans="1:22" x14ac:dyDescent="0.2">
      <c r="A62" t="s">
        <v>20</v>
      </c>
      <c r="B62" t="s">
        <v>645</v>
      </c>
      <c r="C62" t="s">
        <v>646</v>
      </c>
      <c r="D62" t="s">
        <v>647</v>
      </c>
      <c r="E62" t="s">
        <v>648</v>
      </c>
      <c r="F62" t="s">
        <v>663</v>
      </c>
      <c r="G62" t="s">
        <v>664</v>
      </c>
      <c r="H62" t="s">
        <v>756</v>
      </c>
      <c r="I62" t="s">
        <v>757</v>
      </c>
      <c r="J62" t="s">
        <v>758</v>
      </c>
      <c r="K62" t="s">
        <v>759</v>
      </c>
      <c r="L62" t="s">
        <v>655</v>
      </c>
      <c r="M62" t="s">
        <v>656</v>
      </c>
      <c r="N62" t="s">
        <v>673</v>
      </c>
      <c r="O62" t="s">
        <v>674</v>
      </c>
      <c r="P62" t="s">
        <v>657</v>
      </c>
      <c r="Q62" t="s">
        <v>658</v>
      </c>
    </row>
    <row r="63" spans="1:22" x14ac:dyDescent="0.2">
      <c r="A63" t="s">
        <v>900</v>
      </c>
      <c r="B63" t="s">
        <v>645</v>
      </c>
      <c r="C63" t="s">
        <v>646</v>
      </c>
      <c r="D63" t="s">
        <v>760</v>
      </c>
      <c r="E63" t="s">
        <v>761</v>
      </c>
      <c r="F63" t="s">
        <v>647</v>
      </c>
      <c r="G63" t="s">
        <v>648</v>
      </c>
      <c r="H63" t="s">
        <v>683</v>
      </c>
      <c r="I63" t="s">
        <v>684</v>
      </c>
      <c r="J63" t="s">
        <v>685</v>
      </c>
      <c r="K63" t="s">
        <v>762</v>
      </c>
      <c r="L63" t="s">
        <v>653</v>
      </c>
      <c r="M63" t="s">
        <v>763</v>
      </c>
      <c r="N63" t="s">
        <v>655</v>
      </c>
      <c r="O63" t="s">
        <v>656</v>
      </c>
      <c r="P63" t="s">
        <v>673</v>
      </c>
      <c r="Q63" t="s">
        <v>674</v>
      </c>
      <c r="R63" t="s">
        <v>657</v>
      </c>
      <c r="S63" t="s">
        <v>658</v>
      </c>
    </row>
    <row r="64" spans="1:22" x14ac:dyDescent="0.2">
      <c r="A64" t="s">
        <v>135</v>
      </c>
      <c r="B64" t="s">
        <v>645</v>
      </c>
      <c r="C64" t="s">
        <v>646</v>
      </c>
      <c r="D64" t="s">
        <v>647</v>
      </c>
      <c r="E64" t="s">
        <v>648</v>
      </c>
      <c r="F64" t="s">
        <v>669</v>
      </c>
      <c r="G64" t="s">
        <v>670</v>
      </c>
      <c r="H64" t="s">
        <v>655</v>
      </c>
      <c r="I64" t="s">
        <v>656</v>
      </c>
      <c r="J64" t="s">
        <v>657</v>
      </c>
      <c r="K64" t="s">
        <v>658</v>
      </c>
    </row>
    <row r="65" spans="1:28" x14ac:dyDescent="0.2">
      <c r="A65" t="s">
        <v>890</v>
      </c>
      <c r="B65" t="s">
        <v>645</v>
      </c>
      <c r="C65" t="s">
        <v>646</v>
      </c>
      <c r="D65" t="s">
        <v>647</v>
      </c>
      <c r="E65" t="s">
        <v>648</v>
      </c>
      <c r="F65" t="s">
        <v>663</v>
      </c>
      <c r="G65" t="s">
        <v>664</v>
      </c>
      <c r="H65" t="s">
        <v>764</v>
      </c>
      <c r="I65" t="s">
        <v>765</v>
      </c>
      <c r="J65" t="s">
        <v>653</v>
      </c>
      <c r="K65" t="s">
        <v>654</v>
      </c>
      <c r="L65" t="s">
        <v>655</v>
      </c>
      <c r="M65" t="s">
        <v>656</v>
      </c>
      <c r="N65" t="s">
        <v>673</v>
      </c>
      <c r="O65" t="s">
        <v>674</v>
      </c>
      <c r="P65" t="s">
        <v>657</v>
      </c>
      <c r="Q65" t="s">
        <v>658</v>
      </c>
    </row>
    <row r="66" spans="1:28" x14ac:dyDescent="0.2">
      <c r="A66" t="s">
        <v>145</v>
      </c>
      <c r="B66" t="s">
        <v>645</v>
      </c>
      <c r="C66" t="s">
        <v>646</v>
      </c>
      <c r="D66" t="s">
        <v>647</v>
      </c>
      <c r="E66" t="s">
        <v>648</v>
      </c>
      <c r="F66" t="s">
        <v>693</v>
      </c>
      <c r="G66" t="s">
        <v>695</v>
      </c>
      <c r="H66" t="s">
        <v>694</v>
      </c>
      <c r="I66" t="s">
        <v>696</v>
      </c>
      <c r="J66" t="s">
        <v>697</v>
      </c>
      <c r="K66" t="s">
        <v>698</v>
      </c>
      <c r="L66" t="s">
        <v>691</v>
      </c>
      <c r="M66" t="s">
        <v>692</v>
      </c>
      <c r="N66" t="s">
        <v>655</v>
      </c>
      <c r="O66" t="s">
        <v>656</v>
      </c>
      <c r="P66" t="s">
        <v>673</v>
      </c>
      <c r="Q66" t="s">
        <v>674</v>
      </c>
      <c r="R66" t="s">
        <v>657</v>
      </c>
      <c r="S66" t="s">
        <v>658</v>
      </c>
    </row>
    <row r="67" spans="1:28" x14ac:dyDescent="0.2">
      <c r="A67" t="s">
        <v>0</v>
      </c>
      <c r="B67" t="s">
        <v>645</v>
      </c>
      <c r="C67" t="s">
        <v>646</v>
      </c>
      <c r="D67" t="s">
        <v>647</v>
      </c>
      <c r="E67" t="s">
        <v>648</v>
      </c>
      <c r="F67" t="s">
        <v>669</v>
      </c>
      <c r="G67" t="s">
        <v>670</v>
      </c>
      <c r="H67" t="s">
        <v>659</v>
      </c>
      <c r="I67" t="s">
        <v>660</v>
      </c>
      <c r="J67" t="s">
        <v>673</v>
      </c>
      <c r="K67" t="s">
        <v>674</v>
      </c>
      <c r="L67" t="s">
        <v>657</v>
      </c>
      <c r="M67" t="s">
        <v>658</v>
      </c>
      <c r="N67" t="s">
        <v>655</v>
      </c>
      <c r="O67" t="s">
        <v>656</v>
      </c>
    </row>
    <row r="68" spans="1:28" x14ac:dyDescent="0.2">
      <c r="A68" t="s">
        <v>182</v>
      </c>
      <c r="B68" t="s">
        <v>645</v>
      </c>
      <c r="C68" t="s">
        <v>646</v>
      </c>
      <c r="D68" t="s">
        <v>647</v>
      </c>
      <c r="E68" t="s">
        <v>648</v>
      </c>
      <c r="F68" t="s">
        <v>693</v>
      </c>
      <c r="G68" t="s">
        <v>694</v>
      </c>
      <c r="H68" t="s">
        <v>695</v>
      </c>
      <c r="I68" t="s">
        <v>696</v>
      </c>
      <c r="J68" t="s">
        <v>766</v>
      </c>
      <c r="K68" t="s">
        <v>767</v>
      </c>
      <c r="L68" t="s">
        <v>655</v>
      </c>
      <c r="M68" t="s">
        <v>656</v>
      </c>
      <c r="N68" t="s">
        <v>673</v>
      </c>
      <c r="O68" t="s">
        <v>674</v>
      </c>
      <c r="P68" t="s">
        <v>657</v>
      </c>
      <c r="Q68" t="s">
        <v>658</v>
      </c>
      <c r="R68" t="s">
        <v>659</v>
      </c>
      <c r="S68" t="s">
        <v>660</v>
      </c>
    </row>
    <row r="69" spans="1:28" x14ac:dyDescent="0.2">
      <c r="A69" t="s">
        <v>139</v>
      </c>
      <c r="B69" t="s">
        <v>645</v>
      </c>
      <c r="C69" t="s">
        <v>646</v>
      </c>
      <c r="D69" t="s">
        <v>768</v>
      </c>
      <c r="E69" t="s">
        <v>769</v>
      </c>
      <c r="F69" t="s">
        <v>770</v>
      </c>
      <c r="G69" t="s">
        <v>771</v>
      </c>
      <c r="H69" t="s">
        <v>655</v>
      </c>
      <c r="I69" t="s">
        <v>656</v>
      </c>
      <c r="J69" t="s">
        <v>673</v>
      </c>
      <c r="K69" t="s">
        <v>674</v>
      </c>
      <c r="L69" t="s">
        <v>657</v>
      </c>
      <c r="M69" t="s">
        <v>658</v>
      </c>
    </row>
    <row r="70" spans="1:28" x14ac:dyDescent="0.2">
      <c r="A70" t="s">
        <v>140</v>
      </c>
      <c r="B70" t="s">
        <v>645</v>
      </c>
      <c r="C70" t="s">
        <v>646</v>
      </c>
      <c r="D70" t="s">
        <v>768</v>
      </c>
      <c r="E70" t="s">
        <v>769</v>
      </c>
      <c r="F70" t="s">
        <v>770</v>
      </c>
      <c r="G70" t="s">
        <v>771</v>
      </c>
      <c r="H70" t="s">
        <v>772</v>
      </c>
      <c r="I70" t="s">
        <v>773</v>
      </c>
      <c r="J70" t="s">
        <v>655</v>
      </c>
      <c r="K70" t="s">
        <v>656</v>
      </c>
      <c r="L70" t="s">
        <v>673</v>
      </c>
      <c r="M70" t="s">
        <v>674</v>
      </c>
      <c r="N70" t="s">
        <v>657</v>
      </c>
      <c r="O70" t="s">
        <v>658</v>
      </c>
    </row>
    <row r="71" spans="1:28" x14ac:dyDescent="0.2">
      <c r="A71" t="s">
        <v>196</v>
      </c>
      <c r="B71" t="s">
        <v>645</v>
      </c>
      <c r="C71" t="s">
        <v>646</v>
      </c>
      <c r="D71" t="s">
        <v>647</v>
      </c>
      <c r="E71" t="s">
        <v>648</v>
      </c>
      <c r="F71" t="s">
        <v>669</v>
      </c>
      <c r="G71" t="s">
        <v>670</v>
      </c>
      <c r="H71" t="s">
        <v>774</v>
      </c>
      <c r="I71" t="s">
        <v>775</v>
      </c>
      <c r="J71" t="s">
        <v>738</v>
      </c>
      <c r="K71" t="s">
        <v>739</v>
      </c>
      <c r="L71" t="s">
        <v>655</v>
      </c>
      <c r="M71" t="s">
        <v>656</v>
      </c>
      <c r="N71" t="s">
        <v>673</v>
      </c>
      <c r="O71" t="s">
        <v>674</v>
      </c>
      <c r="P71" t="s">
        <v>657</v>
      </c>
      <c r="Q71" t="s">
        <v>658</v>
      </c>
    </row>
    <row r="72" spans="1:28" x14ac:dyDescent="0.2">
      <c r="A72" t="s">
        <v>197</v>
      </c>
      <c r="B72" t="s">
        <v>645</v>
      </c>
      <c r="C72" t="s">
        <v>646</v>
      </c>
      <c r="D72" t="s">
        <v>647</v>
      </c>
      <c r="E72" t="s">
        <v>648</v>
      </c>
      <c r="F72" t="s">
        <v>693</v>
      </c>
      <c r="G72" t="s">
        <v>695</v>
      </c>
      <c r="H72" t="s">
        <v>707</v>
      </c>
      <c r="I72" t="s">
        <v>708</v>
      </c>
      <c r="J72" t="s">
        <v>653</v>
      </c>
      <c r="K72" t="s">
        <v>654</v>
      </c>
      <c r="L72" t="s">
        <v>655</v>
      </c>
      <c r="M72" t="s">
        <v>656</v>
      </c>
      <c r="N72" t="s">
        <v>657</v>
      </c>
      <c r="O72" t="s">
        <v>658</v>
      </c>
      <c r="P72" t="s">
        <v>659</v>
      </c>
      <c r="Q72" t="s">
        <v>660</v>
      </c>
    </row>
    <row r="73" spans="1:28" x14ac:dyDescent="0.2">
      <c r="A73" t="s">
        <v>142</v>
      </c>
      <c r="B73" t="s">
        <v>645</v>
      </c>
      <c r="C73" t="s">
        <v>646</v>
      </c>
      <c r="D73" t="s">
        <v>768</v>
      </c>
      <c r="E73" t="s">
        <v>769</v>
      </c>
      <c r="F73" t="s">
        <v>770</v>
      </c>
      <c r="G73" t="s">
        <v>771</v>
      </c>
      <c r="H73" t="s">
        <v>657</v>
      </c>
      <c r="I73" t="s">
        <v>658</v>
      </c>
      <c r="J73" t="s">
        <v>655</v>
      </c>
      <c r="K73" t="s">
        <v>656</v>
      </c>
    </row>
    <row r="74" spans="1:28" x14ac:dyDescent="0.2">
      <c r="A74" t="s">
        <v>12</v>
      </c>
      <c r="B74" t="s">
        <v>645</v>
      </c>
      <c r="C74" t="s">
        <v>646</v>
      </c>
      <c r="D74" t="s">
        <v>647</v>
      </c>
      <c r="E74" t="s">
        <v>648</v>
      </c>
      <c r="F74" t="s">
        <v>669</v>
      </c>
      <c r="G74" t="s">
        <v>670</v>
      </c>
      <c r="H74" t="s">
        <v>689</v>
      </c>
      <c r="I74" t="s">
        <v>690</v>
      </c>
      <c r="J74" t="s">
        <v>655</v>
      </c>
      <c r="K74" t="s">
        <v>656</v>
      </c>
      <c r="L74" t="s">
        <v>657</v>
      </c>
      <c r="M74" t="s">
        <v>658</v>
      </c>
    </row>
    <row r="75" spans="1:28" x14ac:dyDescent="0.2">
      <c r="A75" t="s">
        <v>17</v>
      </c>
      <c r="B75" t="s">
        <v>645</v>
      </c>
      <c r="C75" t="s">
        <v>647</v>
      </c>
      <c r="D75" t="s">
        <v>669</v>
      </c>
      <c r="E75" t="s">
        <v>689</v>
      </c>
      <c r="F75" t="s">
        <v>655</v>
      </c>
      <c r="G75" t="s">
        <v>673</v>
      </c>
      <c r="H75" t="s">
        <v>657</v>
      </c>
    </row>
    <row r="76" spans="1:28" x14ac:dyDescent="0.2">
      <c r="A76" t="s">
        <v>212</v>
      </c>
      <c r="B76" t="s">
        <v>776</v>
      </c>
      <c r="C76" t="s">
        <v>786</v>
      </c>
      <c r="D76" t="s">
        <v>777</v>
      </c>
      <c r="E76" t="s">
        <v>787</v>
      </c>
      <c r="F76" t="s">
        <v>778</v>
      </c>
      <c r="G76" t="s">
        <v>788</v>
      </c>
      <c r="H76" t="s">
        <v>779</v>
      </c>
      <c r="I76" t="s">
        <v>789</v>
      </c>
      <c r="J76" t="s">
        <v>780</v>
      </c>
      <c r="K76" t="s">
        <v>790</v>
      </c>
      <c r="L76" t="s">
        <v>781</v>
      </c>
      <c r="M76" t="s">
        <v>791</v>
      </c>
      <c r="N76" t="s">
        <v>782</v>
      </c>
      <c r="O76" t="s">
        <v>792</v>
      </c>
      <c r="P76" t="s">
        <v>783</v>
      </c>
      <c r="Q76" t="s">
        <v>793</v>
      </c>
      <c r="R76" t="s">
        <v>784</v>
      </c>
      <c r="S76" t="s">
        <v>794</v>
      </c>
      <c r="T76" t="s">
        <v>785</v>
      </c>
      <c r="U76" t="s">
        <v>887</v>
      </c>
      <c r="V76" t="s">
        <v>888</v>
      </c>
      <c r="W76" t="s">
        <v>655</v>
      </c>
      <c r="X76" t="s">
        <v>656</v>
      </c>
      <c r="Y76" t="s">
        <v>673</v>
      </c>
      <c r="Z76" t="s">
        <v>674</v>
      </c>
      <c r="AA76" t="s">
        <v>657</v>
      </c>
      <c r="AB76" t="s">
        <v>658</v>
      </c>
    </row>
    <row r="81" spans="2:4" ht="13.35" customHeight="1" x14ac:dyDescent="0.2">
      <c r="B81" s="24"/>
      <c r="D81" s="24"/>
    </row>
    <row r="82" spans="2:4" ht="13.35" customHeight="1" x14ac:dyDescent="0.2"/>
  </sheetData>
  <sheetProtection algorithmName="SHA-512" hashValue="kSK3YYDRxZ54VPqhh3/OMjKGrPbqRFT5eUOkat5fRfbex+/woRCnkjO537ZJ+voQFwnoD2wP1/37odIQQ+adDA==" saltValue="03QMxeTGkIJle+SJdc62Xw=="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X100"/>
  <sheetViews>
    <sheetView showGridLines="0" topLeftCell="B1" zoomScaleNormal="100" workbookViewId="0">
      <selection activeCell="C15" sqref="C15"/>
    </sheetView>
  </sheetViews>
  <sheetFormatPr defaultRowHeight="12.75" x14ac:dyDescent="0.2"/>
  <cols>
    <col min="1" max="1" width="0" hidden="1" customWidth="1"/>
    <col min="3" max="3" width="92.28515625" customWidth="1"/>
    <col min="4" max="4" width="2.5703125" customWidth="1"/>
    <col min="6" max="6" width="2.5703125" customWidth="1"/>
    <col min="7" max="7" width="13.28515625" customWidth="1"/>
    <col min="8" max="8" width="2.5703125" customWidth="1"/>
    <col min="9" max="9" width="15.42578125" customWidth="1"/>
    <col min="11" max="15" width="8.7109375" hidden="1" customWidth="1"/>
    <col min="16" max="16" width="8.7109375" customWidth="1"/>
    <col min="21" max="21" width="9.28515625" customWidth="1"/>
    <col min="22" max="22" width="9.28515625" hidden="1" customWidth="1"/>
    <col min="23" max="23" width="91.42578125" hidden="1" customWidth="1"/>
    <col min="24" max="24" width="9.28515625" hidden="1" customWidth="1"/>
    <col min="25" max="43" width="9.28515625" customWidth="1"/>
  </cols>
  <sheetData>
    <row r="13" spans="3:9" ht="39.75" customHeight="1" x14ac:dyDescent="0.2">
      <c r="C13" s="233" t="s">
        <v>644</v>
      </c>
      <c r="D13" s="233"/>
      <c r="E13" s="233"/>
      <c r="F13" s="233"/>
      <c r="G13" s="233"/>
      <c r="H13" s="233"/>
      <c r="I13" s="233"/>
    </row>
    <row r="15" spans="3:9" ht="31.5" x14ac:dyDescent="0.25">
      <c r="C15" s="62" t="s">
        <v>153</v>
      </c>
      <c r="D15" s="62"/>
      <c r="E15" s="78" t="s">
        <v>154</v>
      </c>
      <c r="F15" s="62"/>
      <c r="G15" s="61" t="s">
        <v>171</v>
      </c>
      <c r="H15" s="62"/>
      <c r="I15" s="61" t="s">
        <v>172</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upSICshJgxEcNsagWpDhqeIa7JsIpZEUqeLNZ3D2e4UF0M8dMavCavegH9GNZxAOOtYw5XM/qcp7V7hhu2FVPA==" saltValue="97IuG27sMVf1o5Zi0Aqq7Q=="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536"/>
  <sheetViews>
    <sheetView showGridLines="0" zoomScaleNormal="100" workbookViewId="0">
      <selection activeCell="I13" sqref="I13"/>
    </sheetView>
  </sheetViews>
  <sheetFormatPr defaultColWidth="9.140625" defaultRowHeight="12.75" x14ac:dyDescent="0.2"/>
  <cols>
    <col min="1" max="1" width="24" customWidth="1"/>
    <col min="2" max="2" width="18.85546875" customWidth="1"/>
    <col min="3" max="3" width="13.5703125" customWidth="1"/>
    <col min="4" max="4" width="24.140625" customWidth="1"/>
    <col min="5" max="5" width="36.42578125" customWidth="1"/>
    <col min="6" max="6" width="26.28515625" customWidth="1"/>
    <col min="7" max="7" width="25.42578125" customWidth="1"/>
    <col min="8" max="8" width="17.85546875" customWidth="1"/>
    <col min="9" max="9" width="17" customWidth="1"/>
    <col min="10" max="10" width="20.7109375" customWidth="1"/>
    <col min="11" max="11" width="19.85546875" customWidth="1"/>
    <col min="12" max="12" width="15" customWidth="1"/>
    <col min="13" max="13" width="14.42578125" customWidth="1"/>
    <col min="14" max="14" width="21.42578125" customWidth="1"/>
    <col min="15" max="15" width="20.5703125" customWidth="1"/>
    <col min="16" max="16" width="22.140625" customWidth="1"/>
    <col min="17" max="17" width="21.28515625" customWidth="1"/>
    <col min="18" max="18" width="18.5703125" customWidth="1"/>
    <col min="19" max="19" width="17.5703125" customWidth="1"/>
    <col min="20" max="20" width="0.7109375" customWidth="1"/>
    <col min="21" max="21" width="12.5703125" bestFit="1" customWidth="1"/>
    <col min="22" max="22" width="10.5703125" bestFit="1" customWidth="1"/>
  </cols>
  <sheetData>
    <row r="1" spans="1:19" x14ac:dyDescent="0.2">
      <c r="A1" s="234" t="s">
        <v>1100</v>
      </c>
      <c r="B1" s="234"/>
      <c r="C1" s="234"/>
      <c r="D1" s="234"/>
    </row>
    <row r="2" spans="1:19" x14ac:dyDescent="0.2">
      <c r="A2" s="235"/>
      <c r="B2" s="235"/>
      <c r="C2" s="235"/>
      <c r="D2" s="235"/>
    </row>
    <row r="3" spans="1:19" x14ac:dyDescent="0.2">
      <c r="A3" s="106" t="s">
        <v>216</v>
      </c>
    </row>
    <row r="4" spans="1:19" ht="22.5" x14ac:dyDescent="0.2">
      <c r="A4" s="115" t="s">
        <v>217</v>
      </c>
      <c r="B4" s="115" t="s">
        <v>218</v>
      </c>
      <c r="C4" s="115" t="s">
        <v>219</v>
      </c>
      <c r="D4" s="115" t="s">
        <v>220</v>
      </c>
      <c r="E4" s="115" t="s">
        <v>976</v>
      </c>
      <c r="F4" s="115" t="s">
        <v>221</v>
      </c>
      <c r="G4" s="115" t="s">
        <v>222</v>
      </c>
      <c r="H4" s="115" t="s">
        <v>223</v>
      </c>
      <c r="I4" s="115" t="s">
        <v>224</v>
      </c>
      <c r="J4" s="115" t="s">
        <v>225</v>
      </c>
      <c r="K4" s="115" t="s">
        <v>226</v>
      </c>
      <c r="L4" s="115" t="s">
        <v>227</v>
      </c>
      <c r="M4" s="115" t="s">
        <v>228</v>
      </c>
      <c r="N4" s="115" t="s">
        <v>905</v>
      </c>
      <c r="O4" s="115" t="s">
        <v>906</v>
      </c>
      <c r="P4" s="115" t="s">
        <v>229</v>
      </c>
      <c r="Q4" s="115" t="s">
        <v>230</v>
      </c>
      <c r="R4" s="115" t="s">
        <v>231</v>
      </c>
      <c r="S4" s="116" t="s">
        <v>232</v>
      </c>
    </row>
    <row r="5" spans="1:19" ht="33.75" x14ac:dyDescent="0.2">
      <c r="A5" s="117" t="s">
        <v>1101</v>
      </c>
      <c r="B5" s="117" t="s">
        <v>233</v>
      </c>
      <c r="C5" s="117" t="s">
        <v>234</v>
      </c>
      <c r="D5" s="117" t="s">
        <v>235</v>
      </c>
      <c r="E5" s="117" t="s">
        <v>1102</v>
      </c>
      <c r="F5" s="118">
        <v>0</v>
      </c>
      <c r="G5" s="118">
        <v>0</v>
      </c>
      <c r="H5" s="118">
        <v>0</v>
      </c>
      <c r="I5" s="118">
        <v>0</v>
      </c>
      <c r="J5" s="118">
        <v>20220547</v>
      </c>
      <c r="K5" s="118">
        <v>0</v>
      </c>
      <c r="L5" s="118">
        <v>0</v>
      </c>
      <c r="M5" s="118">
        <v>0</v>
      </c>
      <c r="N5" s="119">
        <v>0</v>
      </c>
      <c r="O5" s="119">
        <v>0</v>
      </c>
      <c r="P5" s="118">
        <v>20220547</v>
      </c>
      <c r="Q5" s="118">
        <v>0</v>
      </c>
      <c r="R5" s="120">
        <v>20220547</v>
      </c>
      <c r="S5" s="121">
        <v>0</v>
      </c>
    </row>
    <row r="6" spans="1:19" ht="45" x14ac:dyDescent="0.2">
      <c r="A6" s="117" t="s">
        <v>1101</v>
      </c>
      <c r="B6" s="117" t="s">
        <v>233</v>
      </c>
      <c r="C6" s="117" t="s">
        <v>236</v>
      </c>
      <c r="D6" s="117" t="s">
        <v>237</v>
      </c>
      <c r="E6" s="117" t="s">
        <v>1103</v>
      </c>
      <c r="F6" s="118">
        <v>289262258</v>
      </c>
      <c r="G6" s="118">
        <v>820680</v>
      </c>
      <c r="H6" s="118">
        <v>300851980</v>
      </c>
      <c r="I6" s="118">
        <v>849854</v>
      </c>
      <c r="J6" s="118">
        <v>1212785712</v>
      </c>
      <c r="K6" s="118">
        <v>3436456</v>
      </c>
      <c r="L6" s="118">
        <v>0</v>
      </c>
      <c r="M6" s="118">
        <v>0</v>
      </c>
      <c r="N6" s="119">
        <v>0</v>
      </c>
      <c r="O6" s="119">
        <v>0</v>
      </c>
      <c r="P6" s="118">
        <v>1513637692</v>
      </c>
      <c r="Q6" s="118">
        <v>4286310</v>
      </c>
      <c r="R6" s="120">
        <v>1802899950</v>
      </c>
      <c r="S6" s="121">
        <v>5106990</v>
      </c>
    </row>
    <row r="7" spans="1:19" ht="45" x14ac:dyDescent="0.2">
      <c r="A7" s="117" t="s">
        <v>1101</v>
      </c>
      <c r="B7" s="117" t="s">
        <v>233</v>
      </c>
      <c r="C7" s="117" t="s">
        <v>236</v>
      </c>
      <c r="D7" s="117" t="s">
        <v>238</v>
      </c>
      <c r="E7" s="117" t="s">
        <v>1104</v>
      </c>
      <c r="F7" s="118">
        <v>402276806</v>
      </c>
      <c r="G7" s="118">
        <v>902506</v>
      </c>
      <c r="H7" s="118">
        <v>148393826</v>
      </c>
      <c r="I7" s="118">
        <v>343858</v>
      </c>
      <c r="J7" s="118">
        <v>1343905319</v>
      </c>
      <c r="K7" s="118">
        <v>3031483</v>
      </c>
      <c r="L7" s="118">
        <v>13424240</v>
      </c>
      <c r="M7" s="118">
        <v>26761</v>
      </c>
      <c r="N7" s="119">
        <v>0</v>
      </c>
      <c r="O7" s="119">
        <v>0</v>
      </c>
      <c r="P7" s="118">
        <v>1505723385</v>
      </c>
      <c r="Q7" s="118">
        <v>3402102</v>
      </c>
      <c r="R7" s="120">
        <v>1908000191</v>
      </c>
      <c r="S7" s="121">
        <v>4304608</v>
      </c>
    </row>
    <row r="8" spans="1:19" ht="45" x14ac:dyDescent="0.2">
      <c r="A8" s="117" t="s">
        <v>1101</v>
      </c>
      <c r="B8" s="117" t="s">
        <v>233</v>
      </c>
      <c r="C8" s="117" t="s">
        <v>236</v>
      </c>
      <c r="D8" s="117" t="s">
        <v>977</v>
      </c>
      <c r="E8" s="117" t="s">
        <v>1105</v>
      </c>
      <c r="F8" s="118">
        <v>21379279</v>
      </c>
      <c r="G8" s="118">
        <v>38630</v>
      </c>
      <c r="H8" s="118">
        <v>0</v>
      </c>
      <c r="I8" s="118">
        <v>0</v>
      </c>
      <c r="J8" s="118">
        <v>448528602</v>
      </c>
      <c r="K8" s="118">
        <v>1011014</v>
      </c>
      <c r="L8" s="118">
        <v>0</v>
      </c>
      <c r="M8" s="118">
        <v>0</v>
      </c>
      <c r="N8" s="119">
        <v>0</v>
      </c>
      <c r="O8" s="119">
        <v>0</v>
      </c>
      <c r="P8" s="118">
        <v>448528602</v>
      </c>
      <c r="Q8" s="118">
        <v>1011014</v>
      </c>
      <c r="R8" s="120">
        <v>469907881</v>
      </c>
      <c r="S8" s="121">
        <v>1049644</v>
      </c>
    </row>
    <row r="9" spans="1:19" ht="45" x14ac:dyDescent="0.2">
      <c r="A9" s="117" t="s">
        <v>1101</v>
      </c>
      <c r="B9" s="117" t="s">
        <v>233</v>
      </c>
      <c r="C9" s="117" t="s">
        <v>236</v>
      </c>
      <c r="D9" s="117" t="s">
        <v>978</v>
      </c>
      <c r="E9" s="117" t="s">
        <v>1106</v>
      </c>
      <c r="F9" s="118">
        <v>64235347</v>
      </c>
      <c r="G9" s="118">
        <v>182634</v>
      </c>
      <c r="H9" s="118">
        <v>55909003</v>
      </c>
      <c r="I9" s="118">
        <v>153025</v>
      </c>
      <c r="J9" s="118">
        <v>241058708</v>
      </c>
      <c r="K9" s="118">
        <v>641125</v>
      </c>
      <c r="L9" s="118">
        <v>5800993</v>
      </c>
      <c r="M9" s="118">
        <v>12313</v>
      </c>
      <c r="N9" s="119">
        <v>0</v>
      </c>
      <c r="O9" s="119">
        <v>0</v>
      </c>
      <c r="P9" s="118">
        <v>302768704</v>
      </c>
      <c r="Q9" s="118">
        <v>806463</v>
      </c>
      <c r="R9" s="120">
        <v>367004051</v>
      </c>
      <c r="S9" s="121">
        <v>989097</v>
      </c>
    </row>
    <row r="10" spans="1:19" ht="45" x14ac:dyDescent="0.2">
      <c r="A10" s="117" t="s">
        <v>1101</v>
      </c>
      <c r="B10" s="117" t="s">
        <v>233</v>
      </c>
      <c r="C10" s="117" t="s">
        <v>236</v>
      </c>
      <c r="D10" s="117" t="s">
        <v>239</v>
      </c>
      <c r="E10" s="117" t="s">
        <v>1107</v>
      </c>
      <c r="F10" s="118">
        <v>221515501</v>
      </c>
      <c r="G10" s="118">
        <v>587619</v>
      </c>
      <c r="H10" s="118">
        <v>206806160</v>
      </c>
      <c r="I10" s="118">
        <v>558625</v>
      </c>
      <c r="J10" s="118">
        <v>1336925859</v>
      </c>
      <c r="K10" s="118">
        <v>3611307</v>
      </c>
      <c r="L10" s="118">
        <v>9190320</v>
      </c>
      <c r="M10" s="118">
        <v>17032</v>
      </c>
      <c r="N10" s="119">
        <v>0</v>
      </c>
      <c r="O10" s="119">
        <v>0</v>
      </c>
      <c r="P10" s="118">
        <v>1552922339</v>
      </c>
      <c r="Q10" s="118">
        <v>4186964</v>
      </c>
      <c r="R10" s="120">
        <v>1774437840</v>
      </c>
      <c r="S10" s="121">
        <v>4774583</v>
      </c>
    </row>
    <row r="11" spans="1:19" ht="45" x14ac:dyDescent="0.2">
      <c r="A11" s="117" t="s">
        <v>1101</v>
      </c>
      <c r="B11" s="117" t="s">
        <v>233</v>
      </c>
      <c r="C11" s="117" t="s">
        <v>236</v>
      </c>
      <c r="D11" s="117" t="s">
        <v>240</v>
      </c>
      <c r="E11" s="117" t="s">
        <v>1108</v>
      </c>
      <c r="F11" s="118">
        <v>0</v>
      </c>
      <c r="G11" s="118">
        <v>0</v>
      </c>
      <c r="H11" s="118">
        <v>0</v>
      </c>
      <c r="I11" s="118">
        <v>0</v>
      </c>
      <c r="J11" s="118">
        <v>0</v>
      </c>
      <c r="K11" s="118">
        <v>0</v>
      </c>
      <c r="L11" s="118">
        <v>0</v>
      </c>
      <c r="M11" s="118">
        <v>0</v>
      </c>
      <c r="N11" s="119">
        <v>0</v>
      </c>
      <c r="O11" s="119">
        <v>0</v>
      </c>
      <c r="P11" s="118">
        <v>0</v>
      </c>
      <c r="Q11" s="118">
        <v>0</v>
      </c>
      <c r="R11" s="120">
        <v>0</v>
      </c>
      <c r="S11" s="121">
        <v>0</v>
      </c>
    </row>
    <row r="12" spans="1:19" ht="45" x14ac:dyDescent="0.2">
      <c r="A12" s="117" t="s">
        <v>1101</v>
      </c>
      <c r="B12" s="117" t="s">
        <v>233</v>
      </c>
      <c r="C12" s="117" t="s">
        <v>236</v>
      </c>
      <c r="D12" s="117" t="s">
        <v>241</v>
      </c>
      <c r="E12" s="117" t="s">
        <v>1109</v>
      </c>
      <c r="F12" s="118">
        <v>155014415</v>
      </c>
      <c r="G12" s="118">
        <v>433778</v>
      </c>
      <c r="H12" s="118">
        <v>136720774</v>
      </c>
      <c r="I12" s="118">
        <v>396646</v>
      </c>
      <c r="J12" s="118">
        <v>798049983</v>
      </c>
      <c r="K12" s="118">
        <v>2315256</v>
      </c>
      <c r="L12" s="118">
        <v>6734048</v>
      </c>
      <c r="M12" s="118">
        <v>26103</v>
      </c>
      <c r="N12" s="119">
        <v>0</v>
      </c>
      <c r="O12" s="119">
        <v>0</v>
      </c>
      <c r="P12" s="118">
        <v>941504805</v>
      </c>
      <c r="Q12" s="118">
        <v>2738005</v>
      </c>
      <c r="R12" s="120">
        <v>1096519220</v>
      </c>
      <c r="S12" s="121">
        <v>3171783</v>
      </c>
    </row>
    <row r="13" spans="1:19" ht="45" x14ac:dyDescent="0.2">
      <c r="A13" s="117" t="s">
        <v>1101</v>
      </c>
      <c r="B13" s="117" t="s">
        <v>233</v>
      </c>
      <c r="C13" s="117" t="s">
        <v>236</v>
      </c>
      <c r="D13" s="117" t="s">
        <v>242</v>
      </c>
      <c r="E13" s="117" t="s">
        <v>1110</v>
      </c>
      <c r="F13" s="118">
        <v>157363818</v>
      </c>
      <c r="G13" s="118">
        <v>398185</v>
      </c>
      <c r="H13" s="118">
        <v>2335412</v>
      </c>
      <c r="I13" s="118">
        <v>5549</v>
      </c>
      <c r="J13" s="118">
        <v>615629402</v>
      </c>
      <c r="K13" s="118">
        <v>1462743</v>
      </c>
      <c r="L13" s="118">
        <v>70175016</v>
      </c>
      <c r="M13" s="118">
        <v>116743</v>
      </c>
      <c r="N13" s="119">
        <v>0</v>
      </c>
      <c r="O13" s="119">
        <v>0</v>
      </c>
      <c r="P13" s="118">
        <v>688139827</v>
      </c>
      <c r="Q13" s="118">
        <v>1585035</v>
      </c>
      <c r="R13" s="120">
        <v>845503645</v>
      </c>
      <c r="S13" s="121">
        <v>1983220</v>
      </c>
    </row>
    <row r="14" spans="1:19" ht="45" x14ac:dyDescent="0.2">
      <c r="A14" s="117" t="s">
        <v>1101</v>
      </c>
      <c r="B14" s="117" t="s">
        <v>233</v>
      </c>
      <c r="C14" s="117" t="s">
        <v>236</v>
      </c>
      <c r="D14" s="117" t="s">
        <v>243</v>
      </c>
      <c r="E14" s="117" t="s">
        <v>1111</v>
      </c>
      <c r="F14" s="118">
        <v>487133657</v>
      </c>
      <c r="G14" s="118">
        <v>1400533</v>
      </c>
      <c r="H14" s="118">
        <v>386586546</v>
      </c>
      <c r="I14" s="118">
        <v>1006097</v>
      </c>
      <c r="J14" s="118">
        <v>3620872363</v>
      </c>
      <c r="K14" s="118">
        <v>9423370</v>
      </c>
      <c r="L14" s="118">
        <v>26811784</v>
      </c>
      <c r="M14" s="118">
        <v>63965</v>
      </c>
      <c r="N14" s="119">
        <v>0</v>
      </c>
      <c r="O14" s="119">
        <v>0</v>
      </c>
      <c r="P14" s="118">
        <v>4034270693</v>
      </c>
      <c r="Q14" s="118">
        <v>10493432</v>
      </c>
      <c r="R14" s="120">
        <v>4521404350</v>
      </c>
      <c r="S14" s="121">
        <v>11893965</v>
      </c>
    </row>
    <row r="15" spans="1:19" ht="33.75" x14ac:dyDescent="0.2">
      <c r="A15" s="117" t="s">
        <v>1101</v>
      </c>
      <c r="B15" s="117" t="s">
        <v>233</v>
      </c>
      <c r="C15" s="117" t="s">
        <v>244</v>
      </c>
      <c r="D15" s="117" t="s">
        <v>245</v>
      </c>
      <c r="E15" s="117" t="s">
        <v>1112</v>
      </c>
      <c r="F15" s="118">
        <v>85822500</v>
      </c>
      <c r="G15" s="118">
        <v>0</v>
      </c>
      <c r="H15" s="118">
        <v>564200341</v>
      </c>
      <c r="I15" s="118">
        <v>0</v>
      </c>
      <c r="J15" s="118">
        <v>0</v>
      </c>
      <c r="K15" s="118">
        <v>0</v>
      </c>
      <c r="L15" s="118">
        <v>0</v>
      </c>
      <c r="M15" s="118">
        <v>0</v>
      </c>
      <c r="N15" s="119">
        <v>0</v>
      </c>
      <c r="O15" s="119">
        <v>0</v>
      </c>
      <c r="P15" s="118">
        <v>564200341</v>
      </c>
      <c r="Q15" s="118">
        <v>0</v>
      </c>
      <c r="R15" s="120">
        <v>650022841</v>
      </c>
      <c r="S15" s="121">
        <v>0</v>
      </c>
    </row>
    <row r="16" spans="1:19" ht="33.75" x14ac:dyDescent="0.2">
      <c r="A16" s="117" t="s">
        <v>1101</v>
      </c>
      <c r="B16" s="117" t="s">
        <v>233</v>
      </c>
      <c r="C16" s="117" t="s">
        <v>244</v>
      </c>
      <c r="D16" s="117" t="s">
        <v>979</v>
      </c>
      <c r="E16" s="117" t="s">
        <v>1113</v>
      </c>
      <c r="F16" s="118">
        <v>23324481</v>
      </c>
      <c r="G16" s="118">
        <v>0</v>
      </c>
      <c r="H16" s="118">
        <v>107703536</v>
      </c>
      <c r="I16" s="118">
        <v>0</v>
      </c>
      <c r="J16" s="118">
        <v>0</v>
      </c>
      <c r="K16" s="118">
        <v>0</v>
      </c>
      <c r="L16" s="118">
        <v>0</v>
      </c>
      <c r="M16" s="118">
        <v>0</v>
      </c>
      <c r="N16" s="119">
        <v>0</v>
      </c>
      <c r="O16" s="119">
        <v>0</v>
      </c>
      <c r="P16" s="118">
        <v>107703536</v>
      </c>
      <c r="Q16" s="118">
        <v>0</v>
      </c>
      <c r="R16" s="120">
        <v>131028017</v>
      </c>
      <c r="S16" s="121">
        <v>0</v>
      </c>
    </row>
    <row r="17" spans="1:23" ht="22.5" x14ac:dyDescent="0.2">
      <c r="A17" s="117" t="s">
        <v>1101</v>
      </c>
      <c r="B17" s="117" t="s">
        <v>233</v>
      </c>
      <c r="C17" s="148">
        <v>0</v>
      </c>
      <c r="D17" s="148">
        <v>0</v>
      </c>
      <c r="E17" s="148">
        <v>0</v>
      </c>
      <c r="F17" s="149">
        <v>0</v>
      </c>
      <c r="G17" s="149">
        <v>0</v>
      </c>
      <c r="H17" s="149">
        <v>0</v>
      </c>
      <c r="I17" s="149">
        <f t="shared" ref="I17:J23" si="0">C17-G17</f>
        <v>0</v>
      </c>
      <c r="J17" s="149">
        <f t="shared" si="0"/>
        <v>0</v>
      </c>
      <c r="K17" s="118">
        <v>0</v>
      </c>
      <c r="L17" s="118">
        <v>0</v>
      </c>
      <c r="M17" s="118">
        <v>0</v>
      </c>
      <c r="N17" s="119">
        <v>0</v>
      </c>
      <c r="O17" s="119">
        <v>0</v>
      </c>
      <c r="P17" s="118">
        <v>459502025</v>
      </c>
      <c r="Q17" s="118">
        <v>0</v>
      </c>
      <c r="R17" s="120">
        <v>539961163</v>
      </c>
      <c r="S17" s="121">
        <v>0</v>
      </c>
      <c r="U17" s="150">
        <f t="shared" ref="U17:V23" si="1">E17-G17-L17</f>
        <v>0</v>
      </c>
      <c r="V17" s="150">
        <f t="shared" si="1"/>
        <v>0</v>
      </c>
      <c r="W17" s="151" t="e">
        <f>U17/T24</f>
        <v>#DIV/0!</v>
      </c>
    </row>
    <row r="18" spans="1:23" ht="22.5" x14ac:dyDescent="0.2">
      <c r="A18" s="117" t="s">
        <v>1101</v>
      </c>
      <c r="B18" s="117" t="s">
        <v>233</v>
      </c>
      <c r="C18" s="148">
        <v>0</v>
      </c>
      <c r="D18" s="148">
        <v>0</v>
      </c>
      <c r="E18" s="148">
        <v>0</v>
      </c>
      <c r="F18" s="149">
        <v>0</v>
      </c>
      <c r="G18" s="149">
        <v>0</v>
      </c>
      <c r="H18" s="149">
        <v>0</v>
      </c>
      <c r="I18" s="149">
        <f t="shared" si="0"/>
        <v>0</v>
      </c>
      <c r="J18" s="149">
        <f t="shared" si="0"/>
        <v>0</v>
      </c>
      <c r="K18" s="118">
        <v>0</v>
      </c>
      <c r="L18" s="118">
        <v>0</v>
      </c>
      <c r="M18" s="118">
        <v>0</v>
      </c>
      <c r="N18" s="119">
        <v>0</v>
      </c>
      <c r="O18" s="119">
        <v>0</v>
      </c>
      <c r="P18" s="118">
        <v>287811</v>
      </c>
      <c r="Q18" s="118">
        <v>0</v>
      </c>
      <c r="R18" s="120">
        <v>287811</v>
      </c>
      <c r="S18" s="121">
        <v>0</v>
      </c>
      <c r="U18" s="150">
        <f t="shared" si="1"/>
        <v>0</v>
      </c>
      <c r="V18" s="150">
        <f t="shared" si="1"/>
        <v>0</v>
      </c>
      <c r="W18" s="151" t="e">
        <f>U18/T24</f>
        <v>#DIV/0!</v>
      </c>
    </row>
    <row r="19" spans="1:23" ht="22.5" x14ac:dyDescent="0.2">
      <c r="A19" s="117" t="s">
        <v>1101</v>
      </c>
      <c r="B19" s="117" t="s">
        <v>233</v>
      </c>
      <c r="C19" s="148">
        <v>0</v>
      </c>
      <c r="D19" s="148">
        <v>0</v>
      </c>
      <c r="E19" s="148">
        <v>0</v>
      </c>
      <c r="F19" s="149">
        <v>0</v>
      </c>
      <c r="G19" s="149">
        <v>0</v>
      </c>
      <c r="H19" s="149">
        <v>0</v>
      </c>
      <c r="I19" s="149">
        <f t="shared" si="0"/>
        <v>0</v>
      </c>
      <c r="J19" s="149">
        <f t="shared" si="0"/>
        <v>0</v>
      </c>
      <c r="K19" s="118">
        <v>0</v>
      </c>
      <c r="L19" s="118">
        <v>0</v>
      </c>
      <c r="M19" s="118">
        <v>0</v>
      </c>
      <c r="N19" s="119">
        <v>0</v>
      </c>
      <c r="O19" s="119">
        <v>0</v>
      </c>
      <c r="P19" s="118">
        <v>265628312</v>
      </c>
      <c r="Q19" s="118">
        <v>0</v>
      </c>
      <c r="R19" s="120">
        <v>320581842</v>
      </c>
      <c r="S19" s="121">
        <v>0</v>
      </c>
      <c r="U19" s="150">
        <f t="shared" si="1"/>
        <v>0</v>
      </c>
      <c r="V19" s="150">
        <f t="shared" si="1"/>
        <v>0</v>
      </c>
      <c r="W19" s="151" t="e">
        <f>U19/T24</f>
        <v>#DIV/0!</v>
      </c>
    </row>
    <row r="20" spans="1:23" ht="22.5" x14ac:dyDescent="0.2">
      <c r="A20" s="117" t="s">
        <v>1101</v>
      </c>
      <c r="B20" s="117" t="s">
        <v>233</v>
      </c>
      <c r="C20" s="148">
        <v>0</v>
      </c>
      <c r="D20" s="148">
        <v>0</v>
      </c>
      <c r="E20" s="148">
        <v>0</v>
      </c>
      <c r="F20" s="149">
        <v>0</v>
      </c>
      <c r="G20" s="149">
        <v>0</v>
      </c>
      <c r="H20" s="149">
        <v>0</v>
      </c>
      <c r="I20" s="149">
        <f t="shared" si="0"/>
        <v>0</v>
      </c>
      <c r="J20" s="149">
        <f t="shared" si="0"/>
        <v>0</v>
      </c>
      <c r="K20" s="118">
        <v>0</v>
      </c>
      <c r="L20" s="118">
        <v>0</v>
      </c>
      <c r="M20" s="118">
        <v>0</v>
      </c>
      <c r="N20" s="119">
        <v>0</v>
      </c>
      <c r="O20" s="119">
        <v>0</v>
      </c>
      <c r="P20" s="118">
        <v>817448211</v>
      </c>
      <c r="Q20" s="118">
        <v>0</v>
      </c>
      <c r="R20" s="120">
        <v>941632610</v>
      </c>
      <c r="S20" s="121">
        <v>0</v>
      </c>
      <c r="U20" s="150">
        <f t="shared" si="1"/>
        <v>0</v>
      </c>
      <c r="V20" s="150">
        <f t="shared" si="1"/>
        <v>0</v>
      </c>
      <c r="W20" s="151" t="e">
        <f>U20/T24</f>
        <v>#DIV/0!</v>
      </c>
    </row>
    <row r="21" spans="1:23" ht="22.5" x14ac:dyDescent="0.2">
      <c r="A21" s="117" t="s">
        <v>1101</v>
      </c>
      <c r="B21" s="117" t="s">
        <v>233</v>
      </c>
      <c r="C21" s="148">
        <v>0</v>
      </c>
      <c r="D21" s="148">
        <v>0</v>
      </c>
      <c r="E21" s="148">
        <v>0</v>
      </c>
      <c r="F21" s="149">
        <v>0</v>
      </c>
      <c r="G21" s="149">
        <v>0</v>
      </c>
      <c r="H21" s="149">
        <v>0</v>
      </c>
      <c r="I21" s="149">
        <f t="shared" si="0"/>
        <v>0</v>
      </c>
      <c r="J21" s="149">
        <f t="shared" si="0"/>
        <v>0</v>
      </c>
      <c r="K21" s="118">
        <v>1406281</v>
      </c>
      <c r="L21" s="118">
        <v>0</v>
      </c>
      <c r="M21" s="118">
        <v>0</v>
      </c>
      <c r="N21" s="119">
        <v>0</v>
      </c>
      <c r="O21" s="119">
        <v>0</v>
      </c>
      <c r="P21" s="118">
        <v>821319790</v>
      </c>
      <c r="Q21" s="118">
        <v>1406281</v>
      </c>
      <c r="R21" s="120">
        <v>960912688</v>
      </c>
      <c r="S21" s="121">
        <v>1654975</v>
      </c>
      <c r="U21" s="150">
        <f t="shared" si="1"/>
        <v>0</v>
      </c>
      <c r="V21" s="150">
        <f t="shared" si="1"/>
        <v>0</v>
      </c>
      <c r="W21" s="151" t="e">
        <f>U21/T24</f>
        <v>#DIV/0!</v>
      </c>
    </row>
    <row r="22" spans="1:23" ht="22.5" x14ac:dyDescent="0.2">
      <c r="A22" s="117" t="s">
        <v>1101</v>
      </c>
      <c r="B22" s="117" t="s">
        <v>233</v>
      </c>
      <c r="C22" s="148">
        <v>0</v>
      </c>
      <c r="D22" s="148">
        <v>0</v>
      </c>
      <c r="E22" s="148">
        <v>0</v>
      </c>
      <c r="F22" s="149">
        <v>0</v>
      </c>
      <c r="G22" s="149">
        <v>0</v>
      </c>
      <c r="H22" s="149">
        <v>0</v>
      </c>
      <c r="I22" s="149">
        <f t="shared" si="0"/>
        <v>0</v>
      </c>
      <c r="J22" s="149">
        <f t="shared" si="0"/>
        <v>0</v>
      </c>
      <c r="K22" s="118">
        <v>239971</v>
      </c>
      <c r="L22" s="118">
        <v>0</v>
      </c>
      <c r="M22" s="118">
        <v>0</v>
      </c>
      <c r="N22" s="119">
        <v>0</v>
      </c>
      <c r="O22" s="119">
        <v>0</v>
      </c>
      <c r="P22" s="118">
        <v>128092717</v>
      </c>
      <c r="Q22" s="118">
        <v>239971</v>
      </c>
      <c r="R22" s="120">
        <v>158661784</v>
      </c>
      <c r="S22" s="121">
        <v>312972</v>
      </c>
      <c r="U22" s="150">
        <f t="shared" si="1"/>
        <v>0</v>
      </c>
      <c r="V22" s="150">
        <f t="shared" si="1"/>
        <v>0</v>
      </c>
      <c r="W22" s="151" t="e">
        <f>U22/T24</f>
        <v>#DIV/0!</v>
      </c>
    </row>
    <row r="23" spans="1:23" ht="22.5" x14ac:dyDescent="0.2">
      <c r="A23" s="117" t="s">
        <v>1101</v>
      </c>
      <c r="B23" s="117" t="s">
        <v>233</v>
      </c>
      <c r="C23" s="148">
        <v>0</v>
      </c>
      <c r="D23" s="148">
        <v>0</v>
      </c>
      <c r="E23" s="148">
        <v>0</v>
      </c>
      <c r="F23" s="149">
        <v>0</v>
      </c>
      <c r="G23" s="149">
        <v>0</v>
      </c>
      <c r="H23" s="149">
        <v>0</v>
      </c>
      <c r="I23" s="149">
        <f t="shared" si="0"/>
        <v>0</v>
      </c>
      <c r="J23" s="149">
        <f t="shared" si="0"/>
        <v>0</v>
      </c>
      <c r="K23" s="118">
        <v>594003</v>
      </c>
      <c r="L23" s="118">
        <v>732956288</v>
      </c>
      <c r="M23" s="118">
        <v>1240850</v>
      </c>
      <c r="N23" s="119">
        <v>0</v>
      </c>
      <c r="O23" s="119">
        <v>0</v>
      </c>
      <c r="P23" s="118">
        <v>978057608</v>
      </c>
      <c r="Q23" s="118">
        <v>1834853</v>
      </c>
      <c r="R23" s="120">
        <v>978057608</v>
      </c>
      <c r="S23" s="121">
        <v>1834853</v>
      </c>
      <c r="U23" s="150">
        <f t="shared" si="1"/>
        <v>-732956288</v>
      </c>
      <c r="V23" s="150">
        <f t="shared" si="1"/>
        <v>-1240850</v>
      </c>
      <c r="W23" s="151" t="e">
        <f>U23/T24</f>
        <v>#DIV/0!</v>
      </c>
    </row>
    <row r="24" spans="1:23" ht="22.5" x14ac:dyDescent="0.2">
      <c r="A24" s="117" t="s">
        <v>1101</v>
      </c>
      <c r="B24" s="117" t="s">
        <v>233</v>
      </c>
      <c r="C24" s="117" t="s">
        <v>246</v>
      </c>
      <c r="D24" s="117" t="s">
        <v>247</v>
      </c>
      <c r="E24" s="117" t="s">
        <v>1114</v>
      </c>
      <c r="F24" s="118">
        <v>35554251</v>
      </c>
      <c r="G24" s="118">
        <v>61804</v>
      </c>
      <c r="H24" s="118">
        <v>0</v>
      </c>
      <c r="I24" s="118">
        <v>0</v>
      </c>
      <c r="J24" s="118">
        <v>283036633</v>
      </c>
      <c r="K24" s="118">
        <v>548516</v>
      </c>
      <c r="L24" s="118">
        <v>0</v>
      </c>
      <c r="M24" s="118">
        <v>0</v>
      </c>
      <c r="N24" s="119">
        <v>0</v>
      </c>
      <c r="O24" s="119">
        <v>0</v>
      </c>
      <c r="P24" s="118">
        <v>283036633</v>
      </c>
      <c r="Q24" s="118">
        <v>548516</v>
      </c>
      <c r="R24" s="120">
        <v>318590884</v>
      </c>
      <c r="S24" s="121">
        <v>610320</v>
      </c>
    </row>
    <row r="25" spans="1:23" ht="22.5" x14ac:dyDescent="0.2">
      <c r="A25" s="117" t="s">
        <v>1101</v>
      </c>
      <c r="B25" s="117" t="s">
        <v>233</v>
      </c>
      <c r="C25" s="117" t="s">
        <v>246</v>
      </c>
      <c r="D25" s="117" t="s">
        <v>980</v>
      </c>
      <c r="E25" s="117" t="s">
        <v>1115</v>
      </c>
      <c r="F25" s="118">
        <v>0</v>
      </c>
      <c r="G25" s="118">
        <v>0</v>
      </c>
      <c r="H25" s="118">
        <v>0</v>
      </c>
      <c r="I25" s="118">
        <v>0</v>
      </c>
      <c r="J25" s="118">
        <v>204838574</v>
      </c>
      <c r="K25" s="118">
        <v>421555</v>
      </c>
      <c r="L25" s="118">
        <v>0</v>
      </c>
      <c r="M25" s="118">
        <v>0</v>
      </c>
      <c r="N25" s="119">
        <v>0</v>
      </c>
      <c r="O25" s="119">
        <v>0</v>
      </c>
      <c r="P25" s="118">
        <v>204838574</v>
      </c>
      <c r="Q25" s="118">
        <v>421555</v>
      </c>
      <c r="R25" s="120">
        <v>204838574</v>
      </c>
      <c r="S25" s="121">
        <v>421555</v>
      </c>
    </row>
    <row r="26" spans="1:23" ht="22.5" x14ac:dyDescent="0.2">
      <c r="A26" s="117" t="s">
        <v>1101</v>
      </c>
      <c r="B26" s="117" t="s">
        <v>233</v>
      </c>
      <c r="C26" s="117" t="s">
        <v>246</v>
      </c>
      <c r="D26" s="117" t="s">
        <v>248</v>
      </c>
      <c r="E26" s="117" t="s">
        <v>1116</v>
      </c>
      <c r="F26" s="118">
        <v>0</v>
      </c>
      <c r="G26" s="118">
        <v>0</v>
      </c>
      <c r="H26" s="118">
        <v>0</v>
      </c>
      <c r="I26" s="118">
        <v>0</v>
      </c>
      <c r="J26" s="118">
        <v>91936942</v>
      </c>
      <c r="K26" s="118">
        <v>163835</v>
      </c>
      <c r="L26" s="118">
        <v>0</v>
      </c>
      <c r="M26" s="118">
        <v>0</v>
      </c>
      <c r="N26" s="119">
        <v>0</v>
      </c>
      <c r="O26" s="119">
        <v>0</v>
      </c>
      <c r="P26" s="118">
        <v>91936942</v>
      </c>
      <c r="Q26" s="118">
        <v>163835</v>
      </c>
      <c r="R26" s="120">
        <v>91936942</v>
      </c>
      <c r="S26" s="121">
        <v>163835</v>
      </c>
    </row>
    <row r="27" spans="1:23" ht="22.5" x14ac:dyDescent="0.2">
      <c r="A27" s="117" t="s">
        <v>1101</v>
      </c>
      <c r="B27" s="117" t="s">
        <v>233</v>
      </c>
      <c r="C27" s="117" t="s">
        <v>249</v>
      </c>
      <c r="D27" s="117" t="s">
        <v>249</v>
      </c>
      <c r="E27" s="117" t="s">
        <v>250</v>
      </c>
      <c r="F27" s="118">
        <v>0</v>
      </c>
      <c r="G27" s="118">
        <v>0</v>
      </c>
      <c r="H27" s="118">
        <v>0</v>
      </c>
      <c r="I27" s="118">
        <v>0</v>
      </c>
      <c r="J27" s="118">
        <v>0</v>
      </c>
      <c r="K27" s="118">
        <v>0</v>
      </c>
      <c r="L27" s="118">
        <v>0</v>
      </c>
      <c r="M27" s="118">
        <v>0</v>
      </c>
      <c r="N27" s="119">
        <v>6262667264</v>
      </c>
      <c r="O27" s="119">
        <v>12967616</v>
      </c>
      <c r="P27" s="118">
        <v>0</v>
      </c>
      <c r="Q27" s="118">
        <v>0</v>
      </c>
      <c r="R27" s="120">
        <v>0</v>
      </c>
      <c r="S27" s="121">
        <v>0</v>
      </c>
    </row>
    <row r="28" spans="1:23" ht="22.5" x14ac:dyDescent="0.2">
      <c r="A28" s="117" t="s">
        <v>1101</v>
      </c>
      <c r="B28" s="117" t="s">
        <v>233</v>
      </c>
      <c r="C28" s="117" t="s">
        <v>251</v>
      </c>
      <c r="D28" s="117" t="s">
        <v>252</v>
      </c>
      <c r="E28" s="117" t="s">
        <v>1117</v>
      </c>
      <c r="F28" s="118">
        <v>25339025</v>
      </c>
      <c r="G28" s="118">
        <v>0</v>
      </c>
      <c r="H28" s="118">
        <v>1534667377</v>
      </c>
      <c r="I28" s="118">
        <v>0</v>
      </c>
      <c r="J28" s="118">
        <v>0</v>
      </c>
      <c r="K28" s="118">
        <v>0</v>
      </c>
      <c r="L28" s="118">
        <v>0</v>
      </c>
      <c r="M28" s="118">
        <v>0</v>
      </c>
      <c r="N28" s="119">
        <v>0</v>
      </c>
      <c r="O28" s="119">
        <v>0</v>
      </c>
      <c r="P28" s="118">
        <v>1534667377</v>
      </c>
      <c r="Q28" s="118">
        <v>0</v>
      </c>
      <c r="R28" s="120">
        <v>1560006402</v>
      </c>
      <c r="S28" s="121">
        <v>0</v>
      </c>
    </row>
    <row r="29" spans="1:23" ht="22.5" x14ac:dyDescent="0.2">
      <c r="A29" s="117" t="s">
        <v>1101</v>
      </c>
      <c r="B29" s="117" t="s">
        <v>233</v>
      </c>
      <c r="C29" s="117" t="s">
        <v>251</v>
      </c>
      <c r="D29" s="117" t="s">
        <v>253</v>
      </c>
      <c r="E29" s="117" t="s">
        <v>1118</v>
      </c>
      <c r="F29" s="118">
        <v>31905907</v>
      </c>
      <c r="G29" s="118">
        <v>0</v>
      </c>
      <c r="H29" s="118">
        <v>1718995765</v>
      </c>
      <c r="I29" s="118">
        <v>0</v>
      </c>
      <c r="J29" s="118">
        <v>0</v>
      </c>
      <c r="K29" s="118">
        <v>0</v>
      </c>
      <c r="L29" s="118">
        <v>0</v>
      </c>
      <c r="M29" s="118">
        <v>0</v>
      </c>
      <c r="N29" s="119">
        <v>0</v>
      </c>
      <c r="O29" s="119">
        <v>0</v>
      </c>
      <c r="P29" s="118">
        <v>1718995765</v>
      </c>
      <c r="Q29" s="118">
        <v>0</v>
      </c>
      <c r="R29" s="120">
        <v>1750901672</v>
      </c>
      <c r="S29" s="121">
        <v>0</v>
      </c>
    </row>
    <row r="30" spans="1:23" ht="22.5" x14ac:dyDescent="0.2">
      <c r="A30" s="117" t="s">
        <v>1101</v>
      </c>
      <c r="B30" s="117" t="s">
        <v>233</v>
      </c>
      <c r="C30" s="117" t="s">
        <v>251</v>
      </c>
      <c r="D30" s="117" t="s">
        <v>254</v>
      </c>
      <c r="E30" s="117" t="s">
        <v>1119</v>
      </c>
      <c r="F30" s="118">
        <v>26777103</v>
      </c>
      <c r="G30" s="118">
        <v>0</v>
      </c>
      <c r="H30" s="118">
        <v>1452747837</v>
      </c>
      <c r="I30" s="118">
        <v>0</v>
      </c>
      <c r="J30" s="118">
        <v>0</v>
      </c>
      <c r="K30" s="118">
        <v>0</v>
      </c>
      <c r="L30" s="118">
        <v>0</v>
      </c>
      <c r="M30" s="118">
        <v>0</v>
      </c>
      <c r="N30" s="119">
        <v>0</v>
      </c>
      <c r="O30" s="119">
        <v>0</v>
      </c>
      <c r="P30" s="118">
        <v>1452747837</v>
      </c>
      <c r="Q30" s="118">
        <v>0</v>
      </c>
      <c r="R30" s="120">
        <v>1479524940</v>
      </c>
      <c r="S30" s="121">
        <v>0</v>
      </c>
    </row>
    <row r="31" spans="1:23" ht="22.5" x14ac:dyDescent="0.2">
      <c r="A31" s="117" t="s">
        <v>1101</v>
      </c>
      <c r="B31" s="117" t="s">
        <v>233</v>
      </c>
      <c r="C31" s="117" t="s">
        <v>251</v>
      </c>
      <c r="D31" s="117" t="s">
        <v>255</v>
      </c>
      <c r="E31" s="117" t="s">
        <v>1120</v>
      </c>
      <c r="F31" s="118">
        <v>38754318</v>
      </c>
      <c r="G31" s="118">
        <v>0</v>
      </c>
      <c r="H31" s="118">
        <v>2924027528</v>
      </c>
      <c r="I31" s="118">
        <v>0</v>
      </c>
      <c r="J31" s="118">
        <v>0</v>
      </c>
      <c r="K31" s="118">
        <v>0</v>
      </c>
      <c r="L31" s="118">
        <v>0</v>
      </c>
      <c r="M31" s="118">
        <v>0</v>
      </c>
      <c r="N31" s="119">
        <v>0</v>
      </c>
      <c r="O31" s="119">
        <v>0</v>
      </c>
      <c r="P31" s="118">
        <v>2924027528</v>
      </c>
      <c r="Q31" s="118">
        <v>0</v>
      </c>
      <c r="R31" s="120">
        <v>2962781846</v>
      </c>
      <c r="S31" s="121">
        <v>0</v>
      </c>
    </row>
    <row r="32" spans="1:23" ht="22.5" x14ac:dyDescent="0.2">
      <c r="A32" s="117" t="s">
        <v>1101</v>
      </c>
      <c r="B32" s="117" t="s">
        <v>233</v>
      </c>
      <c r="C32" s="117" t="s">
        <v>251</v>
      </c>
      <c r="D32" s="117" t="s">
        <v>981</v>
      </c>
      <c r="E32" s="117" t="s">
        <v>1121</v>
      </c>
      <c r="F32" s="118">
        <v>6043056</v>
      </c>
      <c r="G32" s="118">
        <v>0</v>
      </c>
      <c r="H32" s="118">
        <v>388373403</v>
      </c>
      <c r="I32" s="118">
        <v>0</v>
      </c>
      <c r="J32" s="118">
        <v>0</v>
      </c>
      <c r="K32" s="118">
        <v>0</v>
      </c>
      <c r="L32" s="118">
        <v>0</v>
      </c>
      <c r="M32" s="118">
        <v>0</v>
      </c>
      <c r="N32" s="119">
        <v>0</v>
      </c>
      <c r="O32" s="119">
        <v>0</v>
      </c>
      <c r="P32" s="118">
        <v>388373403</v>
      </c>
      <c r="Q32" s="118">
        <v>0</v>
      </c>
      <c r="R32" s="120">
        <v>394416459</v>
      </c>
      <c r="S32" s="121">
        <v>0</v>
      </c>
    </row>
    <row r="33" spans="1:19" ht="33.75" x14ac:dyDescent="0.2">
      <c r="A33" s="117" t="s">
        <v>1101</v>
      </c>
      <c r="B33" s="117" t="s">
        <v>233</v>
      </c>
      <c r="C33" s="117" t="s">
        <v>256</v>
      </c>
      <c r="D33" s="117" t="s">
        <v>257</v>
      </c>
      <c r="E33" s="117" t="s">
        <v>1122</v>
      </c>
      <c r="F33" s="118">
        <v>5222</v>
      </c>
      <c r="G33" s="118">
        <v>14</v>
      </c>
      <c r="H33" s="118">
        <v>352340</v>
      </c>
      <c r="I33" s="118">
        <v>951</v>
      </c>
      <c r="J33" s="118">
        <v>18984</v>
      </c>
      <c r="K33" s="118">
        <v>51</v>
      </c>
      <c r="L33" s="118">
        <v>0</v>
      </c>
      <c r="M33" s="118">
        <v>0</v>
      </c>
      <c r="N33" s="119">
        <v>0</v>
      </c>
      <c r="O33" s="119">
        <v>0</v>
      </c>
      <c r="P33" s="118">
        <v>371324</v>
      </c>
      <c r="Q33" s="118">
        <v>1002</v>
      </c>
      <c r="R33" s="120">
        <v>376546</v>
      </c>
      <c r="S33" s="121">
        <v>1016</v>
      </c>
    </row>
    <row r="34" spans="1:19" ht="33.75" x14ac:dyDescent="0.2">
      <c r="A34" s="117" t="s">
        <v>1101</v>
      </c>
      <c r="B34" s="117" t="s">
        <v>233</v>
      </c>
      <c r="C34" s="117" t="s">
        <v>256</v>
      </c>
      <c r="D34" s="117" t="s">
        <v>258</v>
      </c>
      <c r="E34" s="117" t="s">
        <v>1123</v>
      </c>
      <c r="F34" s="118">
        <v>4032</v>
      </c>
      <c r="G34" s="118">
        <v>11</v>
      </c>
      <c r="H34" s="118">
        <v>245931</v>
      </c>
      <c r="I34" s="118">
        <v>675</v>
      </c>
      <c r="J34" s="118">
        <v>12093</v>
      </c>
      <c r="K34" s="118">
        <v>33</v>
      </c>
      <c r="L34" s="118">
        <v>0</v>
      </c>
      <c r="M34" s="118">
        <v>0</v>
      </c>
      <c r="N34" s="119">
        <v>0</v>
      </c>
      <c r="O34" s="119">
        <v>0</v>
      </c>
      <c r="P34" s="118">
        <v>258024</v>
      </c>
      <c r="Q34" s="118">
        <v>708</v>
      </c>
      <c r="R34" s="120">
        <v>262056</v>
      </c>
      <c r="S34" s="121">
        <v>719</v>
      </c>
    </row>
    <row r="35" spans="1:19" ht="33.75" x14ac:dyDescent="0.2">
      <c r="A35" s="117" t="s">
        <v>1101</v>
      </c>
      <c r="B35" s="117" t="s">
        <v>233</v>
      </c>
      <c r="C35" s="117" t="s">
        <v>256</v>
      </c>
      <c r="D35" s="117" t="s">
        <v>982</v>
      </c>
      <c r="E35" s="117" t="s">
        <v>1124</v>
      </c>
      <c r="F35" s="118">
        <v>0</v>
      </c>
      <c r="G35" s="118">
        <v>0</v>
      </c>
      <c r="H35" s="118">
        <v>8890</v>
      </c>
      <c r="I35" s="118">
        <v>25</v>
      </c>
      <c r="J35" s="118">
        <v>0</v>
      </c>
      <c r="K35" s="118">
        <v>0</v>
      </c>
      <c r="L35" s="118">
        <v>0</v>
      </c>
      <c r="M35" s="118">
        <v>0</v>
      </c>
      <c r="N35" s="119">
        <v>0</v>
      </c>
      <c r="O35" s="119">
        <v>0</v>
      </c>
      <c r="P35" s="118">
        <v>8890</v>
      </c>
      <c r="Q35" s="118">
        <v>25</v>
      </c>
      <c r="R35" s="120">
        <v>8890</v>
      </c>
      <c r="S35" s="121">
        <v>25</v>
      </c>
    </row>
    <row r="36" spans="1:19" ht="22.5" x14ac:dyDescent="0.2">
      <c r="A36" s="117" t="s">
        <v>1101</v>
      </c>
      <c r="B36" s="117" t="s">
        <v>233</v>
      </c>
      <c r="C36" s="117" t="s">
        <v>259</v>
      </c>
      <c r="D36" s="117" t="s">
        <v>260</v>
      </c>
      <c r="E36" s="117" t="s">
        <v>1125</v>
      </c>
      <c r="F36" s="118">
        <v>0</v>
      </c>
      <c r="G36" s="118">
        <v>0</v>
      </c>
      <c r="H36" s="118">
        <v>0</v>
      </c>
      <c r="I36" s="118">
        <v>0</v>
      </c>
      <c r="J36" s="118">
        <v>14888780</v>
      </c>
      <c r="K36" s="118">
        <v>41559</v>
      </c>
      <c r="L36" s="118">
        <v>0</v>
      </c>
      <c r="M36" s="118">
        <v>0</v>
      </c>
      <c r="N36" s="119">
        <v>0</v>
      </c>
      <c r="O36" s="119">
        <v>0</v>
      </c>
      <c r="P36" s="118">
        <v>14888780</v>
      </c>
      <c r="Q36" s="118">
        <v>41559</v>
      </c>
      <c r="R36" s="120">
        <v>14888780</v>
      </c>
      <c r="S36" s="121">
        <v>41559</v>
      </c>
    </row>
    <row r="37" spans="1:19" ht="22.5" x14ac:dyDescent="0.2">
      <c r="A37" s="117" t="s">
        <v>1101</v>
      </c>
      <c r="B37" s="117" t="s">
        <v>233</v>
      </c>
      <c r="C37" s="117" t="s">
        <v>259</v>
      </c>
      <c r="D37" s="117" t="s">
        <v>261</v>
      </c>
      <c r="E37" s="117" t="s">
        <v>1126</v>
      </c>
      <c r="F37" s="118">
        <v>0</v>
      </c>
      <c r="G37" s="118">
        <v>0</v>
      </c>
      <c r="H37" s="118">
        <v>225613</v>
      </c>
      <c r="I37" s="118">
        <v>641</v>
      </c>
      <c r="J37" s="118">
        <v>16609797</v>
      </c>
      <c r="K37" s="118">
        <v>47173</v>
      </c>
      <c r="L37" s="118">
        <v>0</v>
      </c>
      <c r="M37" s="118">
        <v>0</v>
      </c>
      <c r="N37" s="119">
        <v>0</v>
      </c>
      <c r="O37" s="119">
        <v>0</v>
      </c>
      <c r="P37" s="118">
        <v>16835410</v>
      </c>
      <c r="Q37" s="118">
        <v>47814</v>
      </c>
      <c r="R37" s="120">
        <v>16835410</v>
      </c>
      <c r="S37" s="121">
        <v>47814</v>
      </c>
    </row>
    <row r="38" spans="1:19" ht="22.5" x14ac:dyDescent="0.2">
      <c r="A38" s="117" t="s">
        <v>1101</v>
      </c>
      <c r="B38" s="117" t="s">
        <v>233</v>
      </c>
      <c r="C38" s="117" t="s">
        <v>259</v>
      </c>
      <c r="D38" s="117" t="s">
        <v>262</v>
      </c>
      <c r="E38" s="117" t="s">
        <v>1127</v>
      </c>
      <c r="F38" s="118">
        <v>0</v>
      </c>
      <c r="G38" s="118">
        <v>0</v>
      </c>
      <c r="H38" s="118">
        <v>0</v>
      </c>
      <c r="I38" s="118">
        <v>0</v>
      </c>
      <c r="J38" s="118">
        <v>22576207</v>
      </c>
      <c r="K38" s="118">
        <v>63704</v>
      </c>
      <c r="L38" s="118">
        <v>0</v>
      </c>
      <c r="M38" s="118">
        <v>0</v>
      </c>
      <c r="N38" s="119">
        <v>0</v>
      </c>
      <c r="O38" s="119">
        <v>0</v>
      </c>
      <c r="P38" s="118">
        <v>22576207</v>
      </c>
      <c r="Q38" s="118">
        <v>63704</v>
      </c>
      <c r="R38" s="120">
        <v>22576207</v>
      </c>
      <c r="S38" s="121">
        <v>63704</v>
      </c>
    </row>
    <row r="39" spans="1:19" ht="22.5" x14ac:dyDescent="0.2">
      <c r="A39" s="117" t="s">
        <v>1101</v>
      </c>
      <c r="B39" s="117" t="s">
        <v>233</v>
      </c>
      <c r="C39" s="117" t="s">
        <v>259</v>
      </c>
      <c r="D39" s="117" t="s">
        <v>263</v>
      </c>
      <c r="E39" s="117" t="s">
        <v>1128</v>
      </c>
      <c r="F39" s="118">
        <v>294287</v>
      </c>
      <c r="G39" s="118">
        <v>828</v>
      </c>
      <c r="H39" s="118">
        <v>597908</v>
      </c>
      <c r="I39" s="118">
        <v>1683</v>
      </c>
      <c r="J39" s="118">
        <v>46749974</v>
      </c>
      <c r="K39" s="118">
        <v>131579</v>
      </c>
      <c r="L39" s="118">
        <v>0</v>
      </c>
      <c r="M39" s="118">
        <v>0</v>
      </c>
      <c r="N39" s="119">
        <v>0</v>
      </c>
      <c r="O39" s="119">
        <v>0</v>
      </c>
      <c r="P39" s="118">
        <v>47347882</v>
      </c>
      <c r="Q39" s="118">
        <v>133262</v>
      </c>
      <c r="R39" s="120">
        <v>47642169</v>
      </c>
      <c r="S39" s="121">
        <v>134090</v>
      </c>
    </row>
    <row r="40" spans="1:19" ht="22.5" x14ac:dyDescent="0.2">
      <c r="A40" s="117" t="s">
        <v>1101</v>
      </c>
      <c r="B40" s="117" t="s">
        <v>233</v>
      </c>
      <c r="C40" s="117" t="s">
        <v>259</v>
      </c>
      <c r="D40" s="117" t="s">
        <v>983</v>
      </c>
      <c r="E40" s="117" t="s">
        <v>1129</v>
      </c>
      <c r="F40" s="118">
        <v>135835</v>
      </c>
      <c r="G40" s="118">
        <v>390</v>
      </c>
      <c r="H40" s="118">
        <v>0</v>
      </c>
      <c r="I40" s="118">
        <v>0</v>
      </c>
      <c r="J40" s="118">
        <v>3355117</v>
      </c>
      <c r="K40" s="118">
        <v>9758</v>
      </c>
      <c r="L40" s="118">
        <v>0</v>
      </c>
      <c r="M40" s="118">
        <v>0</v>
      </c>
      <c r="N40" s="119">
        <v>0</v>
      </c>
      <c r="O40" s="119">
        <v>0</v>
      </c>
      <c r="P40" s="118">
        <v>3355117</v>
      </c>
      <c r="Q40" s="118">
        <v>9758</v>
      </c>
      <c r="R40" s="120">
        <v>3490952</v>
      </c>
      <c r="S40" s="121">
        <v>10148</v>
      </c>
    </row>
    <row r="41" spans="1:19" ht="33.75" x14ac:dyDescent="0.2">
      <c r="A41" s="117" t="s">
        <v>1101</v>
      </c>
      <c r="B41" s="117" t="s">
        <v>233</v>
      </c>
      <c r="C41" s="117" t="s">
        <v>264</v>
      </c>
      <c r="D41" s="117" t="s">
        <v>265</v>
      </c>
      <c r="E41" s="117" t="s">
        <v>1130</v>
      </c>
      <c r="F41" s="118">
        <v>463471</v>
      </c>
      <c r="G41" s="118">
        <v>0</v>
      </c>
      <c r="H41" s="118">
        <v>11339301</v>
      </c>
      <c r="I41" s="118">
        <v>0</v>
      </c>
      <c r="J41" s="118">
        <v>0</v>
      </c>
      <c r="K41" s="118">
        <v>0</v>
      </c>
      <c r="L41" s="118">
        <v>0</v>
      </c>
      <c r="M41" s="118">
        <v>0</v>
      </c>
      <c r="N41" s="119">
        <v>0</v>
      </c>
      <c r="O41" s="119">
        <v>0</v>
      </c>
      <c r="P41" s="118">
        <v>11339301</v>
      </c>
      <c r="Q41" s="118">
        <v>0</v>
      </c>
      <c r="R41" s="120">
        <v>11802772</v>
      </c>
      <c r="S41" s="121">
        <v>0</v>
      </c>
    </row>
    <row r="42" spans="1:19" ht="33.75" x14ac:dyDescent="0.2">
      <c r="A42" s="117" t="s">
        <v>1101</v>
      </c>
      <c r="B42" s="117" t="s">
        <v>233</v>
      </c>
      <c r="C42" s="117" t="s">
        <v>264</v>
      </c>
      <c r="D42" s="117" t="s">
        <v>266</v>
      </c>
      <c r="E42" s="117" t="s">
        <v>1131</v>
      </c>
      <c r="F42" s="118">
        <v>1373933</v>
      </c>
      <c r="G42" s="118">
        <v>0</v>
      </c>
      <c r="H42" s="118">
        <v>9439275</v>
      </c>
      <c r="I42" s="118">
        <v>0</v>
      </c>
      <c r="J42" s="118">
        <v>0</v>
      </c>
      <c r="K42" s="118">
        <v>0</v>
      </c>
      <c r="L42" s="118">
        <v>0</v>
      </c>
      <c r="M42" s="118">
        <v>0</v>
      </c>
      <c r="N42" s="119">
        <v>0</v>
      </c>
      <c r="O42" s="119">
        <v>0</v>
      </c>
      <c r="P42" s="118">
        <v>9439275</v>
      </c>
      <c r="Q42" s="118">
        <v>0</v>
      </c>
      <c r="R42" s="120">
        <v>10813208</v>
      </c>
      <c r="S42" s="121">
        <v>0</v>
      </c>
    </row>
    <row r="43" spans="1:19" ht="33.75" x14ac:dyDescent="0.2">
      <c r="A43" s="117" t="s">
        <v>1101</v>
      </c>
      <c r="B43" s="117" t="s">
        <v>233</v>
      </c>
      <c r="C43" s="117" t="s">
        <v>264</v>
      </c>
      <c r="D43" s="117" t="s">
        <v>267</v>
      </c>
      <c r="E43" s="117" t="s">
        <v>1132</v>
      </c>
      <c r="F43" s="118">
        <v>454905</v>
      </c>
      <c r="G43" s="118">
        <v>0</v>
      </c>
      <c r="H43" s="118">
        <v>5517651</v>
      </c>
      <c r="I43" s="118">
        <v>0</v>
      </c>
      <c r="J43" s="118">
        <v>0</v>
      </c>
      <c r="K43" s="118">
        <v>0</v>
      </c>
      <c r="L43" s="118">
        <v>0</v>
      </c>
      <c r="M43" s="118">
        <v>0</v>
      </c>
      <c r="N43" s="119">
        <v>0</v>
      </c>
      <c r="O43" s="119">
        <v>0</v>
      </c>
      <c r="P43" s="118">
        <v>5517651</v>
      </c>
      <c r="Q43" s="118">
        <v>0</v>
      </c>
      <c r="R43" s="120">
        <v>5972556</v>
      </c>
      <c r="S43" s="121">
        <v>0</v>
      </c>
    </row>
    <row r="44" spans="1:19" ht="33.75" x14ac:dyDescent="0.2">
      <c r="A44" s="117" t="s">
        <v>1101</v>
      </c>
      <c r="B44" s="117" t="s">
        <v>233</v>
      </c>
      <c r="C44" s="117" t="s">
        <v>264</v>
      </c>
      <c r="D44" s="117" t="s">
        <v>268</v>
      </c>
      <c r="E44" s="117" t="s">
        <v>1133</v>
      </c>
      <c r="F44" s="118">
        <v>105394</v>
      </c>
      <c r="G44" s="118">
        <v>0</v>
      </c>
      <c r="H44" s="118">
        <v>13862943</v>
      </c>
      <c r="I44" s="118">
        <v>0</v>
      </c>
      <c r="J44" s="118">
        <v>0</v>
      </c>
      <c r="K44" s="118">
        <v>0</v>
      </c>
      <c r="L44" s="118">
        <v>0</v>
      </c>
      <c r="M44" s="118">
        <v>0</v>
      </c>
      <c r="N44" s="119">
        <v>0</v>
      </c>
      <c r="O44" s="119">
        <v>0</v>
      </c>
      <c r="P44" s="118">
        <v>13862943</v>
      </c>
      <c r="Q44" s="118">
        <v>0</v>
      </c>
      <c r="R44" s="120">
        <v>13968337</v>
      </c>
      <c r="S44" s="121">
        <v>0</v>
      </c>
    </row>
    <row r="45" spans="1:19" ht="33.75" x14ac:dyDescent="0.2">
      <c r="A45" s="117" t="s">
        <v>1101</v>
      </c>
      <c r="B45" s="117" t="s">
        <v>233</v>
      </c>
      <c r="C45" s="117" t="s">
        <v>264</v>
      </c>
      <c r="D45" s="117" t="s">
        <v>984</v>
      </c>
      <c r="E45" s="117" t="s">
        <v>1134</v>
      </c>
      <c r="F45" s="118">
        <v>401775</v>
      </c>
      <c r="G45" s="118">
        <v>0</v>
      </c>
      <c r="H45" s="118">
        <v>1693140</v>
      </c>
      <c r="I45" s="118">
        <v>0</v>
      </c>
      <c r="J45" s="118">
        <v>0</v>
      </c>
      <c r="K45" s="118">
        <v>0</v>
      </c>
      <c r="L45" s="118">
        <v>0</v>
      </c>
      <c r="M45" s="118">
        <v>0</v>
      </c>
      <c r="N45" s="119">
        <v>0</v>
      </c>
      <c r="O45" s="119">
        <v>0</v>
      </c>
      <c r="P45" s="118">
        <v>1693140</v>
      </c>
      <c r="Q45" s="118">
        <v>0</v>
      </c>
      <c r="R45" s="120">
        <v>2094915</v>
      </c>
      <c r="S45" s="121">
        <v>0</v>
      </c>
    </row>
    <row r="46" spans="1:19" ht="45" x14ac:dyDescent="0.2">
      <c r="A46" s="117" t="s">
        <v>1101</v>
      </c>
      <c r="B46" s="117" t="s">
        <v>269</v>
      </c>
      <c r="C46" s="117" t="s">
        <v>236</v>
      </c>
      <c r="D46" s="117" t="s">
        <v>270</v>
      </c>
      <c r="E46" s="117" t="s">
        <v>1135</v>
      </c>
      <c r="F46" s="118">
        <v>716118.4</v>
      </c>
      <c r="G46" s="118">
        <v>1968</v>
      </c>
      <c r="H46" s="118">
        <v>4893838.7300000004</v>
      </c>
      <c r="I46" s="118">
        <v>15987.67</v>
      </c>
      <c r="J46" s="118">
        <v>111935000.3</v>
      </c>
      <c r="K46" s="118">
        <v>233776.06</v>
      </c>
      <c r="L46" s="118">
        <v>0</v>
      </c>
      <c r="M46" s="118">
        <v>0</v>
      </c>
      <c r="N46" s="119">
        <v>0</v>
      </c>
      <c r="O46" s="119">
        <v>0</v>
      </c>
      <c r="P46" s="118">
        <v>116828839.03</v>
      </c>
      <c r="Q46" s="118">
        <v>249763.73</v>
      </c>
      <c r="R46" s="120">
        <v>117544957.43000001</v>
      </c>
      <c r="S46" s="121">
        <v>251732.03</v>
      </c>
    </row>
    <row r="47" spans="1:19" ht="22.5" x14ac:dyDescent="0.2">
      <c r="A47" s="117" t="s">
        <v>1101</v>
      </c>
      <c r="B47" s="117" t="s">
        <v>269</v>
      </c>
      <c r="C47" s="117" t="s">
        <v>249</v>
      </c>
      <c r="D47" s="117" t="s">
        <v>249</v>
      </c>
      <c r="E47" s="117" t="s">
        <v>271</v>
      </c>
      <c r="F47" s="118">
        <v>0</v>
      </c>
      <c r="G47" s="118">
        <v>0</v>
      </c>
      <c r="H47" s="118">
        <v>0</v>
      </c>
      <c r="I47" s="118">
        <v>0</v>
      </c>
      <c r="J47" s="118">
        <v>0</v>
      </c>
      <c r="K47" s="118">
        <v>0</v>
      </c>
      <c r="L47" s="118">
        <v>0</v>
      </c>
      <c r="M47" s="118">
        <v>0</v>
      </c>
      <c r="N47" s="119">
        <v>93431048</v>
      </c>
      <c r="O47" s="119">
        <v>175025.40625</v>
      </c>
      <c r="P47" s="118">
        <v>0</v>
      </c>
      <c r="Q47" s="118">
        <v>0</v>
      </c>
      <c r="R47" s="120">
        <v>0</v>
      </c>
      <c r="S47" s="121">
        <v>0</v>
      </c>
    </row>
    <row r="48" spans="1:19" ht="22.5" x14ac:dyDescent="0.2">
      <c r="A48" s="117" t="s">
        <v>1101</v>
      </c>
      <c r="B48" s="117" t="s">
        <v>269</v>
      </c>
      <c r="C48" s="117" t="s">
        <v>251</v>
      </c>
      <c r="D48" s="117" t="s">
        <v>272</v>
      </c>
      <c r="E48" s="117" t="s">
        <v>1136</v>
      </c>
      <c r="F48" s="118">
        <v>4130734.71</v>
      </c>
      <c r="G48" s="118">
        <v>0</v>
      </c>
      <c r="H48" s="118">
        <v>115620328.02</v>
      </c>
      <c r="I48" s="118">
        <v>0</v>
      </c>
      <c r="J48" s="118">
        <v>0</v>
      </c>
      <c r="K48" s="118">
        <v>0</v>
      </c>
      <c r="L48" s="118">
        <v>0</v>
      </c>
      <c r="M48" s="118">
        <v>0</v>
      </c>
      <c r="N48" s="119">
        <v>0</v>
      </c>
      <c r="O48" s="119">
        <v>0</v>
      </c>
      <c r="P48" s="118">
        <v>115620328.02</v>
      </c>
      <c r="Q48" s="118">
        <v>0</v>
      </c>
      <c r="R48" s="120">
        <v>119751062.73</v>
      </c>
      <c r="S48" s="121">
        <v>0</v>
      </c>
    </row>
    <row r="49" spans="1:19" ht="22.5" x14ac:dyDescent="0.2">
      <c r="A49" s="117" t="s">
        <v>1101</v>
      </c>
      <c r="B49" s="117" t="s">
        <v>269</v>
      </c>
      <c r="C49" s="117" t="s">
        <v>251</v>
      </c>
      <c r="D49" s="117" t="s">
        <v>273</v>
      </c>
      <c r="E49" s="117" t="s">
        <v>985</v>
      </c>
      <c r="F49" s="118">
        <v>14220.43</v>
      </c>
      <c r="G49" s="118">
        <v>0</v>
      </c>
      <c r="H49" s="118">
        <v>6409947.0999999996</v>
      </c>
      <c r="I49" s="118">
        <v>0</v>
      </c>
      <c r="J49" s="118">
        <v>0</v>
      </c>
      <c r="K49" s="118">
        <v>0</v>
      </c>
      <c r="L49" s="118">
        <v>0</v>
      </c>
      <c r="M49" s="118">
        <v>0</v>
      </c>
      <c r="N49" s="119">
        <v>0</v>
      </c>
      <c r="O49" s="119">
        <v>0</v>
      </c>
      <c r="P49" s="118">
        <v>6409947.0999999996</v>
      </c>
      <c r="Q49" s="118">
        <v>0</v>
      </c>
      <c r="R49" s="120">
        <v>6424167.5300000003</v>
      </c>
      <c r="S49" s="121">
        <v>0</v>
      </c>
    </row>
    <row r="50" spans="1:19" ht="22.5" x14ac:dyDescent="0.2">
      <c r="A50" s="117" t="s">
        <v>1101</v>
      </c>
      <c r="B50" s="117" t="s">
        <v>269</v>
      </c>
      <c r="C50" s="117" t="s">
        <v>259</v>
      </c>
      <c r="D50" s="117" t="s">
        <v>274</v>
      </c>
      <c r="E50" s="117" t="s">
        <v>275</v>
      </c>
      <c r="F50" s="118">
        <v>126430.2</v>
      </c>
      <c r="G50" s="118">
        <v>0</v>
      </c>
      <c r="H50" s="118">
        <v>0</v>
      </c>
      <c r="I50" s="118">
        <v>0</v>
      </c>
      <c r="J50" s="118">
        <v>467725.9</v>
      </c>
      <c r="K50" s="118">
        <v>1593.23</v>
      </c>
      <c r="L50" s="118">
        <v>0</v>
      </c>
      <c r="M50" s="118">
        <v>0</v>
      </c>
      <c r="N50" s="119">
        <v>0</v>
      </c>
      <c r="O50" s="119">
        <v>0</v>
      </c>
      <c r="P50" s="118">
        <v>467725.9</v>
      </c>
      <c r="Q50" s="118">
        <v>1593.23</v>
      </c>
      <c r="R50" s="120">
        <v>594156.1</v>
      </c>
      <c r="S50" s="121">
        <v>1593.23</v>
      </c>
    </row>
    <row r="51" spans="1:19" ht="45" x14ac:dyDescent="0.2">
      <c r="A51" s="117" t="s">
        <v>1101</v>
      </c>
      <c r="B51" s="117" t="s">
        <v>276</v>
      </c>
      <c r="C51" s="117" t="s">
        <v>236</v>
      </c>
      <c r="D51" s="117" t="s">
        <v>277</v>
      </c>
      <c r="E51" s="117" t="s">
        <v>278</v>
      </c>
      <c r="F51" s="118">
        <v>1014348.8</v>
      </c>
      <c r="G51" s="118">
        <v>2244</v>
      </c>
      <c r="H51" s="118">
        <v>0</v>
      </c>
      <c r="I51" s="118">
        <v>0</v>
      </c>
      <c r="J51" s="118">
        <v>16466891.75</v>
      </c>
      <c r="K51" s="118">
        <v>47182.1</v>
      </c>
      <c r="L51" s="118">
        <v>0</v>
      </c>
      <c r="M51" s="118">
        <v>0</v>
      </c>
      <c r="N51" s="119">
        <v>0</v>
      </c>
      <c r="O51" s="119">
        <v>0</v>
      </c>
      <c r="P51" s="118">
        <v>16466891.75</v>
      </c>
      <c r="Q51" s="118">
        <v>47182.1</v>
      </c>
      <c r="R51" s="120">
        <v>17481240.550000001</v>
      </c>
      <c r="S51" s="121">
        <v>49426.26</v>
      </c>
    </row>
    <row r="52" spans="1:19" ht="22.5" x14ac:dyDescent="0.2">
      <c r="A52" s="117" t="s">
        <v>1101</v>
      </c>
      <c r="B52" s="117" t="s">
        <v>276</v>
      </c>
      <c r="C52" s="117" t="s">
        <v>244</v>
      </c>
      <c r="D52" s="117" t="s">
        <v>244</v>
      </c>
      <c r="E52" s="117" t="s">
        <v>279</v>
      </c>
      <c r="F52" s="118">
        <v>49450.06</v>
      </c>
      <c r="G52" s="118">
        <v>0</v>
      </c>
      <c r="H52" s="118">
        <v>4312268.5999999996</v>
      </c>
      <c r="I52" s="118">
        <v>0</v>
      </c>
      <c r="J52" s="118">
        <v>0</v>
      </c>
      <c r="K52" s="118">
        <v>0</v>
      </c>
      <c r="L52" s="118">
        <v>0</v>
      </c>
      <c r="M52" s="118">
        <v>0</v>
      </c>
      <c r="N52" s="119">
        <v>0</v>
      </c>
      <c r="O52" s="119">
        <v>0</v>
      </c>
      <c r="P52" s="118">
        <v>4312268.5999999996</v>
      </c>
      <c r="Q52" s="118">
        <v>0</v>
      </c>
      <c r="R52" s="120">
        <v>4361718.66</v>
      </c>
      <c r="S52" s="121">
        <v>0</v>
      </c>
    </row>
    <row r="53" spans="1:19" ht="22.5" x14ac:dyDescent="0.2">
      <c r="A53" s="117" t="s">
        <v>1101</v>
      </c>
      <c r="B53" s="117" t="s">
        <v>276</v>
      </c>
      <c r="C53" s="117" t="s">
        <v>249</v>
      </c>
      <c r="D53" s="117" t="s">
        <v>249</v>
      </c>
      <c r="E53" s="117" t="s">
        <v>280</v>
      </c>
      <c r="F53" s="118">
        <v>0</v>
      </c>
      <c r="G53" s="118">
        <v>0</v>
      </c>
      <c r="H53" s="118">
        <v>0</v>
      </c>
      <c r="I53" s="118">
        <v>0</v>
      </c>
      <c r="J53" s="118">
        <v>0</v>
      </c>
      <c r="K53" s="118">
        <v>0</v>
      </c>
      <c r="L53" s="118">
        <v>0</v>
      </c>
      <c r="M53" s="118">
        <v>0</v>
      </c>
      <c r="N53" s="119">
        <v>11678536</v>
      </c>
      <c r="O53" s="119">
        <v>33100.94140625</v>
      </c>
      <c r="P53" s="118">
        <v>0</v>
      </c>
      <c r="Q53" s="118">
        <v>0</v>
      </c>
      <c r="R53" s="120">
        <v>0</v>
      </c>
      <c r="S53" s="121">
        <v>0</v>
      </c>
    </row>
    <row r="54" spans="1:19" ht="22.5" x14ac:dyDescent="0.2">
      <c r="A54" s="117" t="s">
        <v>1101</v>
      </c>
      <c r="B54" s="117" t="s">
        <v>276</v>
      </c>
      <c r="C54" s="117" t="s">
        <v>251</v>
      </c>
      <c r="D54" s="117" t="s">
        <v>251</v>
      </c>
      <c r="E54" s="117" t="s">
        <v>281</v>
      </c>
      <c r="F54" s="118">
        <v>14714</v>
      </c>
      <c r="G54" s="118">
        <v>0</v>
      </c>
      <c r="H54" s="118">
        <v>9425508.7799999993</v>
      </c>
      <c r="I54" s="118">
        <v>0</v>
      </c>
      <c r="J54" s="118">
        <v>0</v>
      </c>
      <c r="K54" s="118">
        <v>0</v>
      </c>
      <c r="L54" s="118">
        <v>0</v>
      </c>
      <c r="M54" s="118">
        <v>0</v>
      </c>
      <c r="N54" s="119">
        <v>0</v>
      </c>
      <c r="O54" s="119">
        <v>0</v>
      </c>
      <c r="P54" s="118">
        <v>9425508.7799999993</v>
      </c>
      <c r="Q54" s="118">
        <v>0</v>
      </c>
      <c r="R54" s="120">
        <v>9440222.7799999993</v>
      </c>
      <c r="S54" s="121">
        <v>0</v>
      </c>
    </row>
    <row r="55" spans="1:19" ht="22.5" x14ac:dyDescent="0.2">
      <c r="A55" s="117" t="s">
        <v>1101</v>
      </c>
      <c r="B55" s="117" t="s">
        <v>276</v>
      </c>
      <c r="C55" s="117" t="s">
        <v>259</v>
      </c>
      <c r="D55" s="117" t="s">
        <v>274</v>
      </c>
      <c r="E55" s="117" t="s">
        <v>282</v>
      </c>
      <c r="F55" s="118">
        <v>0</v>
      </c>
      <c r="G55" s="118">
        <v>0</v>
      </c>
      <c r="H55" s="118">
        <v>0</v>
      </c>
      <c r="I55" s="118">
        <v>0</v>
      </c>
      <c r="J55" s="118">
        <v>404182.8</v>
      </c>
      <c r="K55" s="118">
        <v>1253.28</v>
      </c>
      <c r="L55" s="118">
        <v>0</v>
      </c>
      <c r="M55" s="118">
        <v>0</v>
      </c>
      <c r="N55" s="119">
        <v>0</v>
      </c>
      <c r="O55" s="119">
        <v>0</v>
      </c>
      <c r="P55" s="118">
        <v>404182.8</v>
      </c>
      <c r="Q55" s="118">
        <v>1253.28</v>
      </c>
      <c r="R55" s="120">
        <v>404182.8</v>
      </c>
      <c r="S55" s="121">
        <v>1253.28</v>
      </c>
    </row>
    <row r="56" spans="1:19" ht="45" x14ac:dyDescent="0.2">
      <c r="A56" s="117" t="s">
        <v>1101</v>
      </c>
      <c r="B56" s="117" t="s">
        <v>283</v>
      </c>
      <c r="C56" s="117" t="s">
        <v>236</v>
      </c>
      <c r="D56" s="117" t="s">
        <v>284</v>
      </c>
      <c r="E56" s="117" t="s">
        <v>285</v>
      </c>
      <c r="F56" s="118">
        <v>0</v>
      </c>
      <c r="G56" s="118">
        <v>0</v>
      </c>
      <c r="H56" s="118">
        <v>0</v>
      </c>
      <c r="I56" s="118">
        <v>0</v>
      </c>
      <c r="J56" s="118">
        <v>126088597</v>
      </c>
      <c r="K56" s="118">
        <v>245050</v>
      </c>
      <c r="L56" s="118">
        <v>0</v>
      </c>
      <c r="M56" s="118">
        <v>0</v>
      </c>
      <c r="N56" s="119">
        <v>0</v>
      </c>
      <c r="O56" s="119">
        <v>0</v>
      </c>
      <c r="P56" s="118">
        <v>126088597</v>
      </c>
      <c r="Q56" s="118">
        <v>245050</v>
      </c>
      <c r="R56" s="120">
        <v>126088597</v>
      </c>
      <c r="S56" s="121">
        <v>245050</v>
      </c>
    </row>
    <row r="57" spans="1:19" ht="45" x14ac:dyDescent="0.2">
      <c r="A57" s="117" t="s">
        <v>1101</v>
      </c>
      <c r="B57" s="117" t="s">
        <v>283</v>
      </c>
      <c r="C57" s="117" t="s">
        <v>236</v>
      </c>
      <c r="D57" s="117" t="s">
        <v>286</v>
      </c>
      <c r="E57" s="117" t="s">
        <v>287</v>
      </c>
      <c r="F57" s="118">
        <v>30564259</v>
      </c>
      <c r="G57" s="118">
        <v>99483</v>
      </c>
      <c r="H57" s="118">
        <v>36807919</v>
      </c>
      <c r="I57" s="118">
        <v>110478</v>
      </c>
      <c r="J57" s="118">
        <v>113751690</v>
      </c>
      <c r="K57" s="118">
        <v>306368</v>
      </c>
      <c r="L57" s="118">
        <v>4128117</v>
      </c>
      <c r="M57" s="118">
        <v>7856</v>
      </c>
      <c r="N57" s="119">
        <v>0</v>
      </c>
      <c r="O57" s="119">
        <v>0</v>
      </c>
      <c r="P57" s="118">
        <v>154687726</v>
      </c>
      <c r="Q57" s="118">
        <v>424702</v>
      </c>
      <c r="R57" s="120">
        <v>185251985</v>
      </c>
      <c r="S57" s="121">
        <v>524185</v>
      </c>
    </row>
    <row r="58" spans="1:19" ht="33.75" x14ac:dyDescent="0.2">
      <c r="A58" s="117" t="s">
        <v>1101</v>
      </c>
      <c r="B58" s="117" t="s">
        <v>283</v>
      </c>
      <c r="C58" s="117" t="s">
        <v>244</v>
      </c>
      <c r="D58" s="117" t="s">
        <v>244</v>
      </c>
      <c r="E58" s="117" t="s">
        <v>288</v>
      </c>
      <c r="F58" s="118">
        <v>16754697</v>
      </c>
      <c r="G58" s="118">
        <v>0</v>
      </c>
      <c r="H58" s="118">
        <v>82092657</v>
      </c>
      <c r="I58" s="118">
        <v>0</v>
      </c>
      <c r="J58" s="118">
        <v>96173</v>
      </c>
      <c r="K58" s="118">
        <v>0</v>
      </c>
      <c r="L58" s="118">
        <v>0</v>
      </c>
      <c r="M58" s="118">
        <v>0</v>
      </c>
      <c r="N58" s="119">
        <v>0</v>
      </c>
      <c r="O58" s="119">
        <v>0</v>
      </c>
      <c r="P58" s="118">
        <v>82188830</v>
      </c>
      <c r="Q58" s="118">
        <v>0</v>
      </c>
      <c r="R58" s="120">
        <v>98943527</v>
      </c>
      <c r="S58" s="121">
        <v>0</v>
      </c>
    </row>
    <row r="59" spans="1:19" ht="33.75" x14ac:dyDescent="0.2">
      <c r="A59" s="117" t="s">
        <v>1101</v>
      </c>
      <c r="B59" s="117" t="s">
        <v>283</v>
      </c>
      <c r="C59" s="117" t="s">
        <v>246</v>
      </c>
      <c r="D59" s="117" t="s">
        <v>289</v>
      </c>
      <c r="E59" s="117" t="s">
        <v>290</v>
      </c>
      <c r="F59" s="118">
        <v>0</v>
      </c>
      <c r="G59" s="118">
        <v>0</v>
      </c>
      <c r="H59" s="118">
        <v>0</v>
      </c>
      <c r="I59" s="118">
        <v>0</v>
      </c>
      <c r="J59" s="118">
        <v>165077012</v>
      </c>
      <c r="K59" s="118">
        <v>285688</v>
      </c>
      <c r="L59" s="118">
        <v>101144928</v>
      </c>
      <c r="M59" s="118">
        <v>185627</v>
      </c>
      <c r="N59" s="119">
        <v>0</v>
      </c>
      <c r="O59" s="119">
        <v>0</v>
      </c>
      <c r="P59" s="118">
        <v>266221943</v>
      </c>
      <c r="Q59" s="118">
        <v>471315</v>
      </c>
      <c r="R59" s="120">
        <v>266221943</v>
      </c>
      <c r="S59" s="121">
        <v>471315</v>
      </c>
    </row>
    <row r="60" spans="1:19" ht="33.75" x14ac:dyDescent="0.2">
      <c r="A60" s="117" t="s">
        <v>1101</v>
      </c>
      <c r="B60" s="117" t="s">
        <v>283</v>
      </c>
      <c r="C60" s="117" t="s">
        <v>249</v>
      </c>
      <c r="D60" s="117" t="s">
        <v>249</v>
      </c>
      <c r="E60" s="117" t="s">
        <v>291</v>
      </c>
      <c r="F60" s="118">
        <v>0</v>
      </c>
      <c r="G60" s="118">
        <v>0</v>
      </c>
      <c r="H60" s="118">
        <v>0</v>
      </c>
      <c r="I60" s="118">
        <v>0</v>
      </c>
      <c r="J60" s="118">
        <v>0</v>
      </c>
      <c r="K60" s="118">
        <v>0</v>
      </c>
      <c r="L60" s="118">
        <v>0</v>
      </c>
      <c r="M60" s="118">
        <v>0</v>
      </c>
      <c r="N60" s="119">
        <v>294521888</v>
      </c>
      <c r="O60" s="119">
        <v>537420</v>
      </c>
      <c r="P60" s="118">
        <v>0</v>
      </c>
      <c r="Q60" s="118">
        <v>0</v>
      </c>
      <c r="R60" s="120">
        <v>0</v>
      </c>
      <c r="S60" s="121">
        <v>0</v>
      </c>
    </row>
    <row r="61" spans="1:19" ht="33.75" x14ac:dyDescent="0.2">
      <c r="A61" s="117" t="s">
        <v>1101</v>
      </c>
      <c r="B61" s="117" t="s">
        <v>283</v>
      </c>
      <c r="C61" s="117" t="s">
        <v>251</v>
      </c>
      <c r="D61" s="117" t="s">
        <v>251</v>
      </c>
      <c r="E61" s="117" t="s">
        <v>292</v>
      </c>
      <c r="F61" s="118">
        <v>5467033</v>
      </c>
      <c r="G61" s="118">
        <v>0</v>
      </c>
      <c r="H61" s="118">
        <v>270008805</v>
      </c>
      <c r="I61" s="118">
        <v>0</v>
      </c>
      <c r="J61" s="118">
        <v>0</v>
      </c>
      <c r="K61" s="118">
        <v>0</v>
      </c>
      <c r="L61" s="118">
        <v>0</v>
      </c>
      <c r="M61" s="118">
        <v>0</v>
      </c>
      <c r="N61" s="119">
        <v>0</v>
      </c>
      <c r="O61" s="119">
        <v>0</v>
      </c>
      <c r="P61" s="118">
        <v>270008805</v>
      </c>
      <c r="Q61" s="118">
        <v>0</v>
      </c>
      <c r="R61" s="120">
        <v>275475838</v>
      </c>
      <c r="S61" s="121">
        <v>0</v>
      </c>
    </row>
    <row r="62" spans="1:19" ht="33.75" x14ac:dyDescent="0.2">
      <c r="A62" s="117" t="s">
        <v>1101</v>
      </c>
      <c r="B62" s="117" t="s">
        <v>283</v>
      </c>
      <c r="C62" s="117" t="s">
        <v>256</v>
      </c>
      <c r="D62" s="117" t="s">
        <v>293</v>
      </c>
      <c r="E62" s="117" t="s">
        <v>294</v>
      </c>
      <c r="F62" s="118">
        <v>27570</v>
      </c>
      <c r="G62" s="118">
        <v>74</v>
      </c>
      <c r="H62" s="118">
        <v>405598</v>
      </c>
      <c r="I62" s="118">
        <v>1113</v>
      </c>
      <c r="J62" s="118">
        <v>0</v>
      </c>
      <c r="K62" s="118">
        <v>0</v>
      </c>
      <c r="L62" s="118">
        <v>0</v>
      </c>
      <c r="M62" s="118">
        <v>0</v>
      </c>
      <c r="N62" s="119">
        <v>0</v>
      </c>
      <c r="O62" s="119">
        <v>0</v>
      </c>
      <c r="P62" s="118">
        <v>405598</v>
      </c>
      <c r="Q62" s="118">
        <v>1113</v>
      </c>
      <c r="R62" s="120">
        <v>433168</v>
      </c>
      <c r="S62" s="121">
        <v>1187</v>
      </c>
    </row>
    <row r="63" spans="1:19" ht="33.75" x14ac:dyDescent="0.2">
      <c r="A63" s="117" t="s">
        <v>1101</v>
      </c>
      <c r="B63" s="117" t="s">
        <v>283</v>
      </c>
      <c r="C63" s="117" t="s">
        <v>259</v>
      </c>
      <c r="D63" s="117" t="s">
        <v>274</v>
      </c>
      <c r="E63" s="117" t="s">
        <v>295</v>
      </c>
      <c r="F63" s="118">
        <v>0</v>
      </c>
      <c r="G63" s="118">
        <v>0</v>
      </c>
      <c r="H63" s="118">
        <v>0</v>
      </c>
      <c r="I63" s="118">
        <v>0</v>
      </c>
      <c r="J63" s="118">
        <v>3351425</v>
      </c>
      <c r="K63" s="118">
        <v>9338</v>
      </c>
      <c r="L63" s="118">
        <v>0</v>
      </c>
      <c r="M63" s="118">
        <v>0</v>
      </c>
      <c r="N63" s="119">
        <v>0</v>
      </c>
      <c r="O63" s="119">
        <v>0</v>
      </c>
      <c r="P63" s="118">
        <v>3351425</v>
      </c>
      <c r="Q63" s="118">
        <v>9338</v>
      </c>
      <c r="R63" s="120">
        <v>3351425</v>
      </c>
      <c r="S63" s="121">
        <v>9338</v>
      </c>
    </row>
    <row r="64" spans="1:19" ht="33.75" x14ac:dyDescent="0.2">
      <c r="A64" s="117" t="s">
        <v>1101</v>
      </c>
      <c r="B64" s="117" t="s">
        <v>283</v>
      </c>
      <c r="C64" s="117" t="s">
        <v>264</v>
      </c>
      <c r="D64" s="117" t="s">
        <v>296</v>
      </c>
      <c r="E64" s="117" t="s">
        <v>297</v>
      </c>
      <c r="F64" s="118">
        <v>330660</v>
      </c>
      <c r="G64" s="118">
        <v>0</v>
      </c>
      <c r="H64" s="118">
        <v>1850771</v>
      </c>
      <c r="I64" s="118">
        <v>0</v>
      </c>
      <c r="J64" s="118">
        <v>0</v>
      </c>
      <c r="K64" s="118">
        <v>0</v>
      </c>
      <c r="L64" s="118">
        <v>0</v>
      </c>
      <c r="M64" s="118">
        <v>0</v>
      </c>
      <c r="N64" s="119">
        <v>0</v>
      </c>
      <c r="O64" s="119">
        <v>0</v>
      </c>
      <c r="P64" s="118">
        <v>1850771</v>
      </c>
      <c r="Q64" s="118">
        <v>0</v>
      </c>
      <c r="R64" s="120">
        <v>2181431</v>
      </c>
      <c r="S64" s="121">
        <v>0</v>
      </c>
    </row>
    <row r="65" spans="1:19" ht="22.5" x14ac:dyDescent="0.2">
      <c r="A65" s="117" t="s">
        <v>1101</v>
      </c>
      <c r="B65" s="117" t="s">
        <v>298</v>
      </c>
      <c r="C65" s="117" t="s">
        <v>234</v>
      </c>
      <c r="D65" s="117" t="s">
        <v>299</v>
      </c>
      <c r="E65" s="117" t="s">
        <v>300</v>
      </c>
      <c r="F65" s="118">
        <v>0</v>
      </c>
      <c r="G65" s="118">
        <v>0</v>
      </c>
      <c r="H65" s="118">
        <v>0</v>
      </c>
      <c r="I65" s="118">
        <v>0</v>
      </c>
      <c r="J65" s="118">
        <v>0</v>
      </c>
      <c r="K65" s="118">
        <v>0</v>
      </c>
      <c r="L65" s="118">
        <v>44423696</v>
      </c>
      <c r="M65" s="118">
        <v>104833.2890625</v>
      </c>
      <c r="N65" s="119">
        <v>0</v>
      </c>
      <c r="O65" s="119">
        <v>0</v>
      </c>
      <c r="P65" s="118">
        <v>44423696.729999997</v>
      </c>
      <c r="Q65" s="118">
        <v>104833.29</v>
      </c>
      <c r="R65" s="120">
        <v>44423696.729999997</v>
      </c>
      <c r="S65" s="121">
        <v>104833.29</v>
      </c>
    </row>
    <row r="66" spans="1:19" ht="45" x14ac:dyDescent="0.2">
      <c r="A66" s="117" t="s">
        <v>1101</v>
      </c>
      <c r="B66" s="117" t="s">
        <v>298</v>
      </c>
      <c r="C66" s="117" t="s">
        <v>236</v>
      </c>
      <c r="D66" s="117" t="s">
        <v>277</v>
      </c>
      <c r="E66" s="117" t="s">
        <v>301</v>
      </c>
      <c r="F66" s="118">
        <v>71619249.879999995</v>
      </c>
      <c r="G66" s="118">
        <v>225949</v>
      </c>
      <c r="H66" s="118">
        <v>25931258.289999999</v>
      </c>
      <c r="I66" s="118">
        <v>77868.13</v>
      </c>
      <c r="J66" s="118">
        <v>450030508.56999999</v>
      </c>
      <c r="K66" s="118">
        <v>1398487.94</v>
      </c>
      <c r="L66" s="118">
        <v>6016238.5</v>
      </c>
      <c r="M66" s="118">
        <v>11616.3798828125</v>
      </c>
      <c r="N66" s="119">
        <v>0</v>
      </c>
      <c r="O66" s="119">
        <v>0</v>
      </c>
      <c r="P66" s="118">
        <v>481978005.49000001</v>
      </c>
      <c r="Q66" s="118">
        <v>1487972.45</v>
      </c>
      <c r="R66" s="120">
        <v>553597255.37</v>
      </c>
      <c r="S66" s="121">
        <v>1713921.63</v>
      </c>
    </row>
    <row r="67" spans="1:19" ht="22.5" x14ac:dyDescent="0.2">
      <c r="A67" s="117" t="s">
        <v>1101</v>
      </c>
      <c r="B67" s="117" t="s">
        <v>298</v>
      </c>
      <c r="C67" s="117" t="s">
        <v>244</v>
      </c>
      <c r="D67" s="117" t="s">
        <v>244</v>
      </c>
      <c r="E67" s="117" t="s">
        <v>302</v>
      </c>
      <c r="F67" s="118">
        <v>14196610.25</v>
      </c>
      <c r="G67" s="118">
        <v>0</v>
      </c>
      <c r="H67" s="118">
        <v>72651337.939999998</v>
      </c>
      <c r="I67" s="118">
        <v>0</v>
      </c>
      <c r="J67" s="118">
        <v>349135.63</v>
      </c>
      <c r="K67" s="118">
        <v>0</v>
      </c>
      <c r="L67" s="118">
        <v>0</v>
      </c>
      <c r="M67" s="118">
        <v>0</v>
      </c>
      <c r="N67" s="119">
        <v>0</v>
      </c>
      <c r="O67" s="119">
        <v>0</v>
      </c>
      <c r="P67" s="118">
        <v>73000473.569999993</v>
      </c>
      <c r="Q67" s="118">
        <v>0</v>
      </c>
      <c r="R67" s="120">
        <v>87197083.819999993</v>
      </c>
      <c r="S67" s="121">
        <v>0</v>
      </c>
    </row>
    <row r="68" spans="1:19" ht="22.5" x14ac:dyDescent="0.2">
      <c r="A68" s="117" t="s">
        <v>1101</v>
      </c>
      <c r="B68" s="117" t="s">
        <v>298</v>
      </c>
      <c r="C68" s="117" t="s">
        <v>249</v>
      </c>
      <c r="D68" s="117" t="s">
        <v>249</v>
      </c>
      <c r="E68" s="117" t="s">
        <v>303</v>
      </c>
      <c r="F68" s="118">
        <v>0</v>
      </c>
      <c r="G68" s="118">
        <v>0</v>
      </c>
      <c r="H68" s="118">
        <v>0</v>
      </c>
      <c r="I68" s="118">
        <v>0</v>
      </c>
      <c r="J68" s="118">
        <v>0</v>
      </c>
      <c r="K68" s="118">
        <v>0</v>
      </c>
      <c r="L68" s="118">
        <v>0</v>
      </c>
      <c r="M68" s="118">
        <v>0</v>
      </c>
      <c r="N68" s="119">
        <v>228008880</v>
      </c>
      <c r="O68" s="119">
        <v>576700.125</v>
      </c>
      <c r="P68" s="118">
        <v>0</v>
      </c>
      <c r="Q68" s="118">
        <v>0</v>
      </c>
      <c r="R68" s="120">
        <v>0</v>
      </c>
      <c r="S68" s="121">
        <v>0</v>
      </c>
    </row>
    <row r="69" spans="1:19" ht="22.5" x14ac:dyDescent="0.2">
      <c r="A69" s="117" t="s">
        <v>1101</v>
      </c>
      <c r="B69" s="117" t="s">
        <v>298</v>
      </c>
      <c r="C69" s="117" t="s">
        <v>251</v>
      </c>
      <c r="D69" s="117" t="s">
        <v>251</v>
      </c>
      <c r="E69" s="117" t="s">
        <v>304</v>
      </c>
      <c r="F69" s="118">
        <v>5852208.3399999999</v>
      </c>
      <c r="G69" s="118">
        <v>0</v>
      </c>
      <c r="H69" s="118">
        <v>308573776.45999998</v>
      </c>
      <c r="I69" s="118">
        <v>0</v>
      </c>
      <c r="J69" s="118">
        <v>0</v>
      </c>
      <c r="K69" s="118">
        <v>0</v>
      </c>
      <c r="L69" s="118">
        <v>0</v>
      </c>
      <c r="M69" s="118">
        <v>0</v>
      </c>
      <c r="N69" s="119">
        <v>0</v>
      </c>
      <c r="O69" s="119">
        <v>0</v>
      </c>
      <c r="P69" s="118">
        <v>308573776.45999998</v>
      </c>
      <c r="Q69" s="118">
        <v>0</v>
      </c>
      <c r="R69" s="120">
        <v>314425984.80000001</v>
      </c>
      <c r="S69" s="121">
        <v>0</v>
      </c>
    </row>
    <row r="70" spans="1:19" ht="33.75" x14ac:dyDescent="0.2">
      <c r="A70" s="117" t="s">
        <v>1101</v>
      </c>
      <c r="B70" s="117" t="s">
        <v>298</v>
      </c>
      <c r="C70" s="117" t="s">
        <v>256</v>
      </c>
      <c r="D70" s="117" t="s">
        <v>293</v>
      </c>
      <c r="E70" s="117" t="s">
        <v>305</v>
      </c>
      <c r="F70" s="118">
        <v>5728.59</v>
      </c>
      <c r="G70" s="118">
        <v>14</v>
      </c>
      <c r="H70" s="118">
        <v>181554.41</v>
      </c>
      <c r="I70" s="118">
        <v>568.15</v>
      </c>
      <c r="J70" s="118">
        <v>0</v>
      </c>
      <c r="K70" s="118">
        <v>14.4</v>
      </c>
      <c r="L70" s="118">
        <v>0</v>
      </c>
      <c r="M70" s="118">
        <v>0</v>
      </c>
      <c r="N70" s="119">
        <v>0</v>
      </c>
      <c r="O70" s="119">
        <v>0</v>
      </c>
      <c r="P70" s="118">
        <v>181554.41</v>
      </c>
      <c r="Q70" s="118">
        <v>582.54999999999995</v>
      </c>
      <c r="R70" s="120">
        <v>187283</v>
      </c>
      <c r="S70" s="121">
        <v>596.95000000000005</v>
      </c>
    </row>
    <row r="71" spans="1:19" ht="22.5" x14ac:dyDescent="0.2">
      <c r="A71" s="117" t="s">
        <v>1101</v>
      </c>
      <c r="B71" s="117" t="s">
        <v>298</v>
      </c>
      <c r="C71" s="117" t="s">
        <v>259</v>
      </c>
      <c r="D71" s="117" t="s">
        <v>274</v>
      </c>
      <c r="E71" s="117" t="s">
        <v>306</v>
      </c>
      <c r="F71" s="118">
        <v>0</v>
      </c>
      <c r="G71" s="118">
        <v>0</v>
      </c>
      <c r="H71" s="118">
        <v>0</v>
      </c>
      <c r="I71" s="118">
        <v>0</v>
      </c>
      <c r="J71" s="118">
        <v>5545435.5499999998</v>
      </c>
      <c r="K71" s="118">
        <v>16658.03</v>
      </c>
      <c r="L71" s="118">
        <v>0</v>
      </c>
      <c r="M71" s="118">
        <v>0</v>
      </c>
      <c r="N71" s="119">
        <v>0</v>
      </c>
      <c r="O71" s="119">
        <v>0</v>
      </c>
      <c r="P71" s="118">
        <v>5545435.5499999998</v>
      </c>
      <c r="Q71" s="118">
        <v>16658.03</v>
      </c>
      <c r="R71" s="120">
        <v>5545435.5499999998</v>
      </c>
      <c r="S71" s="121">
        <v>16658.03</v>
      </c>
    </row>
    <row r="72" spans="1:19" ht="33.75" x14ac:dyDescent="0.2">
      <c r="A72" s="117" t="s">
        <v>1101</v>
      </c>
      <c r="B72" s="117" t="s">
        <v>298</v>
      </c>
      <c r="C72" s="117" t="s">
        <v>264</v>
      </c>
      <c r="D72" s="117" t="s">
        <v>296</v>
      </c>
      <c r="E72" s="117" t="s">
        <v>307</v>
      </c>
      <c r="F72" s="118">
        <v>0</v>
      </c>
      <c r="G72" s="118">
        <v>0</v>
      </c>
      <c r="H72" s="118">
        <v>1544932.07</v>
      </c>
      <c r="I72" s="118">
        <v>0</v>
      </c>
      <c r="J72" s="118">
        <v>0</v>
      </c>
      <c r="K72" s="118">
        <v>0</v>
      </c>
      <c r="L72" s="118">
        <v>0</v>
      </c>
      <c r="M72" s="118">
        <v>0</v>
      </c>
      <c r="N72" s="119">
        <v>0</v>
      </c>
      <c r="O72" s="119">
        <v>0</v>
      </c>
      <c r="P72" s="118">
        <v>1544932.07</v>
      </c>
      <c r="Q72" s="118">
        <v>0</v>
      </c>
      <c r="R72" s="120">
        <v>1544932.07</v>
      </c>
      <c r="S72" s="121">
        <v>0</v>
      </c>
    </row>
    <row r="73" spans="1:19" ht="45" x14ac:dyDescent="0.2">
      <c r="A73" s="117" t="s">
        <v>1101</v>
      </c>
      <c r="B73" s="117" t="s">
        <v>308</v>
      </c>
      <c r="C73" s="117" t="s">
        <v>236</v>
      </c>
      <c r="D73" s="117" t="s">
        <v>277</v>
      </c>
      <c r="E73" s="117" t="s">
        <v>309</v>
      </c>
      <c r="F73" s="118">
        <v>115798358</v>
      </c>
      <c r="G73" s="118">
        <v>315320</v>
      </c>
      <c r="H73" s="118">
        <v>120474627</v>
      </c>
      <c r="I73" s="118">
        <v>336001</v>
      </c>
      <c r="J73" s="118">
        <v>561095563</v>
      </c>
      <c r="K73" s="118">
        <v>1508991</v>
      </c>
      <c r="L73" s="118">
        <v>0</v>
      </c>
      <c r="M73" s="118">
        <v>0</v>
      </c>
      <c r="N73" s="119">
        <v>0</v>
      </c>
      <c r="O73" s="119">
        <v>0</v>
      </c>
      <c r="P73" s="118">
        <v>681570190</v>
      </c>
      <c r="Q73" s="118">
        <v>1844992</v>
      </c>
      <c r="R73" s="120">
        <v>797368548</v>
      </c>
      <c r="S73" s="121">
        <v>2160312</v>
      </c>
    </row>
    <row r="74" spans="1:19" ht="22.5" x14ac:dyDescent="0.2">
      <c r="A74" s="117" t="s">
        <v>1101</v>
      </c>
      <c r="B74" s="117" t="s">
        <v>308</v>
      </c>
      <c r="C74" s="117" t="s">
        <v>244</v>
      </c>
      <c r="D74" s="117" t="s">
        <v>244</v>
      </c>
      <c r="E74" s="117" t="s">
        <v>310</v>
      </c>
      <c r="F74" s="118">
        <v>21967898</v>
      </c>
      <c r="G74" s="118">
        <v>0</v>
      </c>
      <c r="H74" s="118">
        <v>134789058</v>
      </c>
      <c r="I74" s="118">
        <v>0</v>
      </c>
      <c r="J74" s="118">
        <v>160909</v>
      </c>
      <c r="K74" s="118">
        <v>0</v>
      </c>
      <c r="L74" s="118">
        <v>0</v>
      </c>
      <c r="M74" s="118">
        <v>0</v>
      </c>
      <c r="N74" s="119">
        <v>0</v>
      </c>
      <c r="O74" s="119">
        <v>0</v>
      </c>
      <c r="P74" s="118">
        <v>134949967</v>
      </c>
      <c r="Q74" s="118">
        <v>0</v>
      </c>
      <c r="R74" s="120">
        <v>156917865</v>
      </c>
      <c r="S74" s="121">
        <v>0</v>
      </c>
    </row>
    <row r="75" spans="1:19" ht="22.5" x14ac:dyDescent="0.2">
      <c r="A75" s="117" t="s">
        <v>1101</v>
      </c>
      <c r="B75" s="117" t="s">
        <v>308</v>
      </c>
      <c r="C75" s="117" t="s">
        <v>249</v>
      </c>
      <c r="D75" s="117" t="s">
        <v>249</v>
      </c>
      <c r="E75" s="117" t="s">
        <v>311</v>
      </c>
      <c r="F75" s="118">
        <v>0</v>
      </c>
      <c r="G75" s="118">
        <v>0</v>
      </c>
      <c r="H75" s="118">
        <v>0</v>
      </c>
      <c r="I75" s="118">
        <v>0</v>
      </c>
      <c r="J75" s="118">
        <v>0</v>
      </c>
      <c r="K75" s="118">
        <v>0</v>
      </c>
      <c r="L75" s="118">
        <v>0</v>
      </c>
      <c r="M75" s="118">
        <v>0</v>
      </c>
      <c r="N75" s="119">
        <v>210380848</v>
      </c>
      <c r="O75" s="119">
        <v>498047</v>
      </c>
      <c r="P75" s="118">
        <v>0</v>
      </c>
      <c r="Q75" s="118">
        <v>0</v>
      </c>
      <c r="R75" s="120">
        <v>0</v>
      </c>
      <c r="S75" s="121">
        <v>0</v>
      </c>
    </row>
    <row r="76" spans="1:19" ht="22.5" x14ac:dyDescent="0.2">
      <c r="A76" s="117" t="s">
        <v>1101</v>
      </c>
      <c r="B76" s="117" t="s">
        <v>308</v>
      </c>
      <c r="C76" s="117" t="s">
        <v>251</v>
      </c>
      <c r="D76" s="117" t="s">
        <v>251</v>
      </c>
      <c r="E76" s="117" t="s">
        <v>312</v>
      </c>
      <c r="F76" s="118">
        <v>5115698</v>
      </c>
      <c r="G76" s="118">
        <v>0</v>
      </c>
      <c r="H76" s="118">
        <v>545762387</v>
      </c>
      <c r="I76" s="118">
        <v>0</v>
      </c>
      <c r="J76" s="118">
        <v>0</v>
      </c>
      <c r="K76" s="118">
        <v>0</v>
      </c>
      <c r="L76" s="118">
        <v>0</v>
      </c>
      <c r="M76" s="118">
        <v>0</v>
      </c>
      <c r="N76" s="119">
        <v>0</v>
      </c>
      <c r="O76" s="119">
        <v>0</v>
      </c>
      <c r="P76" s="118">
        <v>545762387</v>
      </c>
      <c r="Q76" s="118">
        <v>0</v>
      </c>
      <c r="R76" s="120">
        <v>550878085</v>
      </c>
      <c r="S76" s="121">
        <v>0</v>
      </c>
    </row>
    <row r="77" spans="1:19" ht="22.5" x14ac:dyDescent="0.2">
      <c r="A77" s="117" t="s">
        <v>1101</v>
      </c>
      <c r="B77" s="117" t="s">
        <v>308</v>
      </c>
      <c r="C77" s="117" t="s">
        <v>259</v>
      </c>
      <c r="D77" s="117" t="s">
        <v>274</v>
      </c>
      <c r="E77" s="117" t="s">
        <v>313</v>
      </c>
      <c r="F77" s="118">
        <v>0</v>
      </c>
      <c r="G77" s="118">
        <v>0</v>
      </c>
      <c r="H77" s="118">
        <v>46998</v>
      </c>
      <c r="I77" s="118">
        <v>131</v>
      </c>
      <c r="J77" s="118">
        <v>5496829</v>
      </c>
      <c r="K77" s="118">
        <v>15325</v>
      </c>
      <c r="L77" s="118">
        <v>0</v>
      </c>
      <c r="M77" s="118">
        <v>0</v>
      </c>
      <c r="N77" s="119">
        <v>0</v>
      </c>
      <c r="O77" s="119">
        <v>0</v>
      </c>
      <c r="P77" s="118">
        <v>5543827</v>
      </c>
      <c r="Q77" s="118">
        <v>15456</v>
      </c>
      <c r="R77" s="120">
        <v>5543827</v>
      </c>
      <c r="S77" s="121">
        <v>15456</v>
      </c>
    </row>
    <row r="78" spans="1:19" ht="33.75" x14ac:dyDescent="0.2">
      <c r="A78" s="117" t="s">
        <v>1101</v>
      </c>
      <c r="B78" s="117" t="s">
        <v>308</v>
      </c>
      <c r="C78" s="117" t="s">
        <v>264</v>
      </c>
      <c r="D78" s="117" t="s">
        <v>296</v>
      </c>
      <c r="E78" s="117" t="s">
        <v>314</v>
      </c>
      <c r="F78" s="118">
        <v>0</v>
      </c>
      <c r="G78" s="118">
        <v>0</v>
      </c>
      <c r="H78" s="118">
        <v>3135180</v>
      </c>
      <c r="I78" s="118">
        <v>0</v>
      </c>
      <c r="J78" s="118">
        <v>0</v>
      </c>
      <c r="K78" s="118">
        <v>0</v>
      </c>
      <c r="L78" s="118">
        <v>0</v>
      </c>
      <c r="M78" s="118">
        <v>0</v>
      </c>
      <c r="N78" s="119">
        <v>0</v>
      </c>
      <c r="O78" s="119">
        <v>0</v>
      </c>
      <c r="P78" s="118">
        <v>3135180</v>
      </c>
      <c r="Q78" s="118">
        <v>0</v>
      </c>
      <c r="R78" s="120">
        <v>3135180</v>
      </c>
      <c r="S78" s="121">
        <v>0</v>
      </c>
    </row>
    <row r="79" spans="1:19" ht="22.5" x14ac:dyDescent="0.2">
      <c r="A79" s="117" t="s">
        <v>1101</v>
      </c>
      <c r="B79" s="117" t="s">
        <v>315</v>
      </c>
      <c r="C79" s="117" t="s">
        <v>234</v>
      </c>
      <c r="D79" s="117" t="s">
        <v>299</v>
      </c>
      <c r="E79" s="117" t="s">
        <v>316</v>
      </c>
      <c r="F79" s="118">
        <v>0</v>
      </c>
      <c r="G79" s="118">
        <v>0</v>
      </c>
      <c r="H79" s="118">
        <v>0</v>
      </c>
      <c r="I79" s="118">
        <v>0</v>
      </c>
      <c r="J79" s="118">
        <v>5543931.4199999999</v>
      </c>
      <c r="K79" s="118">
        <v>14862.9</v>
      </c>
      <c r="L79" s="118">
        <v>0</v>
      </c>
      <c r="M79" s="118">
        <v>0</v>
      </c>
      <c r="N79" s="119">
        <v>0</v>
      </c>
      <c r="O79" s="119">
        <v>0</v>
      </c>
      <c r="P79" s="118">
        <v>5543931.4199999999</v>
      </c>
      <c r="Q79" s="118">
        <v>14862.9</v>
      </c>
      <c r="R79" s="120">
        <v>5543931.4199999999</v>
      </c>
      <c r="S79" s="121">
        <v>14862.9</v>
      </c>
    </row>
    <row r="80" spans="1:19" ht="45" x14ac:dyDescent="0.2">
      <c r="A80" s="117" t="s">
        <v>1101</v>
      </c>
      <c r="B80" s="117" t="s">
        <v>315</v>
      </c>
      <c r="C80" s="117" t="s">
        <v>236</v>
      </c>
      <c r="D80" s="117" t="s">
        <v>277</v>
      </c>
      <c r="E80" s="117" t="s">
        <v>317</v>
      </c>
      <c r="F80" s="118">
        <v>9423241.7799999993</v>
      </c>
      <c r="G80" s="118">
        <v>43242</v>
      </c>
      <c r="H80" s="118">
        <v>16451074.449999999</v>
      </c>
      <c r="I80" s="118">
        <v>48526.720000000001</v>
      </c>
      <c r="J80" s="118">
        <v>147937983.34</v>
      </c>
      <c r="K80" s="118">
        <v>468762.66</v>
      </c>
      <c r="L80" s="118">
        <v>0</v>
      </c>
      <c r="M80" s="118">
        <v>0</v>
      </c>
      <c r="N80" s="119">
        <v>0</v>
      </c>
      <c r="O80" s="119">
        <v>0</v>
      </c>
      <c r="P80" s="118">
        <v>164389057.78999999</v>
      </c>
      <c r="Q80" s="118">
        <v>517289.38</v>
      </c>
      <c r="R80" s="120">
        <v>173812299.56999999</v>
      </c>
      <c r="S80" s="121">
        <v>560531.96</v>
      </c>
    </row>
    <row r="81" spans="1:19" ht="22.5" x14ac:dyDescent="0.2">
      <c r="A81" s="117" t="s">
        <v>1101</v>
      </c>
      <c r="B81" s="117" t="s">
        <v>315</v>
      </c>
      <c r="C81" s="117" t="s">
        <v>244</v>
      </c>
      <c r="D81" s="117" t="s">
        <v>244</v>
      </c>
      <c r="E81" s="117" t="s">
        <v>318</v>
      </c>
      <c r="F81" s="118">
        <v>9492281.4299999997</v>
      </c>
      <c r="G81" s="118">
        <v>0</v>
      </c>
      <c r="H81" s="118">
        <v>53600838.520000003</v>
      </c>
      <c r="I81" s="118">
        <v>0</v>
      </c>
      <c r="J81" s="118">
        <v>0</v>
      </c>
      <c r="K81" s="118">
        <v>0</v>
      </c>
      <c r="L81" s="118">
        <v>0</v>
      </c>
      <c r="M81" s="118">
        <v>0</v>
      </c>
      <c r="N81" s="119">
        <v>0</v>
      </c>
      <c r="O81" s="119">
        <v>0</v>
      </c>
      <c r="P81" s="118">
        <v>53600838.520000003</v>
      </c>
      <c r="Q81" s="118">
        <v>0</v>
      </c>
      <c r="R81" s="120">
        <v>63093119.950000003</v>
      </c>
      <c r="S81" s="121">
        <v>0</v>
      </c>
    </row>
    <row r="82" spans="1:19" ht="22.5" x14ac:dyDescent="0.2">
      <c r="A82" s="117" t="s">
        <v>1101</v>
      </c>
      <c r="B82" s="117" t="s">
        <v>315</v>
      </c>
      <c r="C82" s="117" t="s">
        <v>249</v>
      </c>
      <c r="D82" s="117" t="s">
        <v>249</v>
      </c>
      <c r="E82" s="117" t="s">
        <v>319</v>
      </c>
      <c r="F82" s="118">
        <v>0</v>
      </c>
      <c r="G82" s="118">
        <v>0</v>
      </c>
      <c r="H82" s="118">
        <v>0</v>
      </c>
      <c r="I82" s="118">
        <v>0</v>
      </c>
      <c r="J82" s="118">
        <v>0</v>
      </c>
      <c r="K82" s="118">
        <v>0</v>
      </c>
      <c r="L82" s="118">
        <v>0</v>
      </c>
      <c r="M82" s="118">
        <v>0</v>
      </c>
      <c r="N82" s="119">
        <v>73900656</v>
      </c>
      <c r="O82" s="119">
        <v>240048.375</v>
      </c>
      <c r="P82" s="118">
        <v>0</v>
      </c>
      <c r="Q82" s="118">
        <v>0</v>
      </c>
      <c r="R82" s="120">
        <v>0</v>
      </c>
      <c r="S82" s="121">
        <v>0</v>
      </c>
    </row>
    <row r="83" spans="1:19" ht="22.5" x14ac:dyDescent="0.2">
      <c r="A83" s="117" t="s">
        <v>1101</v>
      </c>
      <c r="B83" s="117" t="s">
        <v>315</v>
      </c>
      <c r="C83" s="117" t="s">
        <v>251</v>
      </c>
      <c r="D83" s="117" t="s">
        <v>251</v>
      </c>
      <c r="E83" s="117" t="s">
        <v>320</v>
      </c>
      <c r="F83" s="118">
        <v>3373187.05</v>
      </c>
      <c r="G83" s="118">
        <v>0</v>
      </c>
      <c r="H83" s="118">
        <v>219813303.00999999</v>
      </c>
      <c r="I83" s="118">
        <v>0</v>
      </c>
      <c r="J83" s="118">
        <v>0</v>
      </c>
      <c r="K83" s="118">
        <v>0</v>
      </c>
      <c r="L83" s="118">
        <v>0</v>
      </c>
      <c r="M83" s="118">
        <v>0</v>
      </c>
      <c r="N83" s="119">
        <v>0</v>
      </c>
      <c r="O83" s="119">
        <v>0</v>
      </c>
      <c r="P83" s="118">
        <v>219813303.00999999</v>
      </c>
      <c r="Q83" s="118">
        <v>0</v>
      </c>
      <c r="R83" s="120">
        <v>223186490.06</v>
      </c>
      <c r="S83" s="121">
        <v>0</v>
      </c>
    </row>
    <row r="84" spans="1:19" ht="33.75" x14ac:dyDescent="0.2">
      <c r="A84" s="117" t="s">
        <v>1101</v>
      </c>
      <c r="B84" s="117" t="s">
        <v>315</v>
      </c>
      <c r="C84" s="117" t="s">
        <v>256</v>
      </c>
      <c r="D84" s="117" t="s">
        <v>293</v>
      </c>
      <c r="E84" s="117" t="s">
        <v>321</v>
      </c>
      <c r="F84" s="118">
        <v>394.36</v>
      </c>
      <c r="G84" s="118">
        <v>1</v>
      </c>
      <c r="H84" s="118">
        <v>509341.34</v>
      </c>
      <c r="I84" s="118">
        <v>1674.56</v>
      </c>
      <c r="J84" s="118">
        <v>0</v>
      </c>
      <c r="K84" s="118">
        <v>0</v>
      </c>
      <c r="L84" s="118">
        <v>0</v>
      </c>
      <c r="M84" s="118">
        <v>0</v>
      </c>
      <c r="N84" s="119">
        <v>0</v>
      </c>
      <c r="O84" s="119">
        <v>0</v>
      </c>
      <c r="P84" s="118">
        <v>509341.34</v>
      </c>
      <c r="Q84" s="118">
        <v>1674.56</v>
      </c>
      <c r="R84" s="120">
        <v>509735.7</v>
      </c>
      <c r="S84" s="121">
        <v>1675.86</v>
      </c>
    </row>
    <row r="85" spans="1:19" ht="22.5" x14ac:dyDescent="0.2">
      <c r="A85" s="117" t="s">
        <v>1101</v>
      </c>
      <c r="B85" s="117" t="s">
        <v>315</v>
      </c>
      <c r="C85" s="117" t="s">
        <v>259</v>
      </c>
      <c r="D85" s="117" t="s">
        <v>274</v>
      </c>
      <c r="E85" s="117" t="s">
        <v>322</v>
      </c>
      <c r="F85" s="118">
        <v>0</v>
      </c>
      <c r="G85" s="118">
        <v>0</v>
      </c>
      <c r="H85" s="118">
        <v>78598.02</v>
      </c>
      <c r="I85" s="118">
        <v>259.22000000000003</v>
      </c>
      <c r="J85" s="118">
        <v>1345215.52</v>
      </c>
      <c r="K85" s="118">
        <v>4093.2</v>
      </c>
      <c r="L85" s="118">
        <v>0</v>
      </c>
      <c r="M85" s="118">
        <v>0</v>
      </c>
      <c r="N85" s="119">
        <v>0</v>
      </c>
      <c r="O85" s="119">
        <v>0</v>
      </c>
      <c r="P85" s="118">
        <v>1423813.54</v>
      </c>
      <c r="Q85" s="118">
        <v>4352.42</v>
      </c>
      <c r="R85" s="120">
        <v>1423813.54</v>
      </c>
      <c r="S85" s="121">
        <v>4352.42</v>
      </c>
    </row>
    <row r="86" spans="1:19" ht="33.75" x14ac:dyDescent="0.2">
      <c r="A86" s="117" t="s">
        <v>1101</v>
      </c>
      <c r="B86" s="117" t="s">
        <v>315</v>
      </c>
      <c r="C86" s="117" t="s">
        <v>264</v>
      </c>
      <c r="D86" s="117" t="s">
        <v>296</v>
      </c>
      <c r="E86" s="117" t="s">
        <v>323</v>
      </c>
      <c r="F86" s="118">
        <v>883032</v>
      </c>
      <c r="G86" s="118">
        <v>0</v>
      </c>
      <c r="H86" s="118">
        <v>405630.62</v>
      </c>
      <c r="I86" s="118">
        <v>0</v>
      </c>
      <c r="J86" s="118">
        <v>0</v>
      </c>
      <c r="K86" s="118">
        <v>0</v>
      </c>
      <c r="L86" s="118">
        <v>0</v>
      </c>
      <c r="M86" s="118">
        <v>0</v>
      </c>
      <c r="N86" s="119">
        <v>0</v>
      </c>
      <c r="O86" s="119">
        <v>0</v>
      </c>
      <c r="P86" s="118">
        <v>405630.62</v>
      </c>
      <c r="Q86" s="118">
        <v>0</v>
      </c>
      <c r="R86" s="120">
        <v>1288662.6200000001</v>
      </c>
      <c r="S86" s="121">
        <v>0</v>
      </c>
    </row>
    <row r="87" spans="1:19" ht="45" x14ac:dyDescent="0.2">
      <c r="A87" s="117" t="s">
        <v>1101</v>
      </c>
      <c r="B87" s="117" t="s">
        <v>324</v>
      </c>
      <c r="C87" s="117" t="s">
        <v>236</v>
      </c>
      <c r="D87" s="117" t="s">
        <v>325</v>
      </c>
      <c r="E87" s="117" t="s">
        <v>326</v>
      </c>
      <c r="F87" s="118">
        <v>0</v>
      </c>
      <c r="G87" s="118">
        <v>0</v>
      </c>
      <c r="H87" s="118">
        <v>0</v>
      </c>
      <c r="I87" s="118">
        <v>0</v>
      </c>
      <c r="J87" s="118">
        <v>15601730.4</v>
      </c>
      <c r="K87" s="118">
        <v>36793.03</v>
      </c>
      <c r="L87" s="118">
        <v>0</v>
      </c>
      <c r="M87" s="118">
        <v>0</v>
      </c>
      <c r="N87" s="119">
        <v>0</v>
      </c>
      <c r="O87" s="119">
        <v>0</v>
      </c>
      <c r="P87" s="118">
        <v>15601730.4</v>
      </c>
      <c r="Q87" s="118">
        <v>36793.03</v>
      </c>
      <c r="R87" s="120">
        <v>15601730.4</v>
      </c>
      <c r="S87" s="121">
        <v>36793.03</v>
      </c>
    </row>
    <row r="88" spans="1:19" ht="45" x14ac:dyDescent="0.2">
      <c r="A88" s="117" t="s">
        <v>1101</v>
      </c>
      <c r="B88" s="117" t="s">
        <v>324</v>
      </c>
      <c r="C88" s="117" t="s">
        <v>236</v>
      </c>
      <c r="D88" s="117" t="s">
        <v>327</v>
      </c>
      <c r="E88" s="117" t="s">
        <v>328</v>
      </c>
      <c r="F88" s="118">
        <v>12402434</v>
      </c>
      <c r="G88" s="118">
        <v>34034</v>
      </c>
      <c r="H88" s="118">
        <v>1608765</v>
      </c>
      <c r="I88" s="118">
        <v>4806.1400000000003</v>
      </c>
      <c r="J88" s="118">
        <v>38994999.289999999</v>
      </c>
      <c r="K88" s="118">
        <v>109387.66</v>
      </c>
      <c r="L88" s="118">
        <v>2711389.5</v>
      </c>
      <c r="M88" s="118">
        <v>4997.830078125</v>
      </c>
      <c r="N88" s="119">
        <v>0</v>
      </c>
      <c r="O88" s="119">
        <v>0</v>
      </c>
      <c r="P88" s="118">
        <v>43315153.899999999</v>
      </c>
      <c r="Q88" s="118">
        <v>119191.63</v>
      </c>
      <c r="R88" s="120">
        <v>55717587.899999999</v>
      </c>
      <c r="S88" s="121">
        <v>153225.65</v>
      </c>
    </row>
    <row r="89" spans="1:19" ht="22.5" x14ac:dyDescent="0.2">
      <c r="A89" s="117" t="s">
        <v>1101</v>
      </c>
      <c r="B89" s="117" t="s">
        <v>324</v>
      </c>
      <c r="C89" s="117" t="s">
        <v>244</v>
      </c>
      <c r="D89" s="117" t="s">
        <v>244</v>
      </c>
      <c r="E89" s="117" t="s">
        <v>329</v>
      </c>
      <c r="F89" s="118">
        <v>4514581</v>
      </c>
      <c r="G89" s="118">
        <v>0</v>
      </c>
      <c r="H89" s="118">
        <v>19320861</v>
      </c>
      <c r="I89" s="118">
        <v>0</v>
      </c>
      <c r="J89" s="118">
        <v>0</v>
      </c>
      <c r="K89" s="118">
        <v>0</v>
      </c>
      <c r="L89" s="118">
        <v>0</v>
      </c>
      <c r="M89" s="118">
        <v>0</v>
      </c>
      <c r="N89" s="119">
        <v>0</v>
      </c>
      <c r="O89" s="119">
        <v>0</v>
      </c>
      <c r="P89" s="118">
        <v>19320861</v>
      </c>
      <c r="Q89" s="118">
        <v>0</v>
      </c>
      <c r="R89" s="120">
        <v>23835442</v>
      </c>
      <c r="S89" s="121">
        <v>0</v>
      </c>
    </row>
    <row r="90" spans="1:19" ht="22.5" x14ac:dyDescent="0.2">
      <c r="A90" s="117" t="s">
        <v>1101</v>
      </c>
      <c r="B90" s="117" t="s">
        <v>324</v>
      </c>
      <c r="C90" s="117" t="s">
        <v>249</v>
      </c>
      <c r="D90" s="117" t="s">
        <v>249</v>
      </c>
      <c r="E90" s="117" t="s">
        <v>330</v>
      </c>
      <c r="F90" s="118">
        <v>0</v>
      </c>
      <c r="G90" s="118">
        <v>0</v>
      </c>
      <c r="H90" s="118">
        <v>0</v>
      </c>
      <c r="I90" s="118">
        <v>0</v>
      </c>
      <c r="J90" s="118">
        <v>0</v>
      </c>
      <c r="K90" s="118">
        <v>0</v>
      </c>
      <c r="L90" s="118">
        <v>0</v>
      </c>
      <c r="M90" s="118">
        <v>0</v>
      </c>
      <c r="N90" s="119">
        <v>21350194</v>
      </c>
      <c r="O90" s="119">
        <v>51795.48046875</v>
      </c>
      <c r="P90" s="118">
        <v>0</v>
      </c>
      <c r="Q90" s="118">
        <v>0</v>
      </c>
      <c r="R90" s="120">
        <v>0</v>
      </c>
      <c r="S90" s="121">
        <v>0</v>
      </c>
    </row>
    <row r="91" spans="1:19" ht="22.5" x14ac:dyDescent="0.2">
      <c r="A91" s="117" t="s">
        <v>1101</v>
      </c>
      <c r="B91" s="117" t="s">
        <v>324</v>
      </c>
      <c r="C91" s="117" t="s">
        <v>251</v>
      </c>
      <c r="D91" s="117" t="s">
        <v>251</v>
      </c>
      <c r="E91" s="117" t="s">
        <v>331</v>
      </c>
      <c r="F91" s="118">
        <v>583850</v>
      </c>
      <c r="G91" s="118">
        <v>0</v>
      </c>
      <c r="H91" s="118">
        <v>49353574</v>
      </c>
      <c r="I91" s="118">
        <v>0</v>
      </c>
      <c r="J91" s="118">
        <v>0</v>
      </c>
      <c r="K91" s="118">
        <v>0</v>
      </c>
      <c r="L91" s="118">
        <v>0</v>
      </c>
      <c r="M91" s="118">
        <v>0</v>
      </c>
      <c r="N91" s="119">
        <v>0</v>
      </c>
      <c r="O91" s="119">
        <v>0</v>
      </c>
      <c r="P91" s="118">
        <v>49353574</v>
      </c>
      <c r="Q91" s="118">
        <v>0</v>
      </c>
      <c r="R91" s="120">
        <v>49937424</v>
      </c>
      <c r="S91" s="121">
        <v>0</v>
      </c>
    </row>
    <row r="92" spans="1:19" ht="33.75" x14ac:dyDescent="0.2">
      <c r="A92" s="117" t="s">
        <v>1101</v>
      </c>
      <c r="B92" s="117" t="s">
        <v>324</v>
      </c>
      <c r="C92" s="117" t="s">
        <v>256</v>
      </c>
      <c r="D92" s="117" t="s">
        <v>293</v>
      </c>
      <c r="E92" s="117" t="s">
        <v>332</v>
      </c>
      <c r="F92" s="118">
        <v>12921</v>
      </c>
      <c r="G92" s="118">
        <v>35</v>
      </c>
      <c r="H92" s="118">
        <v>22564</v>
      </c>
      <c r="I92" s="118">
        <v>62.68</v>
      </c>
      <c r="J92" s="118">
        <v>0</v>
      </c>
      <c r="K92" s="118">
        <v>0</v>
      </c>
      <c r="L92" s="118">
        <v>0</v>
      </c>
      <c r="M92" s="118">
        <v>0</v>
      </c>
      <c r="N92" s="119">
        <v>0</v>
      </c>
      <c r="O92" s="119">
        <v>0</v>
      </c>
      <c r="P92" s="118">
        <v>22564</v>
      </c>
      <c r="Q92" s="118">
        <v>62.68</v>
      </c>
      <c r="R92" s="120">
        <v>35485</v>
      </c>
      <c r="S92" s="121">
        <v>98.57</v>
      </c>
    </row>
    <row r="93" spans="1:19" ht="22.5" x14ac:dyDescent="0.2">
      <c r="A93" s="117" t="s">
        <v>1101</v>
      </c>
      <c r="B93" s="117" t="s">
        <v>324</v>
      </c>
      <c r="C93" s="117" t="s">
        <v>259</v>
      </c>
      <c r="D93" s="117" t="s">
        <v>274</v>
      </c>
      <c r="E93" s="117" t="s">
        <v>333</v>
      </c>
      <c r="F93" s="118">
        <v>0</v>
      </c>
      <c r="G93" s="118">
        <v>0</v>
      </c>
      <c r="H93" s="118">
        <v>0</v>
      </c>
      <c r="I93" s="118">
        <v>0</v>
      </c>
      <c r="J93" s="118">
        <v>594930.56000000006</v>
      </c>
      <c r="K93" s="118">
        <v>1647.32</v>
      </c>
      <c r="L93" s="118">
        <v>0</v>
      </c>
      <c r="M93" s="118">
        <v>0</v>
      </c>
      <c r="N93" s="119">
        <v>0</v>
      </c>
      <c r="O93" s="119">
        <v>0</v>
      </c>
      <c r="P93" s="118">
        <v>594930.56000000006</v>
      </c>
      <c r="Q93" s="118">
        <v>1647.32</v>
      </c>
      <c r="R93" s="120">
        <v>594930.56000000006</v>
      </c>
      <c r="S93" s="121">
        <v>1647.32</v>
      </c>
    </row>
    <row r="94" spans="1:19" ht="33.75" x14ac:dyDescent="0.2">
      <c r="A94" s="117" t="s">
        <v>1101</v>
      </c>
      <c r="B94" s="117" t="s">
        <v>324</v>
      </c>
      <c r="C94" s="117" t="s">
        <v>264</v>
      </c>
      <c r="D94" s="117" t="s">
        <v>296</v>
      </c>
      <c r="E94" s="117" t="s">
        <v>334</v>
      </c>
      <c r="F94" s="118">
        <v>105888</v>
      </c>
      <c r="G94" s="118">
        <v>0</v>
      </c>
      <c r="H94" s="118">
        <v>513507</v>
      </c>
      <c r="I94" s="118">
        <v>0</v>
      </c>
      <c r="J94" s="118">
        <v>0</v>
      </c>
      <c r="K94" s="118">
        <v>0</v>
      </c>
      <c r="L94" s="118">
        <v>0</v>
      </c>
      <c r="M94" s="118">
        <v>0</v>
      </c>
      <c r="N94" s="119">
        <v>0</v>
      </c>
      <c r="O94" s="119">
        <v>0</v>
      </c>
      <c r="P94" s="118">
        <v>513507</v>
      </c>
      <c r="Q94" s="118">
        <v>0</v>
      </c>
      <c r="R94" s="120">
        <v>619395</v>
      </c>
      <c r="S94" s="121">
        <v>0</v>
      </c>
    </row>
    <row r="95" spans="1:19" ht="45" x14ac:dyDescent="0.2">
      <c r="A95" s="117" t="s">
        <v>1101</v>
      </c>
      <c r="B95" s="117" t="s">
        <v>335</v>
      </c>
      <c r="C95" s="117" t="s">
        <v>236</v>
      </c>
      <c r="D95" s="117" t="s">
        <v>277</v>
      </c>
      <c r="E95" s="117" t="s">
        <v>336</v>
      </c>
      <c r="F95" s="118">
        <v>459640</v>
      </c>
      <c r="G95" s="118">
        <v>1639</v>
      </c>
      <c r="H95" s="118">
        <v>0</v>
      </c>
      <c r="I95" s="118">
        <v>0</v>
      </c>
      <c r="J95" s="118">
        <v>4230779</v>
      </c>
      <c r="K95" s="118">
        <v>11803</v>
      </c>
      <c r="L95" s="118">
        <v>0</v>
      </c>
      <c r="M95" s="118">
        <v>0</v>
      </c>
      <c r="N95" s="119">
        <v>0</v>
      </c>
      <c r="O95" s="119">
        <v>0</v>
      </c>
      <c r="P95" s="118">
        <v>4230779</v>
      </c>
      <c r="Q95" s="118">
        <v>11803</v>
      </c>
      <c r="R95" s="120">
        <v>4690419</v>
      </c>
      <c r="S95" s="121">
        <v>13442.2</v>
      </c>
    </row>
    <row r="96" spans="1:19" ht="22.5" x14ac:dyDescent="0.2">
      <c r="A96" s="117" t="s">
        <v>1101</v>
      </c>
      <c r="B96" s="117" t="s">
        <v>335</v>
      </c>
      <c r="C96" s="117" t="s">
        <v>244</v>
      </c>
      <c r="D96" s="117" t="s">
        <v>244</v>
      </c>
      <c r="E96" s="117" t="s">
        <v>337</v>
      </c>
      <c r="F96" s="118">
        <v>534978</v>
      </c>
      <c r="G96" s="118">
        <v>0</v>
      </c>
      <c r="H96" s="118">
        <v>3662447</v>
      </c>
      <c r="I96" s="118">
        <v>0</v>
      </c>
      <c r="J96" s="118">
        <v>0</v>
      </c>
      <c r="K96" s="118">
        <v>0</v>
      </c>
      <c r="L96" s="118">
        <v>0</v>
      </c>
      <c r="M96" s="118">
        <v>0</v>
      </c>
      <c r="N96" s="119">
        <v>0</v>
      </c>
      <c r="O96" s="119">
        <v>0</v>
      </c>
      <c r="P96" s="118">
        <v>3662447</v>
      </c>
      <c r="Q96" s="118">
        <v>0</v>
      </c>
      <c r="R96" s="120">
        <v>4197425</v>
      </c>
      <c r="S96" s="121">
        <v>0</v>
      </c>
    </row>
    <row r="97" spans="1:19" ht="22.5" x14ac:dyDescent="0.2">
      <c r="A97" s="117" t="s">
        <v>1101</v>
      </c>
      <c r="B97" s="117" t="s">
        <v>335</v>
      </c>
      <c r="C97" s="117" t="s">
        <v>249</v>
      </c>
      <c r="D97" s="117" t="s">
        <v>249</v>
      </c>
      <c r="E97" s="117" t="s">
        <v>338</v>
      </c>
      <c r="F97" s="118">
        <v>0</v>
      </c>
      <c r="G97" s="118">
        <v>0</v>
      </c>
      <c r="H97" s="118">
        <v>0</v>
      </c>
      <c r="I97" s="118">
        <v>0</v>
      </c>
      <c r="J97" s="118">
        <v>0</v>
      </c>
      <c r="K97" s="118">
        <v>0</v>
      </c>
      <c r="L97" s="118">
        <v>0</v>
      </c>
      <c r="M97" s="118">
        <v>0</v>
      </c>
      <c r="N97" s="119">
        <v>0</v>
      </c>
      <c r="O97" s="119">
        <v>0</v>
      </c>
      <c r="P97" s="118">
        <v>0</v>
      </c>
      <c r="Q97" s="118">
        <v>0</v>
      </c>
      <c r="R97" s="120">
        <v>0</v>
      </c>
      <c r="S97" s="121">
        <v>0</v>
      </c>
    </row>
    <row r="98" spans="1:19" ht="22.5" x14ac:dyDescent="0.2">
      <c r="A98" s="117" t="s">
        <v>1101</v>
      </c>
      <c r="B98" s="117" t="s">
        <v>335</v>
      </c>
      <c r="C98" s="117" t="s">
        <v>251</v>
      </c>
      <c r="D98" s="117" t="s">
        <v>251</v>
      </c>
      <c r="E98" s="117" t="s">
        <v>339</v>
      </c>
      <c r="F98" s="118">
        <v>24232</v>
      </c>
      <c r="G98" s="118">
        <v>0</v>
      </c>
      <c r="H98" s="118">
        <v>13584483</v>
      </c>
      <c r="I98" s="118">
        <v>0</v>
      </c>
      <c r="J98" s="118">
        <v>0</v>
      </c>
      <c r="K98" s="118">
        <v>0</v>
      </c>
      <c r="L98" s="118">
        <v>0</v>
      </c>
      <c r="M98" s="118">
        <v>0</v>
      </c>
      <c r="N98" s="119">
        <v>0</v>
      </c>
      <c r="O98" s="119">
        <v>0</v>
      </c>
      <c r="P98" s="118">
        <v>13584483</v>
      </c>
      <c r="Q98" s="118">
        <v>0</v>
      </c>
      <c r="R98" s="120">
        <v>13608715</v>
      </c>
      <c r="S98" s="121">
        <v>0</v>
      </c>
    </row>
    <row r="99" spans="1:19" ht="33.75" x14ac:dyDescent="0.2">
      <c r="A99" s="117" t="s">
        <v>1101</v>
      </c>
      <c r="B99" s="117" t="s">
        <v>335</v>
      </c>
      <c r="C99" s="117" t="s">
        <v>256</v>
      </c>
      <c r="D99" s="117" t="s">
        <v>293</v>
      </c>
      <c r="E99" s="117" t="s">
        <v>340</v>
      </c>
      <c r="F99" s="118">
        <v>1346</v>
      </c>
      <c r="G99" s="118">
        <v>3</v>
      </c>
      <c r="H99" s="118">
        <v>18360</v>
      </c>
      <c r="I99" s="118">
        <v>51</v>
      </c>
      <c r="J99" s="118">
        <v>0</v>
      </c>
      <c r="K99" s="118">
        <v>0</v>
      </c>
      <c r="L99" s="118">
        <v>0</v>
      </c>
      <c r="M99" s="118">
        <v>0</v>
      </c>
      <c r="N99" s="119">
        <v>0</v>
      </c>
      <c r="O99" s="119">
        <v>0</v>
      </c>
      <c r="P99" s="118">
        <v>18360</v>
      </c>
      <c r="Q99" s="118">
        <v>51</v>
      </c>
      <c r="R99" s="120">
        <v>19706</v>
      </c>
      <c r="S99" s="121">
        <v>54.68</v>
      </c>
    </row>
    <row r="100" spans="1:19" ht="22.5" x14ac:dyDescent="0.2">
      <c r="A100" s="117" t="s">
        <v>1101</v>
      </c>
      <c r="B100" s="117" t="s">
        <v>335</v>
      </c>
      <c r="C100" s="117" t="s">
        <v>259</v>
      </c>
      <c r="D100" s="117" t="s">
        <v>274</v>
      </c>
      <c r="E100" s="117" t="s">
        <v>341</v>
      </c>
      <c r="F100" s="118">
        <v>0</v>
      </c>
      <c r="G100" s="118">
        <v>0</v>
      </c>
      <c r="H100" s="118">
        <v>198386</v>
      </c>
      <c r="I100" s="118">
        <v>562</v>
      </c>
      <c r="J100" s="118">
        <v>0</v>
      </c>
      <c r="K100" s="118">
        <v>0</v>
      </c>
      <c r="L100" s="118">
        <v>0</v>
      </c>
      <c r="M100" s="118">
        <v>0</v>
      </c>
      <c r="N100" s="119">
        <v>0</v>
      </c>
      <c r="O100" s="119">
        <v>0</v>
      </c>
      <c r="P100" s="118">
        <v>198386</v>
      </c>
      <c r="Q100" s="118">
        <v>562</v>
      </c>
      <c r="R100" s="120">
        <v>198386</v>
      </c>
      <c r="S100" s="121">
        <v>562</v>
      </c>
    </row>
    <row r="101" spans="1:19" ht="33.75" x14ac:dyDescent="0.2">
      <c r="A101" s="117" t="s">
        <v>1101</v>
      </c>
      <c r="B101" s="117" t="s">
        <v>335</v>
      </c>
      <c r="C101" s="117" t="s">
        <v>264</v>
      </c>
      <c r="D101" s="117" t="s">
        <v>296</v>
      </c>
      <c r="E101" s="117" t="s">
        <v>342</v>
      </c>
      <c r="F101" s="118">
        <v>0</v>
      </c>
      <c r="G101" s="118">
        <v>0</v>
      </c>
      <c r="H101" s="118">
        <v>2892</v>
      </c>
      <c r="I101" s="118">
        <v>0</v>
      </c>
      <c r="J101" s="118">
        <v>0</v>
      </c>
      <c r="K101" s="118">
        <v>0</v>
      </c>
      <c r="L101" s="118">
        <v>0</v>
      </c>
      <c r="M101" s="118">
        <v>0</v>
      </c>
      <c r="N101" s="119">
        <v>0</v>
      </c>
      <c r="O101" s="119">
        <v>0</v>
      </c>
      <c r="P101" s="118">
        <v>2892</v>
      </c>
      <c r="Q101" s="118">
        <v>0</v>
      </c>
      <c r="R101" s="120">
        <v>2892</v>
      </c>
      <c r="S101" s="121">
        <v>0</v>
      </c>
    </row>
    <row r="102" spans="1:19" ht="45" x14ac:dyDescent="0.2">
      <c r="A102" s="117" t="s">
        <v>1101</v>
      </c>
      <c r="B102" s="117" t="s">
        <v>343</v>
      </c>
      <c r="C102" s="117" t="s">
        <v>236</v>
      </c>
      <c r="D102" s="117" t="s">
        <v>277</v>
      </c>
      <c r="E102" s="117" t="s">
        <v>344</v>
      </c>
      <c r="F102" s="118">
        <v>0</v>
      </c>
      <c r="G102" s="118">
        <v>0</v>
      </c>
      <c r="H102" s="118">
        <v>773111</v>
      </c>
      <c r="I102" s="118">
        <v>0</v>
      </c>
      <c r="J102" s="118">
        <v>3186127</v>
      </c>
      <c r="K102" s="118">
        <v>9235</v>
      </c>
      <c r="L102" s="118">
        <v>0</v>
      </c>
      <c r="M102" s="118">
        <v>0</v>
      </c>
      <c r="N102" s="119">
        <v>0</v>
      </c>
      <c r="O102" s="119">
        <v>0</v>
      </c>
      <c r="P102" s="118">
        <v>3959238</v>
      </c>
      <c r="Q102" s="118">
        <v>9235</v>
      </c>
      <c r="R102" s="120">
        <v>3959238</v>
      </c>
      <c r="S102" s="121">
        <v>9235</v>
      </c>
    </row>
    <row r="103" spans="1:19" ht="22.5" x14ac:dyDescent="0.2">
      <c r="A103" s="117" t="s">
        <v>1101</v>
      </c>
      <c r="B103" s="117" t="s">
        <v>343</v>
      </c>
      <c r="C103" s="117" t="s">
        <v>244</v>
      </c>
      <c r="D103" s="117" t="s">
        <v>244</v>
      </c>
      <c r="E103" s="117" t="s">
        <v>345</v>
      </c>
      <c r="F103" s="118">
        <v>1042739</v>
      </c>
      <c r="G103" s="118">
        <v>0</v>
      </c>
      <c r="H103" s="118">
        <v>3307991</v>
      </c>
      <c r="I103" s="118">
        <v>0</v>
      </c>
      <c r="J103" s="118">
        <v>0</v>
      </c>
      <c r="K103" s="118">
        <v>0</v>
      </c>
      <c r="L103" s="118">
        <v>0</v>
      </c>
      <c r="M103" s="118">
        <v>0</v>
      </c>
      <c r="N103" s="119">
        <v>0</v>
      </c>
      <c r="O103" s="119">
        <v>0</v>
      </c>
      <c r="P103" s="118">
        <v>3307991</v>
      </c>
      <c r="Q103" s="118">
        <v>0</v>
      </c>
      <c r="R103" s="120">
        <v>4350730</v>
      </c>
      <c r="S103" s="121">
        <v>0</v>
      </c>
    </row>
    <row r="104" spans="1:19" ht="22.5" x14ac:dyDescent="0.2">
      <c r="A104" s="117" t="s">
        <v>1101</v>
      </c>
      <c r="B104" s="117" t="s">
        <v>343</v>
      </c>
      <c r="C104" s="117" t="s">
        <v>249</v>
      </c>
      <c r="D104" s="117" t="s">
        <v>249</v>
      </c>
      <c r="E104" s="117" t="s">
        <v>346</v>
      </c>
      <c r="F104" s="118">
        <v>0</v>
      </c>
      <c r="G104" s="118">
        <v>0</v>
      </c>
      <c r="H104" s="118">
        <v>0</v>
      </c>
      <c r="I104" s="118">
        <v>0</v>
      </c>
      <c r="J104" s="118">
        <v>0</v>
      </c>
      <c r="K104" s="118">
        <v>0</v>
      </c>
      <c r="L104" s="118">
        <v>0</v>
      </c>
      <c r="M104" s="118">
        <v>0</v>
      </c>
      <c r="N104" s="119">
        <v>0</v>
      </c>
      <c r="O104" s="119">
        <v>0</v>
      </c>
      <c r="P104" s="118">
        <v>0</v>
      </c>
      <c r="Q104" s="118">
        <v>0</v>
      </c>
      <c r="R104" s="120">
        <v>0</v>
      </c>
      <c r="S104" s="121">
        <v>0</v>
      </c>
    </row>
    <row r="105" spans="1:19" ht="22.5" x14ac:dyDescent="0.2">
      <c r="A105" s="117" t="s">
        <v>1101</v>
      </c>
      <c r="B105" s="117" t="s">
        <v>343</v>
      </c>
      <c r="C105" s="117" t="s">
        <v>251</v>
      </c>
      <c r="D105" s="117" t="s">
        <v>251</v>
      </c>
      <c r="E105" s="117" t="s">
        <v>347</v>
      </c>
      <c r="F105" s="118">
        <v>112037</v>
      </c>
      <c r="G105" s="118">
        <v>0</v>
      </c>
      <c r="H105" s="118">
        <v>21542962</v>
      </c>
      <c r="I105" s="118">
        <v>0</v>
      </c>
      <c r="J105" s="118">
        <v>0</v>
      </c>
      <c r="K105" s="118">
        <v>0</v>
      </c>
      <c r="L105" s="118">
        <v>0</v>
      </c>
      <c r="M105" s="118">
        <v>0</v>
      </c>
      <c r="N105" s="119">
        <v>0</v>
      </c>
      <c r="O105" s="119">
        <v>0</v>
      </c>
      <c r="P105" s="118">
        <v>21542962</v>
      </c>
      <c r="Q105" s="118">
        <v>0</v>
      </c>
      <c r="R105" s="120">
        <v>21654999</v>
      </c>
      <c r="S105" s="121">
        <v>0</v>
      </c>
    </row>
    <row r="106" spans="1:19" ht="22.5" x14ac:dyDescent="0.2">
      <c r="A106" s="117" t="s">
        <v>1101</v>
      </c>
      <c r="B106" s="117" t="s">
        <v>343</v>
      </c>
      <c r="C106" s="117" t="s">
        <v>259</v>
      </c>
      <c r="D106" s="117" t="s">
        <v>274</v>
      </c>
      <c r="E106" s="117" t="s">
        <v>348</v>
      </c>
      <c r="F106" s="118">
        <v>0</v>
      </c>
      <c r="G106" s="118">
        <v>0</v>
      </c>
      <c r="H106" s="118">
        <v>0</v>
      </c>
      <c r="I106" s="118">
        <v>0</v>
      </c>
      <c r="J106" s="118">
        <v>214544</v>
      </c>
      <c r="K106" s="118">
        <v>598</v>
      </c>
      <c r="L106" s="118">
        <v>0</v>
      </c>
      <c r="M106" s="118">
        <v>0</v>
      </c>
      <c r="N106" s="119">
        <v>0</v>
      </c>
      <c r="O106" s="119">
        <v>0</v>
      </c>
      <c r="P106" s="118">
        <v>214544</v>
      </c>
      <c r="Q106" s="118">
        <v>598</v>
      </c>
      <c r="R106" s="120">
        <v>214544</v>
      </c>
      <c r="S106" s="121">
        <v>598</v>
      </c>
    </row>
    <row r="107" spans="1:19" ht="33.75" x14ac:dyDescent="0.2">
      <c r="A107" s="117" t="s">
        <v>1101</v>
      </c>
      <c r="B107" s="117" t="s">
        <v>343</v>
      </c>
      <c r="C107" s="117" t="s">
        <v>264</v>
      </c>
      <c r="D107" s="117" t="s">
        <v>296</v>
      </c>
      <c r="E107" s="117" t="s">
        <v>349</v>
      </c>
      <c r="F107" s="118">
        <v>0</v>
      </c>
      <c r="G107" s="118">
        <v>0</v>
      </c>
      <c r="H107" s="118">
        <v>93084</v>
      </c>
      <c r="I107" s="118">
        <v>0</v>
      </c>
      <c r="J107" s="118">
        <v>0</v>
      </c>
      <c r="K107" s="118">
        <v>0</v>
      </c>
      <c r="L107" s="118">
        <v>0</v>
      </c>
      <c r="M107" s="118">
        <v>0</v>
      </c>
      <c r="N107" s="119">
        <v>0</v>
      </c>
      <c r="O107" s="119">
        <v>0</v>
      </c>
      <c r="P107" s="118">
        <v>93084</v>
      </c>
      <c r="Q107" s="118">
        <v>0</v>
      </c>
      <c r="R107" s="120">
        <v>93084</v>
      </c>
      <c r="S107" s="121">
        <v>0</v>
      </c>
    </row>
    <row r="108" spans="1:19" ht="33.75" x14ac:dyDescent="0.2">
      <c r="A108" s="117" t="s">
        <v>1101</v>
      </c>
      <c r="B108" s="117" t="s">
        <v>986</v>
      </c>
      <c r="C108" s="117" t="s">
        <v>249</v>
      </c>
      <c r="D108" s="117" t="s">
        <v>249</v>
      </c>
      <c r="E108" s="117" t="s">
        <v>987</v>
      </c>
      <c r="F108" s="118">
        <v>0</v>
      </c>
      <c r="G108" s="118">
        <v>0</v>
      </c>
      <c r="H108" s="118">
        <v>0</v>
      </c>
      <c r="I108" s="118">
        <v>0</v>
      </c>
      <c r="J108" s="118">
        <v>0</v>
      </c>
      <c r="K108" s="118">
        <v>0</v>
      </c>
      <c r="L108" s="118">
        <v>0</v>
      </c>
      <c r="M108" s="118">
        <v>0</v>
      </c>
      <c r="N108" s="108"/>
      <c r="O108" s="108"/>
      <c r="P108" s="118">
        <v>0</v>
      </c>
      <c r="Q108" s="118">
        <v>0</v>
      </c>
      <c r="R108" s="120">
        <v>0</v>
      </c>
      <c r="S108" s="121">
        <v>0</v>
      </c>
    </row>
    <row r="109" spans="1:19" ht="45" x14ac:dyDescent="0.2">
      <c r="A109" s="117" t="s">
        <v>1101</v>
      </c>
      <c r="B109" s="117" t="s">
        <v>907</v>
      </c>
      <c r="C109" s="117" t="s">
        <v>236</v>
      </c>
      <c r="D109" s="117" t="s">
        <v>988</v>
      </c>
      <c r="E109" s="117" t="s">
        <v>1137</v>
      </c>
      <c r="F109" s="118">
        <v>0</v>
      </c>
      <c r="G109" s="118">
        <v>0</v>
      </c>
      <c r="H109" s="118">
        <v>0</v>
      </c>
      <c r="I109" s="118">
        <v>0</v>
      </c>
      <c r="J109" s="118">
        <v>105997891</v>
      </c>
      <c r="K109" s="118">
        <v>233934</v>
      </c>
      <c r="L109" s="118">
        <v>0</v>
      </c>
      <c r="M109" s="118">
        <v>0</v>
      </c>
      <c r="N109" s="119">
        <v>0</v>
      </c>
      <c r="O109" s="119">
        <v>0</v>
      </c>
      <c r="P109" s="118">
        <v>105997891</v>
      </c>
      <c r="Q109" s="118">
        <v>233934</v>
      </c>
      <c r="R109" s="120">
        <v>105997891</v>
      </c>
      <c r="S109" s="121">
        <v>233934</v>
      </c>
    </row>
    <row r="110" spans="1:19" ht="45" x14ac:dyDescent="0.2">
      <c r="A110" s="117" t="s">
        <v>1101</v>
      </c>
      <c r="B110" s="117" t="s">
        <v>907</v>
      </c>
      <c r="C110" s="117" t="s">
        <v>236</v>
      </c>
      <c r="D110" s="117" t="s">
        <v>989</v>
      </c>
      <c r="E110" s="117" t="s">
        <v>1138</v>
      </c>
      <c r="F110" s="118">
        <v>114505118</v>
      </c>
      <c r="G110" s="118">
        <v>300238</v>
      </c>
      <c r="H110" s="118">
        <v>100429722</v>
      </c>
      <c r="I110" s="118">
        <v>263353</v>
      </c>
      <c r="J110" s="118">
        <v>677010179</v>
      </c>
      <c r="K110" s="118">
        <v>1628985</v>
      </c>
      <c r="L110" s="118">
        <v>34299372</v>
      </c>
      <c r="M110" s="118">
        <v>58543</v>
      </c>
      <c r="N110" s="119">
        <v>0</v>
      </c>
      <c r="O110" s="119">
        <v>0</v>
      </c>
      <c r="P110" s="118">
        <v>811739273</v>
      </c>
      <c r="Q110" s="118">
        <v>1950881</v>
      </c>
      <c r="R110" s="120">
        <v>926244391</v>
      </c>
      <c r="S110" s="121">
        <v>2251119</v>
      </c>
    </row>
    <row r="111" spans="1:19" ht="45" x14ac:dyDescent="0.2">
      <c r="A111" s="117" t="s">
        <v>1101</v>
      </c>
      <c r="B111" s="117" t="s">
        <v>907</v>
      </c>
      <c r="C111" s="117" t="s">
        <v>236</v>
      </c>
      <c r="D111" s="117" t="s">
        <v>990</v>
      </c>
      <c r="E111" s="117" t="s">
        <v>1139</v>
      </c>
      <c r="F111" s="118">
        <v>62027523</v>
      </c>
      <c r="G111" s="118">
        <v>151580</v>
      </c>
      <c r="H111" s="118">
        <v>42589200</v>
      </c>
      <c r="I111" s="118">
        <v>110153</v>
      </c>
      <c r="J111" s="118">
        <v>283944582</v>
      </c>
      <c r="K111" s="118">
        <v>646266</v>
      </c>
      <c r="L111" s="118">
        <v>3987457</v>
      </c>
      <c r="M111" s="118">
        <v>7641</v>
      </c>
      <c r="N111" s="119">
        <v>0</v>
      </c>
      <c r="O111" s="119">
        <v>0</v>
      </c>
      <c r="P111" s="118">
        <v>330521239</v>
      </c>
      <c r="Q111" s="118">
        <v>764060</v>
      </c>
      <c r="R111" s="120">
        <v>392548762</v>
      </c>
      <c r="S111" s="121">
        <v>915640</v>
      </c>
    </row>
    <row r="112" spans="1:19" ht="33.75" x14ac:dyDescent="0.2">
      <c r="A112" s="117" t="s">
        <v>1101</v>
      </c>
      <c r="B112" s="117" t="s">
        <v>907</v>
      </c>
      <c r="C112" s="117" t="s">
        <v>244</v>
      </c>
      <c r="D112" s="117" t="s">
        <v>991</v>
      </c>
      <c r="E112" s="117" t="s">
        <v>1140</v>
      </c>
      <c r="F112" s="118">
        <v>43537251</v>
      </c>
      <c r="G112" s="118">
        <v>0</v>
      </c>
      <c r="H112" s="118">
        <v>235064395</v>
      </c>
      <c r="I112" s="118">
        <v>0</v>
      </c>
      <c r="J112" s="118">
        <v>274894</v>
      </c>
      <c r="K112" s="118">
        <v>0</v>
      </c>
      <c r="L112" s="118">
        <v>0</v>
      </c>
      <c r="M112" s="118">
        <v>0</v>
      </c>
      <c r="N112" s="119">
        <v>0</v>
      </c>
      <c r="O112" s="119">
        <v>0</v>
      </c>
      <c r="P112" s="118">
        <v>235339289</v>
      </c>
      <c r="Q112" s="118">
        <v>0</v>
      </c>
      <c r="R112" s="120">
        <v>278876540</v>
      </c>
      <c r="S112" s="121">
        <v>0</v>
      </c>
    </row>
    <row r="113" spans="1:19" ht="33.75" x14ac:dyDescent="0.2">
      <c r="A113" s="117" t="s">
        <v>1101</v>
      </c>
      <c r="B113" s="117" t="s">
        <v>907</v>
      </c>
      <c r="C113" s="117" t="s">
        <v>244</v>
      </c>
      <c r="D113" s="117" t="s">
        <v>992</v>
      </c>
      <c r="E113" s="117" t="s">
        <v>1141</v>
      </c>
      <c r="F113" s="118">
        <v>13282265</v>
      </c>
      <c r="G113" s="118">
        <v>0</v>
      </c>
      <c r="H113" s="118">
        <v>69984058</v>
      </c>
      <c r="I113" s="118">
        <v>0</v>
      </c>
      <c r="J113" s="118">
        <v>0</v>
      </c>
      <c r="K113" s="118">
        <v>0</v>
      </c>
      <c r="L113" s="118">
        <v>0</v>
      </c>
      <c r="M113" s="118">
        <v>0</v>
      </c>
      <c r="N113" s="119">
        <v>0</v>
      </c>
      <c r="O113" s="119">
        <v>0</v>
      </c>
      <c r="P113" s="118">
        <v>69984058</v>
      </c>
      <c r="Q113" s="118">
        <v>0</v>
      </c>
      <c r="R113" s="120">
        <v>83266323</v>
      </c>
      <c r="S113" s="121">
        <v>0</v>
      </c>
    </row>
    <row r="114" spans="1:19" ht="22.5" x14ac:dyDescent="0.2">
      <c r="A114" s="117" t="s">
        <v>1101</v>
      </c>
      <c r="B114" s="117" t="s">
        <v>907</v>
      </c>
      <c r="C114" s="117" t="s">
        <v>246</v>
      </c>
      <c r="D114" s="117" t="s">
        <v>993</v>
      </c>
      <c r="E114" s="117" t="s">
        <v>1142</v>
      </c>
      <c r="F114" s="118">
        <v>0</v>
      </c>
      <c r="G114" s="118">
        <v>0</v>
      </c>
      <c r="H114" s="118">
        <v>0</v>
      </c>
      <c r="I114" s="118">
        <v>0</v>
      </c>
      <c r="J114" s="118">
        <v>271237266</v>
      </c>
      <c r="K114" s="118">
        <v>481567</v>
      </c>
      <c r="L114" s="118">
        <v>0</v>
      </c>
      <c r="M114" s="118">
        <v>0</v>
      </c>
      <c r="N114" s="119">
        <v>0</v>
      </c>
      <c r="O114" s="119">
        <v>0</v>
      </c>
      <c r="P114" s="118">
        <v>271237266</v>
      </c>
      <c r="Q114" s="118">
        <v>481567</v>
      </c>
      <c r="R114" s="120">
        <v>271237266</v>
      </c>
      <c r="S114" s="121">
        <v>481567</v>
      </c>
    </row>
    <row r="115" spans="1:19" ht="22.5" x14ac:dyDescent="0.2">
      <c r="A115" s="117" t="s">
        <v>1101</v>
      </c>
      <c r="B115" s="117" t="s">
        <v>907</v>
      </c>
      <c r="C115" s="117" t="s">
        <v>249</v>
      </c>
      <c r="D115" s="117" t="s">
        <v>249</v>
      </c>
      <c r="E115" s="117" t="s">
        <v>994</v>
      </c>
      <c r="F115" s="118">
        <v>0</v>
      </c>
      <c r="G115" s="118">
        <v>0</v>
      </c>
      <c r="H115" s="118">
        <v>0</v>
      </c>
      <c r="I115" s="118">
        <v>0</v>
      </c>
      <c r="J115" s="118">
        <v>0</v>
      </c>
      <c r="K115" s="118">
        <v>0</v>
      </c>
      <c r="L115" s="118">
        <v>0</v>
      </c>
      <c r="M115" s="118">
        <v>0</v>
      </c>
      <c r="N115" s="119">
        <v>760889856</v>
      </c>
      <c r="O115" s="119">
        <v>1467361</v>
      </c>
      <c r="P115" s="118">
        <v>0</v>
      </c>
      <c r="Q115" s="118">
        <v>0</v>
      </c>
      <c r="R115" s="120">
        <v>0</v>
      </c>
      <c r="S115" s="121">
        <v>0</v>
      </c>
    </row>
    <row r="116" spans="1:19" ht="22.5" x14ac:dyDescent="0.2">
      <c r="A116" s="117" t="s">
        <v>1101</v>
      </c>
      <c r="B116" s="117" t="s">
        <v>907</v>
      </c>
      <c r="C116" s="117" t="s">
        <v>251</v>
      </c>
      <c r="D116" s="117" t="s">
        <v>995</v>
      </c>
      <c r="E116" s="117" t="s">
        <v>1143</v>
      </c>
      <c r="F116" s="118">
        <v>22439510</v>
      </c>
      <c r="G116" s="118">
        <v>0</v>
      </c>
      <c r="H116" s="118">
        <v>1006882056</v>
      </c>
      <c r="I116" s="118">
        <v>0</v>
      </c>
      <c r="J116" s="118">
        <v>0</v>
      </c>
      <c r="K116" s="118">
        <v>0</v>
      </c>
      <c r="L116" s="118">
        <v>0</v>
      </c>
      <c r="M116" s="118">
        <v>0</v>
      </c>
      <c r="N116" s="119">
        <v>0</v>
      </c>
      <c r="O116" s="119">
        <v>0</v>
      </c>
      <c r="P116" s="118">
        <v>1006882056</v>
      </c>
      <c r="Q116" s="118">
        <v>0</v>
      </c>
      <c r="R116" s="120">
        <v>1029321566</v>
      </c>
      <c r="S116" s="121">
        <v>0</v>
      </c>
    </row>
    <row r="117" spans="1:19" ht="22.5" x14ac:dyDescent="0.2">
      <c r="A117" s="117" t="s">
        <v>1101</v>
      </c>
      <c r="B117" s="117" t="s">
        <v>907</v>
      </c>
      <c r="C117" s="117" t="s">
        <v>251</v>
      </c>
      <c r="D117" s="117" t="s">
        <v>996</v>
      </c>
      <c r="E117" s="117" t="s">
        <v>1144</v>
      </c>
      <c r="F117" s="118">
        <v>4268262</v>
      </c>
      <c r="G117" s="118">
        <v>0</v>
      </c>
      <c r="H117" s="118">
        <v>390424478</v>
      </c>
      <c r="I117" s="118">
        <v>0</v>
      </c>
      <c r="J117" s="118">
        <v>0</v>
      </c>
      <c r="K117" s="118">
        <v>0</v>
      </c>
      <c r="L117" s="118">
        <v>0</v>
      </c>
      <c r="M117" s="118">
        <v>0</v>
      </c>
      <c r="N117" s="119">
        <v>0</v>
      </c>
      <c r="O117" s="119">
        <v>0</v>
      </c>
      <c r="P117" s="118">
        <v>390424478</v>
      </c>
      <c r="Q117" s="118">
        <v>0</v>
      </c>
      <c r="R117" s="120">
        <v>394692740</v>
      </c>
      <c r="S117" s="121">
        <v>0</v>
      </c>
    </row>
    <row r="118" spans="1:19" ht="33.75" x14ac:dyDescent="0.2">
      <c r="A118" s="117" t="s">
        <v>1101</v>
      </c>
      <c r="B118" s="117" t="s">
        <v>907</v>
      </c>
      <c r="C118" s="117" t="s">
        <v>251</v>
      </c>
      <c r="D118" s="117" t="s">
        <v>997</v>
      </c>
      <c r="E118" s="117" t="s">
        <v>1145</v>
      </c>
      <c r="F118" s="118">
        <v>75163</v>
      </c>
      <c r="G118" s="118">
        <v>0</v>
      </c>
      <c r="H118" s="118">
        <v>12472545</v>
      </c>
      <c r="I118" s="118">
        <v>0</v>
      </c>
      <c r="J118" s="118">
        <v>0</v>
      </c>
      <c r="K118" s="118">
        <v>0</v>
      </c>
      <c r="L118" s="118">
        <v>0</v>
      </c>
      <c r="M118" s="118">
        <v>0</v>
      </c>
      <c r="N118" s="119">
        <v>0</v>
      </c>
      <c r="O118" s="119">
        <v>0</v>
      </c>
      <c r="P118" s="118">
        <v>12472545</v>
      </c>
      <c r="Q118" s="118">
        <v>0</v>
      </c>
      <c r="R118" s="120">
        <v>12547708</v>
      </c>
      <c r="S118" s="121">
        <v>0</v>
      </c>
    </row>
    <row r="119" spans="1:19" ht="33.75" x14ac:dyDescent="0.2">
      <c r="A119" s="117" t="s">
        <v>1101</v>
      </c>
      <c r="B119" s="117" t="s">
        <v>907</v>
      </c>
      <c r="C119" s="117" t="s">
        <v>256</v>
      </c>
      <c r="D119" s="117" t="s">
        <v>998</v>
      </c>
      <c r="E119" s="117" t="s">
        <v>1146</v>
      </c>
      <c r="F119" s="118">
        <v>74351</v>
      </c>
      <c r="G119" s="118">
        <v>207</v>
      </c>
      <c r="H119" s="118">
        <v>153034</v>
      </c>
      <c r="I119" s="118">
        <v>425</v>
      </c>
      <c r="J119" s="118">
        <v>0</v>
      </c>
      <c r="K119" s="118">
        <v>0</v>
      </c>
      <c r="L119" s="118">
        <v>0</v>
      </c>
      <c r="M119" s="118">
        <v>0</v>
      </c>
      <c r="N119" s="119">
        <v>0</v>
      </c>
      <c r="O119" s="119">
        <v>0</v>
      </c>
      <c r="P119" s="118">
        <v>153034</v>
      </c>
      <c r="Q119" s="118">
        <v>425</v>
      </c>
      <c r="R119" s="120">
        <v>227385</v>
      </c>
      <c r="S119" s="121">
        <v>632</v>
      </c>
    </row>
    <row r="120" spans="1:19" ht="33.75" x14ac:dyDescent="0.2">
      <c r="A120" s="117" t="s">
        <v>1101</v>
      </c>
      <c r="B120" s="117" t="s">
        <v>907</v>
      </c>
      <c r="C120" s="117" t="s">
        <v>256</v>
      </c>
      <c r="D120" s="117" t="s">
        <v>999</v>
      </c>
      <c r="E120" s="117" t="s">
        <v>1147</v>
      </c>
      <c r="F120" s="118">
        <v>63</v>
      </c>
      <c r="G120" s="118">
        <v>0</v>
      </c>
      <c r="H120" s="118">
        <v>27735</v>
      </c>
      <c r="I120" s="118">
        <v>71</v>
      </c>
      <c r="J120" s="118">
        <v>0</v>
      </c>
      <c r="K120" s="118">
        <v>0</v>
      </c>
      <c r="L120" s="118">
        <v>0</v>
      </c>
      <c r="M120" s="118">
        <v>0</v>
      </c>
      <c r="N120" s="119">
        <v>0</v>
      </c>
      <c r="O120" s="119">
        <v>0</v>
      </c>
      <c r="P120" s="118">
        <v>27735</v>
      </c>
      <c r="Q120" s="118">
        <v>71</v>
      </c>
      <c r="R120" s="120">
        <v>27798</v>
      </c>
      <c r="S120" s="121">
        <v>71</v>
      </c>
    </row>
    <row r="121" spans="1:19" ht="22.5" x14ac:dyDescent="0.2">
      <c r="A121" s="117" t="s">
        <v>1101</v>
      </c>
      <c r="B121" s="117" t="s">
        <v>907</v>
      </c>
      <c r="C121" s="117" t="s">
        <v>259</v>
      </c>
      <c r="D121" s="117" t="s">
        <v>1000</v>
      </c>
      <c r="E121" s="117" t="s">
        <v>1148</v>
      </c>
      <c r="F121" s="118">
        <v>2612264</v>
      </c>
      <c r="G121" s="118">
        <v>7316</v>
      </c>
      <c r="H121" s="118">
        <v>0</v>
      </c>
      <c r="I121" s="118">
        <v>0</v>
      </c>
      <c r="J121" s="118">
        <v>8543203</v>
      </c>
      <c r="K121" s="118">
        <v>23824</v>
      </c>
      <c r="L121" s="118">
        <v>0</v>
      </c>
      <c r="M121" s="118">
        <v>0</v>
      </c>
      <c r="N121" s="119">
        <v>0</v>
      </c>
      <c r="O121" s="119">
        <v>0</v>
      </c>
      <c r="P121" s="118">
        <v>8543203</v>
      </c>
      <c r="Q121" s="118">
        <v>23824</v>
      </c>
      <c r="R121" s="120">
        <v>11155467</v>
      </c>
      <c r="S121" s="121">
        <v>31140</v>
      </c>
    </row>
    <row r="122" spans="1:19" ht="22.5" x14ac:dyDescent="0.2">
      <c r="A122" s="117" t="s">
        <v>1101</v>
      </c>
      <c r="B122" s="117" t="s">
        <v>907</v>
      </c>
      <c r="C122" s="117" t="s">
        <v>259</v>
      </c>
      <c r="D122" s="117" t="s">
        <v>1001</v>
      </c>
      <c r="E122" s="117" t="s">
        <v>1149</v>
      </c>
      <c r="F122" s="118">
        <v>0</v>
      </c>
      <c r="G122" s="118">
        <v>0</v>
      </c>
      <c r="H122" s="118">
        <v>0</v>
      </c>
      <c r="I122" s="118">
        <v>0</v>
      </c>
      <c r="J122" s="118">
        <v>3085782</v>
      </c>
      <c r="K122" s="118">
        <v>9363</v>
      </c>
      <c r="L122" s="118">
        <v>0</v>
      </c>
      <c r="M122" s="118">
        <v>0</v>
      </c>
      <c r="N122" s="119">
        <v>0</v>
      </c>
      <c r="O122" s="119">
        <v>0</v>
      </c>
      <c r="P122" s="118">
        <v>3085782</v>
      </c>
      <c r="Q122" s="118">
        <v>9363</v>
      </c>
      <c r="R122" s="120">
        <v>3085782</v>
      </c>
      <c r="S122" s="121">
        <v>9363</v>
      </c>
    </row>
    <row r="123" spans="1:19" ht="33.75" x14ac:dyDescent="0.2">
      <c r="A123" s="117" t="s">
        <v>1101</v>
      </c>
      <c r="B123" s="117" t="s">
        <v>907</v>
      </c>
      <c r="C123" s="117" t="s">
        <v>264</v>
      </c>
      <c r="D123" s="117" t="s">
        <v>1002</v>
      </c>
      <c r="E123" s="117" t="s">
        <v>1150</v>
      </c>
      <c r="F123" s="118">
        <v>222559</v>
      </c>
      <c r="G123" s="118">
        <v>0</v>
      </c>
      <c r="H123" s="118">
        <v>4355614</v>
      </c>
      <c r="I123" s="118">
        <v>0</v>
      </c>
      <c r="J123" s="118">
        <v>0</v>
      </c>
      <c r="K123" s="118">
        <v>0</v>
      </c>
      <c r="L123" s="118">
        <v>0</v>
      </c>
      <c r="M123" s="118">
        <v>0</v>
      </c>
      <c r="N123" s="119">
        <v>0</v>
      </c>
      <c r="O123" s="119">
        <v>0</v>
      </c>
      <c r="P123" s="118">
        <v>4355614</v>
      </c>
      <c r="Q123" s="118">
        <v>0</v>
      </c>
      <c r="R123" s="120">
        <v>4578173</v>
      </c>
      <c r="S123" s="121">
        <v>0</v>
      </c>
    </row>
    <row r="124" spans="1:19" ht="33.75" x14ac:dyDescent="0.2">
      <c r="A124" s="117" t="s">
        <v>1101</v>
      </c>
      <c r="B124" s="117" t="s">
        <v>907</v>
      </c>
      <c r="C124" s="117" t="s">
        <v>264</v>
      </c>
      <c r="D124" s="117" t="s">
        <v>1003</v>
      </c>
      <c r="E124" s="117" t="s">
        <v>1151</v>
      </c>
      <c r="F124" s="118">
        <v>0</v>
      </c>
      <c r="G124" s="118">
        <v>0</v>
      </c>
      <c r="H124" s="118">
        <v>1852550</v>
      </c>
      <c r="I124" s="118">
        <v>0</v>
      </c>
      <c r="J124" s="118">
        <v>0</v>
      </c>
      <c r="K124" s="118">
        <v>0</v>
      </c>
      <c r="L124" s="118">
        <v>0</v>
      </c>
      <c r="M124" s="118">
        <v>0</v>
      </c>
      <c r="N124" s="119">
        <v>0</v>
      </c>
      <c r="O124" s="119">
        <v>0</v>
      </c>
      <c r="P124" s="118">
        <v>1852550</v>
      </c>
      <c r="Q124" s="118">
        <v>0</v>
      </c>
      <c r="R124" s="120">
        <v>1852550</v>
      </c>
      <c r="S124" s="121">
        <v>0</v>
      </c>
    </row>
    <row r="125" spans="1:19" ht="22.5" x14ac:dyDescent="0.2">
      <c r="A125" s="117" t="s">
        <v>1101</v>
      </c>
      <c r="B125" s="117" t="s">
        <v>350</v>
      </c>
      <c r="C125" s="117" t="s">
        <v>234</v>
      </c>
      <c r="D125" s="117" t="s">
        <v>1004</v>
      </c>
      <c r="E125" s="117" t="s">
        <v>1152</v>
      </c>
      <c r="F125" s="118">
        <v>0</v>
      </c>
      <c r="G125" s="118">
        <v>0</v>
      </c>
      <c r="H125" s="118">
        <v>0</v>
      </c>
      <c r="I125" s="118">
        <v>0</v>
      </c>
      <c r="J125" s="118">
        <v>14208286.26</v>
      </c>
      <c r="K125" s="118">
        <v>29703.09</v>
      </c>
      <c r="L125" s="118">
        <v>0</v>
      </c>
      <c r="M125" s="118">
        <v>0</v>
      </c>
      <c r="N125" s="119">
        <v>0</v>
      </c>
      <c r="O125" s="119">
        <v>0</v>
      </c>
      <c r="P125" s="118">
        <v>14208286.26</v>
      </c>
      <c r="Q125" s="118">
        <v>29703.09</v>
      </c>
      <c r="R125" s="120">
        <v>14208286.26</v>
      </c>
      <c r="S125" s="121">
        <v>29703.09</v>
      </c>
    </row>
    <row r="126" spans="1:19" ht="22.5" x14ac:dyDescent="0.2">
      <c r="A126" s="117" t="s">
        <v>1101</v>
      </c>
      <c r="B126" s="117" t="s">
        <v>350</v>
      </c>
      <c r="C126" s="117" t="s">
        <v>234</v>
      </c>
      <c r="D126" s="117" t="s">
        <v>1005</v>
      </c>
      <c r="E126" s="117" t="s">
        <v>1153</v>
      </c>
      <c r="F126" s="118">
        <v>0</v>
      </c>
      <c r="G126" s="118">
        <v>0</v>
      </c>
      <c r="H126" s="118">
        <v>0</v>
      </c>
      <c r="I126" s="118">
        <v>0</v>
      </c>
      <c r="J126" s="118">
        <v>60949372.859999999</v>
      </c>
      <c r="K126" s="118">
        <v>164300.76999999999</v>
      </c>
      <c r="L126" s="118">
        <v>0</v>
      </c>
      <c r="M126" s="118">
        <v>0</v>
      </c>
      <c r="N126" s="119">
        <v>0</v>
      </c>
      <c r="O126" s="119">
        <v>0</v>
      </c>
      <c r="P126" s="118">
        <v>60949372.859999999</v>
      </c>
      <c r="Q126" s="118">
        <v>164300.76999999999</v>
      </c>
      <c r="R126" s="120">
        <v>60949372.859999999</v>
      </c>
      <c r="S126" s="121">
        <v>164300.76999999999</v>
      </c>
    </row>
    <row r="127" spans="1:19" ht="22.5" x14ac:dyDescent="0.2">
      <c r="A127" s="117" t="s">
        <v>1101</v>
      </c>
      <c r="B127" s="117" t="s">
        <v>350</v>
      </c>
      <c r="C127" s="117" t="s">
        <v>234</v>
      </c>
      <c r="D127" s="117" t="s">
        <v>1006</v>
      </c>
      <c r="E127" s="117" t="s">
        <v>1154</v>
      </c>
      <c r="F127" s="118">
        <v>0</v>
      </c>
      <c r="G127" s="118">
        <v>0</v>
      </c>
      <c r="H127" s="118">
        <v>0</v>
      </c>
      <c r="I127" s="118">
        <v>0</v>
      </c>
      <c r="J127" s="118">
        <v>289051.28999999998</v>
      </c>
      <c r="K127" s="118">
        <v>868.29</v>
      </c>
      <c r="L127" s="118">
        <v>0</v>
      </c>
      <c r="M127" s="118">
        <v>0</v>
      </c>
      <c r="N127" s="119">
        <v>0</v>
      </c>
      <c r="O127" s="119">
        <v>0</v>
      </c>
      <c r="P127" s="118">
        <v>289051.28999999998</v>
      </c>
      <c r="Q127" s="118">
        <v>868.29</v>
      </c>
      <c r="R127" s="120">
        <v>289051.28999999998</v>
      </c>
      <c r="S127" s="121">
        <v>868.29</v>
      </c>
    </row>
    <row r="128" spans="1:19" ht="22.5" x14ac:dyDescent="0.2">
      <c r="A128" s="117" t="s">
        <v>1101</v>
      </c>
      <c r="B128" s="117" t="s">
        <v>350</v>
      </c>
      <c r="C128" s="117" t="s">
        <v>234</v>
      </c>
      <c r="D128" s="117" t="s">
        <v>1007</v>
      </c>
      <c r="E128" s="117" t="s">
        <v>1155</v>
      </c>
      <c r="F128" s="118">
        <v>0</v>
      </c>
      <c r="G128" s="118">
        <v>0</v>
      </c>
      <c r="H128" s="118">
        <v>0</v>
      </c>
      <c r="I128" s="118">
        <v>0</v>
      </c>
      <c r="J128" s="118">
        <v>13957219.640000001</v>
      </c>
      <c r="K128" s="118">
        <v>28236.7</v>
      </c>
      <c r="L128" s="118">
        <v>0</v>
      </c>
      <c r="M128" s="118">
        <v>0</v>
      </c>
      <c r="N128" s="119">
        <v>0</v>
      </c>
      <c r="O128" s="119">
        <v>0</v>
      </c>
      <c r="P128" s="118">
        <v>13957219.640000001</v>
      </c>
      <c r="Q128" s="118">
        <v>28236.7</v>
      </c>
      <c r="R128" s="120">
        <v>13957219.640000001</v>
      </c>
      <c r="S128" s="121">
        <v>28236.7</v>
      </c>
    </row>
    <row r="129" spans="1:19" ht="22.5" x14ac:dyDescent="0.2">
      <c r="A129" s="117" t="s">
        <v>1101</v>
      </c>
      <c r="B129" s="117" t="s">
        <v>350</v>
      </c>
      <c r="C129" s="117" t="s">
        <v>234</v>
      </c>
      <c r="D129" s="117" t="s">
        <v>1008</v>
      </c>
      <c r="E129" s="117" t="s">
        <v>1156</v>
      </c>
      <c r="F129" s="118">
        <v>0</v>
      </c>
      <c r="G129" s="118">
        <v>0</v>
      </c>
      <c r="H129" s="118">
        <v>0</v>
      </c>
      <c r="I129" s="118">
        <v>0</v>
      </c>
      <c r="J129" s="118">
        <v>0</v>
      </c>
      <c r="K129" s="118">
        <v>0</v>
      </c>
      <c r="L129" s="118">
        <v>72461768</v>
      </c>
      <c r="M129" s="118">
        <v>138675.0625</v>
      </c>
      <c r="N129" s="119">
        <v>0</v>
      </c>
      <c r="O129" s="119">
        <v>0</v>
      </c>
      <c r="P129" s="118">
        <v>72461766.790000007</v>
      </c>
      <c r="Q129" s="118">
        <v>138675.07</v>
      </c>
      <c r="R129" s="120">
        <v>72461766.790000007</v>
      </c>
      <c r="S129" s="121">
        <v>138675.07</v>
      </c>
    </row>
    <row r="130" spans="1:19" ht="45" x14ac:dyDescent="0.2">
      <c r="A130" s="117" t="s">
        <v>1101</v>
      </c>
      <c r="B130" s="117" t="s">
        <v>350</v>
      </c>
      <c r="C130" s="117" t="s">
        <v>236</v>
      </c>
      <c r="D130" s="117" t="s">
        <v>284</v>
      </c>
      <c r="E130" s="117" t="s">
        <v>1009</v>
      </c>
      <c r="F130" s="118">
        <v>63923242.409999996</v>
      </c>
      <c r="G130" s="118">
        <v>145853</v>
      </c>
      <c r="H130" s="118">
        <v>0</v>
      </c>
      <c r="I130" s="118">
        <v>0</v>
      </c>
      <c r="J130" s="118">
        <v>150538873.68000001</v>
      </c>
      <c r="K130" s="118">
        <v>371636.64</v>
      </c>
      <c r="L130" s="118">
        <v>26090756</v>
      </c>
      <c r="M130" s="118">
        <v>43805.76171875</v>
      </c>
      <c r="N130" s="119">
        <v>0</v>
      </c>
      <c r="O130" s="119">
        <v>0</v>
      </c>
      <c r="P130" s="118">
        <v>176629629.66999999</v>
      </c>
      <c r="Q130" s="118">
        <v>415442.4</v>
      </c>
      <c r="R130" s="120">
        <v>240552872.08000001</v>
      </c>
      <c r="S130" s="121">
        <v>561296.12</v>
      </c>
    </row>
    <row r="131" spans="1:19" ht="45" x14ac:dyDescent="0.2">
      <c r="A131" s="117" t="s">
        <v>1101</v>
      </c>
      <c r="B131" s="117" t="s">
        <v>350</v>
      </c>
      <c r="C131" s="117" t="s">
        <v>236</v>
      </c>
      <c r="D131" s="117" t="s">
        <v>286</v>
      </c>
      <c r="E131" s="117" t="s">
        <v>1010</v>
      </c>
      <c r="F131" s="118">
        <v>84362296.450000003</v>
      </c>
      <c r="G131" s="118">
        <v>271805</v>
      </c>
      <c r="H131" s="118">
        <v>51531646.200000003</v>
      </c>
      <c r="I131" s="118">
        <v>182960.02</v>
      </c>
      <c r="J131" s="118">
        <v>320001039.01999998</v>
      </c>
      <c r="K131" s="118">
        <v>981845.98</v>
      </c>
      <c r="L131" s="118">
        <v>8860517</v>
      </c>
      <c r="M131" s="118">
        <v>17062.029296875</v>
      </c>
      <c r="N131" s="119">
        <v>0</v>
      </c>
      <c r="O131" s="119">
        <v>0</v>
      </c>
      <c r="P131" s="118">
        <v>380393201.95999998</v>
      </c>
      <c r="Q131" s="118">
        <v>1181868.03</v>
      </c>
      <c r="R131" s="120">
        <v>464755498.41000003</v>
      </c>
      <c r="S131" s="121">
        <v>1453673.1</v>
      </c>
    </row>
    <row r="132" spans="1:19" ht="22.5" x14ac:dyDescent="0.2">
      <c r="A132" s="117" t="s">
        <v>1101</v>
      </c>
      <c r="B132" s="117" t="s">
        <v>350</v>
      </c>
      <c r="C132" s="117" t="s">
        <v>244</v>
      </c>
      <c r="D132" s="117" t="s">
        <v>244</v>
      </c>
      <c r="E132" s="117" t="s">
        <v>1011</v>
      </c>
      <c r="F132" s="118">
        <v>25867599.890000001</v>
      </c>
      <c r="G132" s="118">
        <v>0</v>
      </c>
      <c r="H132" s="118">
        <v>176511499.94999999</v>
      </c>
      <c r="I132" s="118">
        <v>0</v>
      </c>
      <c r="J132" s="118">
        <v>262830.11</v>
      </c>
      <c r="K132" s="118">
        <v>3879.74</v>
      </c>
      <c r="L132" s="118">
        <v>0</v>
      </c>
      <c r="M132" s="118">
        <v>0</v>
      </c>
      <c r="N132" s="119">
        <v>0</v>
      </c>
      <c r="O132" s="119">
        <v>0</v>
      </c>
      <c r="P132" s="118">
        <v>176774330.06</v>
      </c>
      <c r="Q132" s="118">
        <v>3879.74</v>
      </c>
      <c r="R132" s="120">
        <v>202641929.94999999</v>
      </c>
      <c r="S132" s="121">
        <v>3879.74</v>
      </c>
    </row>
    <row r="133" spans="1:19" x14ac:dyDescent="0.2">
      <c r="A133" s="117" t="s">
        <v>1101</v>
      </c>
      <c r="B133" s="117" t="s">
        <v>350</v>
      </c>
      <c r="C133" s="117" t="s">
        <v>246</v>
      </c>
      <c r="D133" s="117" t="s">
        <v>246</v>
      </c>
      <c r="E133" s="117" t="s">
        <v>1012</v>
      </c>
      <c r="F133" s="118">
        <v>0</v>
      </c>
      <c r="G133" s="118">
        <v>0</v>
      </c>
      <c r="H133" s="118">
        <v>0</v>
      </c>
      <c r="I133" s="118">
        <v>0</v>
      </c>
      <c r="J133" s="118">
        <v>144867973.15000001</v>
      </c>
      <c r="K133" s="118">
        <v>352232.27</v>
      </c>
      <c r="L133" s="118">
        <v>0</v>
      </c>
      <c r="M133" s="118">
        <v>0</v>
      </c>
      <c r="N133" s="119">
        <v>0</v>
      </c>
      <c r="O133" s="119">
        <v>0</v>
      </c>
      <c r="P133" s="118">
        <v>144867973.15000001</v>
      </c>
      <c r="Q133" s="118">
        <v>352232.27</v>
      </c>
      <c r="R133" s="120">
        <v>144867973.15000001</v>
      </c>
      <c r="S133" s="121">
        <v>352232.27</v>
      </c>
    </row>
    <row r="134" spans="1:19" ht="22.5" x14ac:dyDescent="0.2">
      <c r="A134" s="117" t="s">
        <v>1101</v>
      </c>
      <c r="B134" s="117" t="s">
        <v>350</v>
      </c>
      <c r="C134" s="117" t="s">
        <v>249</v>
      </c>
      <c r="D134" s="117" t="s">
        <v>249</v>
      </c>
      <c r="E134" s="117" t="s">
        <v>795</v>
      </c>
      <c r="F134" s="118">
        <v>0</v>
      </c>
      <c r="G134" s="118">
        <v>0</v>
      </c>
      <c r="H134" s="118">
        <v>0</v>
      </c>
      <c r="I134" s="118">
        <v>0</v>
      </c>
      <c r="J134" s="118">
        <v>0</v>
      </c>
      <c r="K134" s="118">
        <v>0</v>
      </c>
      <c r="L134" s="118">
        <v>0</v>
      </c>
      <c r="M134" s="118">
        <v>0</v>
      </c>
      <c r="N134" s="119">
        <v>355125120</v>
      </c>
      <c r="O134" s="119">
        <v>912764</v>
      </c>
      <c r="P134" s="118">
        <v>0</v>
      </c>
      <c r="Q134" s="118">
        <v>0</v>
      </c>
      <c r="R134" s="120">
        <v>0</v>
      </c>
      <c r="S134" s="121">
        <v>0</v>
      </c>
    </row>
    <row r="135" spans="1:19" x14ac:dyDescent="0.2">
      <c r="A135" s="117" t="s">
        <v>1101</v>
      </c>
      <c r="B135" s="117" t="s">
        <v>350</v>
      </c>
      <c r="C135" s="117" t="s">
        <v>251</v>
      </c>
      <c r="D135" s="117" t="s">
        <v>251</v>
      </c>
      <c r="E135" s="117" t="s">
        <v>1013</v>
      </c>
      <c r="F135" s="118">
        <v>6803349.3600000003</v>
      </c>
      <c r="G135" s="118">
        <v>0</v>
      </c>
      <c r="H135" s="118">
        <v>517312533.99000001</v>
      </c>
      <c r="I135" s="118">
        <v>0</v>
      </c>
      <c r="J135" s="118">
        <v>0</v>
      </c>
      <c r="K135" s="118">
        <v>0</v>
      </c>
      <c r="L135" s="118">
        <v>0</v>
      </c>
      <c r="M135" s="118">
        <v>0</v>
      </c>
      <c r="N135" s="119">
        <v>0</v>
      </c>
      <c r="O135" s="119">
        <v>0</v>
      </c>
      <c r="P135" s="118">
        <v>517312533.99000001</v>
      </c>
      <c r="Q135" s="118">
        <v>0</v>
      </c>
      <c r="R135" s="120">
        <v>524115883.35000002</v>
      </c>
      <c r="S135" s="121">
        <v>0</v>
      </c>
    </row>
    <row r="136" spans="1:19" ht="33.75" x14ac:dyDescent="0.2">
      <c r="A136" s="117" t="s">
        <v>1101</v>
      </c>
      <c r="B136" s="117" t="s">
        <v>350</v>
      </c>
      <c r="C136" s="117" t="s">
        <v>256</v>
      </c>
      <c r="D136" s="117" t="s">
        <v>293</v>
      </c>
      <c r="E136" s="117" t="s">
        <v>1014</v>
      </c>
      <c r="F136" s="118">
        <v>0</v>
      </c>
      <c r="G136" s="118">
        <v>0</v>
      </c>
      <c r="H136" s="118">
        <v>10035.36</v>
      </c>
      <c r="I136" s="118">
        <v>241.92</v>
      </c>
      <c r="J136" s="118">
        <v>0</v>
      </c>
      <c r="K136" s="118">
        <v>0</v>
      </c>
      <c r="L136" s="118">
        <v>0</v>
      </c>
      <c r="M136" s="118">
        <v>0</v>
      </c>
      <c r="N136" s="119">
        <v>0</v>
      </c>
      <c r="O136" s="119">
        <v>0</v>
      </c>
      <c r="P136" s="118">
        <v>10035.36</v>
      </c>
      <c r="Q136" s="118">
        <v>241.92</v>
      </c>
      <c r="R136" s="120">
        <v>10035.36</v>
      </c>
      <c r="S136" s="121">
        <v>241.92</v>
      </c>
    </row>
    <row r="137" spans="1:19" ht="22.5" x14ac:dyDescent="0.2">
      <c r="A137" s="117" t="s">
        <v>1101</v>
      </c>
      <c r="B137" s="117" t="s">
        <v>350</v>
      </c>
      <c r="C137" s="117" t="s">
        <v>259</v>
      </c>
      <c r="D137" s="117" t="s">
        <v>274</v>
      </c>
      <c r="E137" s="117" t="s">
        <v>1015</v>
      </c>
      <c r="F137" s="118">
        <v>721325.11</v>
      </c>
      <c r="G137" s="118">
        <v>2015</v>
      </c>
      <c r="H137" s="118">
        <v>462059.04</v>
      </c>
      <c r="I137" s="118">
        <v>1292.58</v>
      </c>
      <c r="J137" s="118">
        <v>4729664.6100000003</v>
      </c>
      <c r="K137" s="118">
        <v>13201.54</v>
      </c>
      <c r="L137" s="118">
        <v>0</v>
      </c>
      <c r="M137" s="118">
        <v>0</v>
      </c>
      <c r="N137" s="119">
        <v>0</v>
      </c>
      <c r="O137" s="119">
        <v>0</v>
      </c>
      <c r="P137" s="118">
        <v>5191723.6500000004</v>
      </c>
      <c r="Q137" s="118">
        <v>14494.12</v>
      </c>
      <c r="R137" s="120">
        <v>5913048.7599999998</v>
      </c>
      <c r="S137" s="121">
        <v>16509.95</v>
      </c>
    </row>
    <row r="138" spans="1:19" ht="33.75" x14ac:dyDescent="0.2">
      <c r="A138" s="117" t="s">
        <v>1101</v>
      </c>
      <c r="B138" s="117" t="s">
        <v>350</v>
      </c>
      <c r="C138" s="117" t="s">
        <v>264</v>
      </c>
      <c r="D138" s="117" t="s">
        <v>296</v>
      </c>
      <c r="E138" s="117" t="s">
        <v>1016</v>
      </c>
      <c r="F138" s="118">
        <v>209748</v>
      </c>
      <c r="G138" s="118">
        <v>0</v>
      </c>
      <c r="H138" s="118">
        <v>1966594.36</v>
      </c>
      <c r="I138" s="118">
        <v>0</v>
      </c>
      <c r="J138" s="118">
        <v>0</v>
      </c>
      <c r="K138" s="118">
        <v>0</v>
      </c>
      <c r="L138" s="118">
        <v>0</v>
      </c>
      <c r="M138" s="118">
        <v>0</v>
      </c>
      <c r="N138" s="119">
        <v>0</v>
      </c>
      <c r="O138" s="119">
        <v>0</v>
      </c>
      <c r="P138" s="118">
        <v>1966594.36</v>
      </c>
      <c r="Q138" s="118">
        <v>0</v>
      </c>
      <c r="R138" s="120">
        <v>2176342.36</v>
      </c>
      <c r="S138" s="121">
        <v>0</v>
      </c>
    </row>
    <row r="139" spans="1:19" ht="33.75" x14ac:dyDescent="0.2">
      <c r="A139" s="117" t="s">
        <v>1101</v>
      </c>
      <c r="B139" s="117" t="s">
        <v>351</v>
      </c>
      <c r="C139" s="117" t="s">
        <v>234</v>
      </c>
      <c r="D139" s="117" t="s">
        <v>1017</v>
      </c>
      <c r="E139" s="117" t="s">
        <v>1157</v>
      </c>
      <c r="F139" s="118">
        <v>0</v>
      </c>
      <c r="G139" s="118">
        <v>0</v>
      </c>
      <c r="H139" s="118">
        <v>0</v>
      </c>
      <c r="I139" s="118">
        <v>0</v>
      </c>
      <c r="J139" s="118">
        <v>1688560</v>
      </c>
      <c r="K139" s="118">
        <v>11728</v>
      </c>
      <c r="L139" s="118">
        <v>0</v>
      </c>
      <c r="M139" s="118">
        <v>0</v>
      </c>
      <c r="N139" s="119">
        <v>0</v>
      </c>
      <c r="O139" s="119">
        <v>0</v>
      </c>
      <c r="P139" s="118">
        <v>1688560</v>
      </c>
      <c r="Q139" s="118">
        <v>11728</v>
      </c>
      <c r="R139" s="120">
        <v>1688560</v>
      </c>
      <c r="S139" s="121">
        <v>11728</v>
      </c>
    </row>
    <row r="140" spans="1:19" ht="45" x14ac:dyDescent="0.2">
      <c r="A140" s="117" t="s">
        <v>1101</v>
      </c>
      <c r="B140" s="117" t="s">
        <v>351</v>
      </c>
      <c r="C140" s="117" t="s">
        <v>236</v>
      </c>
      <c r="D140" s="117" t="s">
        <v>1018</v>
      </c>
      <c r="E140" s="117" t="s">
        <v>1158</v>
      </c>
      <c r="F140" s="118">
        <v>118679706</v>
      </c>
      <c r="G140" s="118">
        <v>306474</v>
      </c>
      <c r="H140" s="118">
        <v>26617636</v>
      </c>
      <c r="I140" s="118">
        <v>133785</v>
      </c>
      <c r="J140" s="118">
        <v>294984052</v>
      </c>
      <c r="K140" s="118">
        <v>699609</v>
      </c>
      <c r="L140" s="118">
        <v>4415184</v>
      </c>
      <c r="M140" s="118">
        <v>13709</v>
      </c>
      <c r="N140" s="119">
        <v>0</v>
      </c>
      <c r="O140" s="119">
        <v>0</v>
      </c>
      <c r="P140" s="118">
        <v>326016872</v>
      </c>
      <c r="Q140" s="118">
        <v>847103</v>
      </c>
      <c r="R140" s="120">
        <v>444696578</v>
      </c>
      <c r="S140" s="121">
        <v>1153577</v>
      </c>
    </row>
    <row r="141" spans="1:19" ht="45" x14ac:dyDescent="0.2">
      <c r="A141" s="117" t="s">
        <v>1101</v>
      </c>
      <c r="B141" s="117" t="s">
        <v>351</v>
      </c>
      <c r="C141" s="117" t="s">
        <v>236</v>
      </c>
      <c r="D141" s="117" t="s">
        <v>796</v>
      </c>
      <c r="E141" s="117" t="s">
        <v>1159</v>
      </c>
      <c r="F141" s="118">
        <v>18484282</v>
      </c>
      <c r="G141" s="118">
        <v>45126</v>
      </c>
      <c r="H141" s="118">
        <v>9061161</v>
      </c>
      <c r="I141" s="118">
        <v>31126</v>
      </c>
      <c r="J141" s="118">
        <v>87730785</v>
      </c>
      <c r="K141" s="118">
        <v>234413</v>
      </c>
      <c r="L141" s="118">
        <v>3253305</v>
      </c>
      <c r="M141" s="118">
        <v>6475</v>
      </c>
      <c r="N141" s="119">
        <v>0</v>
      </c>
      <c r="O141" s="119">
        <v>0</v>
      </c>
      <c r="P141" s="118">
        <v>100045251</v>
      </c>
      <c r="Q141" s="118">
        <v>272014</v>
      </c>
      <c r="R141" s="120">
        <v>118529533</v>
      </c>
      <c r="S141" s="121">
        <v>317140</v>
      </c>
    </row>
    <row r="142" spans="1:19" ht="33.75" x14ac:dyDescent="0.2">
      <c r="A142" s="117" t="s">
        <v>1101</v>
      </c>
      <c r="B142" s="117" t="s">
        <v>351</v>
      </c>
      <c r="C142" s="117" t="s">
        <v>244</v>
      </c>
      <c r="D142" s="117" t="s">
        <v>1019</v>
      </c>
      <c r="E142" s="117" t="s">
        <v>1160</v>
      </c>
      <c r="F142" s="118">
        <v>18944979</v>
      </c>
      <c r="G142" s="118">
        <v>0</v>
      </c>
      <c r="H142" s="118">
        <v>94615061</v>
      </c>
      <c r="I142" s="118">
        <v>0</v>
      </c>
      <c r="J142" s="118">
        <v>0</v>
      </c>
      <c r="K142" s="118">
        <v>0</v>
      </c>
      <c r="L142" s="118">
        <v>0</v>
      </c>
      <c r="M142" s="118">
        <v>0</v>
      </c>
      <c r="N142" s="119">
        <v>0</v>
      </c>
      <c r="O142" s="119">
        <v>0</v>
      </c>
      <c r="P142" s="118">
        <v>94615061</v>
      </c>
      <c r="Q142" s="118">
        <v>0</v>
      </c>
      <c r="R142" s="120">
        <v>113560040</v>
      </c>
      <c r="S142" s="121">
        <v>0</v>
      </c>
    </row>
    <row r="143" spans="1:19" ht="33.75" x14ac:dyDescent="0.2">
      <c r="A143" s="117" t="s">
        <v>1101</v>
      </c>
      <c r="B143" s="117" t="s">
        <v>351</v>
      </c>
      <c r="C143" s="117" t="s">
        <v>244</v>
      </c>
      <c r="D143" s="117" t="s">
        <v>797</v>
      </c>
      <c r="E143" s="117" t="s">
        <v>1161</v>
      </c>
      <c r="F143" s="118">
        <v>6753483</v>
      </c>
      <c r="G143" s="118">
        <v>0</v>
      </c>
      <c r="H143" s="118">
        <v>33285777</v>
      </c>
      <c r="I143" s="118">
        <v>0</v>
      </c>
      <c r="J143" s="118">
        <v>0</v>
      </c>
      <c r="K143" s="118">
        <v>0</v>
      </c>
      <c r="L143" s="118">
        <v>0</v>
      </c>
      <c r="M143" s="118">
        <v>0</v>
      </c>
      <c r="N143" s="119">
        <v>0</v>
      </c>
      <c r="O143" s="119">
        <v>0</v>
      </c>
      <c r="P143" s="118">
        <v>33285777</v>
      </c>
      <c r="Q143" s="118">
        <v>0</v>
      </c>
      <c r="R143" s="120">
        <v>40039260</v>
      </c>
      <c r="S143" s="121">
        <v>0</v>
      </c>
    </row>
    <row r="144" spans="1:19" ht="22.5" x14ac:dyDescent="0.2">
      <c r="A144" s="117" t="s">
        <v>1101</v>
      </c>
      <c r="B144" s="117" t="s">
        <v>351</v>
      </c>
      <c r="C144" s="117" t="s">
        <v>246</v>
      </c>
      <c r="D144" s="117" t="s">
        <v>1020</v>
      </c>
      <c r="E144" s="117" t="s">
        <v>1162</v>
      </c>
      <c r="F144" s="118">
        <v>0</v>
      </c>
      <c r="G144" s="118">
        <v>0</v>
      </c>
      <c r="H144" s="118">
        <v>0</v>
      </c>
      <c r="I144" s="118">
        <v>0</v>
      </c>
      <c r="J144" s="118">
        <v>39779688</v>
      </c>
      <c r="K144" s="118">
        <v>108012</v>
      </c>
      <c r="L144" s="118">
        <v>0</v>
      </c>
      <c r="M144" s="118">
        <v>0</v>
      </c>
      <c r="N144" s="119">
        <v>0</v>
      </c>
      <c r="O144" s="119">
        <v>0</v>
      </c>
      <c r="P144" s="118">
        <v>39779688</v>
      </c>
      <c r="Q144" s="118">
        <v>108012</v>
      </c>
      <c r="R144" s="120">
        <v>39779688</v>
      </c>
      <c r="S144" s="121">
        <v>108012</v>
      </c>
    </row>
    <row r="145" spans="1:19" ht="22.5" x14ac:dyDescent="0.2">
      <c r="A145" s="117" t="s">
        <v>1101</v>
      </c>
      <c r="B145" s="117" t="s">
        <v>351</v>
      </c>
      <c r="C145" s="117" t="s">
        <v>249</v>
      </c>
      <c r="D145" s="117" t="s">
        <v>249</v>
      </c>
      <c r="E145" s="117" t="s">
        <v>1021</v>
      </c>
      <c r="F145" s="118">
        <v>0</v>
      </c>
      <c r="G145" s="118">
        <v>0</v>
      </c>
      <c r="H145" s="118">
        <v>0</v>
      </c>
      <c r="I145" s="118">
        <v>0</v>
      </c>
      <c r="J145" s="118">
        <v>0</v>
      </c>
      <c r="K145" s="118">
        <v>0</v>
      </c>
      <c r="L145" s="118">
        <v>0</v>
      </c>
      <c r="M145" s="118">
        <v>0</v>
      </c>
      <c r="N145" s="119">
        <v>283324896</v>
      </c>
      <c r="O145" s="119">
        <v>599672</v>
      </c>
      <c r="P145" s="118">
        <v>0</v>
      </c>
      <c r="Q145" s="118">
        <v>0</v>
      </c>
      <c r="R145" s="120">
        <v>0</v>
      </c>
      <c r="S145" s="121">
        <v>0</v>
      </c>
    </row>
    <row r="146" spans="1:19" ht="22.5" x14ac:dyDescent="0.2">
      <c r="A146" s="117" t="s">
        <v>1101</v>
      </c>
      <c r="B146" s="117" t="s">
        <v>351</v>
      </c>
      <c r="C146" s="117" t="s">
        <v>251</v>
      </c>
      <c r="D146" s="117" t="s">
        <v>1022</v>
      </c>
      <c r="E146" s="117" t="s">
        <v>1163</v>
      </c>
      <c r="F146" s="118">
        <v>6957466</v>
      </c>
      <c r="G146" s="118">
        <v>0</v>
      </c>
      <c r="H146" s="118">
        <v>305730917</v>
      </c>
      <c r="I146" s="118">
        <v>0</v>
      </c>
      <c r="J146" s="118">
        <v>0</v>
      </c>
      <c r="K146" s="118">
        <v>0</v>
      </c>
      <c r="L146" s="118">
        <v>0</v>
      </c>
      <c r="M146" s="118">
        <v>0</v>
      </c>
      <c r="N146" s="119">
        <v>0</v>
      </c>
      <c r="O146" s="119">
        <v>0</v>
      </c>
      <c r="P146" s="118">
        <v>305730917</v>
      </c>
      <c r="Q146" s="118">
        <v>0</v>
      </c>
      <c r="R146" s="120">
        <v>312688383</v>
      </c>
      <c r="S146" s="121">
        <v>0</v>
      </c>
    </row>
    <row r="147" spans="1:19" ht="33.75" x14ac:dyDescent="0.2">
      <c r="A147" s="117" t="s">
        <v>1101</v>
      </c>
      <c r="B147" s="117" t="s">
        <v>351</v>
      </c>
      <c r="C147" s="117" t="s">
        <v>251</v>
      </c>
      <c r="D147" s="117" t="s">
        <v>798</v>
      </c>
      <c r="E147" s="117" t="s">
        <v>1164</v>
      </c>
      <c r="F147" s="118">
        <v>5851504</v>
      </c>
      <c r="G147" s="118">
        <v>0</v>
      </c>
      <c r="H147" s="118">
        <v>129266402</v>
      </c>
      <c r="I147" s="118">
        <v>0</v>
      </c>
      <c r="J147" s="118">
        <v>0</v>
      </c>
      <c r="K147" s="118">
        <v>0</v>
      </c>
      <c r="L147" s="118">
        <v>0</v>
      </c>
      <c r="M147" s="118">
        <v>0</v>
      </c>
      <c r="N147" s="119">
        <v>0</v>
      </c>
      <c r="O147" s="119">
        <v>0</v>
      </c>
      <c r="P147" s="118">
        <v>129266402</v>
      </c>
      <c r="Q147" s="118">
        <v>0</v>
      </c>
      <c r="R147" s="120">
        <v>135117906</v>
      </c>
      <c r="S147" s="121">
        <v>0</v>
      </c>
    </row>
    <row r="148" spans="1:19" ht="33.75" x14ac:dyDescent="0.2">
      <c r="A148" s="117" t="s">
        <v>1101</v>
      </c>
      <c r="B148" s="117" t="s">
        <v>351</v>
      </c>
      <c r="C148" s="117" t="s">
        <v>256</v>
      </c>
      <c r="D148" s="117" t="s">
        <v>1023</v>
      </c>
      <c r="E148" s="117" t="s">
        <v>1165</v>
      </c>
      <c r="F148" s="118">
        <v>52390</v>
      </c>
      <c r="G148" s="118">
        <v>150</v>
      </c>
      <c r="H148" s="118">
        <v>188462</v>
      </c>
      <c r="I148" s="118">
        <v>524</v>
      </c>
      <c r="J148" s="118">
        <v>64431</v>
      </c>
      <c r="K148" s="118">
        <v>179</v>
      </c>
      <c r="L148" s="118">
        <v>0</v>
      </c>
      <c r="M148" s="118">
        <v>0</v>
      </c>
      <c r="N148" s="119">
        <v>0</v>
      </c>
      <c r="O148" s="119">
        <v>0</v>
      </c>
      <c r="P148" s="118">
        <v>252893</v>
      </c>
      <c r="Q148" s="118">
        <v>703</v>
      </c>
      <c r="R148" s="120">
        <v>305283</v>
      </c>
      <c r="S148" s="121">
        <v>853</v>
      </c>
    </row>
    <row r="149" spans="1:19" ht="33.75" x14ac:dyDescent="0.2">
      <c r="A149" s="117" t="s">
        <v>1101</v>
      </c>
      <c r="B149" s="117" t="s">
        <v>351</v>
      </c>
      <c r="C149" s="117" t="s">
        <v>256</v>
      </c>
      <c r="D149" s="117" t="s">
        <v>799</v>
      </c>
      <c r="E149" s="117" t="s">
        <v>1166</v>
      </c>
      <c r="F149" s="118">
        <v>2665</v>
      </c>
      <c r="G149" s="118">
        <v>7</v>
      </c>
      <c r="H149" s="118">
        <v>49400</v>
      </c>
      <c r="I149" s="118">
        <v>0</v>
      </c>
      <c r="J149" s="118">
        <v>0</v>
      </c>
      <c r="K149" s="118">
        <v>0</v>
      </c>
      <c r="L149" s="118">
        <v>0</v>
      </c>
      <c r="M149" s="118">
        <v>0</v>
      </c>
      <c r="N149" s="119">
        <v>0</v>
      </c>
      <c r="O149" s="119">
        <v>0</v>
      </c>
      <c r="P149" s="118">
        <v>49400</v>
      </c>
      <c r="Q149" s="118">
        <v>0</v>
      </c>
      <c r="R149" s="120">
        <v>52065</v>
      </c>
      <c r="S149" s="121">
        <v>7</v>
      </c>
    </row>
    <row r="150" spans="1:19" ht="22.5" x14ac:dyDescent="0.2">
      <c r="A150" s="117" t="s">
        <v>1101</v>
      </c>
      <c r="B150" s="117" t="s">
        <v>351</v>
      </c>
      <c r="C150" s="117" t="s">
        <v>259</v>
      </c>
      <c r="D150" s="117" t="s">
        <v>1024</v>
      </c>
      <c r="E150" s="117" t="s">
        <v>1167</v>
      </c>
      <c r="F150" s="118">
        <v>0</v>
      </c>
      <c r="G150" s="118">
        <v>0</v>
      </c>
      <c r="H150" s="118">
        <v>0</v>
      </c>
      <c r="I150" s="118">
        <v>0</v>
      </c>
      <c r="J150" s="118">
        <v>3553053</v>
      </c>
      <c r="K150" s="118">
        <v>10494</v>
      </c>
      <c r="L150" s="118">
        <v>0</v>
      </c>
      <c r="M150" s="118">
        <v>0</v>
      </c>
      <c r="N150" s="119">
        <v>0</v>
      </c>
      <c r="O150" s="119">
        <v>0</v>
      </c>
      <c r="P150" s="118">
        <v>3553053</v>
      </c>
      <c r="Q150" s="118">
        <v>10494</v>
      </c>
      <c r="R150" s="120">
        <v>3553053</v>
      </c>
      <c r="S150" s="121">
        <v>10494</v>
      </c>
    </row>
    <row r="151" spans="1:19" ht="33.75" x14ac:dyDescent="0.2">
      <c r="A151" s="117" t="s">
        <v>1101</v>
      </c>
      <c r="B151" s="117" t="s">
        <v>351</v>
      </c>
      <c r="C151" s="117" t="s">
        <v>259</v>
      </c>
      <c r="D151" s="117" t="s">
        <v>800</v>
      </c>
      <c r="E151" s="117" t="s">
        <v>1168</v>
      </c>
      <c r="F151" s="118">
        <v>0</v>
      </c>
      <c r="G151" s="118">
        <v>0</v>
      </c>
      <c r="H151" s="118">
        <v>0</v>
      </c>
      <c r="I151" s="118">
        <v>0</v>
      </c>
      <c r="J151" s="118">
        <v>1807168</v>
      </c>
      <c r="K151" s="118">
        <v>5039</v>
      </c>
      <c r="L151" s="118">
        <v>0</v>
      </c>
      <c r="M151" s="118">
        <v>0</v>
      </c>
      <c r="N151" s="119">
        <v>0</v>
      </c>
      <c r="O151" s="119">
        <v>0</v>
      </c>
      <c r="P151" s="118">
        <v>1807168</v>
      </c>
      <c r="Q151" s="118">
        <v>5039</v>
      </c>
      <c r="R151" s="120">
        <v>1807168</v>
      </c>
      <c r="S151" s="121">
        <v>5039</v>
      </c>
    </row>
    <row r="152" spans="1:19" ht="33.75" x14ac:dyDescent="0.2">
      <c r="A152" s="117" t="s">
        <v>1101</v>
      </c>
      <c r="B152" s="117" t="s">
        <v>351</v>
      </c>
      <c r="C152" s="117" t="s">
        <v>264</v>
      </c>
      <c r="D152" s="117" t="s">
        <v>1025</v>
      </c>
      <c r="E152" s="117" t="s">
        <v>1169</v>
      </c>
      <c r="F152" s="118">
        <v>717852</v>
      </c>
      <c r="G152" s="118">
        <v>0</v>
      </c>
      <c r="H152" s="118">
        <v>529200</v>
      </c>
      <c r="I152" s="118">
        <v>0</v>
      </c>
      <c r="J152" s="118">
        <v>0</v>
      </c>
      <c r="K152" s="118">
        <v>0</v>
      </c>
      <c r="L152" s="118">
        <v>0</v>
      </c>
      <c r="M152" s="118">
        <v>0</v>
      </c>
      <c r="N152" s="119">
        <v>0</v>
      </c>
      <c r="O152" s="119">
        <v>0</v>
      </c>
      <c r="P152" s="118">
        <v>529200</v>
      </c>
      <c r="Q152" s="118">
        <v>0</v>
      </c>
      <c r="R152" s="120">
        <v>1247052</v>
      </c>
      <c r="S152" s="121">
        <v>0</v>
      </c>
    </row>
    <row r="153" spans="1:19" ht="45" x14ac:dyDescent="0.2">
      <c r="A153" s="117" t="s">
        <v>1101</v>
      </c>
      <c r="B153" s="117" t="s">
        <v>352</v>
      </c>
      <c r="C153" s="117" t="s">
        <v>236</v>
      </c>
      <c r="D153" s="117" t="s">
        <v>353</v>
      </c>
      <c r="E153" s="117" t="s">
        <v>354</v>
      </c>
      <c r="F153" s="118">
        <v>0</v>
      </c>
      <c r="G153" s="118">
        <v>0</v>
      </c>
      <c r="H153" s="118">
        <v>0</v>
      </c>
      <c r="I153" s="118">
        <v>0</v>
      </c>
      <c r="J153" s="118">
        <v>0</v>
      </c>
      <c r="K153" s="118">
        <v>0</v>
      </c>
      <c r="L153" s="118">
        <v>0</v>
      </c>
      <c r="M153" s="118">
        <v>0</v>
      </c>
      <c r="N153" s="119">
        <v>0</v>
      </c>
      <c r="O153" s="119">
        <v>0</v>
      </c>
      <c r="P153" s="118">
        <v>0</v>
      </c>
      <c r="Q153" s="118">
        <v>0</v>
      </c>
      <c r="R153" s="120">
        <v>0</v>
      </c>
      <c r="S153" s="121">
        <v>0</v>
      </c>
    </row>
    <row r="154" spans="1:19" ht="45" x14ac:dyDescent="0.2">
      <c r="A154" s="117" t="s">
        <v>1101</v>
      </c>
      <c r="B154" s="117" t="s">
        <v>352</v>
      </c>
      <c r="C154" s="117" t="s">
        <v>236</v>
      </c>
      <c r="D154" s="117" t="s">
        <v>277</v>
      </c>
      <c r="E154" s="117" t="s">
        <v>355</v>
      </c>
      <c r="F154" s="118">
        <v>98748790.209999993</v>
      </c>
      <c r="G154" s="118">
        <v>260216</v>
      </c>
      <c r="H154" s="118">
        <v>148014120.94</v>
      </c>
      <c r="I154" s="118">
        <v>367506.87</v>
      </c>
      <c r="J154" s="118">
        <v>596332761.79999995</v>
      </c>
      <c r="K154" s="118">
        <v>1527385.43</v>
      </c>
      <c r="L154" s="118">
        <v>10244929</v>
      </c>
      <c r="M154" s="118">
        <v>19480.66015625</v>
      </c>
      <c r="N154" s="119">
        <v>0</v>
      </c>
      <c r="O154" s="119">
        <v>0</v>
      </c>
      <c r="P154" s="118">
        <v>754591811.38</v>
      </c>
      <c r="Q154" s="118">
        <v>1914372.96</v>
      </c>
      <c r="R154" s="120">
        <v>853340601.59000003</v>
      </c>
      <c r="S154" s="121">
        <v>2174589.58</v>
      </c>
    </row>
    <row r="155" spans="1:19" ht="22.5" x14ac:dyDescent="0.2">
      <c r="A155" s="117" t="s">
        <v>1101</v>
      </c>
      <c r="B155" s="117" t="s">
        <v>352</v>
      </c>
      <c r="C155" s="117" t="s">
        <v>244</v>
      </c>
      <c r="D155" s="117" t="s">
        <v>244</v>
      </c>
      <c r="E155" s="117" t="s">
        <v>356</v>
      </c>
      <c r="F155" s="118">
        <v>27769604.699999999</v>
      </c>
      <c r="G155" s="118">
        <v>0</v>
      </c>
      <c r="H155" s="118">
        <v>176252125.43000001</v>
      </c>
      <c r="I155" s="118">
        <v>0</v>
      </c>
      <c r="J155" s="118">
        <v>0</v>
      </c>
      <c r="K155" s="118">
        <v>0</v>
      </c>
      <c r="L155" s="118">
        <v>0</v>
      </c>
      <c r="M155" s="118">
        <v>0</v>
      </c>
      <c r="N155" s="119">
        <v>0</v>
      </c>
      <c r="O155" s="119">
        <v>0</v>
      </c>
      <c r="P155" s="118">
        <v>176252125.43000001</v>
      </c>
      <c r="Q155" s="118">
        <v>0</v>
      </c>
      <c r="R155" s="120">
        <v>204021730.13</v>
      </c>
      <c r="S155" s="121">
        <v>0</v>
      </c>
    </row>
    <row r="156" spans="1:19" ht="22.5" x14ac:dyDescent="0.2">
      <c r="A156" s="117" t="s">
        <v>1101</v>
      </c>
      <c r="B156" s="117" t="s">
        <v>352</v>
      </c>
      <c r="C156" s="117" t="s">
        <v>246</v>
      </c>
      <c r="D156" s="117" t="s">
        <v>357</v>
      </c>
      <c r="E156" s="117" t="s">
        <v>358</v>
      </c>
      <c r="F156" s="118">
        <v>0</v>
      </c>
      <c r="G156" s="118">
        <v>0</v>
      </c>
      <c r="H156" s="118">
        <v>0</v>
      </c>
      <c r="I156" s="118">
        <v>0</v>
      </c>
      <c r="J156" s="118">
        <v>105674753</v>
      </c>
      <c r="K156" s="118">
        <v>249863.26</v>
      </c>
      <c r="L156" s="118">
        <v>73120840</v>
      </c>
      <c r="M156" s="118">
        <v>130416.8515625</v>
      </c>
      <c r="N156" s="119">
        <v>0</v>
      </c>
      <c r="O156" s="119">
        <v>0</v>
      </c>
      <c r="P156" s="118">
        <v>178795591.75</v>
      </c>
      <c r="Q156" s="118">
        <v>380280.11</v>
      </c>
      <c r="R156" s="120">
        <v>178795591.75</v>
      </c>
      <c r="S156" s="121">
        <v>380280.11</v>
      </c>
    </row>
    <row r="157" spans="1:19" ht="22.5" x14ac:dyDescent="0.2">
      <c r="A157" s="117" t="s">
        <v>1101</v>
      </c>
      <c r="B157" s="117" t="s">
        <v>352</v>
      </c>
      <c r="C157" s="117" t="s">
        <v>246</v>
      </c>
      <c r="D157" s="117" t="s">
        <v>359</v>
      </c>
      <c r="E157" s="117" t="s">
        <v>360</v>
      </c>
      <c r="F157" s="118">
        <v>0</v>
      </c>
      <c r="G157" s="118">
        <v>0</v>
      </c>
      <c r="H157" s="118">
        <v>0</v>
      </c>
      <c r="I157" s="118">
        <v>0</v>
      </c>
      <c r="J157" s="118">
        <v>0</v>
      </c>
      <c r="K157" s="118">
        <v>0</v>
      </c>
      <c r="L157" s="118">
        <v>0</v>
      </c>
      <c r="M157" s="118">
        <v>0</v>
      </c>
      <c r="N157" s="119">
        <v>0</v>
      </c>
      <c r="O157" s="119">
        <v>0</v>
      </c>
      <c r="P157" s="118">
        <v>0</v>
      </c>
      <c r="Q157" s="118">
        <v>0</v>
      </c>
      <c r="R157" s="120">
        <v>0</v>
      </c>
      <c r="S157" s="121">
        <v>0</v>
      </c>
    </row>
    <row r="158" spans="1:19" ht="22.5" x14ac:dyDescent="0.2">
      <c r="A158" s="117" t="s">
        <v>1101</v>
      </c>
      <c r="B158" s="117" t="s">
        <v>352</v>
      </c>
      <c r="C158" s="117" t="s">
        <v>246</v>
      </c>
      <c r="D158" s="117" t="s">
        <v>361</v>
      </c>
      <c r="E158" s="117" t="s">
        <v>362</v>
      </c>
      <c r="F158" s="118">
        <v>0</v>
      </c>
      <c r="G158" s="118">
        <v>0</v>
      </c>
      <c r="H158" s="118">
        <v>0</v>
      </c>
      <c r="I158" s="118">
        <v>0</v>
      </c>
      <c r="J158" s="118">
        <v>79402949.640000001</v>
      </c>
      <c r="K158" s="118">
        <v>245919.94</v>
      </c>
      <c r="L158" s="118">
        <v>96198960</v>
      </c>
      <c r="M158" s="118">
        <v>172724.125</v>
      </c>
      <c r="N158" s="119">
        <v>0</v>
      </c>
      <c r="O158" s="119">
        <v>0</v>
      </c>
      <c r="P158" s="118">
        <v>175601913.13999999</v>
      </c>
      <c r="Q158" s="118">
        <v>418644.06</v>
      </c>
      <c r="R158" s="120">
        <v>175601913.13999999</v>
      </c>
      <c r="S158" s="121">
        <v>418644.06</v>
      </c>
    </row>
    <row r="159" spans="1:19" ht="22.5" x14ac:dyDescent="0.2">
      <c r="A159" s="117" t="s">
        <v>1101</v>
      </c>
      <c r="B159" s="117" t="s">
        <v>352</v>
      </c>
      <c r="C159" s="117" t="s">
        <v>249</v>
      </c>
      <c r="D159" s="117" t="s">
        <v>249</v>
      </c>
      <c r="E159" s="117" t="s">
        <v>363</v>
      </c>
      <c r="F159" s="118">
        <v>0</v>
      </c>
      <c r="G159" s="118">
        <v>0</v>
      </c>
      <c r="H159" s="118">
        <v>0</v>
      </c>
      <c r="I159" s="118">
        <v>0</v>
      </c>
      <c r="J159" s="118">
        <v>0</v>
      </c>
      <c r="K159" s="118">
        <v>0</v>
      </c>
      <c r="L159" s="118">
        <v>0</v>
      </c>
      <c r="M159" s="118">
        <v>0</v>
      </c>
      <c r="N159" s="119">
        <v>413053216</v>
      </c>
      <c r="O159" s="119">
        <v>1019198</v>
      </c>
      <c r="P159" s="118">
        <v>0</v>
      </c>
      <c r="Q159" s="118">
        <v>0</v>
      </c>
      <c r="R159" s="120">
        <v>0</v>
      </c>
      <c r="S159" s="121">
        <v>0</v>
      </c>
    </row>
    <row r="160" spans="1:19" ht="22.5" x14ac:dyDescent="0.2">
      <c r="A160" s="117" t="s">
        <v>1101</v>
      </c>
      <c r="B160" s="117" t="s">
        <v>352</v>
      </c>
      <c r="C160" s="117" t="s">
        <v>251</v>
      </c>
      <c r="D160" s="117" t="s">
        <v>251</v>
      </c>
      <c r="E160" s="117" t="s">
        <v>364</v>
      </c>
      <c r="F160" s="118">
        <v>10519421.619999999</v>
      </c>
      <c r="G160" s="118">
        <v>0</v>
      </c>
      <c r="H160" s="118">
        <v>652332460.02999997</v>
      </c>
      <c r="I160" s="118">
        <v>0</v>
      </c>
      <c r="J160" s="118">
        <v>0</v>
      </c>
      <c r="K160" s="118">
        <v>0</v>
      </c>
      <c r="L160" s="118">
        <v>0</v>
      </c>
      <c r="M160" s="118">
        <v>0</v>
      </c>
      <c r="N160" s="119">
        <v>0</v>
      </c>
      <c r="O160" s="119">
        <v>0</v>
      </c>
      <c r="P160" s="118">
        <v>652332460.02999997</v>
      </c>
      <c r="Q160" s="118">
        <v>0</v>
      </c>
      <c r="R160" s="120">
        <v>662851881.64999998</v>
      </c>
      <c r="S160" s="121">
        <v>0</v>
      </c>
    </row>
    <row r="161" spans="1:19" ht="33.75" x14ac:dyDescent="0.2">
      <c r="A161" s="117" t="s">
        <v>1101</v>
      </c>
      <c r="B161" s="117" t="s">
        <v>352</v>
      </c>
      <c r="C161" s="117" t="s">
        <v>256</v>
      </c>
      <c r="D161" s="117" t="s">
        <v>293</v>
      </c>
      <c r="E161" s="117" t="s">
        <v>365</v>
      </c>
      <c r="F161" s="118">
        <v>54234.89</v>
      </c>
      <c r="G161" s="118">
        <v>152</v>
      </c>
      <c r="H161" s="118">
        <v>661827.80000000005</v>
      </c>
      <c r="I161" s="118">
        <v>1839.81</v>
      </c>
      <c r="J161" s="118">
        <v>0</v>
      </c>
      <c r="K161" s="118">
        <v>0</v>
      </c>
      <c r="L161" s="118">
        <v>0</v>
      </c>
      <c r="M161" s="118">
        <v>0</v>
      </c>
      <c r="N161" s="119">
        <v>0</v>
      </c>
      <c r="O161" s="119">
        <v>0</v>
      </c>
      <c r="P161" s="118">
        <v>661827.80000000005</v>
      </c>
      <c r="Q161" s="118">
        <v>1839.81</v>
      </c>
      <c r="R161" s="120">
        <v>716062.69</v>
      </c>
      <c r="S161" s="121">
        <v>1992.57</v>
      </c>
    </row>
    <row r="162" spans="1:19" ht="22.5" x14ac:dyDescent="0.2">
      <c r="A162" s="117" t="s">
        <v>1101</v>
      </c>
      <c r="B162" s="117" t="s">
        <v>352</v>
      </c>
      <c r="C162" s="117" t="s">
        <v>259</v>
      </c>
      <c r="D162" s="117" t="s">
        <v>274</v>
      </c>
      <c r="E162" s="117" t="s">
        <v>366</v>
      </c>
      <c r="F162" s="118">
        <v>0</v>
      </c>
      <c r="G162" s="118">
        <v>0</v>
      </c>
      <c r="H162" s="118">
        <v>18383.740000000002</v>
      </c>
      <c r="I162" s="118">
        <v>53.04</v>
      </c>
      <c r="J162" s="118">
        <v>6580995.6299999999</v>
      </c>
      <c r="K162" s="118">
        <v>18969.759999999998</v>
      </c>
      <c r="L162" s="118">
        <v>0</v>
      </c>
      <c r="M162" s="118">
        <v>0</v>
      </c>
      <c r="N162" s="119">
        <v>0</v>
      </c>
      <c r="O162" s="119">
        <v>0</v>
      </c>
      <c r="P162" s="118">
        <v>6599379.3700000001</v>
      </c>
      <c r="Q162" s="118">
        <v>19022.8</v>
      </c>
      <c r="R162" s="120">
        <v>6599379.3700000001</v>
      </c>
      <c r="S162" s="121">
        <v>19022.8</v>
      </c>
    </row>
    <row r="163" spans="1:19" ht="33.75" x14ac:dyDescent="0.2">
      <c r="A163" s="117" t="s">
        <v>1101</v>
      </c>
      <c r="B163" s="117" t="s">
        <v>352</v>
      </c>
      <c r="C163" s="117" t="s">
        <v>264</v>
      </c>
      <c r="D163" s="117" t="s">
        <v>296</v>
      </c>
      <c r="E163" s="117" t="s">
        <v>367</v>
      </c>
      <c r="F163" s="118">
        <v>0</v>
      </c>
      <c r="G163" s="118">
        <v>0</v>
      </c>
      <c r="H163" s="118">
        <v>138289.81</v>
      </c>
      <c r="I163" s="118">
        <v>0</v>
      </c>
      <c r="J163" s="118">
        <v>2171556.75</v>
      </c>
      <c r="K163" s="118">
        <v>0</v>
      </c>
      <c r="L163" s="118">
        <v>0</v>
      </c>
      <c r="M163" s="118">
        <v>0</v>
      </c>
      <c r="N163" s="119">
        <v>0</v>
      </c>
      <c r="O163" s="119">
        <v>0</v>
      </c>
      <c r="P163" s="118">
        <v>2309846.56</v>
      </c>
      <c r="Q163" s="118">
        <v>0</v>
      </c>
      <c r="R163" s="120">
        <v>2309846.56</v>
      </c>
      <c r="S163" s="121">
        <v>0</v>
      </c>
    </row>
    <row r="164" spans="1:19" ht="45" x14ac:dyDescent="0.2">
      <c r="A164" s="117" t="s">
        <v>1101</v>
      </c>
      <c r="B164" s="117" t="s">
        <v>801</v>
      </c>
      <c r="C164" s="117" t="s">
        <v>236</v>
      </c>
      <c r="D164" s="117" t="s">
        <v>277</v>
      </c>
      <c r="E164" s="117" t="s">
        <v>802</v>
      </c>
      <c r="F164" s="118">
        <v>19457267.34</v>
      </c>
      <c r="G164" s="118">
        <v>44035</v>
      </c>
      <c r="H164" s="118">
        <v>13765324.039999999</v>
      </c>
      <c r="I164" s="118">
        <v>41896.28</v>
      </c>
      <c r="J164" s="118">
        <v>85964296.709999993</v>
      </c>
      <c r="K164" s="118">
        <v>206660.81</v>
      </c>
      <c r="L164" s="118">
        <v>2389303.75</v>
      </c>
      <c r="M164" s="118">
        <v>4662.93994140625</v>
      </c>
      <c r="N164" s="119">
        <v>0</v>
      </c>
      <c r="O164" s="119">
        <v>0</v>
      </c>
      <c r="P164" s="118">
        <v>102118924.45</v>
      </c>
      <c r="Q164" s="118">
        <v>253220.03</v>
      </c>
      <c r="R164" s="120">
        <v>121576191.79000001</v>
      </c>
      <c r="S164" s="121">
        <v>297255.05</v>
      </c>
    </row>
    <row r="165" spans="1:19" ht="33.75" x14ac:dyDescent="0.2">
      <c r="A165" s="117" t="s">
        <v>1101</v>
      </c>
      <c r="B165" s="117" t="s">
        <v>801</v>
      </c>
      <c r="C165" s="117" t="s">
        <v>244</v>
      </c>
      <c r="D165" s="117" t="s">
        <v>244</v>
      </c>
      <c r="E165" s="117" t="s">
        <v>803</v>
      </c>
      <c r="F165" s="118">
        <v>6545898.0899999999</v>
      </c>
      <c r="G165" s="118">
        <v>0</v>
      </c>
      <c r="H165" s="118">
        <v>37626918.829999998</v>
      </c>
      <c r="I165" s="118">
        <v>0</v>
      </c>
      <c r="J165" s="118">
        <v>374166.19</v>
      </c>
      <c r="K165" s="118">
        <v>0</v>
      </c>
      <c r="L165" s="118">
        <v>0</v>
      </c>
      <c r="M165" s="118">
        <v>0</v>
      </c>
      <c r="N165" s="119">
        <v>0</v>
      </c>
      <c r="O165" s="119">
        <v>0</v>
      </c>
      <c r="P165" s="118">
        <v>38001085.020000003</v>
      </c>
      <c r="Q165" s="118">
        <v>0</v>
      </c>
      <c r="R165" s="120">
        <v>44546983.109999999</v>
      </c>
      <c r="S165" s="121">
        <v>0</v>
      </c>
    </row>
    <row r="166" spans="1:19" ht="33.75" x14ac:dyDescent="0.2">
      <c r="A166" s="117" t="s">
        <v>1101</v>
      </c>
      <c r="B166" s="117" t="s">
        <v>801</v>
      </c>
      <c r="C166" s="117" t="s">
        <v>249</v>
      </c>
      <c r="D166" s="117" t="s">
        <v>249</v>
      </c>
      <c r="E166" s="117" t="s">
        <v>804</v>
      </c>
      <c r="F166" s="118">
        <v>0</v>
      </c>
      <c r="G166" s="118">
        <v>0</v>
      </c>
      <c r="H166" s="118">
        <v>0</v>
      </c>
      <c r="I166" s="118">
        <v>0</v>
      </c>
      <c r="J166" s="118">
        <v>0</v>
      </c>
      <c r="K166" s="118">
        <v>0</v>
      </c>
      <c r="L166" s="118">
        <v>0</v>
      </c>
      <c r="M166" s="118">
        <v>0</v>
      </c>
      <c r="N166" s="119">
        <v>50868804</v>
      </c>
      <c r="O166" s="119">
        <v>113630.9921875</v>
      </c>
      <c r="P166" s="118">
        <v>0</v>
      </c>
      <c r="Q166" s="118">
        <v>0</v>
      </c>
      <c r="R166" s="120">
        <v>0</v>
      </c>
      <c r="S166" s="121">
        <v>0</v>
      </c>
    </row>
    <row r="167" spans="1:19" ht="33.75" x14ac:dyDescent="0.2">
      <c r="A167" s="117" t="s">
        <v>1101</v>
      </c>
      <c r="B167" s="117" t="s">
        <v>801</v>
      </c>
      <c r="C167" s="117" t="s">
        <v>251</v>
      </c>
      <c r="D167" s="117" t="s">
        <v>251</v>
      </c>
      <c r="E167" s="117" t="s">
        <v>805</v>
      </c>
      <c r="F167" s="118">
        <v>2069000.01</v>
      </c>
      <c r="G167" s="118">
        <v>0</v>
      </c>
      <c r="H167" s="118">
        <v>134916040.78999999</v>
      </c>
      <c r="I167" s="118">
        <v>0</v>
      </c>
      <c r="J167" s="118">
        <v>0</v>
      </c>
      <c r="K167" s="118">
        <v>0</v>
      </c>
      <c r="L167" s="118">
        <v>0</v>
      </c>
      <c r="M167" s="118">
        <v>0</v>
      </c>
      <c r="N167" s="119">
        <v>0</v>
      </c>
      <c r="O167" s="119">
        <v>0</v>
      </c>
      <c r="P167" s="118">
        <v>134916040.78999999</v>
      </c>
      <c r="Q167" s="118">
        <v>0</v>
      </c>
      <c r="R167" s="120">
        <v>136985040.80000001</v>
      </c>
      <c r="S167" s="121">
        <v>0</v>
      </c>
    </row>
    <row r="168" spans="1:19" ht="33.75" x14ac:dyDescent="0.2">
      <c r="A168" s="117" t="s">
        <v>1101</v>
      </c>
      <c r="B168" s="117" t="s">
        <v>801</v>
      </c>
      <c r="C168" s="117" t="s">
        <v>259</v>
      </c>
      <c r="D168" s="117" t="s">
        <v>274</v>
      </c>
      <c r="E168" s="117" t="s">
        <v>806</v>
      </c>
      <c r="F168" s="118">
        <v>0</v>
      </c>
      <c r="G168" s="118">
        <v>0</v>
      </c>
      <c r="H168" s="118">
        <v>0</v>
      </c>
      <c r="I168" s="118">
        <v>0</v>
      </c>
      <c r="J168" s="118">
        <v>1221028.9099999999</v>
      </c>
      <c r="K168" s="118">
        <v>3430.2</v>
      </c>
      <c r="L168" s="118">
        <v>0</v>
      </c>
      <c r="M168" s="118">
        <v>0</v>
      </c>
      <c r="N168" s="119">
        <v>0</v>
      </c>
      <c r="O168" s="119">
        <v>0</v>
      </c>
      <c r="P168" s="118">
        <v>1221028.9099999999</v>
      </c>
      <c r="Q168" s="118">
        <v>3430.2</v>
      </c>
      <c r="R168" s="120">
        <v>1221028.9099999999</v>
      </c>
      <c r="S168" s="121">
        <v>3430.2</v>
      </c>
    </row>
    <row r="169" spans="1:19" ht="33.75" x14ac:dyDescent="0.2">
      <c r="A169" s="117" t="s">
        <v>1101</v>
      </c>
      <c r="B169" s="117" t="s">
        <v>801</v>
      </c>
      <c r="C169" s="117" t="s">
        <v>264</v>
      </c>
      <c r="D169" s="117" t="s">
        <v>296</v>
      </c>
      <c r="E169" s="117" t="s">
        <v>807</v>
      </c>
      <c r="F169" s="118">
        <v>336.02</v>
      </c>
      <c r="G169" s="118">
        <v>0</v>
      </c>
      <c r="H169" s="118">
        <v>395897.25</v>
      </c>
      <c r="I169" s="118">
        <v>0</v>
      </c>
      <c r="J169" s="118">
        <v>0</v>
      </c>
      <c r="K169" s="118">
        <v>0</v>
      </c>
      <c r="L169" s="118">
        <v>0</v>
      </c>
      <c r="M169" s="118">
        <v>0</v>
      </c>
      <c r="N169" s="119">
        <v>0</v>
      </c>
      <c r="O169" s="119">
        <v>0</v>
      </c>
      <c r="P169" s="118">
        <v>395897.25</v>
      </c>
      <c r="Q169" s="118">
        <v>0</v>
      </c>
      <c r="R169" s="120">
        <v>396233.27</v>
      </c>
      <c r="S169" s="121">
        <v>0</v>
      </c>
    </row>
    <row r="170" spans="1:19" ht="33.75" x14ac:dyDescent="0.2">
      <c r="A170" s="117" t="s">
        <v>1101</v>
      </c>
      <c r="B170" s="117" t="s">
        <v>808</v>
      </c>
      <c r="C170" s="117" t="s">
        <v>234</v>
      </c>
      <c r="D170" s="117" t="s">
        <v>1017</v>
      </c>
      <c r="E170" s="117" t="s">
        <v>1170</v>
      </c>
      <c r="F170" s="118">
        <v>0</v>
      </c>
      <c r="G170" s="118">
        <v>0</v>
      </c>
      <c r="H170" s="118">
        <v>0</v>
      </c>
      <c r="I170" s="118">
        <v>0</v>
      </c>
      <c r="J170" s="118">
        <v>16786736</v>
      </c>
      <c r="K170" s="118">
        <v>38092</v>
      </c>
      <c r="L170" s="118">
        <v>0</v>
      </c>
      <c r="M170" s="118">
        <v>0</v>
      </c>
      <c r="N170" s="119">
        <v>0</v>
      </c>
      <c r="O170" s="119">
        <v>0</v>
      </c>
      <c r="P170" s="118">
        <v>16786736</v>
      </c>
      <c r="Q170" s="118">
        <v>38092</v>
      </c>
      <c r="R170" s="120">
        <v>16786736</v>
      </c>
      <c r="S170" s="121">
        <v>38092</v>
      </c>
    </row>
    <row r="171" spans="1:19" ht="45" x14ac:dyDescent="0.2">
      <c r="A171" s="117" t="s">
        <v>1101</v>
      </c>
      <c r="B171" s="117" t="s">
        <v>808</v>
      </c>
      <c r="C171" s="117" t="s">
        <v>236</v>
      </c>
      <c r="D171" s="117" t="s">
        <v>1026</v>
      </c>
      <c r="E171" s="117" t="s">
        <v>1171</v>
      </c>
      <c r="F171" s="118">
        <v>10530360</v>
      </c>
      <c r="G171" s="118">
        <v>21471</v>
      </c>
      <c r="H171" s="118">
        <v>0</v>
      </c>
      <c r="I171" s="118">
        <v>0</v>
      </c>
      <c r="J171" s="118">
        <v>71869263</v>
      </c>
      <c r="K171" s="118">
        <v>142132</v>
      </c>
      <c r="L171" s="118">
        <v>0</v>
      </c>
      <c r="M171" s="118">
        <v>0</v>
      </c>
      <c r="N171" s="119">
        <v>0</v>
      </c>
      <c r="O171" s="119">
        <v>0</v>
      </c>
      <c r="P171" s="118">
        <v>71869263</v>
      </c>
      <c r="Q171" s="118">
        <v>142132</v>
      </c>
      <c r="R171" s="120">
        <v>82399623</v>
      </c>
      <c r="S171" s="121">
        <v>163603</v>
      </c>
    </row>
    <row r="172" spans="1:19" ht="45" x14ac:dyDescent="0.2">
      <c r="A172" s="117" t="s">
        <v>1101</v>
      </c>
      <c r="B172" s="117" t="s">
        <v>808</v>
      </c>
      <c r="C172" s="117" t="s">
        <v>236</v>
      </c>
      <c r="D172" s="117" t="s">
        <v>1027</v>
      </c>
      <c r="E172" s="117" t="s">
        <v>1172</v>
      </c>
      <c r="F172" s="118">
        <v>0</v>
      </c>
      <c r="G172" s="118">
        <v>0</v>
      </c>
      <c r="H172" s="118">
        <v>3288945</v>
      </c>
      <c r="I172" s="118">
        <v>6151</v>
      </c>
      <c r="J172" s="118">
        <v>10750517</v>
      </c>
      <c r="K172" s="118">
        <v>39156</v>
      </c>
      <c r="L172" s="118">
        <v>2543704</v>
      </c>
      <c r="M172" s="118">
        <v>12427</v>
      </c>
      <c r="N172" s="119">
        <v>0</v>
      </c>
      <c r="O172" s="119">
        <v>0</v>
      </c>
      <c r="P172" s="118">
        <v>16583166</v>
      </c>
      <c r="Q172" s="118">
        <v>57734</v>
      </c>
      <c r="R172" s="120">
        <v>16583166</v>
      </c>
      <c r="S172" s="121">
        <v>57734</v>
      </c>
    </row>
    <row r="173" spans="1:19" ht="45" x14ac:dyDescent="0.2">
      <c r="A173" s="117" t="s">
        <v>1101</v>
      </c>
      <c r="B173" s="117" t="s">
        <v>808</v>
      </c>
      <c r="C173" s="117" t="s">
        <v>236</v>
      </c>
      <c r="D173" s="117" t="s">
        <v>1028</v>
      </c>
      <c r="E173" s="117" t="s">
        <v>1173</v>
      </c>
      <c r="F173" s="118">
        <v>46194381</v>
      </c>
      <c r="G173" s="118">
        <v>103028</v>
      </c>
      <c r="H173" s="118">
        <v>5531439</v>
      </c>
      <c r="I173" s="118">
        <v>28328</v>
      </c>
      <c r="J173" s="118">
        <v>48735674</v>
      </c>
      <c r="K173" s="118">
        <v>135526</v>
      </c>
      <c r="L173" s="118">
        <v>0</v>
      </c>
      <c r="M173" s="118">
        <v>0</v>
      </c>
      <c r="N173" s="119">
        <v>0</v>
      </c>
      <c r="O173" s="119">
        <v>0</v>
      </c>
      <c r="P173" s="118">
        <v>54267113</v>
      </c>
      <c r="Q173" s="118">
        <v>163854</v>
      </c>
      <c r="R173" s="120">
        <v>100461494</v>
      </c>
      <c r="S173" s="121">
        <v>266882</v>
      </c>
    </row>
    <row r="174" spans="1:19" ht="45" x14ac:dyDescent="0.2">
      <c r="A174" s="117" t="s">
        <v>1101</v>
      </c>
      <c r="B174" s="117" t="s">
        <v>808</v>
      </c>
      <c r="C174" s="117" t="s">
        <v>236</v>
      </c>
      <c r="D174" s="117" t="s">
        <v>1029</v>
      </c>
      <c r="E174" s="117" t="s">
        <v>1174</v>
      </c>
      <c r="F174" s="118">
        <v>0</v>
      </c>
      <c r="G174" s="118">
        <v>0</v>
      </c>
      <c r="H174" s="118">
        <v>0</v>
      </c>
      <c r="I174" s="118">
        <v>0</v>
      </c>
      <c r="J174" s="118">
        <v>13301023</v>
      </c>
      <c r="K174" s="118">
        <v>31432</v>
      </c>
      <c r="L174" s="118">
        <v>0</v>
      </c>
      <c r="M174" s="118">
        <v>0</v>
      </c>
      <c r="N174" s="119">
        <v>0</v>
      </c>
      <c r="O174" s="119">
        <v>0</v>
      </c>
      <c r="P174" s="118">
        <v>13301023</v>
      </c>
      <c r="Q174" s="118">
        <v>31432</v>
      </c>
      <c r="R174" s="120">
        <v>13301023</v>
      </c>
      <c r="S174" s="121">
        <v>31432</v>
      </c>
    </row>
    <row r="175" spans="1:19" ht="33.75" x14ac:dyDescent="0.2">
      <c r="A175" s="117" t="s">
        <v>1101</v>
      </c>
      <c r="B175" s="117" t="s">
        <v>808</v>
      </c>
      <c r="C175" s="117" t="s">
        <v>244</v>
      </c>
      <c r="D175" s="117" t="s">
        <v>1030</v>
      </c>
      <c r="E175" s="117" t="s">
        <v>1175</v>
      </c>
      <c r="F175" s="118">
        <v>0</v>
      </c>
      <c r="G175" s="118">
        <v>0</v>
      </c>
      <c r="H175" s="118">
        <v>10432876</v>
      </c>
      <c r="I175" s="118">
        <v>0</v>
      </c>
      <c r="J175" s="118">
        <v>0</v>
      </c>
      <c r="K175" s="118">
        <v>0</v>
      </c>
      <c r="L175" s="118">
        <v>0</v>
      </c>
      <c r="M175" s="118">
        <v>0</v>
      </c>
      <c r="N175" s="119">
        <v>0</v>
      </c>
      <c r="O175" s="119">
        <v>0</v>
      </c>
      <c r="P175" s="118">
        <v>10432876</v>
      </c>
      <c r="Q175" s="118">
        <v>0</v>
      </c>
      <c r="R175" s="120">
        <v>10432876</v>
      </c>
      <c r="S175" s="121">
        <v>0</v>
      </c>
    </row>
    <row r="176" spans="1:19" ht="33.75" x14ac:dyDescent="0.2">
      <c r="A176" s="117" t="s">
        <v>1101</v>
      </c>
      <c r="B176" s="117" t="s">
        <v>808</v>
      </c>
      <c r="C176" s="117" t="s">
        <v>244</v>
      </c>
      <c r="D176" s="117" t="s">
        <v>1019</v>
      </c>
      <c r="E176" s="117" t="s">
        <v>1176</v>
      </c>
      <c r="F176" s="118">
        <v>11686580</v>
      </c>
      <c r="G176" s="118">
        <v>0</v>
      </c>
      <c r="H176" s="118">
        <v>38678173</v>
      </c>
      <c r="I176" s="118">
        <v>0</v>
      </c>
      <c r="J176" s="118">
        <v>149107</v>
      </c>
      <c r="K176" s="118">
        <v>0</v>
      </c>
      <c r="L176" s="118">
        <v>0</v>
      </c>
      <c r="M176" s="118">
        <v>0</v>
      </c>
      <c r="N176" s="119">
        <v>0</v>
      </c>
      <c r="O176" s="119">
        <v>0</v>
      </c>
      <c r="P176" s="118">
        <v>38827280</v>
      </c>
      <c r="Q176" s="118">
        <v>0</v>
      </c>
      <c r="R176" s="120">
        <v>50513860</v>
      </c>
      <c r="S176" s="121">
        <v>0</v>
      </c>
    </row>
    <row r="177" spans="1:19" ht="22.5" x14ac:dyDescent="0.2">
      <c r="A177" s="117" t="s">
        <v>1101</v>
      </c>
      <c r="B177" s="117" t="s">
        <v>808</v>
      </c>
      <c r="C177" s="117" t="s">
        <v>246</v>
      </c>
      <c r="D177" s="117" t="s">
        <v>1031</v>
      </c>
      <c r="E177" s="117" t="s">
        <v>1177</v>
      </c>
      <c r="F177" s="118">
        <v>0</v>
      </c>
      <c r="G177" s="118">
        <v>0</v>
      </c>
      <c r="H177" s="118">
        <v>0</v>
      </c>
      <c r="I177" s="118">
        <v>0</v>
      </c>
      <c r="J177" s="118">
        <v>0</v>
      </c>
      <c r="K177" s="118">
        <v>0</v>
      </c>
      <c r="L177" s="118">
        <v>72019856</v>
      </c>
      <c r="M177" s="118">
        <v>174624</v>
      </c>
      <c r="N177" s="119">
        <v>0</v>
      </c>
      <c r="O177" s="119">
        <v>0</v>
      </c>
      <c r="P177" s="118">
        <v>72019858</v>
      </c>
      <c r="Q177" s="118">
        <v>174624</v>
      </c>
      <c r="R177" s="120">
        <v>72019858</v>
      </c>
      <c r="S177" s="121">
        <v>174624</v>
      </c>
    </row>
    <row r="178" spans="1:19" ht="22.5" x14ac:dyDescent="0.2">
      <c r="A178" s="117" t="s">
        <v>1101</v>
      </c>
      <c r="B178" s="117" t="s">
        <v>808</v>
      </c>
      <c r="C178" s="117" t="s">
        <v>246</v>
      </c>
      <c r="D178" s="117" t="s">
        <v>1032</v>
      </c>
      <c r="E178" s="117" t="s">
        <v>1178</v>
      </c>
      <c r="F178" s="118">
        <v>0</v>
      </c>
      <c r="G178" s="118">
        <v>0</v>
      </c>
      <c r="H178" s="118">
        <v>0</v>
      </c>
      <c r="I178" s="118">
        <v>0</v>
      </c>
      <c r="J178" s="118">
        <v>97230798</v>
      </c>
      <c r="K178" s="118">
        <v>191731</v>
      </c>
      <c r="L178" s="118">
        <v>0</v>
      </c>
      <c r="M178" s="118">
        <v>0</v>
      </c>
      <c r="N178" s="119">
        <v>0</v>
      </c>
      <c r="O178" s="119">
        <v>0</v>
      </c>
      <c r="P178" s="118">
        <v>97230798</v>
      </c>
      <c r="Q178" s="118">
        <v>191731</v>
      </c>
      <c r="R178" s="120">
        <v>97230798</v>
      </c>
      <c r="S178" s="121">
        <v>191731</v>
      </c>
    </row>
    <row r="179" spans="1:19" ht="22.5" x14ac:dyDescent="0.2">
      <c r="A179" s="117" t="s">
        <v>1101</v>
      </c>
      <c r="B179" s="117" t="s">
        <v>808</v>
      </c>
      <c r="C179" s="117" t="s">
        <v>249</v>
      </c>
      <c r="D179" s="117" t="s">
        <v>249</v>
      </c>
      <c r="E179" s="117" t="s">
        <v>1033</v>
      </c>
      <c r="F179" s="118">
        <v>0</v>
      </c>
      <c r="G179" s="118">
        <v>0</v>
      </c>
      <c r="H179" s="118">
        <v>0</v>
      </c>
      <c r="I179" s="118">
        <v>0</v>
      </c>
      <c r="J179" s="118">
        <v>0</v>
      </c>
      <c r="K179" s="118">
        <v>0</v>
      </c>
      <c r="L179" s="118">
        <v>0</v>
      </c>
      <c r="M179" s="118">
        <v>0</v>
      </c>
      <c r="N179" s="119">
        <v>205760592</v>
      </c>
      <c r="O179" s="119">
        <v>422337</v>
      </c>
      <c r="P179" s="118">
        <v>0</v>
      </c>
      <c r="Q179" s="118">
        <v>0</v>
      </c>
      <c r="R179" s="120">
        <v>0</v>
      </c>
      <c r="S179" s="121">
        <v>0</v>
      </c>
    </row>
    <row r="180" spans="1:19" ht="22.5" x14ac:dyDescent="0.2">
      <c r="A180" s="117" t="s">
        <v>1101</v>
      </c>
      <c r="B180" s="117" t="s">
        <v>808</v>
      </c>
      <c r="C180" s="117" t="s">
        <v>251</v>
      </c>
      <c r="D180" s="117" t="s">
        <v>1034</v>
      </c>
      <c r="E180" s="117" t="s">
        <v>1179</v>
      </c>
      <c r="F180" s="118">
        <v>0</v>
      </c>
      <c r="G180" s="118">
        <v>0</v>
      </c>
      <c r="H180" s="118">
        <v>25814517</v>
      </c>
      <c r="I180" s="118">
        <v>0</v>
      </c>
      <c r="J180" s="118">
        <v>0</v>
      </c>
      <c r="K180" s="118">
        <v>0</v>
      </c>
      <c r="L180" s="118">
        <v>0</v>
      </c>
      <c r="M180" s="118">
        <v>0</v>
      </c>
      <c r="N180" s="119">
        <v>0</v>
      </c>
      <c r="O180" s="119">
        <v>0</v>
      </c>
      <c r="P180" s="118">
        <v>25814517</v>
      </c>
      <c r="Q180" s="118">
        <v>0</v>
      </c>
      <c r="R180" s="120">
        <v>25814517</v>
      </c>
      <c r="S180" s="121">
        <v>0</v>
      </c>
    </row>
    <row r="181" spans="1:19" ht="22.5" x14ac:dyDescent="0.2">
      <c r="A181" s="117" t="s">
        <v>1101</v>
      </c>
      <c r="B181" s="117" t="s">
        <v>808</v>
      </c>
      <c r="C181" s="117" t="s">
        <v>251</v>
      </c>
      <c r="D181" s="117" t="s">
        <v>1022</v>
      </c>
      <c r="E181" s="117" t="s">
        <v>1180</v>
      </c>
      <c r="F181" s="118">
        <v>5622808</v>
      </c>
      <c r="G181" s="118">
        <v>0</v>
      </c>
      <c r="H181" s="118">
        <v>146150908</v>
      </c>
      <c r="I181" s="118">
        <v>0</v>
      </c>
      <c r="J181" s="118">
        <v>30804</v>
      </c>
      <c r="K181" s="118">
        <v>0</v>
      </c>
      <c r="L181" s="118">
        <v>0</v>
      </c>
      <c r="M181" s="118">
        <v>0</v>
      </c>
      <c r="N181" s="119">
        <v>0</v>
      </c>
      <c r="O181" s="119">
        <v>0</v>
      </c>
      <c r="P181" s="118">
        <v>146181712</v>
      </c>
      <c r="Q181" s="118">
        <v>0</v>
      </c>
      <c r="R181" s="120">
        <v>151804520</v>
      </c>
      <c r="S181" s="121">
        <v>0</v>
      </c>
    </row>
    <row r="182" spans="1:19" ht="33.75" x14ac:dyDescent="0.2">
      <c r="A182" s="117" t="s">
        <v>1101</v>
      </c>
      <c r="B182" s="117" t="s">
        <v>808</v>
      </c>
      <c r="C182" s="117" t="s">
        <v>256</v>
      </c>
      <c r="D182" s="117" t="s">
        <v>1035</v>
      </c>
      <c r="E182" s="117" t="s">
        <v>1181</v>
      </c>
      <c r="F182" s="118">
        <v>0</v>
      </c>
      <c r="G182" s="118">
        <v>0</v>
      </c>
      <c r="H182" s="118">
        <v>1932</v>
      </c>
      <c r="I182" s="118">
        <v>0</v>
      </c>
      <c r="J182" s="118">
        <v>0</v>
      </c>
      <c r="K182" s="118">
        <v>0</v>
      </c>
      <c r="L182" s="118">
        <v>0</v>
      </c>
      <c r="M182" s="118">
        <v>0</v>
      </c>
      <c r="N182" s="119">
        <v>0</v>
      </c>
      <c r="O182" s="119">
        <v>0</v>
      </c>
      <c r="P182" s="118">
        <v>1932</v>
      </c>
      <c r="Q182" s="118">
        <v>0</v>
      </c>
      <c r="R182" s="120">
        <v>1932</v>
      </c>
      <c r="S182" s="121">
        <v>0</v>
      </c>
    </row>
    <row r="183" spans="1:19" ht="33.75" x14ac:dyDescent="0.2">
      <c r="A183" s="117" t="s">
        <v>1101</v>
      </c>
      <c r="B183" s="117" t="s">
        <v>808</v>
      </c>
      <c r="C183" s="117" t="s">
        <v>256</v>
      </c>
      <c r="D183" s="117" t="s">
        <v>1023</v>
      </c>
      <c r="E183" s="117" t="s">
        <v>1182</v>
      </c>
      <c r="F183" s="118">
        <v>27997</v>
      </c>
      <c r="G183" s="118">
        <v>0</v>
      </c>
      <c r="H183" s="118">
        <v>182057</v>
      </c>
      <c r="I183" s="118">
        <v>0</v>
      </c>
      <c r="J183" s="118">
        <v>0</v>
      </c>
      <c r="K183" s="118">
        <v>0</v>
      </c>
      <c r="L183" s="118">
        <v>0</v>
      </c>
      <c r="M183" s="118">
        <v>0</v>
      </c>
      <c r="N183" s="119">
        <v>0</v>
      </c>
      <c r="O183" s="119">
        <v>0</v>
      </c>
      <c r="P183" s="118">
        <v>182057</v>
      </c>
      <c r="Q183" s="118">
        <v>0</v>
      </c>
      <c r="R183" s="120">
        <v>210054</v>
      </c>
      <c r="S183" s="121">
        <v>0</v>
      </c>
    </row>
    <row r="184" spans="1:19" ht="22.5" x14ac:dyDescent="0.2">
      <c r="A184" s="117" t="s">
        <v>1101</v>
      </c>
      <c r="B184" s="117" t="s">
        <v>808</v>
      </c>
      <c r="C184" s="117" t="s">
        <v>259</v>
      </c>
      <c r="D184" s="117" t="s">
        <v>1036</v>
      </c>
      <c r="E184" s="117" t="s">
        <v>1183</v>
      </c>
      <c r="F184" s="118">
        <v>0</v>
      </c>
      <c r="G184" s="118">
        <v>0</v>
      </c>
      <c r="H184" s="118">
        <v>77588</v>
      </c>
      <c r="I184" s="118">
        <v>8</v>
      </c>
      <c r="J184" s="118">
        <v>0</v>
      </c>
      <c r="K184" s="118">
        <v>0</v>
      </c>
      <c r="L184" s="118">
        <v>0</v>
      </c>
      <c r="M184" s="118">
        <v>0</v>
      </c>
      <c r="N184" s="119">
        <v>0</v>
      </c>
      <c r="O184" s="119">
        <v>0</v>
      </c>
      <c r="P184" s="118">
        <v>77588</v>
      </c>
      <c r="Q184" s="118">
        <v>8</v>
      </c>
      <c r="R184" s="120">
        <v>77588</v>
      </c>
      <c r="S184" s="121">
        <v>8</v>
      </c>
    </row>
    <row r="185" spans="1:19" ht="22.5" x14ac:dyDescent="0.2">
      <c r="A185" s="117" t="s">
        <v>1101</v>
      </c>
      <c r="B185" s="117" t="s">
        <v>808</v>
      </c>
      <c r="C185" s="117" t="s">
        <v>259</v>
      </c>
      <c r="D185" s="117" t="s">
        <v>1024</v>
      </c>
      <c r="E185" s="117" t="s">
        <v>1184</v>
      </c>
      <c r="F185" s="118">
        <v>637205</v>
      </c>
      <c r="G185" s="118">
        <v>1998</v>
      </c>
      <c r="H185" s="118">
        <v>665892</v>
      </c>
      <c r="I185" s="118">
        <v>1872</v>
      </c>
      <c r="J185" s="118">
        <v>829977</v>
      </c>
      <c r="K185" s="118">
        <v>2259</v>
      </c>
      <c r="L185" s="118">
        <v>0</v>
      </c>
      <c r="M185" s="118">
        <v>0</v>
      </c>
      <c r="N185" s="119">
        <v>0</v>
      </c>
      <c r="O185" s="119">
        <v>0</v>
      </c>
      <c r="P185" s="118">
        <v>1495869</v>
      </c>
      <c r="Q185" s="118">
        <v>4131</v>
      </c>
      <c r="R185" s="120">
        <v>2133074</v>
      </c>
      <c r="S185" s="121">
        <v>6129</v>
      </c>
    </row>
    <row r="186" spans="1:19" ht="33.75" x14ac:dyDescent="0.2">
      <c r="A186" s="117" t="s">
        <v>1101</v>
      </c>
      <c r="B186" s="117" t="s">
        <v>808</v>
      </c>
      <c r="C186" s="117" t="s">
        <v>264</v>
      </c>
      <c r="D186" s="117" t="s">
        <v>1037</v>
      </c>
      <c r="E186" s="117" t="s">
        <v>1185</v>
      </c>
      <c r="F186" s="118">
        <v>0</v>
      </c>
      <c r="G186" s="118">
        <v>0</v>
      </c>
      <c r="H186" s="118">
        <v>83100</v>
      </c>
      <c r="I186" s="118">
        <v>0</v>
      </c>
      <c r="J186" s="118">
        <v>0</v>
      </c>
      <c r="K186" s="118">
        <v>0</v>
      </c>
      <c r="L186" s="118">
        <v>0</v>
      </c>
      <c r="M186" s="118">
        <v>0</v>
      </c>
      <c r="N186" s="119">
        <v>0</v>
      </c>
      <c r="O186" s="119">
        <v>0</v>
      </c>
      <c r="P186" s="118">
        <v>83100</v>
      </c>
      <c r="Q186" s="118">
        <v>0</v>
      </c>
      <c r="R186" s="120">
        <v>83100</v>
      </c>
      <c r="S186" s="121">
        <v>0</v>
      </c>
    </row>
    <row r="187" spans="1:19" ht="33.75" x14ac:dyDescent="0.2">
      <c r="A187" s="117" t="s">
        <v>1101</v>
      </c>
      <c r="B187" s="117" t="s">
        <v>808</v>
      </c>
      <c r="C187" s="117" t="s">
        <v>264</v>
      </c>
      <c r="D187" s="117" t="s">
        <v>1025</v>
      </c>
      <c r="E187" s="117" t="s">
        <v>1186</v>
      </c>
      <c r="F187" s="118">
        <v>51696</v>
      </c>
      <c r="G187" s="118">
        <v>0</v>
      </c>
      <c r="H187" s="118">
        <v>376169</v>
      </c>
      <c r="I187" s="118">
        <v>0</v>
      </c>
      <c r="J187" s="118">
        <v>0</v>
      </c>
      <c r="K187" s="118">
        <v>0</v>
      </c>
      <c r="L187" s="118">
        <v>0</v>
      </c>
      <c r="M187" s="118">
        <v>0</v>
      </c>
      <c r="N187" s="119">
        <v>0</v>
      </c>
      <c r="O187" s="119">
        <v>0</v>
      </c>
      <c r="P187" s="118">
        <v>376169</v>
      </c>
      <c r="Q187" s="118">
        <v>0</v>
      </c>
      <c r="R187" s="120">
        <v>427865</v>
      </c>
      <c r="S187" s="121">
        <v>0</v>
      </c>
    </row>
    <row r="188" spans="1:19" ht="45" x14ac:dyDescent="0.2">
      <c r="A188" s="117" t="s">
        <v>1101</v>
      </c>
      <c r="B188" s="117" t="s">
        <v>1187</v>
      </c>
      <c r="C188" s="117" t="s">
        <v>236</v>
      </c>
      <c r="D188" s="117" t="s">
        <v>277</v>
      </c>
      <c r="E188" s="117" t="s">
        <v>1188</v>
      </c>
      <c r="F188" s="118">
        <v>5248392</v>
      </c>
      <c r="G188" s="118">
        <v>12865</v>
      </c>
      <c r="H188" s="118">
        <v>1381240</v>
      </c>
      <c r="I188" s="118">
        <v>4109.74</v>
      </c>
      <c r="J188" s="118">
        <v>7300915</v>
      </c>
      <c r="K188" s="118">
        <v>18315.47</v>
      </c>
      <c r="L188" s="118">
        <v>0</v>
      </c>
      <c r="M188" s="118">
        <v>0</v>
      </c>
      <c r="N188" s="119">
        <v>0</v>
      </c>
      <c r="O188" s="119">
        <v>0</v>
      </c>
      <c r="P188" s="118">
        <v>8682155</v>
      </c>
      <c r="Q188" s="118">
        <v>22425.21</v>
      </c>
      <c r="R188" s="120">
        <v>13930547</v>
      </c>
      <c r="S188" s="121">
        <v>35290.25</v>
      </c>
    </row>
    <row r="189" spans="1:19" ht="33.75" x14ac:dyDescent="0.2">
      <c r="A189" s="117" t="s">
        <v>1101</v>
      </c>
      <c r="B189" s="117" t="s">
        <v>1187</v>
      </c>
      <c r="C189" s="117" t="s">
        <v>244</v>
      </c>
      <c r="D189" s="117" t="s">
        <v>244</v>
      </c>
      <c r="E189" s="117" t="s">
        <v>1189</v>
      </c>
      <c r="F189" s="118">
        <v>1277614.93</v>
      </c>
      <c r="G189" s="118">
        <v>0</v>
      </c>
      <c r="H189" s="118">
        <v>8234773.4400000004</v>
      </c>
      <c r="I189" s="118">
        <v>0</v>
      </c>
      <c r="J189" s="118">
        <v>0</v>
      </c>
      <c r="K189" s="118">
        <v>0</v>
      </c>
      <c r="L189" s="118">
        <v>0</v>
      </c>
      <c r="M189" s="118">
        <v>0</v>
      </c>
      <c r="N189" s="119">
        <v>0</v>
      </c>
      <c r="O189" s="119">
        <v>0</v>
      </c>
      <c r="P189" s="118">
        <v>8234773.4400000004</v>
      </c>
      <c r="Q189" s="118">
        <v>0</v>
      </c>
      <c r="R189" s="120">
        <v>9512388.3699999992</v>
      </c>
      <c r="S189" s="121">
        <v>0</v>
      </c>
    </row>
    <row r="190" spans="1:19" ht="33.75" x14ac:dyDescent="0.2">
      <c r="A190" s="117" t="s">
        <v>1101</v>
      </c>
      <c r="B190" s="117" t="s">
        <v>1187</v>
      </c>
      <c r="C190" s="117" t="s">
        <v>249</v>
      </c>
      <c r="D190" s="117" t="s">
        <v>249</v>
      </c>
      <c r="E190" s="117" t="s">
        <v>1190</v>
      </c>
      <c r="F190" s="118">
        <v>0</v>
      </c>
      <c r="G190" s="118">
        <v>0</v>
      </c>
      <c r="H190" s="118">
        <v>0</v>
      </c>
      <c r="I190" s="118">
        <v>0</v>
      </c>
      <c r="J190" s="118">
        <v>0</v>
      </c>
      <c r="K190" s="118">
        <v>0</v>
      </c>
      <c r="L190" s="118">
        <v>0</v>
      </c>
      <c r="M190" s="118">
        <v>0</v>
      </c>
      <c r="N190" s="108"/>
      <c r="O190" s="108"/>
      <c r="P190" s="118">
        <v>0</v>
      </c>
      <c r="Q190" s="118">
        <v>0</v>
      </c>
      <c r="R190" s="120">
        <v>0</v>
      </c>
      <c r="S190" s="121">
        <v>0</v>
      </c>
    </row>
    <row r="191" spans="1:19" ht="33.75" x14ac:dyDescent="0.2">
      <c r="A191" s="117" t="s">
        <v>1101</v>
      </c>
      <c r="B191" s="117" t="s">
        <v>1187</v>
      </c>
      <c r="C191" s="117" t="s">
        <v>251</v>
      </c>
      <c r="D191" s="117" t="s">
        <v>251</v>
      </c>
      <c r="E191" s="117" t="s">
        <v>1191</v>
      </c>
      <c r="F191" s="118">
        <v>422979.32</v>
      </c>
      <c r="G191" s="118">
        <v>0</v>
      </c>
      <c r="H191" s="118">
        <v>30589518.329999998</v>
      </c>
      <c r="I191" s="118">
        <v>0</v>
      </c>
      <c r="J191" s="118">
        <v>0</v>
      </c>
      <c r="K191" s="118">
        <v>0</v>
      </c>
      <c r="L191" s="118">
        <v>0</v>
      </c>
      <c r="M191" s="118">
        <v>0</v>
      </c>
      <c r="N191" s="119">
        <v>0</v>
      </c>
      <c r="O191" s="119">
        <v>0</v>
      </c>
      <c r="P191" s="118">
        <v>30589518.329999998</v>
      </c>
      <c r="Q191" s="118">
        <v>0</v>
      </c>
      <c r="R191" s="120">
        <v>31012497.649999999</v>
      </c>
      <c r="S191" s="121">
        <v>0</v>
      </c>
    </row>
    <row r="192" spans="1:19" ht="33.75" x14ac:dyDescent="0.2">
      <c r="A192" s="117" t="s">
        <v>1101</v>
      </c>
      <c r="B192" s="117" t="s">
        <v>1187</v>
      </c>
      <c r="C192" s="117" t="s">
        <v>256</v>
      </c>
      <c r="D192" s="117" t="s">
        <v>293</v>
      </c>
      <c r="E192" s="117" t="s">
        <v>1192</v>
      </c>
      <c r="F192" s="118">
        <v>0</v>
      </c>
      <c r="G192" s="118">
        <v>0</v>
      </c>
      <c r="H192" s="118">
        <v>22647.599999999999</v>
      </c>
      <c r="I192" s="118">
        <v>64.8</v>
      </c>
      <c r="J192" s="118">
        <v>0</v>
      </c>
      <c r="K192" s="118">
        <v>0</v>
      </c>
      <c r="L192" s="118">
        <v>0</v>
      </c>
      <c r="M192" s="118">
        <v>0</v>
      </c>
      <c r="N192" s="119">
        <v>0</v>
      </c>
      <c r="O192" s="119">
        <v>0</v>
      </c>
      <c r="P192" s="118">
        <v>22647.599999999999</v>
      </c>
      <c r="Q192" s="118">
        <v>64.8</v>
      </c>
      <c r="R192" s="120">
        <v>22647.599999999999</v>
      </c>
      <c r="S192" s="121">
        <v>64.8</v>
      </c>
    </row>
    <row r="193" spans="1:19" ht="33.75" x14ac:dyDescent="0.2">
      <c r="A193" s="117" t="s">
        <v>1101</v>
      </c>
      <c r="B193" s="117" t="s">
        <v>1187</v>
      </c>
      <c r="C193" s="117" t="s">
        <v>259</v>
      </c>
      <c r="D193" s="117" t="s">
        <v>274</v>
      </c>
      <c r="E193" s="117" t="s">
        <v>1193</v>
      </c>
      <c r="F193" s="118">
        <v>168203.2</v>
      </c>
      <c r="G193" s="118">
        <v>543</v>
      </c>
      <c r="H193" s="118">
        <v>0</v>
      </c>
      <c r="I193" s="118">
        <v>0</v>
      </c>
      <c r="J193" s="118">
        <v>53117</v>
      </c>
      <c r="K193" s="118">
        <v>200.2</v>
      </c>
      <c r="L193" s="118">
        <v>0</v>
      </c>
      <c r="M193" s="118">
        <v>0</v>
      </c>
      <c r="N193" s="119">
        <v>0</v>
      </c>
      <c r="O193" s="119">
        <v>0</v>
      </c>
      <c r="P193" s="118">
        <v>53117</v>
      </c>
      <c r="Q193" s="118">
        <v>200.2</v>
      </c>
      <c r="R193" s="120">
        <v>221320.2</v>
      </c>
      <c r="S193" s="121">
        <v>743.6</v>
      </c>
    </row>
    <row r="194" spans="1:19" ht="33.75" x14ac:dyDescent="0.2">
      <c r="A194" s="117" t="s">
        <v>1101</v>
      </c>
      <c r="B194" s="117" t="s">
        <v>1187</v>
      </c>
      <c r="C194" s="117" t="s">
        <v>264</v>
      </c>
      <c r="D194" s="117" t="s">
        <v>296</v>
      </c>
      <c r="E194" s="117" t="s">
        <v>1194</v>
      </c>
      <c r="F194" s="118">
        <v>10764</v>
      </c>
      <c r="G194" s="118">
        <v>0</v>
      </c>
      <c r="H194" s="118">
        <v>112420</v>
      </c>
      <c r="I194" s="118">
        <v>0</v>
      </c>
      <c r="J194" s="118">
        <v>0</v>
      </c>
      <c r="K194" s="118">
        <v>0</v>
      </c>
      <c r="L194" s="118">
        <v>0</v>
      </c>
      <c r="M194" s="118">
        <v>0</v>
      </c>
      <c r="N194" s="119">
        <v>0</v>
      </c>
      <c r="O194" s="119">
        <v>0</v>
      </c>
      <c r="P194" s="118">
        <v>112420</v>
      </c>
      <c r="Q194" s="118">
        <v>0</v>
      </c>
      <c r="R194" s="120">
        <v>123184</v>
      </c>
      <c r="S194" s="121">
        <v>0</v>
      </c>
    </row>
    <row r="195" spans="1:19" ht="45" x14ac:dyDescent="0.2">
      <c r="A195" s="117" t="s">
        <v>1101</v>
      </c>
      <c r="B195" s="117" t="s">
        <v>368</v>
      </c>
      <c r="C195" s="117" t="s">
        <v>236</v>
      </c>
      <c r="D195" s="117" t="s">
        <v>277</v>
      </c>
      <c r="E195" s="117" t="s">
        <v>369</v>
      </c>
      <c r="F195" s="118">
        <v>59063635.119999997</v>
      </c>
      <c r="G195" s="118">
        <v>176444</v>
      </c>
      <c r="H195" s="118">
        <v>15923233.960000001</v>
      </c>
      <c r="I195" s="118">
        <v>44340.23</v>
      </c>
      <c r="J195" s="118">
        <v>262278261.31</v>
      </c>
      <c r="K195" s="118">
        <v>657587.53</v>
      </c>
      <c r="L195" s="118">
        <v>2664877.75</v>
      </c>
      <c r="M195" s="118">
        <v>4791.60986328125</v>
      </c>
      <c r="N195" s="119">
        <v>0</v>
      </c>
      <c r="O195" s="119">
        <v>0</v>
      </c>
      <c r="P195" s="118">
        <v>280866373.12</v>
      </c>
      <c r="Q195" s="118">
        <v>706719.37</v>
      </c>
      <c r="R195" s="120">
        <v>339930008.24000001</v>
      </c>
      <c r="S195" s="121">
        <v>883163.99</v>
      </c>
    </row>
    <row r="196" spans="1:19" ht="22.5" x14ac:dyDescent="0.2">
      <c r="A196" s="117" t="s">
        <v>1101</v>
      </c>
      <c r="B196" s="117" t="s">
        <v>368</v>
      </c>
      <c r="C196" s="117" t="s">
        <v>244</v>
      </c>
      <c r="D196" s="117" t="s">
        <v>244</v>
      </c>
      <c r="E196" s="117" t="s">
        <v>370</v>
      </c>
      <c r="F196" s="118">
        <v>14237195.35</v>
      </c>
      <c r="G196" s="118">
        <v>0</v>
      </c>
      <c r="H196" s="118">
        <v>58332302.399999999</v>
      </c>
      <c r="I196" s="118">
        <v>0</v>
      </c>
      <c r="J196" s="118">
        <v>0</v>
      </c>
      <c r="K196" s="118">
        <v>0</v>
      </c>
      <c r="L196" s="118">
        <v>0</v>
      </c>
      <c r="M196" s="118">
        <v>0</v>
      </c>
      <c r="N196" s="119">
        <v>0</v>
      </c>
      <c r="O196" s="119">
        <v>0</v>
      </c>
      <c r="P196" s="118">
        <v>58332302.399999999</v>
      </c>
      <c r="Q196" s="118">
        <v>0</v>
      </c>
      <c r="R196" s="120">
        <v>72569497.75</v>
      </c>
      <c r="S196" s="121">
        <v>0</v>
      </c>
    </row>
    <row r="197" spans="1:19" ht="22.5" x14ac:dyDescent="0.2">
      <c r="A197" s="117" t="s">
        <v>1101</v>
      </c>
      <c r="B197" s="117" t="s">
        <v>368</v>
      </c>
      <c r="C197" s="117" t="s">
        <v>246</v>
      </c>
      <c r="D197" s="117" t="s">
        <v>289</v>
      </c>
      <c r="E197" s="117" t="s">
        <v>371</v>
      </c>
      <c r="F197" s="118">
        <v>0</v>
      </c>
      <c r="G197" s="118">
        <v>0</v>
      </c>
      <c r="H197" s="118">
        <v>0</v>
      </c>
      <c r="I197" s="118">
        <v>0</v>
      </c>
      <c r="J197" s="118">
        <v>28340498.600000001</v>
      </c>
      <c r="K197" s="118">
        <v>41848.720000000001</v>
      </c>
      <c r="L197" s="118">
        <v>546707.1875</v>
      </c>
      <c r="M197" s="118">
        <v>23848.890625</v>
      </c>
      <c r="N197" s="119">
        <v>0</v>
      </c>
      <c r="O197" s="119">
        <v>0</v>
      </c>
      <c r="P197" s="118">
        <v>28887205.780000001</v>
      </c>
      <c r="Q197" s="118">
        <v>65697.61</v>
      </c>
      <c r="R197" s="120">
        <v>28887205.780000001</v>
      </c>
      <c r="S197" s="121">
        <v>65697.61</v>
      </c>
    </row>
    <row r="198" spans="1:19" ht="22.5" x14ac:dyDescent="0.2">
      <c r="A198" s="117" t="s">
        <v>1101</v>
      </c>
      <c r="B198" s="117" t="s">
        <v>368</v>
      </c>
      <c r="C198" s="117" t="s">
        <v>249</v>
      </c>
      <c r="D198" s="117" t="s">
        <v>249</v>
      </c>
      <c r="E198" s="117" t="s">
        <v>372</v>
      </c>
      <c r="F198" s="118">
        <v>0</v>
      </c>
      <c r="G198" s="118">
        <v>0</v>
      </c>
      <c r="H198" s="118">
        <v>0</v>
      </c>
      <c r="I198" s="118">
        <v>0</v>
      </c>
      <c r="J198" s="118">
        <v>0</v>
      </c>
      <c r="K198" s="118">
        <v>0</v>
      </c>
      <c r="L198" s="118">
        <v>0</v>
      </c>
      <c r="M198" s="118">
        <v>0</v>
      </c>
      <c r="N198" s="119">
        <v>254642112</v>
      </c>
      <c r="O198" s="119">
        <v>569224.8125</v>
      </c>
      <c r="P198" s="118">
        <v>0</v>
      </c>
      <c r="Q198" s="118">
        <v>0</v>
      </c>
      <c r="R198" s="120">
        <v>0</v>
      </c>
      <c r="S198" s="121">
        <v>0</v>
      </c>
    </row>
    <row r="199" spans="1:19" ht="22.5" x14ac:dyDescent="0.2">
      <c r="A199" s="117" t="s">
        <v>1101</v>
      </c>
      <c r="B199" s="117" t="s">
        <v>368</v>
      </c>
      <c r="C199" s="117" t="s">
        <v>251</v>
      </c>
      <c r="D199" s="117" t="s">
        <v>251</v>
      </c>
      <c r="E199" s="117" t="s">
        <v>373</v>
      </c>
      <c r="F199" s="118">
        <v>3480252.9</v>
      </c>
      <c r="G199" s="118">
        <v>0</v>
      </c>
      <c r="H199" s="118">
        <v>152372933.22</v>
      </c>
      <c r="I199" s="118">
        <v>0</v>
      </c>
      <c r="J199" s="118">
        <v>0</v>
      </c>
      <c r="K199" s="118">
        <v>0</v>
      </c>
      <c r="L199" s="118">
        <v>0</v>
      </c>
      <c r="M199" s="118">
        <v>0</v>
      </c>
      <c r="N199" s="119">
        <v>0</v>
      </c>
      <c r="O199" s="119">
        <v>0</v>
      </c>
      <c r="P199" s="118">
        <v>152372933.22</v>
      </c>
      <c r="Q199" s="118">
        <v>0</v>
      </c>
      <c r="R199" s="120">
        <v>155853186.12</v>
      </c>
      <c r="S199" s="121">
        <v>0</v>
      </c>
    </row>
    <row r="200" spans="1:19" ht="33.75" x14ac:dyDescent="0.2">
      <c r="A200" s="117" t="s">
        <v>1101</v>
      </c>
      <c r="B200" s="117" t="s">
        <v>368</v>
      </c>
      <c r="C200" s="117" t="s">
        <v>256</v>
      </c>
      <c r="D200" s="117" t="s">
        <v>293</v>
      </c>
      <c r="E200" s="117" t="s">
        <v>374</v>
      </c>
      <c r="F200" s="118">
        <v>75</v>
      </c>
      <c r="G200" s="118">
        <v>0</v>
      </c>
      <c r="H200" s="118">
        <v>95916.94</v>
      </c>
      <c r="I200" s="118">
        <v>266.64</v>
      </c>
      <c r="J200" s="118">
        <v>0</v>
      </c>
      <c r="K200" s="118">
        <v>0</v>
      </c>
      <c r="L200" s="118">
        <v>0</v>
      </c>
      <c r="M200" s="118">
        <v>0</v>
      </c>
      <c r="N200" s="119">
        <v>0</v>
      </c>
      <c r="O200" s="119">
        <v>0</v>
      </c>
      <c r="P200" s="118">
        <v>95916.94</v>
      </c>
      <c r="Q200" s="118">
        <v>266.64</v>
      </c>
      <c r="R200" s="120">
        <v>95991.94</v>
      </c>
      <c r="S200" s="121">
        <v>266.64</v>
      </c>
    </row>
    <row r="201" spans="1:19" ht="22.5" x14ac:dyDescent="0.2">
      <c r="A201" s="117" t="s">
        <v>1101</v>
      </c>
      <c r="B201" s="117" t="s">
        <v>368</v>
      </c>
      <c r="C201" s="117" t="s">
        <v>259</v>
      </c>
      <c r="D201" s="117" t="s">
        <v>274</v>
      </c>
      <c r="E201" s="117" t="s">
        <v>375</v>
      </c>
      <c r="F201" s="118">
        <v>2218500.0299999998</v>
      </c>
      <c r="G201" s="118">
        <v>5996</v>
      </c>
      <c r="H201" s="118">
        <v>110292.46</v>
      </c>
      <c r="I201" s="118">
        <v>229.31</v>
      </c>
      <c r="J201" s="118">
        <v>0</v>
      </c>
      <c r="K201" s="118">
        <v>0</v>
      </c>
      <c r="L201" s="118">
        <v>0</v>
      </c>
      <c r="M201" s="118">
        <v>0</v>
      </c>
      <c r="N201" s="119">
        <v>0</v>
      </c>
      <c r="O201" s="119">
        <v>0</v>
      </c>
      <c r="P201" s="118">
        <v>110292.46</v>
      </c>
      <c r="Q201" s="118">
        <v>229.31</v>
      </c>
      <c r="R201" s="120">
        <v>2328792.4900000002</v>
      </c>
      <c r="S201" s="121">
        <v>6225.79</v>
      </c>
    </row>
    <row r="202" spans="1:19" ht="33.75" x14ac:dyDescent="0.2">
      <c r="A202" s="117" t="s">
        <v>1101</v>
      </c>
      <c r="B202" s="117" t="s">
        <v>368</v>
      </c>
      <c r="C202" s="117" t="s">
        <v>264</v>
      </c>
      <c r="D202" s="117" t="s">
        <v>296</v>
      </c>
      <c r="E202" s="117" t="s">
        <v>376</v>
      </c>
      <c r="F202" s="118">
        <v>62420.02</v>
      </c>
      <c r="G202" s="118">
        <v>0</v>
      </c>
      <c r="H202" s="118">
        <v>334527.44</v>
      </c>
      <c r="I202" s="118">
        <v>0</v>
      </c>
      <c r="J202" s="118">
        <v>754860.92</v>
      </c>
      <c r="K202" s="118">
        <v>0</v>
      </c>
      <c r="L202" s="118">
        <v>0</v>
      </c>
      <c r="M202" s="118">
        <v>0</v>
      </c>
      <c r="N202" s="119">
        <v>0</v>
      </c>
      <c r="O202" s="119">
        <v>0</v>
      </c>
      <c r="P202" s="118">
        <v>1089388.3600000001</v>
      </c>
      <c r="Q202" s="118">
        <v>0</v>
      </c>
      <c r="R202" s="120">
        <v>1151808.3799999999</v>
      </c>
      <c r="S202" s="121">
        <v>0</v>
      </c>
    </row>
    <row r="203" spans="1:19" ht="45" x14ac:dyDescent="0.2">
      <c r="A203" s="117" t="s">
        <v>1101</v>
      </c>
      <c r="B203" s="117" t="s">
        <v>377</v>
      </c>
      <c r="C203" s="117" t="s">
        <v>236</v>
      </c>
      <c r="D203" s="117" t="s">
        <v>277</v>
      </c>
      <c r="E203" s="117" t="s">
        <v>378</v>
      </c>
      <c r="F203" s="118">
        <v>0</v>
      </c>
      <c r="G203" s="118">
        <v>0</v>
      </c>
      <c r="H203" s="118">
        <v>3897520</v>
      </c>
      <c r="I203" s="118">
        <v>0</v>
      </c>
      <c r="J203" s="118">
        <v>15394512</v>
      </c>
      <c r="K203" s="118">
        <v>41861</v>
      </c>
      <c r="L203" s="118">
        <v>0</v>
      </c>
      <c r="M203" s="118">
        <v>0</v>
      </c>
      <c r="N203" s="119">
        <v>0</v>
      </c>
      <c r="O203" s="119">
        <v>0</v>
      </c>
      <c r="P203" s="118">
        <v>19292032</v>
      </c>
      <c r="Q203" s="118">
        <v>41861</v>
      </c>
      <c r="R203" s="120">
        <v>19292032</v>
      </c>
      <c r="S203" s="121">
        <v>41861</v>
      </c>
    </row>
    <row r="204" spans="1:19" ht="22.5" x14ac:dyDescent="0.2">
      <c r="A204" s="117" t="s">
        <v>1101</v>
      </c>
      <c r="B204" s="117" t="s">
        <v>377</v>
      </c>
      <c r="C204" s="117" t="s">
        <v>244</v>
      </c>
      <c r="D204" s="117" t="s">
        <v>244</v>
      </c>
      <c r="E204" s="117" t="s">
        <v>379</v>
      </c>
      <c r="F204" s="118">
        <v>159964.23000000001</v>
      </c>
      <c r="G204" s="118">
        <v>0</v>
      </c>
      <c r="H204" s="118">
        <v>13917229</v>
      </c>
      <c r="I204" s="118">
        <v>0</v>
      </c>
      <c r="J204" s="118">
        <v>0</v>
      </c>
      <c r="K204" s="118">
        <v>0</v>
      </c>
      <c r="L204" s="118">
        <v>0</v>
      </c>
      <c r="M204" s="118">
        <v>0</v>
      </c>
      <c r="N204" s="119">
        <v>0</v>
      </c>
      <c r="O204" s="119">
        <v>0</v>
      </c>
      <c r="P204" s="118">
        <v>13917229</v>
      </c>
      <c r="Q204" s="118">
        <v>0</v>
      </c>
      <c r="R204" s="120">
        <v>14077193.23</v>
      </c>
      <c r="S204" s="121">
        <v>0</v>
      </c>
    </row>
    <row r="205" spans="1:19" ht="22.5" x14ac:dyDescent="0.2">
      <c r="A205" s="117" t="s">
        <v>1101</v>
      </c>
      <c r="B205" s="117" t="s">
        <v>377</v>
      </c>
      <c r="C205" s="117" t="s">
        <v>249</v>
      </c>
      <c r="D205" s="117" t="s">
        <v>249</v>
      </c>
      <c r="E205" s="117" t="s">
        <v>380</v>
      </c>
      <c r="F205" s="118">
        <v>0</v>
      </c>
      <c r="G205" s="118">
        <v>0</v>
      </c>
      <c r="H205" s="118">
        <v>0</v>
      </c>
      <c r="I205" s="118">
        <v>0</v>
      </c>
      <c r="J205" s="118">
        <v>0</v>
      </c>
      <c r="K205" s="118">
        <v>0</v>
      </c>
      <c r="L205" s="118">
        <v>0</v>
      </c>
      <c r="M205" s="118">
        <v>0</v>
      </c>
      <c r="N205" s="108"/>
      <c r="O205" s="108"/>
      <c r="P205" s="118">
        <v>0</v>
      </c>
      <c r="Q205" s="118">
        <v>0</v>
      </c>
      <c r="R205" s="120">
        <v>0</v>
      </c>
      <c r="S205" s="121">
        <v>0</v>
      </c>
    </row>
    <row r="206" spans="1:19" ht="22.5" x14ac:dyDescent="0.2">
      <c r="A206" s="117" t="s">
        <v>1101</v>
      </c>
      <c r="B206" s="117" t="s">
        <v>377</v>
      </c>
      <c r="C206" s="117" t="s">
        <v>251</v>
      </c>
      <c r="D206" s="117" t="s">
        <v>251</v>
      </c>
      <c r="E206" s="117" t="s">
        <v>381</v>
      </c>
      <c r="F206" s="118">
        <v>52351.12</v>
      </c>
      <c r="G206" s="118">
        <v>0</v>
      </c>
      <c r="H206" s="118">
        <v>36571594</v>
      </c>
      <c r="I206" s="118">
        <v>0</v>
      </c>
      <c r="J206" s="118">
        <v>0</v>
      </c>
      <c r="K206" s="118">
        <v>0</v>
      </c>
      <c r="L206" s="118">
        <v>0</v>
      </c>
      <c r="M206" s="118">
        <v>0</v>
      </c>
      <c r="N206" s="119">
        <v>0</v>
      </c>
      <c r="O206" s="119">
        <v>0</v>
      </c>
      <c r="P206" s="118">
        <v>36571594</v>
      </c>
      <c r="Q206" s="118">
        <v>0</v>
      </c>
      <c r="R206" s="120">
        <v>36623945.119999997</v>
      </c>
      <c r="S206" s="121">
        <v>0</v>
      </c>
    </row>
    <row r="207" spans="1:19" ht="22.5" x14ac:dyDescent="0.2">
      <c r="A207" s="117" t="s">
        <v>1101</v>
      </c>
      <c r="B207" s="117" t="s">
        <v>377</v>
      </c>
      <c r="C207" s="117" t="s">
        <v>259</v>
      </c>
      <c r="D207" s="117" t="s">
        <v>274</v>
      </c>
      <c r="E207" s="117" t="s">
        <v>382</v>
      </c>
      <c r="F207" s="118">
        <v>0</v>
      </c>
      <c r="G207" s="118">
        <v>0</v>
      </c>
      <c r="H207" s="118">
        <v>0</v>
      </c>
      <c r="I207" s="118">
        <v>0</v>
      </c>
      <c r="J207" s="118">
        <v>432172</v>
      </c>
      <c r="K207" s="118">
        <v>1159</v>
      </c>
      <c r="L207" s="118">
        <v>0</v>
      </c>
      <c r="M207" s="118">
        <v>0</v>
      </c>
      <c r="N207" s="119">
        <v>0</v>
      </c>
      <c r="O207" s="119">
        <v>0</v>
      </c>
      <c r="P207" s="118">
        <v>432172</v>
      </c>
      <c r="Q207" s="118">
        <v>1159</v>
      </c>
      <c r="R207" s="120">
        <v>432172</v>
      </c>
      <c r="S207" s="121">
        <v>1159</v>
      </c>
    </row>
    <row r="208" spans="1:19" ht="33.75" x14ac:dyDescent="0.2">
      <c r="A208" s="117" t="s">
        <v>1101</v>
      </c>
      <c r="B208" s="117" t="s">
        <v>377</v>
      </c>
      <c r="C208" s="117" t="s">
        <v>264</v>
      </c>
      <c r="D208" s="117" t="s">
        <v>296</v>
      </c>
      <c r="E208" s="117" t="s">
        <v>383</v>
      </c>
      <c r="F208" s="118">
        <v>0</v>
      </c>
      <c r="G208" s="118">
        <v>0</v>
      </c>
      <c r="H208" s="118">
        <v>62628</v>
      </c>
      <c r="I208" s="118">
        <v>0</v>
      </c>
      <c r="J208" s="118">
        <v>0</v>
      </c>
      <c r="K208" s="118">
        <v>0</v>
      </c>
      <c r="L208" s="118">
        <v>0</v>
      </c>
      <c r="M208" s="118">
        <v>0</v>
      </c>
      <c r="N208" s="119">
        <v>0</v>
      </c>
      <c r="O208" s="119">
        <v>0</v>
      </c>
      <c r="P208" s="118">
        <v>62628</v>
      </c>
      <c r="Q208" s="118">
        <v>0</v>
      </c>
      <c r="R208" s="120">
        <v>62628</v>
      </c>
      <c r="S208" s="121">
        <v>0</v>
      </c>
    </row>
    <row r="209" spans="1:19" ht="45" x14ac:dyDescent="0.2">
      <c r="A209" s="117" t="s">
        <v>1101</v>
      </c>
      <c r="B209" s="117" t="s">
        <v>384</v>
      </c>
      <c r="C209" s="117" t="s">
        <v>236</v>
      </c>
      <c r="D209" s="117" t="s">
        <v>277</v>
      </c>
      <c r="E209" s="117" t="s">
        <v>385</v>
      </c>
      <c r="F209" s="118">
        <v>53210907.880000003</v>
      </c>
      <c r="G209" s="118">
        <v>139704</v>
      </c>
      <c r="H209" s="118">
        <v>54011602.240000002</v>
      </c>
      <c r="I209" s="118">
        <v>142464.01999999999</v>
      </c>
      <c r="J209" s="118">
        <v>206521063.19999999</v>
      </c>
      <c r="K209" s="118">
        <v>488125.83</v>
      </c>
      <c r="L209" s="118">
        <v>3311424.75</v>
      </c>
      <c r="M209" s="118">
        <v>5923.56005859375</v>
      </c>
      <c r="N209" s="119">
        <v>0</v>
      </c>
      <c r="O209" s="119">
        <v>0</v>
      </c>
      <c r="P209" s="118">
        <v>263844090.15000001</v>
      </c>
      <c r="Q209" s="118">
        <v>636513.41</v>
      </c>
      <c r="R209" s="120">
        <v>317054998.02999997</v>
      </c>
      <c r="S209" s="121">
        <v>776217.71</v>
      </c>
    </row>
    <row r="210" spans="1:19" ht="22.5" x14ac:dyDescent="0.2">
      <c r="A210" s="117" t="s">
        <v>1101</v>
      </c>
      <c r="B210" s="117" t="s">
        <v>384</v>
      </c>
      <c r="C210" s="117" t="s">
        <v>244</v>
      </c>
      <c r="D210" s="117" t="s">
        <v>244</v>
      </c>
      <c r="E210" s="117" t="s">
        <v>386</v>
      </c>
      <c r="F210" s="118">
        <v>21726639.52</v>
      </c>
      <c r="G210" s="118">
        <v>0</v>
      </c>
      <c r="H210" s="118">
        <v>105850667.87</v>
      </c>
      <c r="I210" s="118">
        <v>0</v>
      </c>
      <c r="J210" s="118">
        <v>364896.25</v>
      </c>
      <c r="K210" s="118">
        <v>0</v>
      </c>
      <c r="L210" s="118">
        <v>0</v>
      </c>
      <c r="M210" s="118">
        <v>0</v>
      </c>
      <c r="N210" s="119">
        <v>0</v>
      </c>
      <c r="O210" s="119">
        <v>0</v>
      </c>
      <c r="P210" s="118">
        <v>106215564.12</v>
      </c>
      <c r="Q210" s="118">
        <v>0</v>
      </c>
      <c r="R210" s="120">
        <v>127942203.64</v>
      </c>
      <c r="S210" s="121">
        <v>0</v>
      </c>
    </row>
    <row r="211" spans="1:19" ht="22.5" x14ac:dyDescent="0.2">
      <c r="A211" s="117" t="s">
        <v>1101</v>
      </c>
      <c r="B211" s="117" t="s">
        <v>384</v>
      </c>
      <c r="C211" s="117" t="s">
        <v>249</v>
      </c>
      <c r="D211" s="117" t="s">
        <v>249</v>
      </c>
      <c r="E211" s="117" t="s">
        <v>387</v>
      </c>
      <c r="F211" s="118">
        <v>0</v>
      </c>
      <c r="G211" s="118">
        <v>0</v>
      </c>
      <c r="H211" s="118">
        <v>0</v>
      </c>
      <c r="I211" s="118">
        <v>0</v>
      </c>
      <c r="J211" s="118">
        <v>0</v>
      </c>
      <c r="K211" s="118">
        <v>0</v>
      </c>
      <c r="L211" s="118">
        <v>0</v>
      </c>
      <c r="M211" s="118">
        <v>0</v>
      </c>
      <c r="N211" s="119">
        <v>59690568</v>
      </c>
      <c r="O211" s="119">
        <v>121155.859375</v>
      </c>
      <c r="P211" s="118">
        <v>0</v>
      </c>
      <c r="Q211" s="118">
        <v>0</v>
      </c>
      <c r="R211" s="120">
        <v>0</v>
      </c>
      <c r="S211" s="121">
        <v>0</v>
      </c>
    </row>
    <row r="212" spans="1:19" ht="22.5" x14ac:dyDescent="0.2">
      <c r="A212" s="117" t="s">
        <v>1101</v>
      </c>
      <c r="B212" s="117" t="s">
        <v>384</v>
      </c>
      <c r="C212" s="117" t="s">
        <v>251</v>
      </c>
      <c r="D212" s="117" t="s">
        <v>251</v>
      </c>
      <c r="E212" s="117" t="s">
        <v>388</v>
      </c>
      <c r="F212" s="118">
        <v>4921400.03</v>
      </c>
      <c r="G212" s="118">
        <v>0</v>
      </c>
      <c r="H212" s="118">
        <v>369647966.68000001</v>
      </c>
      <c r="I212" s="118">
        <v>0</v>
      </c>
      <c r="J212" s="118">
        <v>0</v>
      </c>
      <c r="K212" s="118">
        <v>0</v>
      </c>
      <c r="L212" s="118">
        <v>0</v>
      </c>
      <c r="M212" s="118">
        <v>0</v>
      </c>
      <c r="N212" s="119">
        <v>0</v>
      </c>
      <c r="O212" s="119">
        <v>0</v>
      </c>
      <c r="P212" s="118">
        <v>369647966.68000001</v>
      </c>
      <c r="Q212" s="118">
        <v>0</v>
      </c>
      <c r="R212" s="120">
        <v>374569366.70999998</v>
      </c>
      <c r="S212" s="121">
        <v>0</v>
      </c>
    </row>
    <row r="213" spans="1:19" ht="33.75" x14ac:dyDescent="0.2">
      <c r="A213" s="117" t="s">
        <v>1101</v>
      </c>
      <c r="B213" s="117" t="s">
        <v>384</v>
      </c>
      <c r="C213" s="117" t="s">
        <v>256</v>
      </c>
      <c r="D213" s="117" t="s">
        <v>293</v>
      </c>
      <c r="E213" s="117" t="s">
        <v>389</v>
      </c>
      <c r="F213" s="118">
        <v>32164.86</v>
      </c>
      <c r="G213" s="118">
        <v>95</v>
      </c>
      <c r="H213" s="118">
        <v>328167.05</v>
      </c>
      <c r="I213" s="118">
        <v>871.59</v>
      </c>
      <c r="J213" s="118">
        <v>0</v>
      </c>
      <c r="K213" s="118">
        <v>0</v>
      </c>
      <c r="L213" s="118">
        <v>0</v>
      </c>
      <c r="M213" s="118">
        <v>0</v>
      </c>
      <c r="N213" s="119">
        <v>0</v>
      </c>
      <c r="O213" s="119">
        <v>0</v>
      </c>
      <c r="P213" s="118">
        <v>328167.05</v>
      </c>
      <c r="Q213" s="118">
        <v>871.59</v>
      </c>
      <c r="R213" s="120">
        <v>360331.91</v>
      </c>
      <c r="S213" s="121">
        <v>967.29</v>
      </c>
    </row>
    <row r="214" spans="1:19" ht="22.5" x14ac:dyDescent="0.2">
      <c r="A214" s="117" t="s">
        <v>1101</v>
      </c>
      <c r="B214" s="117" t="s">
        <v>384</v>
      </c>
      <c r="C214" s="117" t="s">
        <v>259</v>
      </c>
      <c r="D214" s="117" t="s">
        <v>274</v>
      </c>
      <c r="E214" s="117" t="s">
        <v>390</v>
      </c>
      <c r="F214" s="118">
        <v>0</v>
      </c>
      <c r="G214" s="118">
        <v>0</v>
      </c>
      <c r="H214" s="118">
        <v>0</v>
      </c>
      <c r="I214" s="118">
        <v>0</v>
      </c>
      <c r="J214" s="118">
        <v>3586468.23</v>
      </c>
      <c r="K214" s="118">
        <v>10103.25</v>
      </c>
      <c r="L214" s="118">
        <v>0</v>
      </c>
      <c r="M214" s="118">
        <v>0</v>
      </c>
      <c r="N214" s="119">
        <v>0</v>
      </c>
      <c r="O214" s="119">
        <v>0</v>
      </c>
      <c r="P214" s="118">
        <v>3586468.23</v>
      </c>
      <c r="Q214" s="118">
        <v>10103.25</v>
      </c>
      <c r="R214" s="120">
        <v>3586468.23</v>
      </c>
      <c r="S214" s="121">
        <v>10103.25</v>
      </c>
    </row>
    <row r="215" spans="1:19" ht="33.75" x14ac:dyDescent="0.2">
      <c r="A215" s="117" t="s">
        <v>1101</v>
      </c>
      <c r="B215" s="117" t="s">
        <v>384</v>
      </c>
      <c r="C215" s="117" t="s">
        <v>264</v>
      </c>
      <c r="D215" s="117" t="s">
        <v>296</v>
      </c>
      <c r="E215" s="117" t="s">
        <v>391</v>
      </c>
      <c r="F215" s="118">
        <v>3936</v>
      </c>
      <c r="G215" s="118">
        <v>0</v>
      </c>
      <c r="H215" s="118">
        <v>983904</v>
      </c>
      <c r="I215" s="118">
        <v>0</v>
      </c>
      <c r="J215" s="118">
        <v>0</v>
      </c>
      <c r="K215" s="118">
        <v>0</v>
      </c>
      <c r="L215" s="118">
        <v>0</v>
      </c>
      <c r="M215" s="118">
        <v>0</v>
      </c>
      <c r="N215" s="119">
        <v>0</v>
      </c>
      <c r="O215" s="119">
        <v>0</v>
      </c>
      <c r="P215" s="118">
        <v>983904</v>
      </c>
      <c r="Q215" s="118">
        <v>0</v>
      </c>
      <c r="R215" s="120">
        <v>987840</v>
      </c>
      <c r="S215" s="121">
        <v>0</v>
      </c>
    </row>
    <row r="216" spans="1:19" ht="22.5" x14ac:dyDescent="0.2">
      <c r="A216" s="117" t="s">
        <v>1101</v>
      </c>
      <c r="B216" s="117" t="s">
        <v>392</v>
      </c>
      <c r="C216" s="117" t="s">
        <v>234</v>
      </c>
      <c r="D216" s="117" t="s">
        <v>299</v>
      </c>
      <c r="E216" s="117" t="s">
        <v>393</v>
      </c>
      <c r="F216" s="118">
        <v>0</v>
      </c>
      <c r="G216" s="118">
        <v>0</v>
      </c>
      <c r="H216" s="118">
        <v>0</v>
      </c>
      <c r="I216" s="118">
        <v>0</v>
      </c>
      <c r="J216" s="118">
        <v>65940210.829999998</v>
      </c>
      <c r="K216" s="118">
        <v>164986.13</v>
      </c>
      <c r="L216" s="118">
        <v>0</v>
      </c>
      <c r="M216" s="118">
        <v>0</v>
      </c>
      <c r="N216" s="119">
        <v>0</v>
      </c>
      <c r="O216" s="119">
        <v>0</v>
      </c>
      <c r="P216" s="118">
        <v>65940210.829999998</v>
      </c>
      <c r="Q216" s="118">
        <v>164986.13</v>
      </c>
      <c r="R216" s="120">
        <v>65940210.829999998</v>
      </c>
      <c r="S216" s="121">
        <v>164986.13</v>
      </c>
    </row>
    <row r="217" spans="1:19" ht="45" x14ac:dyDescent="0.2">
      <c r="A217" s="117" t="s">
        <v>1101</v>
      </c>
      <c r="B217" s="117" t="s">
        <v>392</v>
      </c>
      <c r="C217" s="117" t="s">
        <v>236</v>
      </c>
      <c r="D217" s="117" t="s">
        <v>277</v>
      </c>
      <c r="E217" s="117" t="s">
        <v>394</v>
      </c>
      <c r="F217" s="118">
        <v>13343840.539999999</v>
      </c>
      <c r="G217" s="118">
        <v>31843</v>
      </c>
      <c r="H217" s="118">
        <v>4156819.05</v>
      </c>
      <c r="I217" s="118">
        <v>14187.4</v>
      </c>
      <c r="J217" s="118">
        <v>56204735.899999999</v>
      </c>
      <c r="K217" s="118">
        <v>155187.25</v>
      </c>
      <c r="L217" s="118">
        <v>3223620</v>
      </c>
      <c r="M217" s="118">
        <v>6138.669921875</v>
      </c>
      <c r="N217" s="119">
        <v>0</v>
      </c>
      <c r="O217" s="119">
        <v>0</v>
      </c>
      <c r="P217" s="118">
        <v>63585175.030000001</v>
      </c>
      <c r="Q217" s="118">
        <v>175513.32</v>
      </c>
      <c r="R217" s="120">
        <v>76929015.569999993</v>
      </c>
      <c r="S217" s="121">
        <v>207356.45</v>
      </c>
    </row>
    <row r="218" spans="1:19" ht="22.5" x14ac:dyDescent="0.2">
      <c r="A218" s="117" t="s">
        <v>1101</v>
      </c>
      <c r="B218" s="117" t="s">
        <v>392</v>
      </c>
      <c r="C218" s="117" t="s">
        <v>244</v>
      </c>
      <c r="D218" s="117" t="s">
        <v>244</v>
      </c>
      <c r="E218" s="117" t="s">
        <v>395</v>
      </c>
      <c r="F218" s="118">
        <v>3594069.81</v>
      </c>
      <c r="G218" s="118">
        <v>0</v>
      </c>
      <c r="H218" s="118">
        <v>15994426.550000001</v>
      </c>
      <c r="I218" s="118">
        <v>0</v>
      </c>
      <c r="J218" s="118">
        <v>0</v>
      </c>
      <c r="K218" s="118">
        <v>0</v>
      </c>
      <c r="L218" s="118">
        <v>0</v>
      </c>
      <c r="M218" s="118">
        <v>0</v>
      </c>
      <c r="N218" s="119">
        <v>0</v>
      </c>
      <c r="O218" s="119">
        <v>0</v>
      </c>
      <c r="P218" s="118">
        <v>15994426.550000001</v>
      </c>
      <c r="Q218" s="118">
        <v>0</v>
      </c>
      <c r="R218" s="120">
        <v>19588496.359999999</v>
      </c>
      <c r="S218" s="121">
        <v>0</v>
      </c>
    </row>
    <row r="219" spans="1:19" ht="22.5" x14ac:dyDescent="0.2">
      <c r="A219" s="117" t="s">
        <v>1101</v>
      </c>
      <c r="B219" s="117" t="s">
        <v>392</v>
      </c>
      <c r="C219" s="117" t="s">
        <v>249</v>
      </c>
      <c r="D219" s="117" t="s">
        <v>249</v>
      </c>
      <c r="E219" s="117" t="s">
        <v>396</v>
      </c>
      <c r="F219" s="118">
        <v>0</v>
      </c>
      <c r="G219" s="118">
        <v>0</v>
      </c>
      <c r="H219" s="118">
        <v>0</v>
      </c>
      <c r="I219" s="118">
        <v>0</v>
      </c>
      <c r="J219" s="118">
        <v>0</v>
      </c>
      <c r="K219" s="118">
        <v>0</v>
      </c>
      <c r="L219" s="118">
        <v>0</v>
      </c>
      <c r="M219" s="118">
        <v>0</v>
      </c>
      <c r="N219" s="119">
        <v>13708886</v>
      </c>
      <c r="O219" s="119">
        <v>32163.349609375</v>
      </c>
      <c r="P219" s="118">
        <v>0</v>
      </c>
      <c r="Q219" s="118">
        <v>0</v>
      </c>
      <c r="R219" s="120">
        <v>0</v>
      </c>
      <c r="S219" s="121">
        <v>0</v>
      </c>
    </row>
    <row r="220" spans="1:19" ht="22.5" x14ac:dyDescent="0.2">
      <c r="A220" s="117" t="s">
        <v>1101</v>
      </c>
      <c r="B220" s="117" t="s">
        <v>392</v>
      </c>
      <c r="C220" s="117" t="s">
        <v>251</v>
      </c>
      <c r="D220" s="117" t="s">
        <v>251</v>
      </c>
      <c r="E220" s="117" t="s">
        <v>397</v>
      </c>
      <c r="F220" s="118">
        <v>1338262.42</v>
      </c>
      <c r="G220" s="118">
        <v>0</v>
      </c>
      <c r="H220" s="118">
        <v>101463646.66</v>
      </c>
      <c r="I220" s="118">
        <v>0</v>
      </c>
      <c r="J220" s="118">
        <v>0</v>
      </c>
      <c r="K220" s="118">
        <v>0</v>
      </c>
      <c r="L220" s="118">
        <v>0</v>
      </c>
      <c r="M220" s="118">
        <v>0</v>
      </c>
      <c r="N220" s="119">
        <v>0</v>
      </c>
      <c r="O220" s="119">
        <v>0</v>
      </c>
      <c r="P220" s="118">
        <v>101463646.66</v>
      </c>
      <c r="Q220" s="118">
        <v>0</v>
      </c>
      <c r="R220" s="120">
        <v>102801909.08</v>
      </c>
      <c r="S220" s="121">
        <v>0</v>
      </c>
    </row>
    <row r="221" spans="1:19" ht="22.5" x14ac:dyDescent="0.2">
      <c r="A221" s="117" t="s">
        <v>1101</v>
      </c>
      <c r="B221" s="117" t="s">
        <v>392</v>
      </c>
      <c r="C221" s="117" t="s">
        <v>259</v>
      </c>
      <c r="D221" s="117" t="s">
        <v>274</v>
      </c>
      <c r="E221" s="117" t="s">
        <v>398</v>
      </c>
      <c r="F221" s="118">
        <v>732358.4</v>
      </c>
      <c r="G221" s="118">
        <v>1866</v>
      </c>
      <c r="H221" s="118">
        <v>0</v>
      </c>
      <c r="I221" s="118">
        <v>0</v>
      </c>
      <c r="J221" s="118">
        <v>5431.3</v>
      </c>
      <c r="K221" s="118">
        <v>184.44</v>
      </c>
      <c r="L221" s="118">
        <v>0</v>
      </c>
      <c r="M221" s="118">
        <v>0</v>
      </c>
      <c r="N221" s="119">
        <v>0</v>
      </c>
      <c r="O221" s="119">
        <v>0</v>
      </c>
      <c r="P221" s="118">
        <v>5431.3</v>
      </c>
      <c r="Q221" s="118">
        <v>184.44</v>
      </c>
      <c r="R221" s="120">
        <v>737789.7</v>
      </c>
      <c r="S221" s="121">
        <v>2050.6999999999998</v>
      </c>
    </row>
    <row r="222" spans="1:19" ht="33.75" x14ac:dyDescent="0.2">
      <c r="A222" s="117" t="s">
        <v>1101</v>
      </c>
      <c r="B222" s="117" t="s">
        <v>392</v>
      </c>
      <c r="C222" s="117" t="s">
        <v>264</v>
      </c>
      <c r="D222" s="117" t="s">
        <v>296</v>
      </c>
      <c r="E222" s="117" t="s">
        <v>399</v>
      </c>
      <c r="F222" s="118">
        <v>1352.75</v>
      </c>
      <c r="G222" s="118">
        <v>0</v>
      </c>
      <c r="H222" s="118">
        <v>323208.33</v>
      </c>
      <c r="I222" s="118">
        <v>0</v>
      </c>
      <c r="J222" s="118">
        <v>0</v>
      </c>
      <c r="K222" s="118">
        <v>0</v>
      </c>
      <c r="L222" s="118">
        <v>0</v>
      </c>
      <c r="M222" s="118">
        <v>0</v>
      </c>
      <c r="N222" s="119">
        <v>0</v>
      </c>
      <c r="O222" s="119">
        <v>0</v>
      </c>
      <c r="P222" s="118">
        <v>323208.33</v>
      </c>
      <c r="Q222" s="118">
        <v>0</v>
      </c>
      <c r="R222" s="120">
        <v>324561.08</v>
      </c>
      <c r="S222" s="121">
        <v>0</v>
      </c>
    </row>
    <row r="223" spans="1:19" ht="45" x14ac:dyDescent="0.2">
      <c r="A223" s="117" t="s">
        <v>1101</v>
      </c>
      <c r="B223" s="117" t="s">
        <v>400</v>
      </c>
      <c r="C223" s="117" t="s">
        <v>236</v>
      </c>
      <c r="D223" s="117" t="s">
        <v>284</v>
      </c>
      <c r="E223" s="117" t="s">
        <v>401</v>
      </c>
      <c r="F223" s="118">
        <v>25744543</v>
      </c>
      <c r="G223" s="118">
        <v>51907</v>
      </c>
      <c r="H223" s="118">
        <v>0</v>
      </c>
      <c r="I223" s="118">
        <v>0</v>
      </c>
      <c r="J223" s="118">
        <v>63514670</v>
      </c>
      <c r="K223" s="118">
        <v>154380</v>
      </c>
      <c r="L223" s="118">
        <v>0</v>
      </c>
      <c r="M223" s="118">
        <v>0</v>
      </c>
      <c r="N223" s="119">
        <v>0</v>
      </c>
      <c r="O223" s="119">
        <v>0</v>
      </c>
      <c r="P223" s="118">
        <v>63514670</v>
      </c>
      <c r="Q223" s="118">
        <v>154380</v>
      </c>
      <c r="R223" s="120">
        <v>89259213</v>
      </c>
      <c r="S223" s="121">
        <v>206287</v>
      </c>
    </row>
    <row r="224" spans="1:19" ht="45" x14ac:dyDescent="0.2">
      <c r="A224" s="117" t="s">
        <v>1101</v>
      </c>
      <c r="B224" s="117" t="s">
        <v>400</v>
      </c>
      <c r="C224" s="117" t="s">
        <v>236</v>
      </c>
      <c r="D224" s="117" t="s">
        <v>286</v>
      </c>
      <c r="E224" s="117" t="s">
        <v>402</v>
      </c>
      <c r="F224" s="118">
        <v>17120553</v>
      </c>
      <c r="G224" s="118">
        <v>49553</v>
      </c>
      <c r="H224" s="118">
        <v>10386039</v>
      </c>
      <c r="I224" s="118">
        <v>29621</v>
      </c>
      <c r="J224" s="118">
        <v>113324140</v>
      </c>
      <c r="K224" s="118">
        <v>303655</v>
      </c>
      <c r="L224" s="118">
        <v>3450785</v>
      </c>
      <c r="M224" s="118">
        <v>7008</v>
      </c>
      <c r="N224" s="119">
        <v>0</v>
      </c>
      <c r="O224" s="119">
        <v>0</v>
      </c>
      <c r="P224" s="118">
        <v>127160964</v>
      </c>
      <c r="Q224" s="118">
        <v>340284</v>
      </c>
      <c r="R224" s="120">
        <v>144281517</v>
      </c>
      <c r="S224" s="121">
        <v>389837</v>
      </c>
    </row>
    <row r="225" spans="1:19" ht="22.5" x14ac:dyDescent="0.2">
      <c r="A225" s="117" t="s">
        <v>1101</v>
      </c>
      <c r="B225" s="117" t="s">
        <v>400</v>
      </c>
      <c r="C225" s="117" t="s">
        <v>244</v>
      </c>
      <c r="D225" s="117" t="s">
        <v>244</v>
      </c>
      <c r="E225" s="117" t="s">
        <v>403</v>
      </c>
      <c r="F225" s="118">
        <v>6239534</v>
      </c>
      <c r="G225" s="118">
        <v>0</v>
      </c>
      <c r="H225" s="118">
        <v>40680152</v>
      </c>
      <c r="I225" s="118">
        <v>0</v>
      </c>
      <c r="J225" s="118">
        <v>0</v>
      </c>
      <c r="K225" s="118">
        <v>0</v>
      </c>
      <c r="L225" s="118">
        <v>0</v>
      </c>
      <c r="M225" s="118">
        <v>0</v>
      </c>
      <c r="N225" s="119">
        <v>0</v>
      </c>
      <c r="O225" s="119">
        <v>0</v>
      </c>
      <c r="P225" s="118">
        <v>40680152</v>
      </c>
      <c r="Q225" s="118">
        <v>0</v>
      </c>
      <c r="R225" s="120">
        <v>46919686</v>
      </c>
      <c r="S225" s="121">
        <v>0</v>
      </c>
    </row>
    <row r="226" spans="1:19" ht="22.5" x14ac:dyDescent="0.2">
      <c r="A226" s="117" t="s">
        <v>1101</v>
      </c>
      <c r="B226" s="117" t="s">
        <v>400</v>
      </c>
      <c r="C226" s="117" t="s">
        <v>249</v>
      </c>
      <c r="D226" s="117" t="s">
        <v>249</v>
      </c>
      <c r="E226" s="117" t="s">
        <v>404</v>
      </c>
      <c r="F226" s="118">
        <v>0</v>
      </c>
      <c r="G226" s="118">
        <v>0</v>
      </c>
      <c r="H226" s="118">
        <v>0</v>
      </c>
      <c r="I226" s="118">
        <v>0</v>
      </c>
      <c r="J226" s="118">
        <v>0</v>
      </c>
      <c r="K226" s="118">
        <v>0</v>
      </c>
      <c r="L226" s="118">
        <v>0</v>
      </c>
      <c r="M226" s="118">
        <v>0</v>
      </c>
      <c r="N226" s="119">
        <v>78785744</v>
      </c>
      <c r="O226" s="119">
        <v>168243</v>
      </c>
      <c r="P226" s="118">
        <v>0</v>
      </c>
      <c r="Q226" s="118">
        <v>0</v>
      </c>
      <c r="R226" s="120">
        <v>0</v>
      </c>
      <c r="S226" s="121">
        <v>0</v>
      </c>
    </row>
    <row r="227" spans="1:19" ht="22.5" x14ac:dyDescent="0.2">
      <c r="A227" s="117" t="s">
        <v>1101</v>
      </c>
      <c r="B227" s="117" t="s">
        <v>400</v>
      </c>
      <c r="C227" s="117" t="s">
        <v>251</v>
      </c>
      <c r="D227" s="117" t="s">
        <v>251</v>
      </c>
      <c r="E227" s="117" t="s">
        <v>405</v>
      </c>
      <c r="F227" s="118">
        <v>2567384</v>
      </c>
      <c r="G227" s="118">
        <v>0</v>
      </c>
      <c r="H227" s="118">
        <v>214030150</v>
      </c>
      <c r="I227" s="118">
        <v>0</v>
      </c>
      <c r="J227" s="118">
        <v>0</v>
      </c>
      <c r="K227" s="118">
        <v>0</v>
      </c>
      <c r="L227" s="118">
        <v>0</v>
      </c>
      <c r="M227" s="118">
        <v>0</v>
      </c>
      <c r="N227" s="119">
        <v>0</v>
      </c>
      <c r="O227" s="119">
        <v>0</v>
      </c>
      <c r="P227" s="118">
        <v>214030150</v>
      </c>
      <c r="Q227" s="118">
        <v>0</v>
      </c>
      <c r="R227" s="120">
        <v>216597534</v>
      </c>
      <c r="S227" s="121">
        <v>0</v>
      </c>
    </row>
    <row r="228" spans="1:19" ht="33.75" x14ac:dyDescent="0.2">
      <c r="A228" s="117" t="s">
        <v>1101</v>
      </c>
      <c r="B228" s="117" t="s">
        <v>400</v>
      </c>
      <c r="C228" s="117" t="s">
        <v>256</v>
      </c>
      <c r="D228" s="117" t="s">
        <v>293</v>
      </c>
      <c r="E228" s="117" t="s">
        <v>406</v>
      </c>
      <c r="F228" s="118">
        <v>27857</v>
      </c>
      <c r="G228" s="118">
        <v>77</v>
      </c>
      <c r="H228" s="118">
        <v>219399</v>
      </c>
      <c r="I228" s="118">
        <v>592</v>
      </c>
      <c r="J228" s="118">
        <v>0</v>
      </c>
      <c r="K228" s="118">
        <v>0</v>
      </c>
      <c r="L228" s="118">
        <v>0</v>
      </c>
      <c r="M228" s="118">
        <v>0</v>
      </c>
      <c r="N228" s="119">
        <v>0</v>
      </c>
      <c r="O228" s="119">
        <v>0</v>
      </c>
      <c r="P228" s="118">
        <v>219399</v>
      </c>
      <c r="Q228" s="118">
        <v>592</v>
      </c>
      <c r="R228" s="120">
        <v>247256</v>
      </c>
      <c r="S228" s="121">
        <v>669</v>
      </c>
    </row>
    <row r="229" spans="1:19" ht="22.5" x14ac:dyDescent="0.2">
      <c r="A229" s="117" t="s">
        <v>1101</v>
      </c>
      <c r="B229" s="117" t="s">
        <v>400</v>
      </c>
      <c r="C229" s="117" t="s">
        <v>259</v>
      </c>
      <c r="D229" s="117" t="s">
        <v>274</v>
      </c>
      <c r="E229" s="117" t="s">
        <v>407</v>
      </c>
      <c r="F229" s="118">
        <v>0</v>
      </c>
      <c r="G229" s="118">
        <v>0</v>
      </c>
      <c r="H229" s="118">
        <v>0</v>
      </c>
      <c r="I229" s="118">
        <v>0</v>
      </c>
      <c r="J229" s="118">
        <v>1150098</v>
      </c>
      <c r="K229" s="118">
        <v>3205</v>
      </c>
      <c r="L229" s="118">
        <v>0</v>
      </c>
      <c r="M229" s="118">
        <v>0</v>
      </c>
      <c r="N229" s="119">
        <v>0</v>
      </c>
      <c r="O229" s="119">
        <v>0</v>
      </c>
      <c r="P229" s="118">
        <v>1150098</v>
      </c>
      <c r="Q229" s="118">
        <v>3205</v>
      </c>
      <c r="R229" s="120">
        <v>1150098</v>
      </c>
      <c r="S229" s="121">
        <v>3205</v>
      </c>
    </row>
    <row r="230" spans="1:19" ht="33.75" x14ac:dyDescent="0.2">
      <c r="A230" s="117" t="s">
        <v>1101</v>
      </c>
      <c r="B230" s="117" t="s">
        <v>400</v>
      </c>
      <c r="C230" s="117" t="s">
        <v>264</v>
      </c>
      <c r="D230" s="117" t="s">
        <v>296</v>
      </c>
      <c r="E230" s="117" t="s">
        <v>408</v>
      </c>
      <c r="F230" s="118">
        <v>0</v>
      </c>
      <c r="G230" s="118">
        <v>0</v>
      </c>
      <c r="H230" s="118">
        <v>958895</v>
      </c>
      <c r="I230" s="118">
        <v>0</v>
      </c>
      <c r="J230" s="118">
        <v>0</v>
      </c>
      <c r="K230" s="118">
        <v>0</v>
      </c>
      <c r="L230" s="118">
        <v>0</v>
      </c>
      <c r="M230" s="118">
        <v>0</v>
      </c>
      <c r="N230" s="119">
        <v>0</v>
      </c>
      <c r="O230" s="119">
        <v>0</v>
      </c>
      <c r="P230" s="118">
        <v>958895</v>
      </c>
      <c r="Q230" s="118">
        <v>0</v>
      </c>
      <c r="R230" s="120">
        <v>958895</v>
      </c>
      <c r="S230" s="121">
        <v>0</v>
      </c>
    </row>
    <row r="231" spans="1:19" ht="45" x14ac:dyDescent="0.2">
      <c r="A231" s="117" t="s">
        <v>1101</v>
      </c>
      <c r="B231" s="117" t="s">
        <v>1038</v>
      </c>
      <c r="C231" s="117" t="s">
        <v>236</v>
      </c>
      <c r="D231" s="117" t="s">
        <v>409</v>
      </c>
      <c r="E231" s="117" t="s">
        <v>809</v>
      </c>
      <c r="F231" s="118">
        <v>924080</v>
      </c>
      <c r="G231" s="118">
        <v>2416</v>
      </c>
      <c r="H231" s="118">
        <v>2409160</v>
      </c>
      <c r="I231" s="118">
        <v>7788</v>
      </c>
      <c r="J231" s="118">
        <v>19018181</v>
      </c>
      <c r="K231" s="118">
        <v>59436</v>
      </c>
      <c r="L231" s="118">
        <v>0</v>
      </c>
      <c r="M231" s="118">
        <v>0</v>
      </c>
      <c r="N231" s="119">
        <v>0</v>
      </c>
      <c r="O231" s="119">
        <v>0</v>
      </c>
      <c r="P231" s="118">
        <v>21427341</v>
      </c>
      <c r="Q231" s="118">
        <v>67224</v>
      </c>
      <c r="R231" s="120">
        <v>22351421</v>
      </c>
      <c r="S231" s="121">
        <v>69640.960000000006</v>
      </c>
    </row>
    <row r="232" spans="1:19" ht="45" x14ac:dyDescent="0.2">
      <c r="A232" s="117" t="s">
        <v>1101</v>
      </c>
      <c r="B232" s="117" t="s">
        <v>1038</v>
      </c>
      <c r="C232" s="117" t="s">
        <v>236</v>
      </c>
      <c r="D232" s="117" t="s">
        <v>1039</v>
      </c>
      <c r="E232" s="117" t="s">
        <v>1040</v>
      </c>
      <c r="F232" s="118">
        <v>0</v>
      </c>
      <c r="G232" s="118">
        <v>0</v>
      </c>
      <c r="H232" s="118">
        <v>0</v>
      </c>
      <c r="I232" s="118">
        <v>0</v>
      </c>
      <c r="J232" s="118">
        <v>19867195</v>
      </c>
      <c r="K232" s="118">
        <v>64798</v>
      </c>
      <c r="L232" s="118">
        <v>0</v>
      </c>
      <c r="M232" s="118">
        <v>0</v>
      </c>
      <c r="N232" s="119">
        <v>0</v>
      </c>
      <c r="O232" s="119">
        <v>0</v>
      </c>
      <c r="P232" s="118">
        <v>19867195</v>
      </c>
      <c r="Q232" s="118">
        <v>64798</v>
      </c>
      <c r="R232" s="120">
        <v>19867195</v>
      </c>
      <c r="S232" s="121">
        <v>64798</v>
      </c>
    </row>
    <row r="233" spans="1:19" ht="22.5" x14ac:dyDescent="0.2">
      <c r="A233" s="117" t="s">
        <v>1101</v>
      </c>
      <c r="B233" s="117" t="s">
        <v>1038</v>
      </c>
      <c r="C233" s="117" t="s">
        <v>244</v>
      </c>
      <c r="D233" s="117" t="s">
        <v>244</v>
      </c>
      <c r="E233" s="117" t="s">
        <v>810</v>
      </c>
      <c r="F233" s="118">
        <v>564430.30000000005</v>
      </c>
      <c r="G233" s="118">
        <v>0</v>
      </c>
      <c r="H233" s="118">
        <v>9220679</v>
      </c>
      <c r="I233" s="118">
        <v>0</v>
      </c>
      <c r="J233" s="118">
        <v>72</v>
      </c>
      <c r="K233" s="118">
        <v>0</v>
      </c>
      <c r="L233" s="118">
        <v>0</v>
      </c>
      <c r="M233" s="118">
        <v>0</v>
      </c>
      <c r="N233" s="119">
        <v>0</v>
      </c>
      <c r="O233" s="119">
        <v>0</v>
      </c>
      <c r="P233" s="118">
        <v>9220751</v>
      </c>
      <c r="Q233" s="118">
        <v>0</v>
      </c>
      <c r="R233" s="120">
        <v>9785181.3000000007</v>
      </c>
      <c r="S233" s="121">
        <v>0</v>
      </c>
    </row>
    <row r="234" spans="1:19" ht="22.5" x14ac:dyDescent="0.2">
      <c r="A234" s="117" t="s">
        <v>1101</v>
      </c>
      <c r="B234" s="117" t="s">
        <v>1038</v>
      </c>
      <c r="C234" s="117" t="s">
        <v>249</v>
      </c>
      <c r="D234" s="117" t="s">
        <v>249</v>
      </c>
      <c r="E234" s="117" t="s">
        <v>811</v>
      </c>
      <c r="F234" s="118">
        <v>0</v>
      </c>
      <c r="G234" s="118">
        <v>0</v>
      </c>
      <c r="H234" s="118">
        <v>0</v>
      </c>
      <c r="I234" s="118">
        <v>0</v>
      </c>
      <c r="J234" s="118">
        <v>0</v>
      </c>
      <c r="K234" s="118">
        <v>0</v>
      </c>
      <c r="L234" s="118">
        <v>0</v>
      </c>
      <c r="M234" s="118">
        <v>0</v>
      </c>
      <c r="N234" s="119">
        <v>27390320</v>
      </c>
      <c r="O234" s="119">
        <v>88486.15625</v>
      </c>
      <c r="P234" s="118">
        <v>0</v>
      </c>
      <c r="Q234" s="118">
        <v>0</v>
      </c>
      <c r="R234" s="120">
        <v>0</v>
      </c>
      <c r="S234" s="121">
        <v>0</v>
      </c>
    </row>
    <row r="235" spans="1:19" ht="22.5" x14ac:dyDescent="0.2">
      <c r="A235" s="117" t="s">
        <v>1101</v>
      </c>
      <c r="B235" s="117" t="s">
        <v>1038</v>
      </c>
      <c r="C235" s="117" t="s">
        <v>251</v>
      </c>
      <c r="D235" s="117" t="s">
        <v>251</v>
      </c>
      <c r="E235" s="117" t="s">
        <v>812</v>
      </c>
      <c r="F235" s="118">
        <v>29533.62</v>
      </c>
      <c r="G235" s="118">
        <v>0</v>
      </c>
      <c r="H235" s="118">
        <v>21556404</v>
      </c>
      <c r="I235" s="118">
        <v>0</v>
      </c>
      <c r="J235" s="118">
        <v>0</v>
      </c>
      <c r="K235" s="118">
        <v>0</v>
      </c>
      <c r="L235" s="118">
        <v>0</v>
      </c>
      <c r="M235" s="118">
        <v>0</v>
      </c>
      <c r="N235" s="119">
        <v>0</v>
      </c>
      <c r="O235" s="119">
        <v>0</v>
      </c>
      <c r="P235" s="118">
        <v>21556404</v>
      </c>
      <c r="Q235" s="118">
        <v>0</v>
      </c>
      <c r="R235" s="120">
        <v>21585937.620000001</v>
      </c>
      <c r="S235" s="121">
        <v>0</v>
      </c>
    </row>
    <row r="236" spans="1:19" ht="33.75" x14ac:dyDescent="0.2">
      <c r="A236" s="117" t="s">
        <v>1101</v>
      </c>
      <c r="B236" s="117" t="s">
        <v>1038</v>
      </c>
      <c r="C236" s="117" t="s">
        <v>256</v>
      </c>
      <c r="D236" s="117" t="s">
        <v>293</v>
      </c>
      <c r="E236" s="117" t="s">
        <v>813</v>
      </c>
      <c r="F236" s="118">
        <v>0</v>
      </c>
      <c r="G236" s="118">
        <v>0</v>
      </c>
      <c r="H236" s="118">
        <v>9455</v>
      </c>
      <c r="I236" s="118">
        <v>34</v>
      </c>
      <c r="J236" s="118">
        <v>0</v>
      </c>
      <c r="K236" s="118">
        <v>0</v>
      </c>
      <c r="L236" s="118">
        <v>0</v>
      </c>
      <c r="M236" s="118">
        <v>0</v>
      </c>
      <c r="N236" s="119">
        <v>0</v>
      </c>
      <c r="O236" s="119">
        <v>0</v>
      </c>
      <c r="P236" s="118">
        <v>9455</v>
      </c>
      <c r="Q236" s="118">
        <v>34</v>
      </c>
      <c r="R236" s="120">
        <v>9455</v>
      </c>
      <c r="S236" s="121">
        <v>34</v>
      </c>
    </row>
    <row r="237" spans="1:19" ht="22.5" x14ac:dyDescent="0.2">
      <c r="A237" s="117" t="s">
        <v>1101</v>
      </c>
      <c r="B237" s="117" t="s">
        <v>1038</v>
      </c>
      <c r="C237" s="117" t="s">
        <v>259</v>
      </c>
      <c r="D237" s="117" t="s">
        <v>274</v>
      </c>
      <c r="E237" s="117" t="s">
        <v>814</v>
      </c>
      <c r="F237" s="118">
        <v>434431.38</v>
      </c>
      <c r="G237" s="118">
        <v>1338</v>
      </c>
      <c r="H237" s="118">
        <v>0</v>
      </c>
      <c r="I237" s="118">
        <v>0</v>
      </c>
      <c r="J237" s="118">
        <v>14612</v>
      </c>
      <c r="K237" s="118">
        <v>20</v>
      </c>
      <c r="L237" s="118">
        <v>0</v>
      </c>
      <c r="M237" s="118">
        <v>0</v>
      </c>
      <c r="N237" s="119">
        <v>0</v>
      </c>
      <c r="O237" s="119">
        <v>0</v>
      </c>
      <c r="P237" s="118">
        <v>14612</v>
      </c>
      <c r="Q237" s="118">
        <v>20</v>
      </c>
      <c r="R237" s="120">
        <v>449043.38</v>
      </c>
      <c r="S237" s="121">
        <v>1358.6</v>
      </c>
    </row>
    <row r="238" spans="1:19" ht="45" x14ac:dyDescent="0.2">
      <c r="A238" s="117" t="s">
        <v>1101</v>
      </c>
      <c r="B238" s="117" t="s">
        <v>410</v>
      </c>
      <c r="C238" s="117" t="s">
        <v>236</v>
      </c>
      <c r="D238" s="117" t="s">
        <v>277</v>
      </c>
      <c r="E238" s="117" t="s">
        <v>411</v>
      </c>
      <c r="F238" s="118">
        <v>473808</v>
      </c>
      <c r="G238" s="118">
        <v>0</v>
      </c>
      <c r="H238" s="118">
        <v>195080</v>
      </c>
      <c r="I238" s="118">
        <v>0</v>
      </c>
      <c r="J238" s="118">
        <v>2872536</v>
      </c>
      <c r="K238" s="118">
        <v>8923.7999999999993</v>
      </c>
      <c r="L238" s="118">
        <v>0</v>
      </c>
      <c r="M238" s="118">
        <v>0</v>
      </c>
      <c r="N238" s="119">
        <v>0</v>
      </c>
      <c r="O238" s="119">
        <v>0</v>
      </c>
      <c r="P238" s="118">
        <v>3067616</v>
      </c>
      <c r="Q238" s="118">
        <v>8923.7999999999993</v>
      </c>
      <c r="R238" s="120">
        <v>3541424</v>
      </c>
      <c r="S238" s="121">
        <v>8923.7999999999993</v>
      </c>
    </row>
    <row r="239" spans="1:19" ht="22.5" x14ac:dyDescent="0.2">
      <c r="A239" s="117" t="s">
        <v>1101</v>
      </c>
      <c r="B239" s="117" t="s">
        <v>410</v>
      </c>
      <c r="C239" s="117" t="s">
        <v>244</v>
      </c>
      <c r="D239" s="117" t="s">
        <v>244</v>
      </c>
      <c r="E239" s="117" t="s">
        <v>412</v>
      </c>
      <c r="F239" s="118">
        <v>435577</v>
      </c>
      <c r="G239" s="118">
        <v>0</v>
      </c>
      <c r="H239" s="118">
        <v>3208043</v>
      </c>
      <c r="I239" s="118">
        <v>0</v>
      </c>
      <c r="J239" s="118">
        <v>0</v>
      </c>
      <c r="K239" s="118">
        <v>0</v>
      </c>
      <c r="L239" s="118">
        <v>0</v>
      </c>
      <c r="M239" s="118">
        <v>0</v>
      </c>
      <c r="N239" s="119">
        <v>0</v>
      </c>
      <c r="O239" s="119">
        <v>0</v>
      </c>
      <c r="P239" s="118">
        <v>3208043</v>
      </c>
      <c r="Q239" s="118">
        <v>0</v>
      </c>
      <c r="R239" s="120">
        <v>3643620</v>
      </c>
      <c r="S239" s="121">
        <v>0</v>
      </c>
    </row>
    <row r="240" spans="1:19" ht="22.5" x14ac:dyDescent="0.2">
      <c r="A240" s="117" t="s">
        <v>1101</v>
      </c>
      <c r="B240" s="117" t="s">
        <v>410</v>
      </c>
      <c r="C240" s="117" t="s">
        <v>249</v>
      </c>
      <c r="D240" s="117" t="s">
        <v>249</v>
      </c>
      <c r="E240" s="117" t="s">
        <v>413</v>
      </c>
      <c r="F240" s="118">
        <v>0</v>
      </c>
      <c r="G240" s="118">
        <v>0</v>
      </c>
      <c r="H240" s="118">
        <v>0</v>
      </c>
      <c r="I240" s="118">
        <v>0</v>
      </c>
      <c r="J240" s="118">
        <v>0</v>
      </c>
      <c r="K240" s="118">
        <v>0</v>
      </c>
      <c r="L240" s="118">
        <v>0</v>
      </c>
      <c r="M240" s="118">
        <v>0</v>
      </c>
      <c r="N240" s="119">
        <v>0</v>
      </c>
      <c r="O240" s="119">
        <v>0</v>
      </c>
      <c r="P240" s="118">
        <v>0</v>
      </c>
      <c r="Q240" s="118">
        <v>0</v>
      </c>
      <c r="R240" s="120">
        <v>0</v>
      </c>
      <c r="S240" s="121">
        <v>0</v>
      </c>
    </row>
    <row r="241" spans="1:19" ht="22.5" x14ac:dyDescent="0.2">
      <c r="A241" s="117" t="s">
        <v>1101</v>
      </c>
      <c r="B241" s="117" t="s">
        <v>410</v>
      </c>
      <c r="C241" s="117" t="s">
        <v>251</v>
      </c>
      <c r="D241" s="117" t="s">
        <v>251</v>
      </c>
      <c r="E241" s="117" t="s">
        <v>414</v>
      </c>
      <c r="F241" s="118">
        <v>87540</v>
      </c>
      <c r="G241" s="118">
        <v>0</v>
      </c>
      <c r="H241" s="118">
        <v>12456291</v>
      </c>
      <c r="I241" s="118">
        <v>0</v>
      </c>
      <c r="J241" s="118">
        <v>0</v>
      </c>
      <c r="K241" s="118">
        <v>0</v>
      </c>
      <c r="L241" s="118">
        <v>0</v>
      </c>
      <c r="M241" s="118">
        <v>0</v>
      </c>
      <c r="N241" s="119">
        <v>0</v>
      </c>
      <c r="O241" s="119">
        <v>0</v>
      </c>
      <c r="P241" s="118">
        <v>12456291</v>
      </c>
      <c r="Q241" s="118">
        <v>0</v>
      </c>
      <c r="R241" s="120">
        <v>12543831</v>
      </c>
      <c r="S241" s="121">
        <v>0</v>
      </c>
    </row>
    <row r="242" spans="1:19" ht="22.5" x14ac:dyDescent="0.2">
      <c r="A242" s="117" t="s">
        <v>1101</v>
      </c>
      <c r="B242" s="117" t="s">
        <v>410</v>
      </c>
      <c r="C242" s="117" t="s">
        <v>259</v>
      </c>
      <c r="D242" s="117" t="s">
        <v>274</v>
      </c>
      <c r="E242" s="117" t="s">
        <v>415</v>
      </c>
      <c r="F242" s="118">
        <v>0</v>
      </c>
      <c r="G242" s="118">
        <v>0</v>
      </c>
      <c r="H242" s="118">
        <v>0</v>
      </c>
      <c r="I242" s="118">
        <v>0</v>
      </c>
      <c r="J242" s="118">
        <v>152161</v>
      </c>
      <c r="K242" s="118">
        <v>424.8</v>
      </c>
      <c r="L242" s="118">
        <v>0</v>
      </c>
      <c r="M242" s="118">
        <v>0</v>
      </c>
      <c r="N242" s="119">
        <v>0</v>
      </c>
      <c r="O242" s="119">
        <v>0</v>
      </c>
      <c r="P242" s="118">
        <v>152161</v>
      </c>
      <c r="Q242" s="118">
        <v>424.8</v>
      </c>
      <c r="R242" s="120">
        <v>152161</v>
      </c>
      <c r="S242" s="121">
        <v>424.8</v>
      </c>
    </row>
    <row r="243" spans="1:19" ht="33.75" x14ac:dyDescent="0.2">
      <c r="A243" s="117" t="s">
        <v>1101</v>
      </c>
      <c r="B243" s="117" t="s">
        <v>410</v>
      </c>
      <c r="C243" s="117" t="s">
        <v>264</v>
      </c>
      <c r="D243" s="117" t="s">
        <v>296</v>
      </c>
      <c r="E243" s="117" t="s">
        <v>416</v>
      </c>
      <c r="F243" s="118">
        <v>0</v>
      </c>
      <c r="G243" s="118">
        <v>0</v>
      </c>
      <c r="H243" s="118">
        <v>17787</v>
      </c>
      <c r="I243" s="118">
        <v>0</v>
      </c>
      <c r="J243" s="118">
        <v>0</v>
      </c>
      <c r="K243" s="118">
        <v>0</v>
      </c>
      <c r="L243" s="118">
        <v>0</v>
      </c>
      <c r="M243" s="118">
        <v>0</v>
      </c>
      <c r="N243" s="119">
        <v>0</v>
      </c>
      <c r="O243" s="119">
        <v>0</v>
      </c>
      <c r="P243" s="118">
        <v>17787</v>
      </c>
      <c r="Q243" s="118">
        <v>0</v>
      </c>
      <c r="R243" s="120">
        <v>17787</v>
      </c>
      <c r="S243" s="121">
        <v>0</v>
      </c>
    </row>
    <row r="244" spans="1:19" ht="45" x14ac:dyDescent="0.2">
      <c r="A244" s="117" t="s">
        <v>1101</v>
      </c>
      <c r="B244" s="117" t="s">
        <v>417</v>
      </c>
      <c r="C244" s="117" t="s">
        <v>236</v>
      </c>
      <c r="D244" s="117" t="s">
        <v>277</v>
      </c>
      <c r="E244" s="117" t="s">
        <v>418</v>
      </c>
      <c r="F244" s="118">
        <v>11283154.560000001</v>
      </c>
      <c r="G244" s="118">
        <v>23815</v>
      </c>
      <c r="H244" s="118">
        <v>0</v>
      </c>
      <c r="I244" s="118">
        <v>0</v>
      </c>
      <c r="J244" s="118">
        <v>60443899</v>
      </c>
      <c r="K244" s="118">
        <v>152949</v>
      </c>
      <c r="L244" s="118">
        <v>0</v>
      </c>
      <c r="M244" s="118">
        <v>0</v>
      </c>
      <c r="N244" s="119">
        <v>0</v>
      </c>
      <c r="O244" s="119">
        <v>0</v>
      </c>
      <c r="P244" s="118">
        <v>60443899</v>
      </c>
      <c r="Q244" s="118">
        <v>152949</v>
      </c>
      <c r="R244" s="120">
        <v>71727053.560000002</v>
      </c>
      <c r="S244" s="121">
        <v>176764.4</v>
      </c>
    </row>
    <row r="245" spans="1:19" ht="22.5" x14ac:dyDescent="0.2">
      <c r="A245" s="117" t="s">
        <v>1101</v>
      </c>
      <c r="B245" s="117" t="s">
        <v>417</v>
      </c>
      <c r="C245" s="117" t="s">
        <v>244</v>
      </c>
      <c r="D245" s="117" t="s">
        <v>244</v>
      </c>
      <c r="E245" s="117" t="s">
        <v>419</v>
      </c>
      <c r="F245" s="118">
        <v>3160063</v>
      </c>
      <c r="G245" s="118">
        <v>0</v>
      </c>
      <c r="H245" s="118">
        <v>13018934</v>
      </c>
      <c r="I245" s="118">
        <v>0</v>
      </c>
      <c r="J245" s="118">
        <v>0</v>
      </c>
      <c r="K245" s="118">
        <v>0</v>
      </c>
      <c r="L245" s="118">
        <v>0</v>
      </c>
      <c r="M245" s="118">
        <v>0</v>
      </c>
      <c r="N245" s="119">
        <v>0</v>
      </c>
      <c r="O245" s="119">
        <v>0</v>
      </c>
      <c r="P245" s="118">
        <v>13018934</v>
      </c>
      <c r="Q245" s="118">
        <v>0</v>
      </c>
      <c r="R245" s="120">
        <v>16178997</v>
      </c>
      <c r="S245" s="121">
        <v>0</v>
      </c>
    </row>
    <row r="246" spans="1:19" ht="22.5" x14ac:dyDescent="0.2">
      <c r="A246" s="117" t="s">
        <v>1101</v>
      </c>
      <c r="B246" s="117" t="s">
        <v>417</v>
      </c>
      <c r="C246" s="117" t="s">
        <v>249</v>
      </c>
      <c r="D246" s="117" t="s">
        <v>249</v>
      </c>
      <c r="E246" s="117" t="s">
        <v>420</v>
      </c>
      <c r="F246" s="118">
        <v>0</v>
      </c>
      <c r="G246" s="118">
        <v>0</v>
      </c>
      <c r="H246" s="118">
        <v>0</v>
      </c>
      <c r="I246" s="118">
        <v>0</v>
      </c>
      <c r="J246" s="118">
        <v>0</v>
      </c>
      <c r="K246" s="118">
        <v>0</v>
      </c>
      <c r="L246" s="118">
        <v>0</v>
      </c>
      <c r="M246" s="118">
        <v>0</v>
      </c>
      <c r="N246" s="119">
        <v>17887986</v>
      </c>
      <c r="O246" s="119">
        <v>36913.73046875</v>
      </c>
      <c r="P246" s="118">
        <v>0</v>
      </c>
      <c r="Q246" s="118">
        <v>0</v>
      </c>
      <c r="R246" s="120">
        <v>0</v>
      </c>
      <c r="S246" s="121">
        <v>0</v>
      </c>
    </row>
    <row r="247" spans="1:19" ht="22.5" x14ac:dyDescent="0.2">
      <c r="A247" s="117" t="s">
        <v>1101</v>
      </c>
      <c r="B247" s="117" t="s">
        <v>417</v>
      </c>
      <c r="C247" s="117" t="s">
        <v>251</v>
      </c>
      <c r="D247" s="117" t="s">
        <v>251</v>
      </c>
      <c r="E247" s="117" t="s">
        <v>421</v>
      </c>
      <c r="F247" s="118">
        <v>336817</v>
      </c>
      <c r="G247" s="118">
        <v>0</v>
      </c>
      <c r="H247" s="118">
        <v>49149279</v>
      </c>
      <c r="I247" s="118">
        <v>0</v>
      </c>
      <c r="J247" s="118">
        <v>0</v>
      </c>
      <c r="K247" s="118">
        <v>0</v>
      </c>
      <c r="L247" s="118">
        <v>0</v>
      </c>
      <c r="M247" s="118">
        <v>0</v>
      </c>
      <c r="N247" s="119">
        <v>0</v>
      </c>
      <c r="O247" s="119">
        <v>0</v>
      </c>
      <c r="P247" s="118">
        <v>49149279</v>
      </c>
      <c r="Q247" s="118">
        <v>0</v>
      </c>
      <c r="R247" s="120">
        <v>49486096</v>
      </c>
      <c r="S247" s="121">
        <v>0</v>
      </c>
    </row>
    <row r="248" spans="1:19" ht="33.75" x14ac:dyDescent="0.2">
      <c r="A248" s="117" t="s">
        <v>1101</v>
      </c>
      <c r="B248" s="117" t="s">
        <v>417</v>
      </c>
      <c r="C248" s="117" t="s">
        <v>256</v>
      </c>
      <c r="D248" s="117" t="s">
        <v>293</v>
      </c>
      <c r="E248" s="117" t="s">
        <v>422</v>
      </c>
      <c r="F248" s="118">
        <v>0</v>
      </c>
      <c r="G248" s="118">
        <v>0</v>
      </c>
      <c r="H248" s="118">
        <v>44262</v>
      </c>
      <c r="I248" s="118">
        <v>129</v>
      </c>
      <c r="J248" s="118">
        <v>0</v>
      </c>
      <c r="K248" s="118">
        <v>0</v>
      </c>
      <c r="L248" s="118">
        <v>0</v>
      </c>
      <c r="M248" s="118">
        <v>0</v>
      </c>
      <c r="N248" s="119">
        <v>0</v>
      </c>
      <c r="O248" s="119">
        <v>0</v>
      </c>
      <c r="P248" s="118">
        <v>44262</v>
      </c>
      <c r="Q248" s="118">
        <v>129</v>
      </c>
      <c r="R248" s="120">
        <v>44262</v>
      </c>
      <c r="S248" s="121">
        <v>129</v>
      </c>
    </row>
    <row r="249" spans="1:19" ht="22.5" x14ac:dyDescent="0.2">
      <c r="A249" s="117" t="s">
        <v>1101</v>
      </c>
      <c r="B249" s="117" t="s">
        <v>417</v>
      </c>
      <c r="C249" s="117" t="s">
        <v>259</v>
      </c>
      <c r="D249" s="117" t="s">
        <v>274</v>
      </c>
      <c r="E249" s="117" t="s">
        <v>423</v>
      </c>
      <c r="F249" s="118">
        <v>0</v>
      </c>
      <c r="G249" s="118">
        <v>0</v>
      </c>
      <c r="H249" s="118">
        <v>0</v>
      </c>
      <c r="I249" s="118">
        <v>0</v>
      </c>
      <c r="J249" s="118">
        <v>510011</v>
      </c>
      <c r="K249" s="118">
        <v>1415</v>
      </c>
      <c r="L249" s="118">
        <v>0</v>
      </c>
      <c r="M249" s="118">
        <v>0</v>
      </c>
      <c r="N249" s="119">
        <v>0</v>
      </c>
      <c r="O249" s="119">
        <v>0</v>
      </c>
      <c r="P249" s="118">
        <v>510011</v>
      </c>
      <c r="Q249" s="118">
        <v>1415</v>
      </c>
      <c r="R249" s="120">
        <v>510011</v>
      </c>
      <c r="S249" s="121">
        <v>1415</v>
      </c>
    </row>
    <row r="250" spans="1:19" ht="33.75" x14ac:dyDescent="0.2">
      <c r="A250" s="117" t="s">
        <v>1101</v>
      </c>
      <c r="B250" s="117" t="s">
        <v>417</v>
      </c>
      <c r="C250" s="117" t="s">
        <v>264</v>
      </c>
      <c r="D250" s="117" t="s">
        <v>296</v>
      </c>
      <c r="E250" s="117" t="s">
        <v>424</v>
      </c>
      <c r="F250" s="118">
        <v>199824</v>
      </c>
      <c r="G250" s="118">
        <v>0</v>
      </c>
      <c r="H250" s="118">
        <v>131874</v>
      </c>
      <c r="I250" s="118">
        <v>0</v>
      </c>
      <c r="J250" s="118">
        <v>0</v>
      </c>
      <c r="K250" s="118">
        <v>0</v>
      </c>
      <c r="L250" s="118">
        <v>0</v>
      </c>
      <c r="M250" s="118">
        <v>0</v>
      </c>
      <c r="N250" s="119">
        <v>0</v>
      </c>
      <c r="O250" s="119">
        <v>0</v>
      </c>
      <c r="P250" s="118">
        <v>131874</v>
      </c>
      <c r="Q250" s="118">
        <v>0</v>
      </c>
      <c r="R250" s="120">
        <v>331698</v>
      </c>
      <c r="S250" s="121">
        <v>0</v>
      </c>
    </row>
    <row r="251" spans="1:19" ht="45" x14ac:dyDescent="0.2">
      <c r="A251" s="117" t="s">
        <v>1101</v>
      </c>
      <c r="B251" s="117" t="s">
        <v>425</v>
      </c>
      <c r="C251" s="117" t="s">
        <v>234</v>
      </c>
      <c r="D251" s="117" t="s">
        <v>815</v>
      </c>
      <c r="E251" s="117" t="s">
        <v>1195</v>
      </c>
      <c r="F251" s="118">
        <v>0</v>
      </c>
      <c r="G251" s="118">
        <v>0</v>
      </c>
      <c r="H251" s="118">
        <v>0</v>
      </c>
      <c r="I251" s="118">
        <v>0</v>
      </c>
      <c r="J251" s="118">
        <v>0</v>
      </c>
      <c r="K251" s="118">
        <v>0</v>
      </c>
      <c r="L251" s="118">
        <v>0</v>
      </c>
      <c r="M251" s="118">
        <v>0</v>
      </c>
      <c r="N251" s="119">
        <v>0</v>
      </c>
      <c r="O251" s="119">
        <v>0</v>
      </c>
      <c r="P251" s="118">
        <v>0</v>
      </c>
      <c r="Q251" s="118">
        <v>0</v>
      </c>
      <c r="R251" s="120">
        <v>0</v>
      </c>
      <c r="S251" s="121">
        <v>0</v>
      </c>
    </row>
    <row r="252" spans="1:19" ht="33.75" x14ac:dyDescent="0.2">
      <c r="A252" s="117" t="s">
        <v>1101</v>
      </c>
      <c r="B252" s="117" t="s">
        <v>425</v>
      </c>
      <c r="C252" s="117" t="s">
        <v>234</v>
      </c>
      <c r="D252" s="117" t="s">
        <v>816</v>
      </c>
      <c r="E252" s="117" t="s">
        <v>1196</v>
      </c>
      <c r="F252" s="118">
        <v>0</v>
      </c>
      <c r="G252" s="118">
        <v>0</v>
      </c>
      <c r="H252" s="118">
        <v>0</v>
      </c>
      <c r="I252" s="118">
        <v>0</v>
      </c>
      <c r="J252" s="118">
        <v>0</v>
      </c>
      <c r="K252" s="118">
        <v>0</v>
      </c>
      <c r="L252" s="118">
        <v>0</v>
      </c>
      <c r="M252" s="118">
        <v>0</v>
      </c>
      <c r="N252" s="119">
        <v>0</v>
      </c>
      <c r="O252" s="119">
        <v>0</v>
      </c>
      <c r="P252" s="118">
        <v>0</v>
      </c>
      <c r="Q252" s="118">
        <v>0</v>
      </c>
      <c r="R252" s="120">
        <v>0</v>
      </c>
      <c r="S252" s="121">
        <v>0</v>
      </c>
    </row>
    <row r="253" spans="1:19" ht="33.75" x14ac:dyDescent="0.2">
      <c r="A253" s="117" t="s">
        <v>1101</v>
      </c>
      <c r="B253" s="117" t="s">
        <v>425</v>
      </c>
      <c r="C253" s="117" t="s">
        <v>234</v>
      </c>
      <c r="D253" s="117" t="s">
        <v>817</v>
      </c>
      <c r="E253" s="117" t="s">
        <v>1041</v>
      </c>
      <c r="F253" s="118">
        <v>0</v>
      </c>
      <c r="G253" s="118">
        <v>0</v>
      </c>
      <c r="H253" s="118">
        <v>0</v>
      </c>
      <c r="I253" s="118">
        <v>0</v>
      </c>
      <c r="J253" s="118">
        <v>1344572170.0699999</v>
      </c>
      <c r="K253" s="118">
        <v>5037363.03</v>
      </c>
      <c r="L253" s="118">
        <v>8807243776</v>
      </c>
      <c r="M253" s="118">
        <v>17270036</v>
      </c>
      <c r="N253" s="119">
        <v>0</v>
      </c>
      <c r="O253" s="119">
        <v>0</v>
      </c>
      <c r="P253" s="118">
        <v>10151816406.33</v>
      </c>
      <c r="Q253" s="118">
        <v>22307399.399999999</v>
      </c>
      <c r="R253" s="120">
        <v>10151816406.33</v>
      </c>
      <c r="S253" s="121">
        <v>22307399.399999999</v>
      </c>
    </row>
    <row r="254" spans="1:19" ht="45" x14ac:dyDescent="0.2">
      <c r="A254" s="117" t="s">
        <v>1101</v>
      </c>
      <c r="B254" s="117" t="s">
        <v>425</v>
      </c>
      <c r="C254" s="117" t="s">
        <v>236</v>
      </c>
      <c r="D254" s="117" t="s">
        <v>819</v>
      </c>
      <c r="E254" s="117" t="s">
        <v>1197</v>
      </c>
      <c r="F254" s="118">
        <v>306086.77</v>
      </c>
      <c r="G254" s="118">
        <v>1942</v>
      </c>
      <c r="H254" s="118">
        <v>30565.24</v>
      </c>
      <c r="I254" s="118">
        <v>820.97</v>
      </c>
      <c r="J254" s="118">
        <v>30759050.280000001</v>
      </c>
      <c r="K254" s="118">
        <v>189801.88</v>
      </c>
      <c r="L254" s="118">
        <v>207039.125</v>
      </c>
      <c r="M254" s="118">
        <v>5767.9501953125</v>
      </c>
      <c r="N254" s="119">
        <v>0</v>
      </c>
      <c r="O254" s="119">
        <v>0</v>
      </c>
      <c r="P254" s="118">
        <v>30996654.649999999</v>
      </c>
      <c r="Q254" s="118">
        <v>196390.8</v>
      </c>
      <c r="R254" s="120">
        <v>31302741.420000002</v>
      </c>
      <c r="S254" s="121">
        <v>198333.06</v>
      </c>
    </row>
    <row r="255" spans="1:19" ht="45" x14ac:dyDescent="0.2">
      <c r="A255" s="117" t="s">
        <v>1101</v>
      </c>
      <c r="B255" s="117" t="s">
        <v>425</v>
      </c>
      <c r="C255" s="117" t="s">
        <v>236</v>
      </c>
      <c r="D255" s="117" t="s">
        <v>820</v>
      </c>
      <c r="E255" s="117" t="s">
        <v>1198</v>
      </c>
      <c r="F255" s="118">
        <v>42262398.640000001</v>
      </c>
      <c r="G255" s="118">
        <v>92346</v>
      </c>
      <c r="H255" s="118">
        <v>8716515.8399999999</v>
      </c>
      <c r="I255" s="118">
        <v>25708.61</v>
      </c>
      <c r="J255" s="118">
        <v>97712430.879999995</v>
      </c>
      <c r="K255" s="118">
        <v>267696.75</v>
      </c>
      <c r="L255" s="118">
        <v>2559474.5</v>
      </c>
      <c r="M255" s="118">
        <v>5011.2900390625</v>
      </c>
      <c r="N255" s="119">
        <v>0</v>
      </c>
      <c r="O255" s="119">
        <v>0</v>
      </c>
      <c r="P255" s="118">
        <v>108988421.2</v>
      </c>
      <c r="Q255" s="118">
        <v>298416.65000000002</v>
      </c>
      <c r="R255" s="120">
        <v>151250819.84</v>
      </c>
      <c r="S255" s="121">
        <v>390762.73</v>
      </c>
    </row>
    <row r="256" spans="1:19" ht="45" x14ac:dyDescent="0.2">
      <c r="A256" s="117" t="s">
        <v>1101</v>
      </c>
      <c r="B256" s="117" t="s">
        <v>425</v>
      </c>
      <c r="C256" s="117" t="s">
        <v>236</v>
      </c>
      <c r="D256" s="117" t="s">
        <v>821</v>
      </c>
      <c r="E256" s="117" t="s">
        <v>1199</v>
      </c>
      <c r="F256" s="118">
        <v>44052906.399999999</v>
      </c>
      <c r="G256" s="118">
        <v>111044</v>
      </c>
      <c r="H256" s="118">
        <v>4436977.5199999996</v>
      </c>
      <c r="I256" s="118">
        <v>16324.7</v>
      </c>
      <c r="J256" s="118">
        <v>79363380.480000004</v>
      </c>
      <c r="K256" s="118">
        <v>185684.39</v>
      </c>
      <c r="L256" s="118">
        <v>3160621.5</v>
      </c>
      <c r="M256" s="118">
        <v>6054.009765625</v>
      </c>
      <c r="N256" s="119">
        <v>0</v>
      </c>
      <c r="O256" s="119">
        <v>0</v>
      </c>
      <c r="P256" s="118">
        <v>86960979.530000001</v>
      </c>
      <c r="Q256" s="118">
        <v>208063.1</v>
      </c>
      <c r="R256" s="120">
        <v>131013885.93000001</v>
      </c>
      <c r="S256" s="121">
        <v>319107.89</v>
      </c>
    </row>
    <row r="257" spans="1:19" ht="45" x14ac:dyDescent="0.2">
      <c r="A257" s="117" t="s">
        <v>1101</v>
      </c>
      <c r="B257" s="117" t="s">
        <v>425</v>
      </c>
      <c r="C257" s="117" t="s">
        <v>236</v>
      </c>
      <c r="D257" s="117" t="s">
        <v>1200</v>
      </c>
      <c r="E257" s="117" t="s">
        <v>1201</v>
      </c>
      <c r="F257" s="118">
        <v>21951359.899999999</v>
      </c>
      <c r="G257" s="118">
        <v>59145</v>
      </c>
      <c r="H257" s="118">
        <v>14554973.73</v>
      </c>
      <c r="I257" s="118">
        <v>48619.93</v>
      </c>
      <c r="J257" s="118">
        <v>107971910.88</v>
      </c>
      <c r="K257" s="118">
        <v>262254.68</v>
      </c>
      <c r="L257" s="118">
        <v>2131450.5</v>
      </c>
      <c r="M257" s="118">
        <v>5441.47998046875</v>
      </c>
      <c r="N257" s="119">
        <v>0</v>
      </c>
      <c r="O257" s="119">
        <v>0</v>
      </c>
      <c r="P257" s="118">
        <v>124658335.23</v>
      </c>
      <c r="Q257" s="118">
        <v>316316.09000000003</v>
      </c>
      <c r="R257" s="120">
        <v>146609695.13</v>
      </c>
      <c r="S257" s="121">
        <v>375461.97</v>
      </c>
    </row>
    <row r="258" spans="1:19" ht="45" x14ac:dyDescent="0.2">
      <c r="A258" s="117" t="s">
        <v>1101</v>
      </c>
      <c r="B258" s="117" t="s">
        <v>425</v>
      </c>
      <c r="C258" s="117" t="s">
        <v>236</v>
      </c>
      <c r="D258" s="117" t="s">
        <v>1202</v>
      </c>
      <c r="E258" s="117" t="s">
        <v>1203</v>
      </c>
      <c r="F258" s="118">
        <v>66605774.310000002</v>
      </c>
      <c r="G258" s="118">
        <v>142075</v>
      </c>
      <c r="H258" s="118">
        <v>52963183.170000002</v>
      </c>
      <c r="I258" s="118">
        <v>128322.8</v>
      </c>
      <c r="J258" s="118">
        <v>202864095.46000001</v>
      </c>
      <c r="K258" s="118">
        <v>485818.73</v>
      </c>
      <c r="L258" s="118">
        <v>1778246.125</v>
      </c>
      <c r="M258" s="118">
        <v>5311.3701171875</v>
      </c>
      <c r="N258" s="119">
        <v>0</v>
      </c>
      <c r="O258" s="119">
        <v>0</v>
      </c>
      <c r="P258" s="118">
        <v>257605524.75</v>
      </c>
      <c r="Q258" s="118">
        <v>619452.9</v>
      </c>
      <c r="R258" s="120">
        <v>324211299.06</v>
      </c>
      <c r="S258" s="121">
        <v>761528.07</v>
      </c>
    </row>
    <row r="259" spans="1:19" ht="45" x14ac:dyDescent="0.2">
      <c r="A259" s="117" t="s">
        <v>1101</v>
      </c>
      <c r="B259" s="117" t="s">
        <v>425</v>
      </c>
      <c r="C259" s="117" t="s">
        <v>236</v>
      </c>
      <c r="D259" s="117" t="s">
        <v>822</v>
      </c>
      <c r="E259" s="117" t="s">
        <v>1204</v>
      </c>
      <c r="F259" s="118">
        <v>25645309.100000001</v>
      </c>
      <c r="G259" s="118">
        <v>69500</v>
      </c>
      <c r="H259" s="118">
        <v>12591931.26</v>
      </c>
      <c r="I259" s="118">
        <v>34098.339999999997</v>
      </c>
      <c r="J259" s="118">
        <v>100218042.27</v>
      </c>
      <c r="K259" s="118">
        <v>265810.93</v>
      </c>
      <c r="L259" s="118">
        <v>2928254</v>
      </c>
      <c r="M259" s="118">
        <v>5487.14990234375</v>
      </c>
      <c r="N259" s="119">
        <v>0</v>
      </c>
      <c r="O259" s="119">
        <v>0</v>
      </c>
      <c r="P259" s="118">
        <v>115738227.42</v>
      </c>
      <c r="Q259" s="118">
        <v>305396.42</v>
      </c>
      <c r="R259" s="120">
        <v>141383536.52000001</v>
      </c>
      <c r="S259" s="121">
        <v>374896.93</v>
      </c>
    </row>
    <row r="260" spans="1:19" ht="45" x14ac:dyDescent="0.2">
      <c r="A260" s="117" t="s">
        <v>1101</v>
      </c>
      <c r="B260" s="117" t="s">
        <v>425</v>
      </c>
      <c r="C260" s="117" t="s">
        <v>236</v>
      </c>
      <c r="D260" s="117" t="s">
        <v>823</v>
      </c>
      <c r="E260" s="117" t="s">
        <v>1042</v>
      </c>
      <c r="F260" s="118">
        <v>535158447.74000001</v>
      </c>
      <c r="G260" s="118">
        <v>1703471</v>
      </c>
      <c r="H260" s="118">
        <v>305136804.75999999</v>
      </c>
      <c r="I260" s="118">
        <v>1134770.8700000001</v>
      </c>
      <c r="J260" s="118">
        <v>1600329343.75</v>
      </c>
      <c r="K260" s="118">
        <v>4621788.8099999996</v>
      </c>
      <c r="L260" s="118">
        <v>7850475</v>
      </c>
      <c r="M260" s="118">
        <v>14602.7998046875</v>
      </c>
      <c r="N260" s="119">
        <v>0</v>
      </c>
      <c r="O260" s="119">
        <v>0</v>
      </c>
      <c r="P260" s="118">
        <v>1913316623.73</v>
      </c>
      <c r="Q260" s="118">
        <v>5771162.4800000004</v>
      </c>
      <c r="R260" s="120">
        <v>2448475071.4699998</v>
      </c>
      <c r="S260" s="121">
        <v>7474633.5300000003</v>
      </c>
    </row>
    <row r="261" spans="1:19" ht="45" x14ac:dyDescent="0.2">
      <c r="A261" s="117" t="s">
        <v>1101</v>
      </c>
      <c r="B261" s="117" t="s">
        <v>425</v>
      </c>
      <c r="C261" s="117" t="s">
        <v>236</v>
      </c>
      <c r="D261" s="117" t="s">
        <v>1043</v>
      </c>
      <c r="E261" s="117" t="s">
        <v>1205</v>
      </c>
      <c r="F261" s="118">
        <v>16703964.960000001</v>
      </c>
      <c r="G261" s="118">
        <v>61709</v>
      </c>
      <c r="H261" s="118">
        <v>0</v>
      </c>
      <c r="I261" s="118">
        <v>0</v>
      </c>
      <c r="J261" s="118">
        <v>39426423.159999996</v>
      </c>
      <c r="K261" s="118">
        <v>109407.53</v>
      </c>
      <c r="L261" s="118">
        <v>0</v>
      </c>
      <c r="M261" s="118">
        <v>0</v>
      </c>
      <c r="N261" s="119">
        <v>0</v>
      </c>
      <c r="O261" s="119">
        <v>0</v>
      </c>
      <c r="P261" s="118">
        <v>39426423.159999996</v>
      </c>
      <c r="Q261" s="118">
        <v>109407.53</v>
      </c>
      <c r="R261" s="120">
        <v>56130388.119999997</v>
      </c>
      <c r="S261" s="121">
        <v>171117.07</v>
      </c>
    </row>
    <row r="262" spans="1:19" ht="45" x14ac:dyDescent="0.2">
      <c r="A262" s="117" t="s">
        <v>1101</v>
      </c>
      <c r="B262" s="117" t="s">
        <v>425</v>
      </c>
      <c r="C262" s="117" t="s">
        <v>236</v>
      </c>
      <c r="D262" s="117" t="s">
        <v>824</v>
      </c>
      <c r="E262" s="117" t="s">
        <v>1044</v>
      </c>
      <c r="F262" s="118">
        <v>171755737.86000001</v>
      </c>
      <c r="G262" s="118">
        <v>455874</v>
      </c>
      <c r="H262" s="118">
        <v>130394371.92</v>
      </c>
      <c r="I262" s="118">
        <v>352671.25</v>
      </c>
      <c r="J262" s="118">
        <v>649310355.45000005</v>
      </c>
      <c r="K262" s="118">
        <v>1655472.5</v>
      </c>
      <c r="L262" s="118">
        <v>2334856.75</v>
      </c>
      <c r="M262" s="118">
        <v>4358.5400390625</v>
      </c>
      <c r="N262" s="119">
        <v>0</v>
      </c>
      <c r="O262" s="119">
        <v>0</v>
      </c>
      <c r="P262" s="118">
        <v>782039584.20000005</v>
      </c>
      <c r="Q262" s="118">
        <v>2012502.29</v>
      </c>
      <c r="R262" s="120">
        <v>953795322.05999994</v>
      </c>
      <c r="S262" s="121">
        <v>2468376.73</v>
      </c>
    </row>
    <row r="263" spans="1:19" ht="33.75" x14ac:dyDescent="0.2">
      <c r="A263" s="117" t="s">
        <v>1101</v>
      </c>
      <c r="B263" s="117" t="s">
        <v>425</v>
      </c>
      <c r="C263" s="117" t="s">
        <v>244</v>
      </c>
      <c r="D263" s="117" t="s">
        <v>825</v>
      </c>
      <c r="E263" s="117" t="s">
        <v>1045</v>
      </c>
      <c r="F263" s="118">
        <v>417238828.82999998</v>
      </c>
      <c r="G263" s="118">
        <v>0</v>
      </c>
      <c r="H263" s="118">
        <v>1856339246.48</v>
      </c>
      <c r="I263" s="118">
        <v>0</v>
      </c>
      <c r="J263" s="118">
        <v>41089956.549999997</v>
      </c>
      <c r="K263" s="118">
        <v>0</v>
      </c>
      <c r="L263" s="118">
        <v>0</v>
      </c>
      <c r="M263" s="118">
        <v>0</v>
      </c>
      <c r="N263" s="119">
        <v>0</v>
      </c>
      <c r="O263" s="119">
        <v>0</v>
      </c>
      <c r="P263" s="118">
        <v>1897429203.03</v>
      </c>
      <c r="Q263" s="118">
        <v>0</v>
      </c>
      <c r="R263" s="120">
        <v>2314668031.8600001</v>
      </c>
      <c r="S263" s="121">
        <v>0</v>
      </c>
    </row>
    <row r="264" spans="1:19" ht="33.75" x14ac:dyDescent="0.2">
      <c r="A264" s="117" t="s">
        <v>1101</v>
      </c>
      <c r="B264" s="117" t="s">
        <v>425</v>
      </c>
      <c r="C264" s="117" t="s">
        <v>244</v>
      </c>
      <c r="D264" s="117" t="s">
        <v>826</v>
      </c>
      <c r="E264" s="117" t="s">
        <v>1206</v>
      </c>
      <c r="F264" s="118">
        <v>11174326.890000001</v>
      </c>
      <c r="G264" s="118">
        <v>0</v>
      </c>
      <c r="H264" s="118">
        <v>46285445.880000003</v>
      </c>
      <c r="I264" s="118">
        <v>0</v>
      </c>
      <c r="J264" s="118">
        <v>243125.28</v>
      </c>
      <c r="K264" s="118">
        <v>0</v>
      </c>
      <c r="L264" s="118">
        <v>0</v>
      </c>
      <c r="M264" s="118">
        <v>0</v>
      </c>
      <c r="N264" s="119">
        <v>0</v>
      </c>
      <c r="O264" s="119">
        <v>0</v>
      </c>
      <c r="P264" s="118">
        <v>46528571.159999996</v>
      </c>
      <c r="Q264" s="118">
        <v>0</v>
      </c>
      <c r="R264" s="120">
        <v>57702898.049999997</v>
      </c>
      <c r="S264" s="121">
        <v>0</v>
      </c>
    </row>
    <row r="265" spans="1:19" ht="33.75" x14ac:dyDescent="0.2">
      <c r="A265" s="117" t="s">
        <v>1101</v>
      </c>
      <c r="B265" s="117" t="s">
        <v>425</v>
      </c>
      <c r="C265" s="117" t="s">
        <v>244</v>
      </c>
      <c r="D265" s="117" t="s">
        <v>827</v>
      </c>
      <c r="E265" s="117" t="s">
        <v>1207</v>
      </c>
      <c r="F265" s="118">
        <v>13778758.73</v>
      </c>
      <c r="G265" s="118">
        <v>0</v>
      </c>
      <c r="H265" s="118">
        <v>41921336.07</v>
      </c>
      <c r="I265" s="118">
        <v>0</v>
      </c>
      <c r="J265" s="118">
        <v>5401114.21</v>
      </c>
      <c r="K265" s="118">
        <v>0</v>
      </c>
      <c r="L265" s="118">
        <v>0</v>
      </c>
      <c r="M265" s="118">
        <v>0</v>
      </c>
      <c r="N265" s="119">
        <v>0</v>
      </c>
      <c r="O265" s="119">
        <v>0</v>
      </c>
      <c r="P265" s="118">
        <v>47322450.280000001</v>
      </c>
      <c r="Q265" s="118">
        <v>0</v>
      </c>
      <c r="R265" s="120">
        <v>61101209.009999998</v>
      </c>
      <c r="S265" s="121">
        <v>0</v>
      </c>
    </row>
    <row r="266" spans="1:19" ht="45" x14ac:dyDescent="0.2">
      <c r="A266" s="117" t="s">
        <v>1101</v>
      </c>
      <c r="B266" s="117" t="s">
        <v>425</v>
      </c>
      <c r="C266" s="117" t="s">
        <v>244</v>
      </c>
      <c r="D266" s="117" t="s">
        <v>1208</v>
      </c>
      <c r="E266" s="117" t="s">
        <v>1209</v>
      </c>
      <c r="F266" s="118">
        <v>8951142.0199999996</v>
      </c>
      <c r="G266" s="118">
        <v>0</v>
      </c>
      <c r="H266" s="118">
        <v>34759725.810000002</v>
      </c>
      <c r="I266" s="118">
        <v>0</v>
      </c>
      <c r="J266" s="118">
        <v>198727.92</v>
      </c>
      <c r="K266" s="118">
        <v>0</v>
      </c>
      <c r="L266" s="118">
        <v>0</v>
      </c>
      <c r="M266" s="118">
        <v>0</v>
      </c>
      <c r="N266" s="119">
        <v>0</v>
      </c>
      <c r="O266" s="119">
        <v>0</v>
      </c>
      <c r="P266" s="118">
        <v>34958453.729999997</v>
      </c>
      <c r="Q266" s="118">
        <v>0</v>
      </c>
      <c r="R266" s="120">
        <v>43909595.75</v>
      </c>
      <c r="S266" s="121">
        <v>0</v>
      </c>
    </row>
    <row r="267" spans="1:19" ht="45" x14ac:dyDescent="0.2">
      <c r="A267" s="117" t="s">
        <v>1101</v>
      </c>
      <c r="B267" s="117" t="s">
        <v>425</v>
      </c>
      <c r="C267" s="117" t="s">
        <v>244</v>
      </c>
      <c r="D267" s="117" t="s">
        <v>1210</v>
      </c>
      <c r="E267" s="117" t="s">
        <v>1211</v>
      </c>
      <c r="F267" s="118">
        <v>14154268.289999999</v>
      </c>
      <c r="G267" s="118">
        <v>0</v>
      </c>
      <c r="H267" s="118">
        <v>89136756.480000004</v>
      </c>
      <c r="I267" s="118">
        <v>0</v>
      </c>
      <c r="J267" s="118">
        <v>437591.01</v>
      </c>
      <c r="K267" s="118">
        <v>0</v>
      </c>
      <c r="L267" s="118">
        <v>0</v>
      </c>
      <c r="M267" s="118">
        <v>0</v>
      </c>
      <c r="N267" s="119">
        <v>0</v>
      </c>
      <c r="O267" s="119">
        <v>0</v>
      </c>
      <c r="P267" s="118">
        <v>89574347.489999995</v>
      </c>
      <c r="Q267" s="118">
        <v>0</v>
      </c>
      <c r="R267" s="120">
        <v>103728615.78</v>
      </c>
      <c r="S267" s="121">
        <v>0</v>
      </c>
    </row>
    <row r="268" spans="1:19" ht="33.75" x14ac:dyDescent="0.2">
      <c r="A268" s="117" t="s">
        <v>1101</v>
      </c>
      <c r="B268" s="117" t="s">
        <v>425</v>
      </c>
      <c r="C268" s="117" t="s">
        <v>244</v>
      </c>
      <c r="D268" s="117" t="s">
        <v>828</v>
      </c>
      <c r="E268" s="117" t="s">
        <v>1212</v>
      </c>
      <c r="F268" s="118">
        <v>6544444.2400000002</v>
      </c>
      <c r="G268" s="118">
        <v>0</v>
      </c>
      <c r="H268" s="118">
        <v>35499694.18</v>
      </c>
      <c r="I268" s="118">
        <v>0</v>
      </c>
      <c r="J268" s="118">
        <v>1819117.88</v>
      </c>
      <c r="K268" s="118">
        <v>0</v>
      </c>
      <c r="L268" s="118">
        <v>0</v>
      </c>
      <c r="M268" s="118">
        <v>0</v>
      </c>
      <c r="N268" s="119">
        <v>0</v>
      </c>
      <c r="O268" s="119">
        <v>0</v>
      </c>
      <c r="P268" s="118">
        <v>37318812.060000002</v>
      </c>
      <c r="Q268" s="118">
        <v>0</v>
      </c>
      <c r="R268" s="120">
        <v>43863256.299999997</v>
      </c>
      <c r="S268" s="121">
        <v>0</v>
      </c>
    </row>
    <row r="269" spans="1:19" ht="33.75" x14ac:dyDescent="0.2">
      <c r="A269" s="117" t="s">
        <v>1101</v>
      </c>
      <c r="B269" s="117" t="s">
        <v>425</v>
      </c>
      <c r="C269" s="117" t="s">
        <v>244</v>
      </c>
      <c r="D269" s="117" t="s">
        <v>829</v>
      </c>
      <c r="E269" s="117" t="s">
        <v>1046</v>
      </c>
      <c r="F269" s="118">
        <v>107591250.56999999</v>
      </c>
      <c r="G269" s="118">
        <v>0</v>
      </c>
      <c r="H269" s="118">
        <v>459875642.25999999</v>
      </c>
      <c r="I269" s="118">
        <v>0</v>
      </c>
      <c r="J269" s="118">
        <v>10211402.949999999</v>
      </c>
      <c r="K269" s="118">
        <v>0</v>
      </c>
      <c r="L269" s="118">
        <v>0</v>
      </c>
      <c r="M269" s="118">
        <v>0</v>
      </c>
      <c r="N269" s="119">
        <v>0</v>
      </c>
      <c r="O269" s="119">
        <v>0</v>
      </c>
      <c r="P269" s="118">
        <v>470087045.20999998</v>
      </c>
      <c r="Q269" s="118">
        <v>0</v>
      </c>
      <c r="R269" s="120">
        <v>577678295.77999997</v>
      </c>
      <c r="S269" s="121">
        <v>0</v>
      </c>
    </row>
    <row r="270" spans="1:19" ht="33.75" x14ac:dyDescent="0.2">
      <c r="A270" s="117" t="s">
        <v>1101</v>
      </c>
      <c r="B270" s="117" t="s">
        <v>425</v>
      </c>
      <c r="C270" s="117" t="s">
        <v>246</v>
      </c>
      <c r="D270" s="117" t="s">
        <v>1213</v>
      </c>
      <c r="E270" s="117" t="s">
        <v>1214</v>
      </c>
      <c r="F270" s="118">
        <v>25691657.59</v>
      </c>
      <c r="G270" s="118">
        <v>49126</v>
      </c>
      <c r="H270" s="118">
        <v>0</v>
      </c>
      <c r="I270" s="118">
        <v>0</v>
      </c>
      <c r="J270" s="118">
        <v>2307163.21</v>
      </c>
      <c r="K270" s="118">
        <v>5343.66</v>
      </c>
      <c r="L270" s="118">
        <v>0</v>
      </c>
      <c r="M270" s="118">
        <v>0</v>
      </c>
      <c r="N270" s="119">
        <v>0</v>
      </c>
      <c r="O270" s="119">
        <v>0</v>
      </c>
      <c r="P270" s="118">
        <v>2307163.21</v>
      </c>
      <c r="Q270" s="118">
        <v>5343.66</v>
      </c>
      <c r="R270" s="120">
        <v>27998820.800000001</v>
      </c>
      <c r="S270" s="121">
        <v>54469.66</v>
      </c>
    </row>
    <row r="271" spans="1:19" ht="22.5" x14ac:dyDescent="0.2">
      <c r="A271" s="117" t="s">
        <v>1101</v>
      </c>
      <c r="B271" s="117" t="s">
        <v>425</v>
      </c>
      <c r="C271" s="117" t="s">
        <v>249</v>
      </c>
      <c r="D271" s="117" t="s">
        <v>249</v>
      </c>
      <c r="E271" s="117" t="s">
        <v>426</v>
      </c>
      <c r="F271" s="118">
        <v>0</v>
      </c>
      <c r="G271" s="118">
        <v>0</v>
      </c>
      <c r="H271" s="118">
        <v>0</v>
      </c>
      <c r="I271" s="118">
        <v>0</v>
      </c>
      <c r="J271" s="118">
        <v>0</v>
      </c>
      <c r="K271" s="118">
        <v>0</v>
      </c>
      <c r="L271" s="118">
        <v>0</v>
      </c>
      <c r="M271" s="118">
        <v>0</v>
      </c>
      <c r="N271" s="119">
        <v>4946699776</v>
      </c>
      <c r="O271" s="119">
        <v>11569221</v>
      </c>
      <c r="P271" s="118">
        <v>0</v>
      </c>
      <c r="Q271" s="118">
        <v>0</v>
      </c>
      <c r="R271" s="120">
        <v>0</v>
      </c>
      <c r="S271" s="121">
        <v>0</v>
      </c>
    </row>
    <row r="272" spans="1:19" ht="33.75" x14ac:dyDescent="0.2">
      <c r="A272" s="117" t="s">
        <v>1101</v>
      </c>
      <c r="B272" s="117" t="s">
        <v>425</v>
      </c>
      <c r="C272" s="117" t="s">
        <v>251</v>
      </c>
      <c r="D272" s="117" t="s">
        <v>830</v>
      </c>
      <c r="E272" s="117" t="s">
        <v>1215</v>
      </c>
      <c r="F272" s="118">
        <v>6540625.3499999996</v>
      </c>
      <c r="G272" s="118">
        <v>0</v>
      </c>
      <c r="H272" s="118">
        <v>190753553.31999999</v>
      </c>
      <c r="I272" s="118">
        <v>0</v>
      </c>
      <c r="J272" s="118">
        <v>0</v>
      </c>
      <c r="K272" s="118">
        <v>0</v>
      </c>
      <c r="L272" s="118">
        <v>0</v>
      </c>
      <c r="M272" s="118">
        <v>0</v>
      </c>
      <c r="N272" s="119">
        <v>0</v>
      </c>
      <c r="O272" s="119">
        <v>0</v>
      </c>
      <c r="P272" s="118">
        <v>190753553.31999999</v>
      </c>
      <c r="Q272" s="118">
        <v>0</v>
      </c>
      <c r="R272" s="120">
        <v>197294178.66999999</v>
      </c>
      <c r="S272" s="121">
        <v>0</v>
      </c>
    </row>
    <row r="273" spans="1:19" ht="33.75" x14ac:dyDescent="0.2">
      <c r="A273" s="117" t="s">
        <v>1101</v>
      </c>
      <c r="B273" s="117" t="s">
        <v>425</v>
      </c>
      <c r="C273" s="117" t="s">
        <v>251</v>
      </c>
      <c r="D273" s="117" t="s">
        <v>831</v>
      </c>
      <c r="E273" s="117" t="s">
        <v>1047</v>
      </c>
      <c r="F273" s="118">
        <v>207568459.78999999</v>
      </c>
      <c r="G273" s="118">
        <v>0</v>
      </c>
      <c r="H273" s="118">
        <v>4837693181.8299999</v>
      </c>
      <c r="I273" s="118">
        <v>0</v>
      </c>
      <c r="J273" s="118">
        <v>1921612.83</v>
      </c>
      <c r="K273" s="118">
        <v>0</v>
      </c>
      <c r="L273" s="118">
        <v>0</v>
      </c>
      <c r="M273" s="118">
        <v>0</v>
      </c>
      <c r="N273" s="119">
        <v>0</v>
      </c>
      <c r="O273" s="119">
        <v>0</v>
      </c>
      <c r="P273" s="118">
        <v>4839614794.6599998</v>
      </c>
      <c r="Q273" s="118">
        <v>0</v>
      </c>
      <c r="R273" s="120">
        <v>5047183254.4499998</v>
      </c>
      <c r="S273" s="121">
        <v>0</v>
      </c>
    </row>
    <row r="274" spans="1:19" ht="33.75" x14ac:dyDescent="0.2">
      <c r="A274" s="117" t="s">
        <v>1101</v>
      </c>
      <c r="B274" s="117" t="s">
        <v>425</v>
      </c>
      <c r="C274" s="117" t="s">
        <v>251</v>
      </c>
      <c r="D274" s="117" t="s">
        <v>832</v>
      </c>
      <c r="E274" s="117" t="s">
        <v>1048</v>
      </c>
      <c r="F274" s="118">
        <v>89710153.269999996</v>
      </c>
      <c r="G274" s="118">
        <v>0</v>
      </c>
      <c r="H274" s="118">
        <v>5224777804.0900002</v>
      </c>
      <c r="I274" s="118">
        <v>0</v>
      </c>
      <c r="J274" s="118">
        <v>594099.30000000005</v>
      </c>
      <c r="K274" s="118">
        <v>0</v>
      </c>
      <c r="L274" s="118">
        <v>0</v>
      </c>
      <c r="M274" s="118">
        <v>0</v>
      </c>
      <c r="N274" s="119">
        <v>0</v>
      </c>
      <c r="O274" s="119">
        <v>0</v>
      </c>
      <c r="P274" s="118">
        <v>5225371903.3900003</v>
      </c>
      <c r="Q274" s="118">
        <v>0</v>
      </c>
      <c r="R274" s="120">
        <v>5315082056.6599998</v>
      </c>
      <c r="S274" s="121">
        <v>0</v>
      </c>
    </row>
    <row r="275" spans="1:19" ht="33.75" x14ac:dyDescent="0.2">
      <c r="A275" s="117" t="s">
        <v>1101</v>
      </c>
      <c r="B275" s="117" t="s">
        <v>425</v>
      </c>
      <c r="C275" s="117" t="s">
        <v>251</v>
      </c>
      <c r="D275" s="117" t="s">
        <v>833</v>
      </c>
      <c r="E275" s="117" t="s">
        <v>1216</v>
      </c>
      <c r="F275" s="118">
        <v>3873814.26</v>
      </c>
      <c r="G275" s="118">
        <v>0</v>
      </c>
      <c r="H275" s="118">
        <v>158487722.88999999</v>
      </c>
      <c r="I275" s="118">
        <v>0</v>
      </c>
      <c r="J275" s="118">
        <v>0</v>
      </c>
      <c r="K275" s="118">
        <v>0</v>
      </c>
      <c r="L275" s="118">
        <v>0</v>
      </c>
      <c r="M275" s="118">
        <v>0</v>
      </c>
      <c r="N275" s="119">
        <v>0</v>
      </c>
      <c r="O275" s="119">
        <v>0</v>
      </c>
      <c r="P275" s="118">
        <v>158487722.88999999</v>
      </c>
      <c r="Q275" s="118">
        <v>0</v>
      </c>
      <c r="R275" s="120">
        <v>162361537.15000001</v>
      </c>
      <c r="S275" s="121">
        <v>0</v>
      </c>
    </row>
    <row r="276" spans="1:19" ht="33.75" x14ac:dyDescent="0.2">
      <c r="A276" s="117" t="s">
        <v>1101</v>
      </c>
      <c r="B276" s="117" t="s">
        <v>425</v>
      </c>
      <c r="C276" s="117" t="s">
        <v>251</v>
      </c>
      <c r="D276" s="117" t="s">
        <v>1217</v>
      </c>
      <c r="E276" s="117" t="s">
        <v>1218</v>
      </c>
      <c r="F276" s="118">
        <v>1450967.32</v>
      </c>
      <c r="G276" s="118">
        <v>0</v>
      </c>
      <c r="H276" s="118">
        <v>111298933.33</v>
      </c>
      <c r="I276" s="118">
        <v>0</v>
      </c>
      <c r="J276" s="118">
        <v>0</v>
      </c>
      <c r="K276" s="118">
        <v>0</v>
      </c>
      <c r="L276" s="118">
        <v>0</v>
      </c>
      <c r="M276" s="118">
        <v>0</v>
      </c>
      <c r="N276" s="119">
        <v>0</v>
      </c>
      <c r="O276" s="119">
        <v>0</v>
      </c>
      <c r="P276" s="118">
        <v>111298933.33</v>
      </c>
      <c r="Q276" s="118">
        <v>0</v>
      </c>
      <c r="R276" s="120">
        <v>112749900.65000001</v>
      </c>
      <c r="S276" s="121">
        <v>0</v>
      </c>
    </row>
    <row r="277" spans="1:19" ht="33.75" x14ac:dyDescent="0.2">
      <c r="A277" s="117" t="s">
        <v>1101</v>
      </c>
      <c r="B277" s="117" t="s">
        <v>425</v>
      </c>
      <c r="C277" s="117" t="s">
        <v>251</v>
      </c>
      <c r="D277" s="117" t="s">
        <v>1219</v>
      </c>
      <c r="E277" s="117" t="s">
        <v>1220</v>
      </c>
      <c r="F277" s="118">
        <v>3095365.16</v>
      </c>
      <c r="G277" s="118">
        <v>0</v>
      </c>
      <c r="H277" s="118">
        <v>300917780.06999999</v>
      </c>
      <c r="I277" s="118">
        <v>0</v>
      </c>
      <c r="J277" s="118">
        <v>0</v>
      </c>
      <c r="K277" s="118">
        <v>0</v>
      </c>
      <c r="L277" s="118">
        <v>0</v>
      </c>
      <c r="M277" s="118">
        <v>0</v>
      </c>
      <c r="N277" s="119">
        <v>0</v>
      </c>
      <c r="O277" s="119">
        <v>0</v>
      </c>
      <c r="P277" s="118">
        <v>300917780.06999999</v>
      </c>
      <c r="Q277" s="118">
        <v>0</v>
      </c>
      <c r="R277" s="120">
        <v>304013145.23000002</v>
      </c>
      <c r="S277" s="121">
        <v>0</v>
      </c>
    </row>
    <row r="278" spans="1:19" ht="22.5" x14ac:dyDescent="0.2">
      <c r="A278" s="117" t="s">
        <v>1101</v>
      </c>
      <c r="B278" s="117" t="s">
        <v>425</v>
      </c>
      <c r="C278" s="117" t="s">
        <v>251</v>
      </c>
      <c r="D278" s="117" t="s">
        <v>834</v>
      </c>
      <c r="E278" s="117" t="s">
        <v>1049</v>
      </c>
      <c r="F278" s="118">
        <v>2954580.87</v>
      </c>
      <c r="G278" s="118">
        <v>0</v>
      </c>
      <c r="H278" s="118">
        <v>708761305.48000002</v>
      </c>
      <c r="I278" s="118">
        <v>0</v>
      </c>
      <c r="J278" s="118">
        <v>37593.86</v>
      </c>
      <c r="K278" s="118">
        <v>0</v>
      </c>
      <c r="L278" s="118">
        <v>0</v>
      </c>
      <c r="M278" s="118">
        <v>0</v>
      </c>
      <c r="N278" s="119">
        <v>0</v>
      </c>
      <c r="O278" s="119">
        <v>0</v>
      </c>
      <c r="P278" s="118">
        <v>708798899.34000003</v>
      </c>
      <c r="Q278" s="118">
        <v>0</v>
      </c>
      <c r="R278" s="120">
        <v>711753480.21000004</v>
      </c>
      <c r="S278" s="121">
        <v>0</v>
      </c>
    </row>
    <row r="279" spans="1:19" ht="33.75" x14ac:dyDescent="0.2">
      <c r="A279" s="117" t="s">
        <v>1101</v>
      </c>
      <c r="B279" s="117" t="s">
        <v>425</v>
      </c>
      <c r="C279" s="117" t="s">
        <v>251</v>
      </c>
      <c r="D279" s="117" t="s">
        <v>835</v>
      </c>
      <c r="E279" s="117" t="s">
        <v>1050</v>
      </c>
      <c r="F279" s="118">
        <v>42508236.530000001</v>
      </c>
      <c r="G279" s="118">
        <v>0</v>
      </c>
      <c r="H279" s="118">
        <v>2071055021.76</v>
      </c>
      <c r="I279" s="118">
        <v>0</v>
      </c>
      <c r="J279" s="118">
        <v>30520.77</v>
      </c>
      <c r="K279" s="118">
        <v>0</v>
      </c>
      <c r="L279" s="118">
        <v>0</v>
      </c>
      <c r="M279" s="118">
        <v>0</v>
      </c>
      <c r="N279" s="119">
        <v>0</v>
      </c>
      <c r="O279" s="119">
        <v>0</v>
      </c>
      <c r="P279" s="118">
        <v>2071085542.53</v>
      </c>
      <c r="Q279" s="118">
        <v>0</v>
      </c>
      <c r="R279" s="120">
        <v>2113593779.0599999</v>
      </c>
      <c r="S279" s="121">
        <v>0</v>
      </c>
    </row>
    <row r="280" spans="1:19" ht="33.75" x14ac:dyDescent="0.2">
      <c r="A280" s="117" t="s">
        <v>1101</v>
      </c>
      <c r="B280" s="117" t="s">
        <v>425</v>
      </c>
      <c r="C280" s="117" t="s">
        <v>251</v>
      </c>
      <c r="D280" s="117" t="s">
        <v>836</v>
      </c>
      <c r="E280" s="117" t="s">
        <v>1221</v>
      </c>
      <c r="F280" s="118">
        <v>2627788.16</v>
      </c>
      <c r="G280" s="118">
        <v>0</v>
      </c>
      <c r="H280" s="118">
        <v>121851183.8</v>
      </c>
      <c r="I280" s="118">
        <v>0</v>
      </c>
      <c r="J280" s="118">
        <v>0</v>
      </c>
      <c r="K280" s="118">
        <v>0</v>
      </c>
      <c r="L280" s="118">
        <v>0</v>
      </c>
      <c r="M280" s="118">
        <v>0</v>
      </c>
      <c r="N280" s="119">
        <v>0</v>
      </c>
      <c r="O280" s="119">
        <v>0</v>
      </c>
      <c r="P280" s="118">
        <v>121851183.8</v>
      </c>
      <c r="Q280" s="118">
        <v>0</v>
      </c>
      <c r="R280" s="120">
        <v>124478971.95999999</v>
      </c>
      <c r="S280" s="121">
        <v>0</v>
      </c>
    </row>
    <row r="281" spans="1:19" ht="33.75" x14ac:dyDescent="0.2">
      <c r="A281" s="117" t="s">
        <v>1101</v>
      </c>
      <c r="B281" s="117" t="s">
        <v>425</v>
      </c>
      <c r="C281" s="117" t="s">
        <v>256</v>
      </c>
      <c r="D281" s="117" t="s">
        <v>837</v>
      </c>
      <c r="E281" s="117" t="s">
        <v>1222</v>
      </c>
      <c r="F281" s="118">
        <v>27450.2</v>
      </c>
      <c r="G281" s="118">
        <v>78</v>
      </c>
      <c r="H281" s="118">
        <v>139263.60999999999</v>
      </c>
      <c r="I281" s="118">
        <v>510.97</v>
      </c>
      <c r="J281" s="118">
        <v>0</v>
      </c>
      <c r="K281" s="118">
        <v>0</v>
      </c>
      <c r="L281" s="118">
        <v>0</v>
      </c>
      <c r="M281" s="118">
        <v>0</v>
      </c>
      <c r="N281" s="119">
        <v>0</v>
      </c>
      <c r="O281" s="119">
        <v>0</v>
      </c>
      <c r="P281" s="118">
        <v>139263.60999999999</v>
      </c>
      <c r="Q281" s="118">
        <v>510.97</v>
      </c>
      <c r="R281" s="120">
        <v>166713.81</v>
      </c>
      <c r="S281" s="121">
        <v>589.34</v>
      </c>
    </row>
    <row r="282" spans="1:19" ht="33.75" x14ac:dyDescent="0.2">
      <c r="A282" s="117" t="s">
        <v>1101</v>
      </c>
      <c r="B282" s="117" t="s">
        <v>425</v>
      </c>
      <c r="C282" s="117" t="s">
        <v>256</v>
      </c>
      <c r="D282" s="117" t="s">
        <v>838</v>
      </c>
      <c r="E282" s="117" t="s">
        <v>1051</v>
      </c>
      <c r="F282" s="118">
        <v>560568.79</v>
      </c>
      <c r="G282" s="118">
        <v>0</v>
      </c>
      <c r="H282" s="118">
        <v>10617770.02</v>
      </c>
      <c r="I282" s="118">
        <v>0</v>
      </c>
      <c r="J282" s="118">
        <v>255406.65</v>
      </c>
      <c r="K282" s="118">
        <v>0</v>
      </c>
      <c r="L282" s="118">
        <v>0</v>
      </c>
      <c r="M282" s="118">
        <v>0</v>
      </c>
      <c r="N282" s="119">
        <v>0</v>
      </c>
      <c r="O282" s="119">
        <v>0</v>
      </c>
      <c r="P282" s="118">
        <v>10873176.67</v>
      </c>
      <c r="Q282" s="118">
        <v>0</v>
      </c>
      <c r="R282" s="120">
        <v>11433745.460000001</v>
      </c>
      <c r="S282" s="121">
        <v>0</v>
      </c>
    </row>
    <row r="283" spans="1:19" ht="33.75" x14ac:dyDescent="0.2">
      <c r="A283" s="117" t="s">
        <v>1101</v>
      </c>
      <c r="B283" s="117" t="s">
        <v>425</v>
      </c>
      <c r="C283" s="117" t="s">
        <v>256</v>
      </c>
      <c r="D283" s="117" t="s">
        <v>839</v>
      </c>
      <c r="E283" s="117" t="s">
        <v>1223</v>
      </c>
      <c r="F283" s="118">
        <v>2564.87</v>
      </c>
      <c r="G283" s="118">
        <v>7</v>
      </c>
      <c r="H283" s="118">
        <v>129685.63</v>
      </c>
      <c r="I283" s="118">
        <v>894.78</v>
      </c>
      <c r="J283" s="118">
        <v>0</v>
      </c>
      <c r="K283" s="118">
        <v>0</v>
      </c>
      <c r="L283" s="118">
        <v>0</v>
      </c>
      <c r="M283" s="118">
        <v>0</v>
      </c>
      <c r="N283" s="119">
        <v>0</v>
      </c>
      <c r="O283" s="119">
        <v>0</v>
      </c>
      <c r="P283" s="118">
        <v>129685.63</v>
      </c>
      <c r="Q283" s="118">
        <v>894.78</v>
      </c>
      <c r="R283" s="120">
        <v>132250.5</v>
      </c>
      <c r="S283" s="121">
        <v>901.87</v>
      </c>
    </row>
    <row r="284" spans="1:19" ht="33.75" x14ac:dyDescent="0.2">
      <c r="A284" s="117" t="s">
        <v>1101</v>
      </c>
      <c r="B284" s="117" t="s">
        <v>425</v>
      </c>
      <c r="C284" s="117" t="s">
        <v>256</v>
      </c>
      <c r="D284" s="117" t="s">
        <v>1224</v>
      </c>
      <c r="E284" s="117" t="s">
        <v>1225</v>
      </c>
      <c r="F284" s="118">
        <v>0</v>
      </c>
      <c r="G284" s="118">
        <v>0</v>
      </c>
      <c r="H284" s="118">
        <v>0</v>
      </c>
      <c r="I284" s="118">
        <v>0</v>
      </c>
      <c r="J284" s="118">
        <v>0</v>
      </c>
      <c r="K284" s="118">
        <v>0</v>
      </c>
      <c r="L284" s="118">
        <v>0</v>
      </c>
      <c r="M284" s="118">
        <v>0</v>
      </c>
      <c r="N284" s="119">
        <v>0</v>
      </c>
      <c r="O284" s="119">
        <v>0</v>
      </c>
      <c r="P284" s="118">
        <v>0</v>
      </c>
      <c r="Q284" s="118">
        <v>0</v>
      </c>
      <c r="R284" s="120">
        <v>0</v>
      </c>
      <c r="S284" s="121">
        <v>0</v>
      </c>
    </row>
    <row r="285" spans="1:19" ht="33.75" x14ac:dyDescent="0.2">
      <c r="A285" s="117" t="s">
        <v>1101</v>
      </c>
      <c r="B285" s="117" t="s">
        <v>425</v>
      </c>
      <c r="C285" s="117" t="s">
        <v>256</v>
      </c>
      <c r="D285" s="117" t="s">
        <v>1226</v>
      </c>
      <c r="E285" s="117" t="s">
        <v>1227</v>
      </c>
      <c r="F285" s="118">
        <v>117084.39</v>
      </c>
      <c r="G285" s="118">
        <v>310</v>
      </c>
      <c r="H285" s="118">
        <v>359301.97</v>
      </c>
      <c r="I285" s="118">
        <v>1002.04</v>
      </c>
      <c r="J285" s="118">
        <v>0</v>
      </c>
      <c r="K285" s="118">
        <v>0</v>
      </c>
      <c r="L285" s="118">
        <v>0</v>
      </c>
      <c r="M285" s="118">
        <v>0</v>
      </c>
      <c r="N285" s="119">
        <v>0</v>
      </c>
      <c r="O285" s="119">
        <v>0</v>
      </c>
      <c r="P285" s="118">
        <v>359301.97</v>
      </c>
      <c r="Q285" s="118">
        <v>1002.04</v>
      </c>
      <c r="R285" s="120">
        <v>476386.36</v>
      </c>
      <c r="S285" s="121">
        <v>1312.6</v>
      </c>
    </row>
    <row r="286" spans="1:19" ht="33.75" x14ac:dyDescent="0.2">
      <c r="A286" s="117" t="s">
        <v>1101</v>
      </c>
      <c r="B286" s="117" t="s">
        <v>425</v>
      </c>
      <c r="C286" s="117" t="s">
        <v>259</v>
      </c>
      <c r="D286" s="117" t="s">
        <v>840</v>
      </c>
      <c r="E286" s="117" t="s">
        <v>1228</v>
      </c>
      <c r="F286" s="118">
        <v>1475757.86</v>
      </c>
      <c r="G286" s="118">
        <v>4043</v>
      </c>
      <c r="H286" s="118">
        <v>3207.74</v>
      </c>
      <c r="I286" s="118">
        <v>27.9</v>
      </c>
      <c r="J286" s="118">
        <v>31554.6</v>
      </c>
      <c r="K286" s="118">
        <v>168.66</v>
      </c>
      <c r="L286" s="118">
        <v>0</v>
      </c>
      <c r="M286" s="118">
        <v>0</v>
      </c>
      <c r="N286" s="119">
        <v>0</v>
      </c>
      <c r="O286" s="119">
        <v>0</v>
      </c>
      <c r="P286" s="118">
        <v>34762.339999999997</v>
      </c>
      <c r="Q286" s="118">
        <v>196.56</v>
      </c>
      <c r="R286" s="120">
        <v>1510520.2</v>
      </c>
      <c r="S286" s="121">
        <v>4239.75</v>
      </c>
    </row>
    <row r="287" spans="1:19" ht="22.5" x14ac:dyDescent="0.2">
      <c r="A287" s="117" t="s">
        <v>1101</v>
      </c>
      <c r="B287" s="117" t="s">
        <v>425</v>
      </c>
      <c r="C287" s="117" t="s">
        <v>259</v>
      </c>
      <c r="D287" s="117" t="s">
        <v>841</v>
      </c>
      <c r="E287" s="117" t="s">
        <v>1052</v>
      </c>
      <c r="F287" s="118">
        <v>21544111.120000001</v>
      </c>
      <c r="G287" s="118">
        <v>0</v>
      </c>
      <c r="H287" s="118">
        <v>40633791.390000001</v>
      </c>
      <c r="I287" s="118">
        <v>0</v>
      </c>
      <c r="J287" s="118">
        <v>11578232.640000001</v>
      </c>
      <c r="K287" s="118">
        <v>0</v>
      </c>
      <c r="L287" s="118">
        <v>0</v>
      </c>
      <c r="M287" s="118">
        <v>0</v>
      </c>
      <c r="N287" s="119">
        <v>0</v>
      </c>
      <c r="O287" s="119">
        <v>0</v>
      </c>
      <c r="P287" s="118">
        <v>52212024.030000001</v>
      </c>
      <c r="Q287" s="118">
        <v>0</v>
      </c>
      <c r="R287" s="120">
        <v>73756135.150000006</v>
      </c>
      <c r="S287" s="121">
        <v>0</v>
      </c>
    </row>
    <row r="288" spans="1:19" ht="33.75" x14ac:dyDescent="0.2">
      <c r="A288" s="117" t="s">
        <v>1101</v>
      </c>
      <c r="B288" s="117" t="s">
        <v>425</v>
      </c>
      <c r="C288" s="117" t="s">
        <v>259</v>
      </c>
      <c r="D288" s="117" t="s">
        <v>842</v>
      </c>
      <c r="E288" s="117" t="s">
        <v>1229</v>
      </c>
      <c r="F288" s="118">
        <v>0</v>
      </c>
      <c r="G288" s="118">
        <v>0</v>
      </c>
      <c r="H288" s="118">
        <v>31855</v>
      </c>
      <c r="I288" s="118">
        <v>86.14</v>
      </c>
      <c r="J288" s="118">
        <v>1733045.21</v>
      </c>
      <c r="K288" s="118">
        <v>6062.24</v>
      </c>
      <c r="L288" s="118">
        <v>0</v>
      </c>
      <c r="M288" s="118">
        <v>0</v>
      </c>
      <c r="N288" s="119">
        <v>0</v>
      </c>
      <c r="O288" s="119">
        <v>0</v>
      </c>
      <c r="P288" s="118">
        <v>1764900.21</v>
      </c>
      <c r="Q288" s="118">
        <v>6148.38</v>
      </c>
      <c r="R288" s="120">
        <v>1764900.21</v>
      </c>
      <c r="S288" s="121">
        <v>6148.38</v>
      </c>
    </row>
    <row r="289" spans="1:19" ht="33.75" x14ac:dyDescent="0.2">
      <c r="A289" s="117" t="s">
        <v>1101</v>
      </c>
      <c r="B289" s="117" t="s">
        <v>425</v>
      </c>
      <c r="C289" s="117" t="s">
        <v>259</v>
      </c>
      <c r="D289" s="117" t="s">
        <v>1230</v>
      </c>
      <c r="E289" s="117" t="s">
        <v>1231</v>
      </c>
      <c r="F289" s="118">
        <v>859217.79</v>
      </c>
      <c r="G289" s="118">
        <v>3523</v>
      </c>
      <c r="H289" s="118">
        <v>12050.01</v>
      </c>
      <c r="I289" s="118">
        <v>15.99</v>
      </c>
      <c r="J289" s="118">
        <v>0</v>
      </c>
      <c r="K289" s="118">
        <v>0</v>
      </c>
      <c r="L289" s="118">
        <v>0</v>
      </c>
      <c r="M289" s="118">
        <v>0</v>
      </c>
      <c r="N289" s="119">
        <v>0</v>
      </c>
      <c r="O289" s="119">
        <v>0</v>
      </c>
      <c r="P289" s="118">
        <v>12050.01</v>
      </c>
      <c r="Q289" s="118">
        <v>15.99</v>
      </c>
      <c r="R289" s="120">
        <v>871267.8</v>
      </c>
      <c r="S289" s="121">
        <v>3539.59</v>
      </c>
    </row>
    <row r="290" spans="1:19" ht="33.75" x14ac:dyDescent="0.2">
      <c r="A290" s="117" t="s">
        <v>1101</v>
      </c>
      <c r="B290" s="117" t="s">
        <v>425</v>
      </c>
      <c r="C290" s="117" t="s">
        <v>259</v>
      </c>
      <c r="D290" s="117" t="s">
        <v>1232</v>
      </c>
      <c r="E290" s="117" t="s">
        <v>1233</v>
      </c>
      <c r="F290" s="118">
        <v>3030900.09</v>
      </c>
      <c r="G290" s="118">
        <v>7770</v>
      </c>
      <c r="H290" s="118">
        <v>0</v>
      </c>
      <c r="I290" s="118">
        <v>0</v>
      </c>
      <c r="J290" s="118">
        <v>169816.66</v>
      </c>
      <c r="K290" s="118">
        <v>479.34</v>
      </c>
      <c r="L290" s="118">
        <v>0</v>
      </c>
      <c r="M290" s="118">
        <v>0</v>
      </c>
      <c r="N290" s="119">
        <v>0</v>
      </c>
      <c r="O290" s="119">
        <v>0</v>
      </c>
      <c r="P290" s="118">
        <v>169816.66</v>
      </c>
      <c r="Q290" s="118">
        <v>479.34</v>
      </c>
      <c r="R290" s="120">
        <v>3200716.75</v>
      </c>
      <c r="S290" s="121">
        <v>8249.93</v>
      </c>
    </row>
    <row r="291" spans="1:19" ht="33.75" x14ac:dyDescent="0.2">
      <c r="A291" s="117" t="s">
        <v>1101</v>
      </c>
      <c r="B291" s="117" t="s">
        <v>425</v>
      </c>
      <c r="C291" s="117" t="s">
        <v>259</v>
      </c>
      <c r="D291" s="117" t="s">
        <v>843</v>
      </c>
      <c r="E291" s="117" t="s">
        <v>1234</v>
      </c>
      <c r="F291" s="118">
        <v>9823.31</v>
      </c>
      <c r="G291" s="118">
        <v>33</v>
      </c>
      <c r="H291" s="118">
        <v>54815.99</v>
      </c>
      <c r="I291" s="118">
        <v>158.66</v>
      </c>
      <c r="J291" s="118">
        <v>2622907.56</v>
      </c>
      <c r="K291" s="118">
        <v>7340.58</v>
      </c>
      <c r="L291" s="118">
        <v>0</v>
      </c>
      <c r="M291" s="118">
        <v>0</v>
      </c>
      <c r="N291" s="119">
        <v>0</v>
      </c>
      <c r="O291" s="119">
        <v>0</v>
      </c>
      <c r="P291" s="118">
        <v>2677723.5499999998</v>
      </c>
      <c r="Q291" s="118">
        <v>7499.24</v>
      </c>
      <c r="R291" s="120">
        <v>2687546.86</v>
      </c>
      <c r="S291" s="121">
        <v>7532.42</v>
      </c>
    </row>
    <row r="292" spans="1:19" ht="33.75" x14ac:dyDescent="0.2">
      <c r="A292" s="117" t="s">
        <v>1101</v>
      </c>
      <c r="B292" s="117" t="s">
        <v>425</v>
      </c>
      <c r="C292" s="117" t="s">
        <v>427</v>
      </c>
      <c r="D292" s="117" t="s">
        <v>818</v>
      </c>
      <c r="E292" s="117" t="s">
        <v>1053</v>
      </c>
      <c r="F292" s="118">
        <v>414957797.01999998</v>
      </c>
      <c r="G292" s="118">
        <v>1027834</v>
      </c>
      <c r="H292" s="118">
        <v>0</v>
      </c>
      <c r="I292" s="118">
        <v>0</v>
      </c>
      <c r="J292" s="118">
        <v>4372384006.2700005</v>
      </c>
      <c r="K292" s="118">
        <v>11062673.869999999</v>
      </c>
      <c r="L292" s="118">
        <v>866911040</v>
      </c>
      <c r="M292" s="118">
        <v>2005819.875</v>
      </c>
      <c r="N292" s="119">
        <v>0</v>
      </c>
      <c r="O292" s="119">
        <v>0</v>
      </c>
      <c r="P292" s="118">
        <v>5239295016.4899998</v>
      </c>
      <c r="Q292" s="118">
        <v>13068493.75</v>
      </c>
      <c r="R292" s="120">
        <v>5654252813.5100002</v>
      </c>
      <c r="S292" s="121">
        <v>14096328.140000001</v>
      </c>
    </row>
    <row r="293" spans="1:19" ht="45" x14ac:dyDescent="0.2">
      <c r="A293" s="117" t="s">
        <v>1101</v>
      </c>
      <c r="B293" s="117" t="s">
        <v>425</v>
      </c>
      <c r="C293" s="117" t="s">
        <v>264</v>
      </c>
      <c r="D293" s="117" t="s">
        <v>844</v>
      </c>
      <c r="E293" s="117" t="s">
        <v>1054</v>
      </c>
      <c r="F293" s="118">
        <v>2268089.39</v>
      </c>
      <c r="G293" s="118">
        <v>0</v>
      </c>
      <c r="H293" s="118">
        <v>28623166.780000001</v>
      </c>
      <c r="I293" s="118">
        <v>0</v>
      </c>
      <c r="J293" s="118">
        <v>61853.2</v>
      </c>
      <c r="K293" s="118">
        <v>0</v>
      </c>
      <c r="L293" s="118">
        <v>0</v>
      </c>
      <c r="M293" s="118">
        <v>0</v>
      </c>
      <c r="N293" s="119">
        <v>0</v>
      </c>
      <c r="O293" s="119">
        <v>0</v>
      </c>
      <c r="P293" s="118">
        <v>28685019.98</v>
      </c>
      <c r="Q293" s="118">
        <v>0</v>
      </c>
      <c r="R293" s="120">
        <v>30953109.370000001</v>
      </c>
      <c r="S293" s="121">
        <v>0</v>
      </c>
    </row>
    <row r="294" spans="1:19" ht="33.75" x14ac:dyDescent="0.2">
      <c r="A294" s="117" t="s">
        <v>1101</v>
      </c>
      <c r="B294" s="117" t="s">
        <v>425</v>
      </c>
      <c r="C294" s="117" t="s">
        <v>264</v>
      </c>
      <c r="D294" s="117" t="s">
        <v>845</v>
      </c>
      <c r="E294" s="117" t="s">
        <v>1235</v>
      </c>
      <c r="F294" s="118">
        <v>56290.21</v>
      </c>
      <c r="G294" s="118">
        <v>0</v>
      </c>
      <c r="H294" s="118">
        <v>247945.35</v>
      </c>
      <c r="I294" s="118">
        <v>0</v>
      </c>
      <c r="J294" s="118">
        <v>0</v>
      </c>
      <c r="K294" s="118">
        <v>0</v>
      </c>
      <c r="L294" s="118">
        <v>0</v>
      </c>
      <c r="M294" s="118">
        <v>0</v>
      </c>
      <c r="N294" s="119">
        <v>0</v>
      </c>
      <c r="O294" s="119">
        <v>0</v>
      </c>
      <c r="P294" s="118">
        <v>247945.35</v>
      </c>
      <c r="Q294" s="118">
        <v>0</v>
      </c>
      <c r="R294" s="120">
        <v>304235.56</v>
      </c>
      <c r="S294" s="121">
        <v>0</v>
      </c>
    </row>
    <row r="295" spans="1:19" ht="45" x14ac:dyDescent="0.2">
      <c r="A295" s="117" t="s">
        <v>1101</v>
      </c>
      <c r="B295" s="117" t="s">
        <v>425</v>
      </c>
      <c r="C295" s="117" t="s">
        <v>264</v>
      </c>
      <c r="D295" s="117" t="s">
        <v>846</v>
      </c>
      <c r="E295" s="117" t="s">
        <v>1236</v>
      </c>
      <c r="F295" s="118">
        <v>130936.21</v>
      </c>
      <c r="G295" s="118">
        <v>0</v>
      </c>
      <c r="H295" s="118">
        <v>340842.96</v>
      </c>
      <c r="I295" s="118">
        <v>0</v>
      </c>
      <c r="J295" s="118">
        <v>0</v>
      </c>
      <c r="K295" s="118">
        <v>0</v>
      </c>
      <c r="L295" s="118">
        <v>0</v>
      </c>
      <c r="M295" s="118">
        <v>0</v>
      </c>
      <c r="N295" s="119">
        <v>0</v>
      </c>
      <c r="O295" s="119">
        <v>0</v>
      </c>
      <c r="P295" s="118">
        <v>340842.96</v>
      </c>
      <c r="Q295" s="118">
        <v>0</v>
      </c>
      <c r="R295" s="120">
        <v>471779.17</v>
      </c>
      <c r="S295" s="121">
        <v>0</v>
      </c>
    </row>
    <row r="296" spans="1:19" ht="45" x14ac:dyDescent="0.2">
      <c r="A296" s="117" t="s">
        <v>1101</v>
      </c>
      <c r="B296" s="117" t="s">
        <v>425</v>
      </c>
      <c r="C296" s="117" t="s">
        <v>264</v>
      </c>
      <c r="D296" s="117" t="s">
        <v>1237</v>
      </c>
      <c r="E296" s="117" t="s">
        <v>1238</v>
      </c>
      <c r="F296" s="118">
        <v>9540.35</v>
      </c>
      <c r="G296" s="118">
        <v>0</v>
      </c>
      <c r="H296" s="118">
        <v>646032.59</v>
      </c>
      <c r="I296" s="118">
        <v>0</v>
      </c>
      <c r="J296" s="118">
        <v>0</v>
      </c>
      <c r="K296" s="118">
        <v>0</v>
      </c>
      <c r="L296" s="118">
        <v>0</v>
      </c>
      <c r="M296" s="118">
        <v>0</v>
      </c>
      <c r="N296" s="119">
        <v>0</v>
      </c>
      <c r="O296" s="119">
        <v>0</v>
      </c>
      <c r="P296" s="118">
        <v>646032.59</v>
      </c>
      <c r="Q296" s="118">
        <v>0</v>
      </c>
      <c r="R296" s="120">
        <v>655572.93999999994</v>
      </c>
      <c r="S296" s="121">
        <v>0</v>
      </c>
    </row>
    <row r="297" spans="1:19" ht="45" x14ac:dyDescent="0.2">
      <c r="A297" s="117" t="s">
        <v>1101</v>
      </c>
      <c r="B297" s="117" t="s">
        <v>425</v>
      </c>
      <c r="C297" s="117" t="s">
        <v>264</v>
      </c>
      <c r="D297" s="117" t="s">
        <v>1239</v>
      </c>
      <c r="E297" s="117" t="s">
        <v>1240</v>
      </c>
      <c r="F297" s="118">
        <v>1672651</v>
      </c>
      <c r="G297" s="118">
        <v>0</v>
      </c>
      <c r="H297" s="118">
        <v>113623.28</v>
      </c>
      <c r="I297" s="118">
        <v>0</v>
      </c>
      <c r="J297" s="118">
        <v>0</v>
      </c>
      <c r="K297" s="118">
        <v>0</v>
      </c>
      <c r="L297" s="118">
        <v>0</v>
      </c>
      <c r="M297" s="118">
        <v>0</v>
      </c>
      <c r="N297" s="119">
        <v>0</v>
      </c>
      <c r="O297" s="119">
        <v>0</v>
      </c>
      <c r="P297" s="118">
        <v>113623.28</v>
      </c>
      <c r="Q297" s="118">
        <v>0</v>
      </c>
      <c r="R297" s="120">
        <v>1786274.28</v>
      </c>
      <c r="S297" s="121">
        <v>0</v>
      </c>
    </row>
    <row r="298" spans="1:19" ht="33.75" x14ac:dyDescent="0.2">
      <c r="A298" s="117" t="s">
        <v>1101</v>
      </c>
      <c r="B298" s="117" t="s">
        <v>425</v>
      </c>
      <c r="C298" s="117" t="s">
        <v>264</v>
      </c>
      <c r="D298" s="117" t="s">
        <v>847</v>
      </c>
      <c r="E298" s="117" t="s">
        <v>1241</v>
      </c>
      <c r="F298" s="118">
        <v>957.18</v>
      </c>
      <c r="G298" s="118">
        <v>0</v>
      </c>
      <c r="H298" s="118">
        <v>570307.99</v>
      </c>
      <c r="I298" s="118">
        <v>0</v>
      </c>
      <c r="J298" s="118">
        <v>0</v>
      </c>
      <c r="K298" s="118">
        <v>0</v>
      </c>
      <c r="L298" s="118">
        <v>0</v>
      </c>
      <c r="M298" s="118">
        <v>0</v>
      </c>
      <c r="N298" s="119">
        <v>0</v>
      </c>
      <c r="O298" s="119">
        <v>0</v>
      </c>
      <c r="P298" s="118">
        <v>570307.99</v>
      </c>
      <c r="Q298" s="118">
        <v>0</v>
      </c>
      <c r="R298" s="120">
        <v>571265.17000000004</v>
      </c>
      <c r="S298" s="121">
        <v>0</v>
      </c>
    </row>
    <row r="299" spans="1:19" ht="45" x14ac:dyDescent="0.2">
      <c r="A299" s="117" t="s">
        <v>1101</v>
      </c>
      <c r="B299" s="117" t="s">
        <v>428</v>
      </c>
      <c r="C299" s="117" t="s">
        <v>236</v>
      </c>
      <c r="D299" s="117" t="s">
        <v>848</v>
      </c>
      <c r="E299" s="117" t="s">
        <v>849</v>
      </c>
      <c r="F299" s="118">
        <v>0</v>
      </c>
      <c r="G299" s="118">
        <v>0</v>
      </c>
      <c r="H299" s="118">
        <v>0</v>
      </c>
      <c r="I299" s="118">
        <v>0</v>
      </c>
      <c r="J299" s="118">
        <v>0</v>
      </c>
      <c r="K299" s="118">
        <v>0</v>
      </c>
      <c r="L299" s="118">
        <v>0</v>
      </c>
      <c r="M299" s="118">
        <v>0</v>
      </c>
      <c r="N299" s="119">
        <v>0</v>
      </c>
      <c r="O299" s="119">
        <v>0</v>
      </c>
      <c r="P299" s="118">
        <v>0</v>
      </c>
      <c r="Q299" s="118">
        <v>0</v>
      </c>
      <c r="R299" s="120">
        <v>0</v>
      </c>
      <c r="S299" s="121">
        <v>0</v>
      </c>
    </row>
    <row r="300" spans="1:19" ht="33.75" x14ac:dyDescent="0.2">
      <c r="A300" s="117" t="s">
        <v>1101</v>
      </c>
      <c r="B300" s="117" t="s">
        <v>428</v>
      </c>
      <c r="C300" s="117" t="s">
        <v>244</v>
      </c>
      <c r="D300" s="117" t="s">
        <v>850</v>
      </c>
      <c r="E300" s="117" t="s">
        <v>851</v>
      </c>
      <c r="F300" s="118">
        <v>0</v>
      </c>
      <c r="G300" s="118">
        <v>0</v>
      </c>
      <c r="H300" s="118">
        <v>0</v>
      </c>
      <c r="I300" s="118">
        <v>0</v>
      </c>
      <c r="J300" s="118">
        <v>0</v>
      </c>
      <c r="K300" s="118">
        <v>0</v>
      </c>
      <c r="L300" s="118">
        <v>0</v>
      </c>
      <c r="M300" s="118">
        <v>0</v>
      </c>
      <c r="N300" s="119">
        <v>0</v>
      </c>
      <c r="O300" s="119">
        <v>0</v>
      </c>
      <c r="P300" s="118">
        <v>0</v>
      </c>
      <c r="Q300" s="118">
        <v>0</v>
      </c>
      <c r="R300" s="120">
        <v>0</v>
      </c>
      <c r="S300" s="121">
        <v>0</v>
      </c>
    </row>
    <row r="301" spans="1:19" ht="33.75" x14ac:dyDescent="0.2">
      <c r="A301" s="117" t="s">
        <v>1101</v>
      </c>
      <c r="B301" s="117" t="s">
        <v>428</v>
      </c>
      <c r="C301" s="117" t="s">
        <v>244</v>
      </c>
      <c r="D301" s="117" t="s">
        <v>852</v>
      </c>
      <c r="E301" s="117" t="s">
        <v>853</v>
      </c>
      <c r="F301" s="118">
        <v>0</v>
      </c>
      <c r="G301" s="118">
        <v>0</v>
      </c>
      <c r="H301" s="118">
        <v>0</v>
      </c>
      <c r="I301" s="118">
        <v>0</v>
      </c>
      <c r="J301" s="118">
        <v>0</v>
      </c>
      <c r="K301" s="118">
        <v>0</v>
      </c>
      <c r="L301" s="118">
        <v>0</v>
      </c>
      <c r="M301" s="118">
        <v>0</v>
      </c>
      <c r="N301" s="119">
        <v>0</v>
      </c>
      <c r="O301" s="119">
        <v>0</v>
      </c>
      <c r="P301" s="118">
        <v>0</v>
      </c>
      <c r="Q301" s="118">
        <v>0</v>
      </c>
      <c r="R301" s="120">
        <v>0</v>
      </c>
      <c r="S301" s="121">
        <v>0</v>
      </c>
    </row>
    <row r="302" spans="1:19" ht="33.75" x14ac:dyDescent="0.2">
      <c r="A302" s="117" t="s">
        <v>1101</v>
      </c>
      <c r="B302" s="117" t="s">
        <v>428</v>
      </c>
      <c r="C302" s="117" t="s">
        <v>244</v>
      </c>
      <c r="D302" s="117" t="s">
        <v>854</v>
      </c>
      <c r="E302" s="117" t="s">
        <v>855</v>
      </c>
      <c r="F302" s="118">
        <v>0</v>
      </c>
      <c r="G302" s="118">
        <v>0</v>
      </c>
      <c r="H302" s="118">
        <v>0</v>
      </c>
      <c r="I302" s="118">
        <v>0</v>
      </c>
      <c r="J302" s="118">
        <v>0</v>
      </c>
      <c r="K302" s="118">
        <v>0</v>
      </c>
      <c r="L302" s="118">
        <v>0</v>
      </c>
      <c r="M302" s="118">
        <v>0</v>
      </c>
      <c r="N302" s="119">
        <v>0</v>
      </c>
      <c r="O302" s="119">
        <v>0</v>
      </c>
      <c r="P302" s="118">
        <v>0</v>
      </c>
      <c r="Q302" s="118">
        <v>0</v>
      </c>
      <c r="R302" s="120">
        <v>0</v>
      </c>
      <c r="S302" s="121">
        <v>0</v>
      </c>
    </row>
    <row r="303" spans="1:19" ht="22.5" x14ac:dyDescent="0.2">
      <c r="A303" s="117" t="s">
        <v>1101</v>
      </c>
      <c r="B303" s="117" t="s">
        <v>428</v>
      </c>
      <c r="C303" s="117" t="s">
        <v>244</v>
      </c>
      <c r="D303" s="117" t="s">
        <v>856</v>
      </c>
      <c r="E303" s="117" t="s">
        <v>857</v>
      </c>
      <c r="F303" s="118">
        <v>0</v>
      </c>
      <c r="G303" s="118">
        <v>0</v>
      </c>
      <c r="H303" s="118">
        <v>0</v>
      </c>
      <c r="I303" s="118">
        <v>0</v>
      </c>
      <c r="J303" s="118">
        <v>0</v>
      </c>
      <c r="K303" s="118">
        <v>0</v>
      </c>
      <c r="L303" s="118">
        <v>0</v>
      </c>
      <c r="M303" s="118">
        <v>0</v>
      </c>
      <c r="N303" s="119">
        <v>0</v>
      </c>
      <c r="O303" s="119">
        <v>0</v>
      </c>
      <c r="P303" s="118">
        <v>0</v>
      </c>
      <c r="Q303" s="118">
        <v>0</v>
      </c>
      <c r="R303" s="120">
        <v>0</v>
      </c>
      <c r="S303" s="121">
        <v>0</v>
      </c>
    </row>
    <row r="304" spans="1:19" ht="22.5" x14ac:dyDescent="0.2">
      <c r="A304" s="117" t="s">
        <v>1101</v>
      </c>
      <c r="B304" s="117" t="s">
        <v>428</v>
      </c>
      <c r="C304" s="117" t="s">
        <v>249</v>
      </c>
      <c r="D304" s="117" t="s">
        <v>249</v>
      </c>
      <c r="E304" s="117" t="s">
        <v>429</v>
      </c>
      <c r="F304" s="118">
        <v>0</v>
      </c>
      <c r="G304" s="118">
        <v>0</v>
      </c>
      <c r="H304" s="118">
        <v>0</v>
      </c>
      <c r="I304" s="118">
        <v>0</v>
      </c>
      <c r="J304" s="118">
        <v>0</v>
      </c>
      <c r="K304" s="118">
        <v>0</v>
      </c>
      <c r="L304" s="118">
        <v>0</v>
      </c>
      <c r="M304" s="118">
        <v>0</v>
      </c>
      <c r="N304" s="108"/>
      <c r="O304" s="108"/>
      <c r="P304" s="118">
        <v>0</v>
      </c>
      <c r="Q304" s="118">
        <v>0</v>
      </c>
      <c r="R304" s="120">
        <v>0</v>
      </c>
      <c r="S304" s="121">
        <v>0</v>
      </c>
    </row>
    <row r="305" spans="1:19" ht="33.75" x14ac:dyDescent="0.2">
      <c r="A305" s="117" t="s">
        <v>1101</v>
      </c>
      <c r="B305" s="117" t="s">
        <v>428</v>
      </c>
      <c r="C305" s="117" t="s">
        <v>251</v>
      </c>
      <c r="D305" s="117" t="s">
        <v>858</v>
      </c>
      <c r="E305" s="117" t="s">
        <v>859</v>
      </c>
      <c r="F305" s="118">
        <v>0</v>
      </c>
      <c r="G305" s="118">
        <v>0</v>
      </c>
      <c r="H305" s="118">
        <v>0</v>
      </c>
      <c r="I305" s="118">
        <v>0</v>
      </c>
      <c r="J305" s="118">
        <v>0</v>
      </c>
      <c r="K305" s="118">
        <v>0</v>
      </c>
      <c r="L305" s="118">
        <v>0</v>
      </c>
      <c r="M305" s="118">
        <v>0</v>
      </c>
      <c r="N305" s="119">
        <v>0</v>
      </c>
      <c r="O305" s="119">
        <v>0</v>
      </c>
      <c r="P305" s="118">
        <v>0</v>
      </c>
      <c r="Q305" s="118">
        <v>0</v>
      </c>
      <c r="R305" s="120">
        <v>0</v>
      </c>
      <c r="S305" s="121">
        <v>0</v>
      </c>
    </row>
    <row r="306" spans="1:19" ht="33.75" x14ac:dyDescent="0.2">
      <c r="A306" s="117" t="s">
        <v>1101</v>
      </c>
      <c r="B306" s="117" t="s">
        <v>428</v>
      </c>
      <c r="C306" s="117" t="s">
        <v>251</v>
      </c>
      <c r="D306" s="117" t="s">
        <v>860</v>
      </c>
      <c r="E306" s="117" t="s">
        <v>861</v>
      </c>
      <c r="F306" s="118">
        <v>0</v>
      </c>
      <c r="G306" s="118">
        <v>0</v>
      </c>
      <c r="H306" s="118">
        <v>0</v>
      </c>
      <c r="I306" s="118">
        <v>0</v>
      </c>
      <c r="J306" s="118">
        <v>0</v>
      </c>
      <c r="K306" s="118">
        <v>0</v>
      </c>
      <c r="L306" s="118">
        <v>0</v>
      </c>
      <c r="M306" s="118">
        <v>0</v>
      </c>
      <c r="N306" s="119">
        <v>0</v>
      </c>
      <c r="O306" s="119">
        <v>0</v>
      </c>
      <c r="P306" s="118">
        <v>0</v>
      </c>
      <c r="Q306" s="118">
        <v>0</v>
      </c>
      <c r="R306" s="120">
        <v>0</v>
      </c>
      <c r="S306" s="121">
        <v>0</v>
      </c>
    </row>
    <row r="307" spans="1:19" ht="22.5" x14ac:dyDescent="0.2">
      <c r="A307" s="117" t="s">
        <v>1101</v>
      </c>
      <c r="B307" s="117" t="s">
        <v>428</v>
      </c>
      <c r="C307" s="117" t="s">
        <v>251</v>
      </c>
      <c r="D307" s="117" t="s">
        <v>862</v>
      </c>
      <c r="E307" s="117" t="s">
        <v>863</v>
      </c>
      <c r="F307" s="118">
        <v>0</v>
      </c>
      <c r="G307" s="118">
        <v>0</v>
      </c>
      <c r="H307" s="118">
        <v>0</v>
      </c>
      <c r="I307" s="118">
        <v>0</v>
      </c>
      <c r="J307" s="118">
        <v>0</v>
      </c>
      <c r="K307" s="118">
        <v>0</v>
      </c>
      <c r="L307" s="118">
        <v>0</v>
      </c>
      <c r="M307" s="118">
        <v>0</v>
      </c>
      <c r="N307" s="119">
        <v>0</v>
      </c>
      <c r="O307" s="119">
        <v>0</v>
      </c>
      <c r="P307" s="118">
        <v>0</v>
      </c>
      <c r="Q307" s="118">
        <v>0</v>
      </c>
      <c r="R307" s="120">
        <v>0</v>
      </c>
      <c r="S307" s="121">
        <v>0</v>
      </c>
    </row>
    <row r="308" spans="1:19" ht="33.75" x14ac:dyDescent="0.2">
      <c r="A308" s="117" t="s">
        <v>1101</v>
      </c>
      <c r="B308" s="117" t="s">
        <v>428</v>
      </c>
      <c r="C308" s="117" t="s">
        <v>251</v>
      </c>
      <c r="D308" s="117" t="s">
        <v>864</v>
      </c>
      <c r="E308" s="117" t="s">
        <v>865</v>
      </c>
      <c r="F308" s="118">
        <v>0</v>
      </c>
      <c r="G308" s="118">
        <v>0</v>
      </c>
      <c r="H308" s="118">
        <v>0</v>
      </c>
      <c r="I308" s="118">
        <v>0</v>
      </c>
      <c r="J308" s="118">
        <v>0</v>
      </c>
      <c r="K308" s="118">
        <v>0</v>
      </c>
      <c r="L308" s="118">
        <v>0</v>
      </c>
      <c r="M308" s="118">
        <v>0</v>
      </c>
      <c r="N308" s="119">
        <v>0</v>
      </c>
      <c r="O308" s="119">
        <v>0</v>
      </c>
      <c r="P308" s="118">
        <v>0</v>
      </c>
      <c r="Q308" s="118">
        <v>0</v>
      </c>
      <c r="R308" s="120">
        <v>0</v>
      </c>
      <c r="S308" s="121">
        <v>0</v>
      </c>
    </row>
    <row r="309" spans="1:19" ht="22.5" x14ac:dyDescent="0.2">
      <c r="A309" s="117" t="s">
        <v>1101</v>
      </c>
      <c r="B309" s="117" t="s">
        <v>428</v>
      </c>
      <c r="C309" s="117" t="s">
        <v>259</v>
      </c>
      <c r="D309" s="117" t="s">
        <v>274</v>
      </c>
      <c r="E309" s="117" t="s">
        <v>866</v>
      </c>
      <c r="F309" s="118">
        <v>0</v>
      </c>
      <c r="G309" s="118">
        <v>0</v>
      </c>
      <c r="H309" s="118">
        <v>0</v>
      </c>
      <c r="I309" s="118">
        <v>0</v>
      </c>
      <c r="J309" s="118">
        <v>0</v>
      </c>
      <c r="K309" s="118">
        <v>0</v>
      </c>
      <c r="L309" s="118">
        <v>0</v>
      </c>
      <c r="M309" s="118">
        <v>0</v>
      </c>
      <c r="N309" s="119">
        <v>0</v>
      </c>
      <c r="O309" s="119">
        <v>0</v>
      </c>
      <c r="P309" s="118">
        <v>0</v>
      </c>
      <c r="Q309" s="118">
        <v>0</v>
      </c>
      <c r="R309" s="120">
        <v>0</v>
      </c>
      <c r="S309" s="121">
        <v>0</v>
      </c>
    </row>
    <row r="310" spans="1:19" ht="45" x14ac:dyDescent="0.2">
      <c r="A310" s="117" t="s">
        <v>1101</v>
      </c>
      <c r="B310" s="117" t="s">
        <v>430</v>
      </c>
      <c r="C310" s="117" t="s">
        <v>236</v>
      </c>
      <c r="D310" s="117" t="s">
        <v>277</v>
      </c>
      <c r="E310" s="117" t="s">
        <v>431</v>
      </c>
      <c r="F310" s="118">
        <v>3228385.36</v>
      </c>
      <c r="G310" s="118">
        <v>14105</v>
      </c>
      <c r="H310" s="118">
        <v>2902646</v>
      </c>
      <c r="I310" s="118">
        <v>15866.53</v>
      </c>
      <c r="J310" s="118">
        <v>51964839.210000001</v>
      </c>
      <c r="K310" s="118">
        <v>127933.05</v>
      </c>
      <c r="L310" s="118">
        <v>0</v>
      </c>
      <c r="M310" s="118">
        <v>0</v>
      </c>
      <c r="N310" s="119">
        <v>0</v>
      </c>
      <c r="O310" s="119">
        <v>0</v>
      </c>
      <c r="P310" s="118">
        <v>54867485.210000001</v>
      </c>
      <c r="Q310" s="118">
        <v>143799.57999999999</v>
      </c>
      <c r="R310" s="120">
        <v>58095870.57</v>
      </c>
      <c r="S310" s="121">
        <v>157905.39000000001</v>
      </c>
    </row>
    <row r="311" spans="1:19" ht="22.5" x14ac:dyDescent="0.2">
      <c r="A311" s="117" t="s">
        <v>1101</v>
      </c>
      <c r="B311" s="117" t="s">
        <v>430</v>
      </c>
      <c r="C311" s="117" t="s">
        <v>244</v>
      </c>
      <c r="D311" s="117" t="s">
        <v>244</v>
      </c>
      <c r="E311" s="117" t="s">
        <v>432</v>
      </c>
      <c r="F311" s="118">
        <v>5275046.7699999996</v>
      </c>
      <c r="G311" s="118">
        <v>0</v>
      </c>
      <c r="H311" s="118">
        <v>35212913.899999999</v>
      </c>
      <c r="I311" s="118">
        <v>0</v>
      </c>
      <c r="J311" s="118">
        <v>0</v>
      </c>
      <c r="K311" s="118">
        <v>0</v>
      </c>
      <c r="L311" s="118">
        <v>0</v>
      </c>
      <c r="M311" s="118">
        <v>0</v>
      </c>
      <c r="N311" s="119">
        <v>0</v>
      </c>
      <c r="O311" s="119">
        <v>0</v>
      </c>
      <c r="P311" s="118">
        <v>35212913.899999999</v>
      </c>
      <c r="Q311" s="118">
        <v>0</v>
      </c>
      <c r="R311" s="120">
        <v>40487960.670000002</v>
      </c>
      <c r="S311" s="121">
        <v>0</v>
      </c>
    </row>
    <row r="312" spans="1:19" ht="22.5" x14ac:dyDescent="0.2">
      <c r="A312" s="117" t="s">
        <v>1101</v>
      </c>
      <c r="B312" s="117" t="s">
        <v>430</v>
      </c>
      <c r="C312" s="117" t="s">
        <v>249</v>
      </c>
      <c r="D312" s="117" t="s">
        <v>249</v>
      </c>
      <c r="E312" s="117" t="s">
        <v>433</v>
      </c>
      <c r="F312" s="118">
        <v>0</v>
      </c>
      <c r="G312" s="118">
        <v>0</v>
      </c>
      <c r="H312" s="118">
        <v>0</v>
      </c>
      <c r="I312" s="118">
        <v>0</v>
      </c>
      <c r="J312" s="118">
        <v>0</v>
      </c>
      <c r="K312" s="118">
        <v>0</v>
      </c>
      <c r="L312" s="118">
        <v>0</v>
      </c>
      <c r="M312" s="118">
        <v>0</v>
      </c>
      <c r="N312" s="119">
        <v>8490540</v>
      </c>
      <c r="O312" s="119">
        <v>20120.529296875</v>
      </c>
      <c r="P312" s="118">
        <v>0</v>
      </c>
      <c r="Q312" s="118">
        <v>0</v>
      </c>
      <c r="R312" s="120">
        <v>0</v>
      </c>
      <c r="S312" s="121">
        <v>0</v>
      </c>
    </row>
    <row r="313" spans="1:19" ht="22.5" x14ac:dyDescent="0.2">
      <c r="A313" s="117" t="s">
        <v>1101</v>
      </c>
      <c r="B313" s="117" t="s">
        <v>430</v>
      </c>
      <c r="C313" s="117" t="s">
        <v>251</v>
      </c>
      <c r="D313" s="117" t="s">
        <v>251</v>
      </c>
      <c r="E313" s="117" t="s">
        <v>434</v>
      </c>
      <c r="F313" s="118">
        <v>2646672.5</v>
      </c>
      <c r="G313" s="118">
        <v>0</v>
      </c>
      <c r="H313" s="118">
        <v>175853036.69999999</v>
      </c>
      <c r="I313" s="118">
        <v>0</v>
      </c>
      <c r="J313" s="118">
        <v>0</v>
      </c>
      <c r="K313" s="118">
        <v>0</v>
      </c>
      <c r="L313" s="118">
        <v>0</v>
      </c>
      <c r="M313" s="118">
        <v>0</v>
      </c>
      <c r="N313" s="119">
        <v>0</v>
      </c>
      <c r="O313" s="119">
        <v>0</v>
      </c>
      <c r="P313" s="118">
        <v>175853036.69999999</v>
      </c>
      <c r="Q313" s="118">
        <v>0</v>
      </c>
      <c r="R313" s="120">
        <v>178499709.19999999</v>
      </c>
      <c r="S313" s="121">
        <v>0</v>
      </c>
    </row>
    <row r="314" spans="1:19" ht="33.75" x14ac:dyDescent="0.2">
      <c r="A314" s="117" t="s">
        <v>1101</v>
      </c>
      <c r="B314" s="117" t="s">
        <v>430</v>
      </c>
      <c r="C314" s="117" t="s">
        <v>256</v>
      </c>
      <c r="D314" s="117" t="s">
        <v>293</v>
      </c>
      <c r="E314" s="117" t="s">
        <v>435</v>
      </c>
      <c r="F314" s="118">
        <v>10654.2</v>
      </c>
      <c r="G314" s="118">
        <v>29</v>
      </c>
      <c r="H314" s="118">
        <v>88551.48</v>
      </c>
      <c r="I314" s="118">
        <v>245.98</v>
      </c>
      <c r="J314" s="118">
        <v>0</v>
      </c>
      <c r="K314" s="118">
        <v>0</v>
      </c>
      <c r="L314" s="118">
        <v>0</v>
      </c>
      <c r="M314" s="118">
        <v>0</v>
      </c>
      <c r="N314" s="119">
        <v>0</v>
      </c>
      <c r="O314" s="119">
        <v>0</v>
      </c>
      <c r="P314" s="118">
        <v>88551.48</v>
      </c>
      <c r="Q314" s="118">
        <v>245.98</v>
      </c>
      <c r="R314" s="120">
        <v>99205.68</v>
      </c>
      <c r="S314" s="121">
        <v>275.57</v>
      </c>
    </row>
    <row r="315" spans="1:19" ht="22.5" x14ac:dyDescent="0.2">
      <c r="A315" s="117" t="s">
        <v>1101</v>
      </c>
      <c r="B315" s="117" t="s">
        <v>430</v>
      </c>
      <c r="C315" s="117" t="s">
        <v>259</v>
      </c>
      <c r="D315" s="117" t="s">
        <v>274</v>
      </c>
      <c r="E315" s="117" t="s">
        <v>436</v>
      </c>
      <c r="F315" s="118">
        <v>3963.5</v>
      </c>
      <c r="G315" s="118">
        <v>12</v>
      </c>
      <c r="H315" s="118">
        <v>0</v>
      </c>
      <c r="I315" s="118">
        <v>0</v>
      </c>
      <c r="J315" s="118">
        <v>747174.32</v>
      </c>
      <c r="K315" s="118">
        <v>2267.91</v>
      </c>
      <c r="L315" s="118">
        <v>0</v>
      </c>
      <c r="M315" s="118">
        <v>0</v>
      </c>
      <c r="N315" s="119">
        <v>0</v>
      </c>
      <c r="O315" s="119">
        <v>0</v>
      </c>
      <c r="P315" s="118">
        <v>747174.32</v>
      </c>
      <c r="Q315" s="118">
        <v>2267.91</v>
      </c>
      <c r="R315" s="120">
        <v>751137.82</v>
      </c>
      <c r="S315" s="121">
        <v>2279.91</v>
      </c>
    </row>
    <row r="316" spans="1:19" ht="33.75" x14ac:dyDescent="0.2">
      <c r="A316" s="117" t="s">
        <v>1101</v>
      </c>
      <c r="B316" s="117" t="s">
        <v>430</v>
      </c>
      <c r="C316" s="117" t="s">
        <v>264</v>
      </c>
      <c r="D316" s="117" t="s">
        <v>296</v>
      </c>
      <c r="E316" s="117" t="s">
        <v>437</v>
      </c>
      <c r="F316" s="118">
        <v>29808</v>
      </c>
      <c r="G316" s="118">
        <v>0</v>
      </c>
      <c r="H316" s="118">
        <v>409440</v>
      </c>
      <c r="I316" s="118">
        <v>0</v>
      </c>
      <c r="J316" s="118">
        <v>0</v>
      </c>
      <c r="K316" s="118">
        <v>0</v>
      </c>
      <c r="L316" s="118">
        <v>0</v>
      </c>
      <c r="M316" s="118">
        <v>0</v>
      </c>
      <c r="N316" s="119">
        <v>0</v>
      </c>
      <c r="O316" s="119">
        <v>0</v>
      </c>
      <c r="P316" s="118">
        <v>409440</v>
      </c>
      <c r="Q316" s="118">
        <v>0</v>
      </c>
      <c r="R316" s="120">
        <v>439248</v>
      </c>
      <c r="S316" s="121">
        <v>0</v>
      </c>
    </row>
    <row r="317" spans="1:19" ht="45" x14ac:dyDescent="0.2">
      <c r="A317" s="117" t="s">
        <v>1101</v>
      </c>
      <c r="B317" s="117" t="s">
        <v>438</v>
      </c>
      <c r="C317" s="117" t="s">
        <v>236</v>
      </c>
      <c r="D317" s="117" t="s">
        <v>277</v>
      </c>
      <c r="E317" s="117" t="s">
        <v>439</v>
      </c>
      <c r="F317" s="118">
        <v>41600238.060000002</v>
      </c>
      <c r="G317" s="118">
        <v>91269</v>
      </c>
      <c r="H317" s="118">
        <v>37545404.140000001</v>
      </c>
      <c r="I317" s="118">
        <v>85925.13</v>
      </c>
      <c r="J317" s="118">
        <v>155126983.97</v>
      </c>
      <c r="K317" s="118">
        <v>391017.31</v>
      </c>
      <c r="L317" s="118">
        <v>3564987.75</v>
      </c>
      <c r="M317" s="118">
        <v>6312.169921875</v>
      </c>
      <c r="N317" s="119">
        <v>0</v>
      </c>
      <c r="O317" s="119">
        <v>0</v>
      </c>
      <c r="P317" s="118">
        <v>196237375.97999999</v>
      </c>
      <c r="Q317" s="118">
        <v>483254.61</v>
      </c>
      <c r="R317" s="120">
        <v>237837614.03999999</v>
      </c>
      <c r="S317" s="121">
        <v>574524.43000000005</v>
      </c>
    </row>
    <row r="318" spans="1:19" ht="22.5" x14ac:dyDescent="0.2">
      <c r="A318" s="117" t="s">
        <v>1101</v>
      </c>
      <c r="B318" s="117" t="s">
        <v>438</v>
      </c>
      <c r="C318" s="117" t="s">
        <v>244</v>
      </c>
      <c r="D318" s="117" t="s">
        <v>244</v>
      </c>
      <c r="E318" s="117" t="s">
        <v>440</v>
      </c>
      <c r="F318" s="118">
        <v>13453980.880000001</v>
      </c>
      <c r="G318" s="118">
        <v>0</v>
      </c>
      <c r="H318" s="118">
        <v>66932591.32</v>
      </c>
      <c r="I318" s="118">
        <v>0</v>
      </c>
      <c r="J318" s="118">
        <v>2113313.9300000002</v>
      </c>
      <c r="K318" s="118">
        <v>0</v>
      </c>
      <c r="L318" s="118">
        <v>0</v>
      </c>
      <c r="M318" s="118">
        <v>0</v>
      </c>
      <c r="N318" s="119">
        <v>0</v>
      </c>
      <c r="O318" s="119">
        <v>0</v>
      </c>
      <c r="P318" s="118">
        <v>69045905.25</v>
      </c>
      <c r="Q318" s="118">
        <v>0</v>
      </c>
      <c r="R318" s="120">
        <v>82499886.129999995</v>
      </c>
      <c r="S318" s="121">
        <v>0</v>
      </c>
    </row>
    <row r="319" spans="1:19" ht="22.5" x14ac:dyDescent="0.2">
      <c r="A319" s="117" t="s">
        <v>1101</v>
      </c>
      <c r="B319" s="117" t="s">
        <v>438</v>
      </c>
      <c r="C319" s="117" t="s">
        <v>246</v>
      </c>
      <c r="D319" s="117" t="s">
        <v>289</v>
      </c>
      <c r="E319" s="117" t="s">
        <v>441</v>
      </c>
      <c r="F319" s="118">
        <v>49856159.75</v>
      </c>
      <c r="G319" s="118">
        <v>89183</v>
      </c>
      <c r="H319" s="118">
        <v>0</v>
      </c>
      <c r="I319" s="118">
        <v>0</v>
      </c>
      <c r="J319" s="118">
        <v>100536230.98</v>
      </c>
      <c r="K319" s="118">
        <v>167478.42000000001</v>
      </c>
      <c r="L319" s="118">
        <v>0</v>
      </c>
      <c r="M319" s="118">
        <v>0</v>
      </c>
      <c r="N319" s="119">
        <v>0</v>
      </c>
      <c r="O319" s="119">
        <v>0</v>
      </c>
      <c r="P319" s="118">
        <v>100536230.98</v>
      </c>
      <c r="Q319" s="118">
        <v>167478.42000000001</v>
      </c>
      <c r="R319" s="120">
        <v>150392390.72999999</v>
      </c>
      <c r="S319" s="121">
        <v>256662.03</v>
      </c>
    </row>
    <row r="320" spans="1:19" ht="22.5" x14ac:dyDescent="0.2">
      <c r="A320" s="117" t="s">
        <v>1101</v>
      </c>
      <c r="B320" s="117" t="s">
        <v>438</v>
      </c>
      <c r="C320" s="117" t="s">
        <v>249</v>
      </c>
      <c r="D320" s="117" t="s">
        <v>249</v>
      </c>
      <c r="E320" s="117" t="s">
        <v>442</v>
      </c>
      <c r="F320" s="118">
        <v>0</v>
      </c>
      <c r="G320" s="118">
        <v>0</v>
      </c>
      <c r="H320" s="118">
        <v>0</v>
      </c>
      <c r="I320" s="118">
        <v>0</v>
      </c>
      <c r="J320" s="118">
        <v>0</v>
      </c>
      <c r="K320" s="118">
        <v>0</v>
      </c>
      <c r="L320" s="118">
        <v>0</v>
      </c>
      <c r="M320" s="118">
        <v>0</v>
      </c>
      <c r="N320" s="119">
        <v>196721872</v>
      </c>
      <c r="O320" s="119">
        <v>381432.59375</v>
      </c>
      <c r="P320" s="118">
        <v>0</v>
      </c>
      <c r="Q320" s="118">
        <v>0</v>
      </c>
      <c r="R320" s="120">
        <v>0</v>
      </c>
      <c r="S320" s="121">
        <v>0</v>
      </c>
    </row>
    <row r="321" spans="1:19" ht="22.5" x14ac:dyDescent="0.2">
      <c r="A321" s="117" t="s">
        <v>1101</v>
      </c>
      <c r="B321" s="117" t="s">
        <v>438</v>
      </c>
      <c r="C321" s="117" t="s">
        <v>251</v>
      </c>
      <c r="D321" s="117" t="s">
        <v>251</v>
      </c>
      <c r="E321" s="117" t="s">
        <v>443</v>
      </c>
      <c r="F321" s="118">
        <v>1998716.45</v>
      </c>
      <c r="G321" s="118">
        <v>0</v>
      </c>
      <c r="H321" s="118">
        <v>185265142.63999999</v>
      </c>
      <c r="I321" s="118">
        <v>0</v>
      </c>
      <c r="J321" s="118">
        <v>0</v>
      </c>
      <c r="K321" s="118">
        <v>0</v>
      </c>
      <c r="L321" s="118">
        <v>0</v>
      </c>
      <c r="M321" s="118">
        <v>0</v>
      </c>
      <c r="N321" s="119">
        <v>0</v>
      </c>
      <c r="O321" s="119">
        <v>0</v>
      </c>
      <c r="P321" s="118">
        <v>185265142.63999999</v>
      </c>
      <c r="Q321" s="118">
        <v>0</v>
      </c>
      <c r="R321" s="120">
        <v>187263859.09</v>
      </c>
      <c r="S321" s="121">
        <v>0</v>
      </c>
    </row>
    <row r="322" spans="1:19" ht="22.5" x14ac:dyDescent="0.2">
      <c r="A322" s="117" t="s">
        <v>1101</v>
      </c>
      <c r="B322" s="117" t="s">
        <v>438</v>
      </c>
      <c r="C322" s="117" t="s">
        <v>259</v>
      </c>
      <c r="D322" s="117" t="s">
        <v>274</v>
      </c>
      <c r="E322" s="117" t="s">
        <v>444</v>
      </c>
      <c r="F322" s="118">
        <v>0</v>
      </c>
      <c r="G322" s="118">
        <v>0</v>
      </c>
      <c r="H322" s="118">
        <v>0</v>
      </c>
      <c r="I322" s="118">
        <v>0</v>
      </c>
      <c r="J322" s="118">
        <v>2006494.06</v>
      </c>
      <c r="K322" s="118">
        <v>5616</v>
      </c>
      <c r="L322" s="118">
        <v>0</v>
      </c>
      <c r="M322" s="118">
        <v>0</v>
      </c>
      <c r="N322" s="119">
        <v>0</v>
      </c>
      <c r="O322" s="119">
        <v>0</v>
      </c>
      <c r="P322" s="118">
        <v>2006494.06</v>
      </c>
      <c r="Q322" s="118">
        <v>5616</v>
      </c>
      <c r="R322" s="120">
        <v>2006494.06</v>
      </c>
      <c r="S322" s="121">
        <v>5616</v>
      </c>
    </row>
    <row r="323" spans="1:19" ht="33.75" x14ac:dyDescent="0.2">
      <c r="A323" s="117" t="s">
        <v>1101</v>
      </c>
      <c r="B323" s="117" t="s">
        <v>438</v>
      </c>
      <c r="C323" s="117" t="s">
        <v>264</v>
      </c>
      <c r="D323" s="117" t="s">
        <v>296</v>
      </c>
      <c r="E323" s="117" t="s">
        <v>445</v>
      </c>
      <c r="F323" s="118">
        <v>13922.05</v>
      </c>
      <c r="G323" s="118">
        <v>0</v>
      </c>
      <c r="H323" s="118">
        <v>0</v>
      </c>
      <c r="I323" s="118">
        <v>0</v>
      </c>
      <c r="J323" s="118">
        <v>1152944.3700000001</v>
      </c>
      <c r="K323" s="118">
        <v>0</v>
      </c>
      <c r="L323" s="118">
        <v>0</v>
      </c>
      <c r="M323" s="118">
        <v>0</v>
      </c>
      <c r="N323" s="119">
        <v>0</v>
      </c>
      <c r="O323" s="119">
        <v>0</v>
      </c>
      <c r="P323" s="118">
        <v>1152944.3700000001</v>
      </c>
      <c r="Q323" s="118">
        <v>0</v>
      </c>
      <c r="R323" s="120">
        <v>1166866.42</v>
      </c>
      <c r="S323" s="121">
        <v>0</v>
      </c>
    </row>
    <row r="324" spans="1:19" ht="22.5" x14ac:dyDescent="0.2">
      <c r="A324" s="117" t="s">
        <v>1101</v>
      </c>
      <c r="B324" s="117" t="s">
        <v>446</v>
      </c>
      <c r="C324" s="117" t="s">
        <v>234</v>
      </c>
      <c r="D324" s="117" t="s">
        <v>299</v>
      </c>
      <c r="E324" s="117" t="s">
        <v>447</v>
      </c>
      <c r="F324" s="118">
        <v>0</v>
      </c>
      <c r="G324" s="118">
        <v>0</v>
      </c>
      <c r="H324" s="118">
        <v>0</v>
      </c>
      <c r="I324" s="118">
        <v>0</v>
      </c>
      <c r="J324" s="118">
        <v>0</v>
      </c>
      <c r="K324" s="118">
        <v>0</v>
      </c>
      <c r="L324" s="118">
        <v>20784288</v>
      </c>
      <c r="M324" s="118">
        <v>49749.5390625</v>
      </c>
      <c r="N324" s="119">
        <v>0</v>
      </c>
      <c r="O324" s="119">
        <v>0</v>
      </c>
      <c r="P324" s="118">
        <v>20784287.059999999</v>
      </c>
      <c r="Q324" s="118">
        <v>49749.54</v>
      </c>
      <c r="R324" s="120">
        <v>20784287.059999999</v>
      </c>
      <c r="S324" s="121">
        <v>49749.54</v>
      </c>
    </row>
    <row r="325" spans="1:19" ht="45" x14ac:dyDescent="0.2">
      <c r="A325" s="117" t="s">
        <v>1101</v>
      </c>
      <c r="B325" s="117" t="s">
        <v>446</v>
      </c>
      <c r="C325" s="117" t="s">
        <v>236</v>
      </c>
      <c r="D325" s="117" t="s">
        <v>277</v>
      </c>
      <c r="E325" s="117" t="s">
        <v>448</v>
      </c>
      <c r="F325" s="118">
        <v>127198839.90000001</v>
      </c>
      <c r="G325" s="118">
        <v>363813</v>
      </c>
      <c r="H325" s="118">
        <v>135094161.74000001</v>
      </c>
      <c r="I325" s="118">
        <v>0</v>
      </c>
      <c r="J325" s="118">
        <v>523548072.75</v>
      </c>
      <c r="K325" s="118">
        <v>1691251.53</v>
      </c>
      <c r="L325" s="118">
        <v>15002230</v>
      </c>
      <c r="M325" s="118">
        <v>39552.7109375</v>
      </c>
      <c r="N325" s="119">
        <v>0</v>
      </c>
      <c r="O325" s="119">
        <v>0</v>
      </c>
      <c r="P325" s="118">
        <v>673644464.75</v>
      </c>
      <c r="Q325" s="118">
        <v>1730804.24</v>
      </c>
      <c r="R325" s="120">
        <v>800843304.64999998</v>
      </c>
      <c r="S325" s="121">
        <v>2094618.11</v>
      </c>
    </row>
    <row r="326" spans="1:19" ht="22.5" x14ac:dyDescent="0.2">
      <c r="A326" s="117" t="s">
        <v>1101</v>
      </c>
      <c r="B326" s="117" t="s">
        <v>446</v>
      </c>
      <c r="C326" s="117" t="s">
        <v>244</v>
      </c>
      <c r="D326" s="117" t="s">
        <v>244</v>
      </c>
      <c r="E326" s="117" t="s">
        <v>449</v>
      </c>
      <c r="F326" s="118">
        <v>30903941.199999999</v>
      </c>
      <c r="G326" s="118">
        <v>0</v>
      </c>
      <c r="H326" s="118">
        <v>190036586.93000001</v>
      </c>
      <c r="I326" s="118">
        <v>0</v>
      </c>
      <c r="J326" s="118">
        <v>0</v>
      </c>
      <c r="K326" s="118">
        <v>0</v>
      </c>
      <c r="L326" s="118">
        <v>0</v>
      </c>
      <c r="M326" s="118">
        <v>0</v>
      </c>
      <c r="N326" s="119">
        <v>0</v>
      </c>
      <c r="O326" s="119">
        <v>0</v>
      </c>
      <c r="P326" s="118">
        <v>190036586.93000001</v>
      </c>
      <c r="Q326" s="118">
        <v>0</v>
      </c>
      <c r="R326" s="120">
        <v>220940528.13</v>
      </c>
      <c r="S326" s="121">
        <v>0</v>
      </c>
    </row>
    <row r="327" spans="1:19" ht="22.5" x14ac:dyDescent="0.2">
      <c r="A327" s="117" t="s">
        <v>1101</v>
      </c>
      <c r="B327" s="117" t="s">
        <v>446</v>
      </c>
      <c r="C327" s="117" t="s">
        <v>246</v>
      </c>
      <c r="D327" s="117" t="s">
        <v>289</v>
      </c>
      <c r="E327" s="117" t="s">
        <v>450</v>
      </c>
      <c r="F327" s="118">
        <v>0</v>
      </c>
      <c r="G327" s="118">
        <v>0</v>
      </c>
      <c r="H327" s="118">
        <v>0</v>
      </c>
      <c r="I327" s="118">
        <v>0</v>
      </c>
      <c r="J327" s="118">
        <v>30376122.379999999</v>
      </c>
      <c r="K327" s="118">
        <v>64901.73</v>
      </c>
      <c r="L327" s="118">
        <v>0</v>
      </c>
      <c r="M327" s="118">
        <v>0</v>
      </c>
      <c r="N327" s="119">
        <v>0</v>
      </c>
      <c r="O327" s="119">
        <v>0</v>
      </c>
      <c r="P327" s="118">
        <v>30376122.379999999</v>
      </c>
      <c r="Q327" s="118">
        <v>64901.73</v>
      </c>
      <c r="R327" s="120">
        <v>30376122.379999999</v>
      </c>
      <c r="S327" s="121">
        <v>64901.73</v>
      </c>
    </row>
    <row r="328" spans="1:19" ht="22.5" x14ac:dyDescent="0.2">
      <c r="A328" s="117" t="s">
        <v>1101</v>
      </c>
      <c r="B328" s="117" t="s">
        <v>446</v>
      </c>
      <c r="C328" s="117" t="s">
        <v>249</v>
      </c>
      <c r="D328" s="117" t="s">
        <v>249</v>
      </c>
      <c r="E328" s="117" t="s">
        <v>451</v>
      </c>
      <c r="F328" s="118">
        <v>0</v>
      </c>
      <c r="G328" s="118">
        <v>0</v>
      </c>
      <c r="H328" s="118">
        <v>0</v>
      </c>
      <c r="I328" s="118">
        <v>0</v>
      </c>
      <c r="J328" s="118">
        <v>0</v>
      </c>
      <c r="K328" s="118">
        <v>0</v>
      </c>
      <c r="L328" s="118">
        <v>0</v>
      </c>
      <c r="M328" s="118">
        <v>0</v>
      </c>
      <c r="N328" s="119">
        <v>264006176</v>
      </c>
      <c r="O328" s="119">
        <v>633655.8125</v>
      </c>
      <c r="P328" s="118">
        <v>0</v>
      </c>
      <c r="Q328" s="118">
        <v>0</v>
      </c>
      <c r="R328" s="120">
        <v>0</v>
      </c>
      <c r="S328" s="121">
        <v>0</v>
      </c>
    </row>
    <row r="329" spans="1:19" ht="22.5" x14ac:dyDescent="0.2">
      <c r="A329" s="117" t="s">
        <v>1101</v>
      </c>
      <c r="B329" s="117" t="s">
        <v>446</v>
      </c>
      <c r="C329" s="117" t="s">
        <v>251</v>
      </c>
      <c r="D329" s="117" t="s">
        <v>251</v>
      </c>
      <c r="E329" s="117" t="s">
        <v>452</v>
      </c>
      <c r="F329" s="118">
        <v>7938171.6600000001</v>
      </c>
      <c r="G329" s="118">
        <v>0</v>
      </c>
      <c r="H329" s="118">
        <v>710235310.57000005</v>
      </c>
      <c r="I329" s="118">
        <v>0</v>
      </c>
      <c r="J329" s="118">
        <v>0</v>
      </c>
      <c r="K329" s="118">
        <v>0</v>
      </c>
      <c r="L329" s="118">
        <v>0</v>
      </c>
      <c r="M329" s="118">
        <v>0</v>
      </c>
      <c r="N329" s="119">
        <v>0</v>
      </c>
      <c r="O329" s="119">
        <v>0</v>
      </c>
      <c r="P329" s="118">
        <v>710235310.57000005</v>
      </c>
      <c r="Q329" s="118">
        <v>0</v>
      </c>
      <c r="R329" s="120">
        <v>718173482.23000002</v>
      </c>
      <c r="S329" s="121">
        <v>0</v>
      </c>
    </row>
    <row r="330" spans="1:19" ht="22.5" x14ac:dyDescent="0.2">
      <c r="A330" s="117" t="s">
        <v>1101</v>
      </c>
      <c r="B330" s="117" t="s">
        <v>446</v>
      </c>
      <c r="C330" s="117" t="s">
        <v>259</v>
      </c>
      <c r="D330" s="117" t="s">
        <v>274</v>
      </c>
      <c r="E330" s="117" t="s">
        <v>453</v>
      </c>
      <c r="F330" s="118">
        <v>0</v>
      </c>
      <c r="G330" s="118">
        <v>0</v>
      </c>
      <c r="H330" s="118">
        <v>549090.91</v>
      </c>
      <c r="I330" s="118">
        <v>0</v>
      </c>
      <c r="J330" s="118">
        <v>6469583.3700000001</v>
      </c>
      <c r="K330" s="118">
        <v>19676.61</v>
      </c>
      <c r="L330" s="118">
        <v>0</v>
      </c>
      <c r="M330" s="118">
        <v>0</v>
      </c>
      <c r="N330" s="119">
        <v>0</v>
      </c>
      <c r="O330" s="119">
        <v>0</v>
      </c>
      <c r="P330" s="118">
        <v>7018674.2800000003</v>
      </c>
      <c r="Q330" s="118">
        <v>19676.61</v>
      </c>
      <c r="R330" s="120">
        <v>7018674.2800000003</v>
      </c>
      <c r="S330" s="121">
        <v>19676.61</v>
      </c>
    </row>
    <row r="331" spans="1:19" ht="33.75" x14ac:dyDescent="0.2">
      <c r="A331" s="117" t="s">
        <v>1101</v>
      </c>
      <c r="B331" s="117" t="s">
        <v>446</v>
      </c>
      <c r="C331" s="117" t="s">
        <v>264</v>
      </c>
      <c r="D331" s="117" t="s">
        <v>296</v>
      </c>
      <c r="E331" s="117" t="s">
        <v>454</v>
      </c>
      <c r="F331" s="118">
        <v>0</v>
      </c>
      <c r="G331" s="118">
        <v>0</v>
      </c>
      <c r="H331" s="118">
        <v>3958325.2</v>
      </c>
      <c r="I331" s="118">
        <v>0</v>
      </c>
      <c r="J331" s="118">
        <v>0</v>
      </c>
      <c r="K331" s="118">
        <v>0</v>
      </c>
      <c r="L331" s="118">
        <v>0</v>
      </c>
      <c r="M331" s="118">
        <v>0</v>
      </c>
      <c r="N331" s="119">
        <v>0</v>
      </c>
      <c r="O331" s="119">
        <v>0</v>
      </c>
      <c r="P331" s="118">
        <v>3958325.2</v>
      </c>
      <c r="Q331" s="118">
        <v>0</v>
      </c>
      <c r="R331" s="120">
        <v>3958325.2</v>
      </c>
      <c r="S331" s="121">
        <v>0</v>
      </c>
    </row>
    <row r="332" spans="1:19" ht="45" x14ac:dyDescent="0.2">
      <c r="A332" s="117" t="s">
        <v>1101</v>
      </c>
      <c r="B332" s="117" t="s">
        <v>455</v>
      </c>
      <c r="C332" s="117" t="s">
        <v>236</v>
      </c>
      <c r="D332" s="117" t="s">
        <v>325</v>
      </c>
      <c r="E332" s="117" t="s">
        <v>456</v>
      </c>
      <c r="F332" s="118">
        <v>0</v>
      </c>
      <c r="G332" s="118">
        <v>0</v>
      </c>
      <c r="H332" s="118">
        <v>0</v>
      </c>
      <c r="I332" s="118">
        <v>0</v>
      </c>
      <c r="J332" s="118">
        <v>20432047.5</v>
      </c>
      <c r="K332" s="118">
        <v>42514.55</v>
      </c>
      <c r="L332" s="118">
        <v>0</v>
      </c>
      <c r="M332" s="118">
        <v>0</v>
      </c>
      <c r="N332" s="119">
        <v>0</v>
      </c>
      <c r="O332" s="119">
        <v>0</v>
      </c>
      <c r="P332" s="118">
        <v>20432047.5</v>
      </c>
      <c r="Q332" s="118">
        <v>42514.55</v>
      </c>
      <c r="R332" s="120">
        <v>20432047.5</v>
      </c>
      <c r="S332" s="121">
        <v>42514.55</v>
      </c>
    </row>
    <row r="333" spans="1:19" ht="45" x14ac:dyDescent="0.2">
      <c r="A333" s="117" t="s">
        <v>1101</v>
      </c>
      <c r="B333" s="117" t="s">
        <v>455</v>
      </c>
      <c r="C333" s="117" t="s">
        <v>236</v>
      </c>
      <c r="D333" s="117" t="s">
        <v>327</v>
      </c>
      <c r="E333" s="117" t="s">
        <v>457</v>
      </c>
      <c r="F333" s="118">
        <v>35388496.710000001</v>
      </c>
      <c r="G333" s="118">
        <v>91683</v>
      </c>
      <c r="H333" s="118">
        <v>6794387.0999999996</v>
      </c>
      <c r="I333" s="118">
        <v>18074.54</v>
      </c>
      <c r="J333" s="118">
        <v>65704361.149999999</v>
      </c>
      <c r="K333" s="118">
        <v>166962.84</v>
      </c>
      <c r="L333" s="118">
        <v>0</v>
      </c>
      <c r="M333" s="118">
        <v>0</v>
      </c>
      <c r="N333" s="119">
        <v>0</v>
      </c>
      <c r="O333" s="119">
        <v>0</v>
      </c>
      <c r="P333" s="118">
        <v>72498748.25</v>
      </c>
      <c r="Q333" s="118">
        <v>185037.38</v>
      </c>
      <c r="R333" s="120">
        <v>107887244.95999999</v>
      </c>
      <c r="S333" s="121">
        <v>276720.65999999997</v>
      </c>
    </row>
    <row r="334" spans="1:19" ht="22.5" x14ac:dyDescent="0.2">
      <c r="A334" s="117" t="s">
        <v>1101</v>
      </c>
      <c r="B334" s="117" t="s">
        <v>455</v>
      </c>
      <c r="C334" s="117" t="s">
        <v>244</v>
      </c>
      <c r="D334" s="117" t="s">
        <v>244</v>
      </c>
      <c r="E334" s="117" t="s">
        <v>458</v>
      </c>
      <c r="F334" s="118">
        <v>4974470.68</v>
      </c>
      <c r="G334" s="118">
        <v>0</v>
      </c>
      <c r="H334" s="118">
        <v>28196535.420000002</v>
      </c>
      <c r="I334" s="118">
        <v>0</v>
      </c>
      <c r="J334" s="118">
        <v>0</v>
      </c>
      <c r="K334" s="118">
        <v>0</v>
      </c>
      <c r="L334" s="118">
        <v>0</v>
      </c>
      <c r="M334" s="118">
        <v>0</v>
      </c>
      <c r="N334" s="119">
        <v>0</v>
      </c>
      <c r="O334" s="119">
        <v>0</v>
      </c>
      <c r="P334" s="118">
        <v>28196535.420000002</v>
      </c>
      <c r="Q334" s="118">
        <v>0</v>
      </c>
      <c r="R334" s="120">
        <v>33171006.100000001</v>
      </c>
      <c r="S334" s="121">
        <v>0</v>
      </c>
    </row>
    <row r="335" spans="1:19" ht="22.5" x14ac:dyDescent="0.2">
      <c r="A335" s="117" t="s">
        <v>1101</v>
      </c>
      <c r="B335" s="117" t="s">
        <v>455</v>
      </c>
      <c r="C335" s="117" t="s">
        <v>249</v>
      </c>
      <c r="D335" s="117" t="s">
        <v>249</v>
      </c>
      <c r="E335" s="117" t="s">
        <v>459</v>
      </c>
      <c r="F335" s="118">
        <v>0</v>
      </c>
      <c r="G335" s="118">
        <v>0</v>
      </c>
      <c r="H335" s="118">
        <v>0</v>
      </c>
      <c r="I335" s="118">
        <v>0</v>
      </c>
      <c r="J335" s="118">
        <v>0</v>
      </c>
      <c r="K335" s="118">
        <v>0</v>
      </c>
      <c r="L335" s="118">
        <v>0</v>
      </c>
      <c r="M335" s="118">
        <v>0</v>
      </c>
      <c r="N335" s="119">
        <v>62327692</v>
      </c>
      <c r="O335" s="119">
        <v>138682.515625</v>
      </c>
      <c r="P335" s="118">
        <v>0</v>
      </c>
      <c r="Q335" s="118">
        <v>0</v>
      </c>
      <c r="R335" s="120">
        <v>0</v>
      </c>
      <c r="S335" s="121">
        <v>0</v>
      </c>
    </row>
    <row r="336" spans="1:19" ht="22.5" x14ac:dyDescent="0.2">
      <c r="A336" s="117" t="s">
        <v>1101</v>
      </c>
      <c r="B336" s="117" t="s">
        <v>455</v>
      </c>
      <c r="C336" s="117" t="s">
        <v>251</v>
      </c>
      <c r="D336" s="117" t="s">
        <v>251</v>
      </c>
      <c r="E336" s="117" t="s">
        <v>460</v>
      </c>
      <c r="F336" s="118">
        <v>1558086.95</v>
      </c>
      <c r="G336" s="118">
        <v>0</v>
      </c>
      <c r="H336" s="118">
        <v>77093510.510000005</v>
      </c>
      <c r="I336" s="118">
        <v>0</v>
      </c>
      <c r="J336" s="118">
        <v>0</v>
      </c>
      <c r="K336" s="118">
        <v>0</v>
      </c>
      <c r="L336" s="118">
        <v>0</v>
      </c>
      <c r="M336" s="118">
        <v>0</v>
      </c>
      <c r="N336" s="119">
        <v>0</v>
      </c>
      <c r="O336" s="119">
        <v>0</v>
      </c>
      <c r="P336" s="118">
        <v>77093510.510000005</v>
      </c>
      <c r="Q336" s="118">
        <v>0</v>
      </c>
      <c r="R336" s="120">
        <v>78651597.459999993</v>
      </c>
      <c r="S336" s="121">
        <v>0</v>
      </c>
    </row>
    <row r="337" spans="1:19" ht="33.75" x14ac:dyDescent="0.2">
      <c r="A337" s="117" t="s">
        <v>1101</v>
      </c>
      <c r="B337" s="117" t="s">
        <v>455</v>
      </c>
      <c r="C337" s="117" t="s">
        <v>256</v>
      </c>
      <c r="D337" s="117" t="s">
        <v>293</v>
      </c>
      <c r="E337" s="117" t="s">
        <v>461</v>
      </c>
      <c r="F337" s="118">
        <v>5644.14</v>
      </c>
      <c r="G337" s="118">
        <v>15</v>
      </c>
      <c r="H337" s="118">
        <v>38059.21</v>
      </c>
      <c r="I337" s="118">
        <v>105.72</v>
      </c>
      <c r="J337" s="118">
        <v>0</v>
      </c>
      <c r="K337" s="118">
        <v>0</v>
      </c>
      <c r="L337" s="118">
        <v>0</v>
      </c>
      <c r="M337" s="118">
        <v>0</v>
      </c>
      <c r="N337" s="119">
        <v>0</v>
      </c>
      <c r="O337" s="119">
        <v>0</v>
      </c>
      <c r="P337" s="118">
        <v>38059.21</v>
      </c>
      <c r="Q337" s="118">
        <v>105.72</v>
      </c>
      <c r="R337" s="120">
        <v>43703.35</v>
      </c>
      <c r="S337" s="121">
        <v>121.4</v>
      </c>
    </row>
    <row r="338" spans="1:19" ht="22.5" x14ac:dyDescent="0.2">
      <c r="A338" s="117" t="s">
        <v>1101</v>
      </c>
      <c r="B338" s="117" t="s">
        <v>455</v>
      </c>
      <c r="C338" s="117" t="s">
        <v>259</v>
      </c>
      <c r="D338" s="117" t="s">
        <v>274</v>
      </c>
      <c r="E338" s="117" t="s">
        <v>462</v>
      </c>
      <c r="F338" s="118">
        <v>116048.83</v>
      </c>
      <c r="G338" s="118">
        <v>314</v>
      </c>
      <c r="H338" s="118">
        <v>0</v>
      </c>
      <c r="I338" s="118">
        <v>0</v>
      </c>
      <c r="J338" s="118">
        <v>961903.13</v>
      </c>
      <c r="K338" s="118">
        <v>2608.77</v>
      </c>
      <c r="L338" s="118">
        <v>0</v>
      </c>
      <c r="M338" s="118">
        <v>0</v>
      </c>
      <c r="N338" s="119">
        <v>0</v>
      </c>
      <c r="O338" s="119">
        <v>0</v>
      </c>
      <c r="P338" s="118">
        <v>961903.13</v>
      </c>
      <c r="Q338" s="118">
        <v>2608.77</v>
      </c>
      <c r="R338" s="120">
        <v>1077951.96</v>
      </c>
      <c r="S338" s="121">
        <v>2923.53</v>
      </c>
    </row>
    <row r="339" spans="1:19" ht="33.75" x14ac:dyDescent="0.2">
      <c r="A339" s="117" t="s">
        <v>1101</v>
      </c>
      <c r="B339" s="117" t="s">
        <v>455</v>
      </c>
      <c r="C339" s="117" t="s">
        <v>264</v>
      </c>
      <c r="D339" s="117" t="s">
        <v>296</v>
      </c>
      <c r="E339" s="117" t="s">
        <v>463</v>
      </c>
      <c r="F339" s="118">
        <v>38676</v>
      </c>
      <c r="G339" s="118">
        <v>0</v>
      </c>
      <c r="H339" s="118">
        <v>580894.36</v>
      </c>
      <c r="I339" s="118">
        <v>0</v>
      </c>
      <c r="J339" s="118">
        <v>0</v>
      </c>
      <c r="K339" s="118">
        <v>0</v>
      </c>
      <c r="L339" s="118">
        <v>0</v>
      </c>
      <c r="M339" s="118">
        <v>0</v>
      </c>
      <c r="N339" s="119">
        <v>0</v>
      </c>
      <c r="O339" s="119">
        <v>0</v>
      </c>
      <c r="P339" s="118">
        <v>580894.36</v>
      </c>
      <c r="Q339" s="118">
        <v>0</v>
      </c>
      <c r="R339" s="120">
        <v>619570.36</v>
      </c>
      <c r="S339" s="121">
        <v>0</v>
      </c>
    </row>
    <row r="340" spans="1:19" ht="45" x14ac:dyDescent="0.2">
      <c r="A340" s="117" t="s">
        <v>1101</v>
      </c>
      <c r="B340" s="117" t="s">
        <v>464</v>
      </c>
      <c r="C340" s="117" t="s">
        <v>236</v>
      </c>
      <c r="D340" s="117" t="s">
        <v>277</v>
      </c>
      <c r="E340" s="117" t="s">
        <v>867</v>
      </c>
      <c r="F340" s="118">
        <v>8742063.0199999996</v>
      </c>
      <c r="G340" s="118">
        <v>23170</v>
      </c>
      <c r="H340" s="118">
        <v>1665370.14</v>
      </c>
      <c r="I340" s="118">
        <v>4476.93</v>
      </c>
      <c r="J340" s="118">
        <v>82560882.370000005</v>
      </c>
      <c r="K340" s="118">
        <v>191668.1</v>
      </c>
      <c r="L340" s="118">
        <v>0</v>
      </c>
      <c r="M340" s="118">
        <v>0</v>
      </c>
      <c r="N340" s="119">
        <v>0</v>
      </c>
      <c r="O340" s="119">
        <v>0</v>
      </c>
      <c r="P340" s="118">
        <v>84226252.510000005</v>
      </c>
      <c r="Q340" s="118">
        <v>196145.03</v>
      </c>
      <c r="R340" s="120">
        <v>92968315.530000001</v>
      </c>
      <c r="S340" s="121">
        <v>219315.93</v>
      </c>
    </row>
    <row r="341" spans="1:19" ht="45" x14ac:dyDescent="0.2">
      <c r="A341" s="117" t="s">
        <v>1101</v>
      </c>
      <c r="B341" s="117" t="s">
        <v>464</v>
      </c>
      <c r="C341" s="117" t="s">
        <v>236</v>
      </c>
      <c r="D341" s="117" t="s">
        <v>465</v>
      </c>
      <c r="E341" s="117" t="s">
        <v>1055</v>
      </c>
      <c r="F341" s="118">
        <v>8631088.1300000008</v>
      </c>
      <c r="G341" s="118">
        <v>18432</v>
      </c>
      <c r="H341" s="118">
        <v>4175682.04</v>
      </c>
      <c r="I341" s="118">
        <v>11161.32</v>
      </c>
      <c r="J341" s="118">
        <v>13857766.23</v>
      </c>
      <c r="K341" s="118">
        <v>36522.620000000003</v>
      </c>
      <c r="L341" s="118">
        <v>0</v>
      </c>
      <c r="M341" s="118">
        <v>0</v>
      </c>
      <c r="N341" s="119">
        <v>0</v>
      </c>
      <c r="O341" s="119">
        <v>0</v>
      </c>
      <c r="P341" s="118">
        <v>18033448.27</v>
      </c>
      <c r="Q341" s="118">
        <v>47683.94</v>
      </c>
      <c r="R341" s="120">
        <v>26664536.399999999</v>
      </c>
      <c r="S341" s="121">
        <v>66116.08</v>
      </c>
    </row>
    <row r="342" spans="1:19" ht="22.5" x14ac:dyDescent="0.2">
      <c r="A342" s="117" t="s">
        <v>1101</v>
      </c>
      <c r="B342" s="117" t="s">
        <v>464</v>
      </c>
      <c r="C342" s="117" t="s">
        <v>244</v>
      </c>
      <c r="D342" s="117" t="s">
        <v>244</v>
      </c>
      <c r="E342" s="117" t="s">
        <v>868</v>
      </c>
      <c r="F342" s="118">
        <v>6783487.8200000003</v>
      </c>
      <c r="G342" s="118">
        <v>0</v>
      </c>
      <c r="H342" s="118">
        <v>32824246.079999998</v>
      </c>
      <c r="I342" s="118">
        <v>0</v>
      </c>
      <c r="J342" s="118">
        <v>0</v>
      </c>
      <c r="K342" s="118">
        <v>0</v>
      </c>
      <c r="L342" s="118">
        <v>0</v>
      </c>
      <c r="M342" s="118">
        <v>0</v>
      </c>
      <c r="N342" s="119">
        <v>0</v>
      </c>
      <c r="O342" s="119">
        <v>0</v>
      </c>
      <c r="P342" s="118">
        <v>32824246.079999998</v>
      </c>
      <c r="Q342" s="118">
        <v>0</v>
      </c>
      <c r="R342" s="120">
        <v>39607733.899999999</v>
      </c>
      <c r="S342" s="121">
        <v>0</v>
      </c>
    </row>
    <row r="343" spans="1:19" ht="33.75" x14ac:dyDescent="0.2">
      <c r="A343" s="117" t="s">
        <v>1101</v>
      </c>
      <c r="B343" s="117" t="s">
        <v>464</v>
      </c>
      <c r="C343" s="117" t="s">
        <v>244</v>
      </c>
      <c r="D343" s="117" t="s">
        <v>466</v>
      </c>
      <c r="E343" s="117" t="s">
        <v>1056</v>
      </c>
      <c r="F343" s="118">
        <v>2364710.0299999998</v>
      </c>
      <c r="G343" s="118">
        <v>0</v>
      </c>
      <c r="H343" s="118">
        <v>14455170.26</v>
      </c>
      <c r="I343" s="118">
        <v>0</v>
      </c>
      <c r="J343" s="118">
        <v>0</v>
      </c>
      <c r="K343" s="118">
        <v>0</v>
      </c>
      <c r="L343" s="118">
        <v>0</v>
      </c>
      <c r="M343" s="118">
        <v>0</v>
      </c>
      <c r="N343" s="119">
        <v>0</v>
      </c>
      <c r="O343" s="119">
        <v>0</v>
      </c>
      <c r="P343" s="118">
        <v>14455170.26</v>
      </c>
      <c r="Q343" s="118">
        <v>0</v>
      </c>
      <c r="R343" s="120">
        <v>16819880.289999999</v>
      </c>
      <c r="S343" s="121">
        <v>0</v>
      </c>
    </row>
    <row r="344" spans="1:19" ht="22.5" x14ac:dyDescent="0.2">
      <c r="A344" s="117" t="s">
        <v>1101</v>
      </c>
      <c r="B344" s="117" t="s">
        <v>464</v>
      </c>
      <c r="C344" s="117" t="s">
        <v>249</v>
      </c>
      <c r="D344" s="117" t="s">
        <v>249</v>
      </c>
      <c r="E344" s="117" t="s">
        <v>467</v>
      </c>
      <c r="F344" s="118">
        <v>0</v>
      </c>
      <c r="G344" s="118">
        <v>0</v>
      </c>
      <c r="H344" s="118">
        <v>0</v>
      </c>
      <c r="I344" s="118">
        <v>0</v>
      </c>
      <c r="J344" s="118">
        <v>0</v>
      </c>
      <c r="K344" s="118">
        <v>0</v>
      </c>
      <c r="L344" s="118">
        <v>0</v>
      </c>
      <c r="M344" s="118">
        <v>0</v>
      </c>
      <c r="N344" s="119">
        <v>53117180</v>
      </c>
      <c r="O344" s="119">
        <v>105877.8203125</v>
      </c>
      <c r="P344" s="118">
        <v>0</v>
      </c>
      <c r="Q344" s="118">
        <v>0</v>
      </c>
      <c r="R344" s="120">
        <v>0</v>
      </c>
      <c r="S344" s="121">
        <v>0</v>
      </c>
    </row>
    <row r="345" spans="1:19" ht="22.5" x14ac:dyDescent="0.2">
      <c r="A345" s="117" t="s">
        <v>1101</v>
      </c>
      <c r="B345" s="117" t="s">
        <v>464</v>
      </c>
      <c r="C345" s="117" t="s">
        <v>251</v>
      </c>
      <c r="D345" s="117" t="s">
        <v>468</v>
      </c>
      <c r="E345" s="117" t="s">
        <v>1057</v>
      </c>
      <c r="F345" s="118">
        <v>313776.53000000003</v>
      </c>
      <c r="G345" s="118">
        <v>0</v>
      </c>
      <c r="H345" s="118">
        <v>29136669.350000001</v>
      </c>
      <c r="I345" s="118">
        <v>0</v>
      </c>
      <c r="J345" s="118">
        <v>0</v>
      </c>
      <c r="K345" s="118">
        <v>0</v>
      </c>
      <c r="L345" s="118">
        <v>0</v>
      </c>
      <c r="M345" s="118">
        <v>0</v>
      </c>
      <c r="N345" s="119">
        <v>0</v>
      </c>
      <c r="O345" s="119">
        <v>0</v>
      </c>
      <c r="P345" s="118">
        <v>29136669.350000001</v>
      </c>
      <c r="Q345" s="118">
        <v>0</v>
      </c>
      <c r="R345" s="120">
        <v>29450445.879999999</v>
      </c>
      <c r="S345" s="121">
        <v>0</v>
      </c>
    </row>
    <row r="346" spans="1:19" ht="22.5" x14ac:dyDescent="0.2">
      <c r="A346" s="117" t="s">
        <v>1101</v>
      </c>
      <c r="B346" s="117" t="s">
        <v>464</v>
      </c>
      <c r="C346" s="117" t="s">
        <v>251</v>
      </c>
      <c r="D346" s="117" t="s">
        <v>251</v>
      </c>
      <c r="E346" s="117" t="s">
        <v>869</v>
      </c>
      <c r="F346" s="118">
        <v>1000680.27</v>
      </c>
      <c r="G346" s="118">
        <v>0</v>
      </c>
      <c r="H346" s="118">
        <v>82499603.640000001</v>
      </c>
      <c r="I346" s="118">
        <v>0</v>
      </c>
      <c r="J346" s="118">
        <v>0</v>
      </c>
      <c r="K346" s="118">
        <v>0</v>
      </c>
      <c r="L346" s="118">
        <v>0</v>
      </c>
      <c r="M346" s="118">
        <v>0</v>
      </c>
      <c r="N346" s="119">
        <v>0</v>
      </c>
      <c r="O346" s="119">
        <v>0</v>
      </c>
      <c r="P346" s="118">
        <v>82499603.640000001</v>
      </c>
      <c r="Q346" s="118">
        <v>0</v>
      </c>
      <c r="R346" s="120">
        <v>83500283.909999996</v>
      </c>
      <c r="S346" s="121">
        <v>0</v>
      </c>
    </row>
    <row r="347" spans="1:19" ht="33.75" x14ac:dyDescent="0.2">
      <c r="A347" s="117" t="s">
        <v>1101</v>
      </c>
      <c r="B347" s="117" t="s">
        <v>464</v>
      </c>
      <c r="C347" s="117" t="s">
        <v>256</v>
      </c>
      <c r="D347" s="117" t="s">
        <v>469</v>
      </c>
      <c r="E347" s="117" t="s">
        <v>1058</v>
      </c>
      <c r="F347" s="118">
        <v>0</v>
      </c>
      <c r="G347" s="118">
        <v>0</v>
      </c>
      <c r="H347" s="118">
        <v>4298.5</v>
      </c>
      <c r="I347" s="118">
        <v>11.94</v>
      </c>
      <c r="J347" s="118">
        <v>0</v>
      </c>
      <c r="K347" s="118">
        <v>0</v>
      </c>
      <c r="L347" s="118">
        <v>0</v>
      </c>
      <c r="M347" s="118">
        <v>0</v>
      </c>
      <c r="N347" s="119">
        <v>0</v>
      </c>
      <c r="O347" s="119">
        <v>0</v>
      </c>
      <c r="P347" s="118">
        <v>4298.5</v>
      </c>
      <c r="Q347" s="118">
        <v>11.94</v>
      </c>
      <c r="R347" s="120">
        <v>4298.5</v>
      </c>
      <c r="S347" s="121">
        <v>11.94</v>
      </c>
    </row>
    <row r="348" spans="1:19" ht="33.75" x14ac:dyDescent="0.2">
      <c r="A348" s="117" t="s">
        <v>1101</v>
      </c>
      <c r="B348" s="117" t="s">
        <v>464</v>
      </c>
      <c r="C348" s="117" t="s">
        <v>256</v>
      </c>
      <c r="D348" s="117" t="s">
        <v>293</v>
      </c>
      <c r="E348" s="117" t="s">
        <v>870</v>
      </c>
      <c r="F348" s="118">
        <v>0</v>
      </c>
      <c r="G348" s="118">
        <v>0</v>
      </c>
      <c r="H348" s="118">
        <v>32751.99</v>
      </c>
      <c r="I348" s="118">
        <v>90.98</v>
      </c>
      <c r="J348" s="118">
        <v>0</v>
      </c>
      <c r="K348" s="118">
        <v>0</v>
      </c>
      <c r="L348" s="118">
        <v>0</v>
      </c>
      <c r="M348" s="118">
        <v>0</v>
      </c>
      <c r="N348" s="119">
        <v>0</v>
      </c>
      <c r="O348" s="119">
        <v>0</v>
      </c>
      <c r="P348" s="118">
        <v>32751.99</v>
      </c>
      <c r="Q348" s="118">
        <v>90.98</v>
      </c>
      <c r="R348" s="120">
        <v>32751.99</v>
      </c>
      <c r="S348" s="121">
        <v>90.98</v>
      </c>
    </row>
    <row r="349" spans="1:19" ht="22.5" x14ac:dyDescent="0.2">
      <c r="A349" s="117" t="s">
        <v>1101</v>
      </c>
      <c r="B349" s="117" t="s">
        <v>464</v>
      </c>
      <c r="C349" s="117" t="s">
        <v>259</v>
      </c>
      <c r="D349" s="117" t="s">
        <v>470</v>
      </c>
      <c r="E349" s="117" t="s">
        <v>1059</v>
      </c>
      <c r="F349" s="118">
        <v>0</v>
      </c>
      <c r="G349" s="118">
        <v>0</v>
      </c>
      <c r="H349" s="118">
        <v>0</v>
      </c>
      <c r="I349" s="118">
        <v>0</v>
      </c>
      <c r="J349" s="118">
        <v>292762.40000000002</v>
      </c>
      <c r="K349" s="118">
        <v>1004.4</v>
      </c>
      <c r="L349" s="118">
        <v>0</v>
      </c>
      <c r="M349" s="118">
        <v>0</v>
      </c>
      <c r="N349" s="119">
        <v>0</v>
      </c>
      <c r="O349" s="119">
        <v>0</v>
      </c>
      <c r="P349" s="118">
        <v>292762.40000000002</v>
      </c>
      <c r="Q349" s="118">
        <v>1004.4</v>
      </c>
      <c r="R349" s="120">
        <v>292762.40000000002</v>
      </c>
      <c r="S349" s="121">
        <v>1004.4</v>
      </c>
    </row>
    <row r="350" spans="1:19" ht="22.5" x14ac:dyDescent="0.2">
      <c r="A350" s="117" t="s">
        <v>1101</v>
      </c>
      <c r="B350" s="117" t="s">
        <v>464</v>
      </c>
      <c r="C350" s="117" t="s">
        <v>259</v>
      </c>
      <c r="D350" s="117" t="s">
        <v>274</v>
      </c>
      <c r="E350" s="117" t="s">
        <v>871</v>
      </c>
      <c r="F350" s="118">
        <v>137609.97</v>
      </c>
      <c r="G350" s="118">
        <v>373</v>
      </c>
      <c r="H350" s="118">
        <v>628547.94999999995</v>
      </c>
      <c r="I350" s="118">
        <v>1704.68</v>
      </c>
      <c r="J350" s="118">
        <v>0</v>
      </c>
      <c r="K350" s="118">
        <v>0</v>
      </c>
      <c r="L350" s="118">
        <v>0</v>
      </c>
      <c r="M350" s="118">
        <v>0</v>
      </c>
      <c r="N350" s="119">
        <v>0</v>
      </c>
      <c r="O350" s="119">
        <v>0</v>
      </c>
      <c r="P350" s="118">
        <v>628547.94999999995</v>
      </c>
      <c r="Q350" s="118">
        <v>1704.68</v>
      </c>
      <c r="R350" s="120">
        <v>766157.92</v>
      </c>
      <c r="S350" s="121">
        <v>2077.88</v>
      </c>
    </row>
    <row r="351" spans="1:19" ht="33.75" x14ac:dyDescent="0.2">
      <c r="A351" s="117" t="s">
        <v>1101</v>
      </c>
      <c r="B351" s="117" t="s">
        <v>464</v>
      </c>
      <c r="C351" s="117" t="s">
        <v>264</v>
      </c>
      <c r="D351" s="117" t="s">
        <v>471</v>
      </c>
      <c r="E351" s="117" t="s">
        <v>1060</v>
      </c>
      <c r="F351" s="118">
        <v>0</v>
      </c>
      <c r="G351" s="118">
        <v>0</v>
      </c>
      <c r="H351" s="118">
        <v>56183.54</v>
      </c>
      <c r="I351" s="118">
        <v>0</v>
      </c>
      <c r="J351" s="118">
        <v>0</v>
      </c>
      <c r="K351" s="118">
        <v>0</v>
      </c>
      <c r="L351" s="118">
        <v>0</v>
      </c>
      <c r="M351" s="118">
        <v>0</v>
      </c>
      <c r="N351" s="119">
        <v>0</v>
      </c>
      <c r="O351" s="119">
        <v>0</v>
      </c>
      <c r="P351" s="118">
        <v>56183.54</v>
      </c>
      <c r="Q351" s="118">
        <v>0</v>
      </c>
      <c r="R351" s="120">
        <v>56183.54</v>
      </c>
      <c r="S351" s="121">
        <v>0</v>
      </c>
    </row>
    <row r="352" spans="1:19" ht="33.75" x14ac:dyDescent="0.2">
      <c r="A352" s="117" t="s">
        <v>1101</v>
      </c>
      <c r="B352" s="117" t="s">
        <v>464</v>
      </c>
      <c r="C352" s="117" t="s">
        <v>264</v>
      </c>
      <c r="D352" s="117" t="s">
        <v>296</v>
      </c>
      <c r="E352" s="117" t="s">
        <v>872</v>
      </c>
      <c r="F352" s="118">
        <v>600.05999999999995</v>
      </c>
      <c r="G352" s="118">
        <v>0</v>
      </c>
      <c r="H352" s="118">
        <v>121577.60000000001</v>
      </c>
      <c r="I352" s="118">
        <v>0</v>
      </c>
      <c r="J352" s="118">
        <v>0</v>
      </c>
      <c r="K352" s="118">
        <v>0</v>
      </c>
      <c r="L352" s="118">
        <v>0</v>
      </c>
      <c r="M352" s="118">
        <v>0</v>
      </c>
      <c r="N352" s="119">
        <v>0</v>
      </c>
      <c r="O352" s="119">
        <v>0</v>
      </c>
      <c r="P352" s="118">
        <v>121577.60000000001</v>
      </c>
      <c r="Q352" s="118">
        <v>0</v>
      </c>
      <c r="R352" s="120">
        <v>122177.66</v>
      </c>
      <c r="S352" s="121">
        <v>0</v>
      </c>
    </row>
    <row r="353" spans="1:19" ht="45" x14ac:dyDescent="0.2">
      <c r="A353" s="117" t="s">
        <v>1101</v>
      </c>
      <c r="B353" s="117" t="s">
        <v>472</v>
      </c>
      <c r="C353" s="117" t="s">
        <v>236</v>
      </c>
      <c r="D353" s="117" t="s">
        <v>277</v>
      </c>
      <c r="E353" s="117" t="s">
        <v>473</v>
      </c>
      <c r="F353" s="118">
        <v>138828764.36000001</v>
      </c>
      <c r="G353" s="118">
        <v>447337</v>
      </c>
      <c r="H353" s="118">
        <v>171525668.69999999</v>
      </c>
      <c r="I353" s="118">
        <v>361246.94</v>
      </c>
      <c r="J353" s="118">
        <v>1041707960.95</v>
      </c>
      <c r="K353" s="118">
        <v>2810741.51</v>
      </c>
      <c r="L353" s="118">
        <v>14037261</v>
      </c>
      <c r="M353" s="118">
        <v>27859.140625</v>
      </c>
      <c r="N353" s="119">
        <v>0</v>
      </c>
      <c r="O353" s="119">
        <v>0</v>
      </c>
      <c r="P353" s="118">
        <v>1227270890.3800001</v>
      </c>
      <c r="Q353" s="118">
        <v>3199847.59</v>
      </c>
      <c r="R353" s="120">
        <v>1366099654.74</v>
      </c>
      <c r="S353" s="121">
        <v>3647184.96</v>
      </c>
    </row>
    <row r="354" spans="1:19" ht="45" x14ac:dyDescent="0.2">
      <c r="A354" s="117" t="s">
        <v>1101</v>
      </c>
      <c r="B354" s="117" t="s">
        <v>472</v>
      </c>
      <c r="C354" s="117" t="s">
        <v>236</v>
      </c>
      <c r="D354" s="117" t="s">
        <v>474</v>
      </c>
      <c r="E354" s="117" t="s">
        <v>475</v>
      </c>
      <c r="F354" s="118">
        <v>0</v>
      </c>
      <c r="G354" s="118">
        <v>0</v>
      </c>
      <c r="H354" s="118">
        <v>0</v>
      </c>
      <c r="I354" s="118">
        <v>0</v>
      </c>
      <c r="J354" s="118">
        <v>43580605.5</v>
      </c>
      <c r="K354" s="118">
        <v>218296.46</v>
      </c>
      <c r="L354" s="118">
        <v>1077771.375</v>
      </c>
      <c r="M354" s="118">
        <v>25225.759765625</v>
      </c>
      <c r="N354" s="119">
        <v>0</v>
      </c>
      <c r="O354" s="119">
        <v>0</v>
      </c>
      <c r="P354" s="118">
        <v>44658376.859999999</v>
      </c>
      <c r="Q354" s="118">
        <v>243522.22</v>
      </c>
      <c r="R354" s="120">
        <v>44658376.859999999</v>
      </c>
      <c r="S354" s="121">
        <v>243522.22</v>
      </c>
    </row>
    <row r="355" spans="1:19" ht="22.5" x14ac:dyDescent="0.2">
      <c r="A355" s="117" t="s">
        <v>1101</v>
      </c>
      <c r="B355" s="117" t="s">
        <v>472</v>
      </c>
      <c r="C355" s="117" t="s">
        <v>244</v>
      </c>
      <c r="D355" s="117" t="s">
        <v>244</v>
      </c>
      <c r="E355" s="117" t="s">
        <v>476</v>
      </c>
      <c r="F355" s="118">
        <v>51335828.140000001</v>
      </c>
      <c r="G355" s="118">
        <v>0</v>
      </c>
      <c r="H355" s="118">
        <v>324447666.74000001</v>
      </c>
      <c r="I355" s="118">
        <v>0</v>
      </c>
      <c r="J355" s="118">
        <v>4924167.38</v>
      </c>
      <c r="K355" s="118">
        <v>0</v>
      </c>
      <c r="L355" s="118">
        <v>0</v>
      </c>
      <c r="M355" s="118">
        <v>0</v>
      </c>
      <c r="N355" s="119">
        <v>0</v>
      </c>
      <c r="O355" s="119">
        <v>0</v>
      </c>
      <c r="P355" s="118">
        <v>329371834.12</v>
      </c>
      <c r="Q355" s="118">
        <v>0</v>
      </c>
      <c r="R355" s="120">
        <v>380707662.25999999</v>
      </c>
      <c r="S355" s="121">
        <v>0</v>
      </c>
    </row>
    <row r="356" spans="1:19" ht="22.5" x14ac:dyDescent="0.2">
      <c r="A356" s="117" t="s">
        <v>1101</v>
      </c>
      <c r="B356" s="117" t="s">
        <v>472</v>
      </c>
      <c r="C356" s="117" t="s">
        <v>246</v>
      </c>
      <c r="D356" s="117" t="s">
        <v>289</v>
      </c>
      <c r="E356" s="117" t="s">
        <v>477</v>
      </c>
      <c r="F356" s="118">
        <v>0</v>
      </c>
      <c r="G356" s="118">
        <v>0</v>
      </c>
      <c r="H356" s="118">
        <v>0</v>
      </c>
      <c r="I356" s="118">
        <v>0</v>
      </c>
      <c r="J356" s="118">
        <v>106007109.75</v>
      </c>
      <c r="K356" s="118">
        <v>194965.44</v>
      </c>
      <c r="L356" s="118">
        <v>0</v>
      </c>
      <c r="M356" s="118">
        <v>0</v>
      </c>
      <c r="N356" s="119">
        <v>0</v>
      </c>
      <c r="O356" s="119">
        <v>0</v>
      </c>
      <c r="P356" s="118">
        <v>106007109.75</v>
      </c>
      <c r="Q356" s="118">
        <v>194965.44</v>
      </c>
      <c r="R356" s="120">
        <v>106007109.75</v>
      </c>
      <c r="S356" s="121">
        <v>194965.44</v>
      </c>
    </row>
    <row r="357" spans="1:19" ht="22.5" x14ac:dyDescent="0.2">
      <c r="A357" s="117" t="s">
        <v>1101</v>
      </c>
      <c r="B357" s="117" t="s">
        <v>472</v>
      </c>
      <c r="C357" s="117" t="s">
        <v>249</v>
      </c>
      <c r="D357" s="117" t="s">
        <v>249</v>
      </c>
      <c r="E357" s="117" t="s">
        <v>478</v>
      </c>
      <c r="F357" s="118">
        <v>0</v>
      </c>
      <c r="G357" s="118">
        <v>0</v>
      </c>
      <c r="H357" s="118">
        <v>0</v>
      </c>
      <c r="I357" s="118">
        <v>0</v>
      </c>
      <c r="J357" s="118">
        <v>0</v>
      </c>
      <c r="K357" s="118">
        <v>0</v>
      </c>
      <c r="L357" s="118">
        <v>0</v>
      </c>
      <c r="M357" s="118">
        <v>0</v>
      </c>
      <c r="N357" s="119">
        <v>548017984</v>
      </c>
      <c r="O357" s="119">
        <v>1301987.375</v>
      </c>
      <c r="P357" s="118">
        <v>0</v>
      </c>
      <c r="Q357" s="118">
        <v>0</v>
      </c>
      <c r="R357" s="120">
        <v>0</v>
      </c>
      <c r="S357" s="121">
        <v>0</v>
      </c>
    </row>
    <row r="358" spans="1:19" ht="22.5" x14ac:dyDescent="0.2">
      <c r="A358" s="117" t="s">
        <v>1101</v>
      </c>
      <c r="B358" s="117" t="s">
        <v>472</v>
      </c>
      <c r="C358" s="117" t="s">
        <v>251</v>
      </c>
      <c r="D358" s="117" t="s">
        <v>251</v>
      </c>
      <c r="E358" s="117" t="s">
        <v>479</v>
      </c>
      <c r="F358" s="118">
        <v>18630395.579999998</v>
      </c>
      <c r="G358" s="118">
        <v>0</v>
      </c>
      <c r="H358" s="118">
        <v>1163584894.75</v>
      </c>
      <c r="I358" s="118">
        <v>0</v>
      </c>
      <c r="J358" s="118">
        <v>115957.52</v>
      </c>
      <c r="K358" s="118">
        <v>0</v>
      </c>
      <c r="L358" s="118">
        <v>0</v>
      </c>
      <c r="M358" s="118">
        <v>0</v>
      </c>
      <c r="N358" s="119">
        <v>0</v>
      </c>
      <c r="O358" s="119">
        <v>0</v>
      </c>
      <c r="P358" s="118">
        <v>1163700852.27</v>
      </c>
      <c r="Q358" s="118">
        <v>0</v>
      </c>
      <c r="R358" s="120">
        <v>1182331247.8499999</v>
      </c>
      <c r="S358" s="121">
        <v>0</v>
      </c>
    </row>
    <row r="359" spans="1:19" ht="33.75" x14ac:dyDescent="0.2">
      <c r="A359" s="117" t="s">
        <v>1101</v>
      </c>
      <c r="B359" s="117" t="s">
        <v>472</v>
      </c>
      <c r="C359" s="117" t="s">
        <v>256</v>
      </c>
      <c r="D359" s="117" t="s">
        <v>293</v>
      </c>
      <c r="E359" s="117" t="s">
        <v>480</v>
      </c>
      <c r="F359" s="118">
        <v>4444.79</v>
      </c>
      <c r="G359" s="118">
        <v>12</v>
      </c>
      <c r="H359" s="118">
        <v>523178.2</v>
      </c>
      <c r="I359" s="118">
        <v>1421.62</v>
      </c>
      <c r="J359" s="118">
        <v>0</v>
      </c>
      <c r="K359" s="118">
        <v>0</v>
      </c>
      <c r="L359" s="118">
        <v>0</v>
      </c>
      <c r="M359" s="118">
        <v>0</v>
      </c>
      <c r="N359" s="119">
        <v>0</v>
      </c>
      <c r="O359" s="119">
        <v>0</v>
      </c>
      <c r="P359" s="118">
        <v>523178.2</v>
      </c>
      <c r="Q359" s="118">
        <v>1421.62</v>
      </c>
      <c r="R359" s="120">
        <v>527622.99</v>
      </c>
      <c r="S359" s="121">
        <v>1433.74</v>
      </c>
    </row>
    <row r="360" spans="1:19" ht="22.5" x14ac:dyDescent="0.2">
      <c r="A360" s="117" t="s">
        <v>1101</v>
      </c>
      <c r="B360" s="117" t="s">
        <v>472</v>
      </c>
      <c r="C360" s="117" t="s">
        <v>259</v>
      </c>
      <c r="D360" s="117" t="s">
        <v>274</v>
      </c>
      <c r="E360" s="117" t="s">
        <v>481</v>
      </c>
      <c r="F360" s="118">
        <v>0</v>
      </c>
      <c r="G360" s="118">
        <v>0</v>
      </c>
      <c r="H360" s="118">
        <v>0</v>
      </c>
      <c r="I360" s="118">
        <v>0</v>
      </c>
      <c r="J360" s="118">
        <v>16882808.73</v>
      </c>
      <c r="K360" s="118">
        <v>47347.97</v>
      </c>
      <c r="L360" s="118">
        <v>0</v>
      </c>
      <c r="M360" s="118">
        <v>0</v>
      </c>
      <c r="N360" s="119">
        <v>0</v>
      </c>
      <c r="O360" s="119">
        <v>0</v>
      </c>
      <c r="P360" s="118">
        <v>16882808.73</v>
      </c>
      <c r="Q360" s="118">
        <v>47347.97</v>
      </c>
      <c r="R360" s="120">
        <v>16882808.73</v>
      </c>
      <c r="S360" s="121">
        <v>47347.97</v>
      </c>
    </row>
    <row r="361" spans="1:19" ht="33.75" x14ac:dyDescent="0.2">
      <c r="A361" s="117" t="s">
        <v>1101</v>
      </c>
      <c r="B361" s="117" t="s">
        <v>472</v>
      </c>
      <c r="C361" s="117" t="s">
        <v>264</v>
      </c>
      <c r="D361" s="117" t="s">
        <v>296</v>
      </c>
      <c r="E361" s="117" t="s">
        <v>482</v>
      </c>
      <c r="F361" s="118">
        <v>0</v>
      </c>
      <c r="G361" s="118">
        <v>0</v>
      </c>
      <c r="H361" s="118">
        <v>5430915.0999999996</v>
      </c>
      <c r="I361" s="118">
        <v>0</v>
      </c>
      <c r="J361" s="118">
        <v>0</v>
      </c>
      <c r="K361" s="118">
        <v>0</v>
      </c>
      <c r="L361" s="118">
        <v>0</v>
      </c>
      <c r="M361" s="118">
        <v>0</v>
      </c>
      <c r="N361" s="119">
        <v>0</v>
      </c>
      <c r="O361" s="119">
        <v>0</v>
      </c>
      <c r="P361" s="118">
        <v>5430915.0999999996</v>
      </c>
      <c r="Q361" s="118">
        <v>0</v>
      </c>
      <c r="R361" s="120">
        <v>5430915.0999999996</v>
      </c>
      <c r="S361" s="121">
        <v>0</v>
      </c>
    </row>
    <row r="362" spans="1:19" ht="45" x14ac:dyDescent="0.2">
      <c r="A362" s="117" t="s">
        <v>1101</v>
      </c>
      <c r="B362" s="117" t="s">
        <v>483</v>
      </c>
      <c r="C362" s="117" t="s">
        <v>236</v>
      </c>
      <c r="D362" s="117" t="s">
        <v>284</v>
      </c>
      <c r="E362" s="117" t="s">
        <v>484</v>
      </c>
      <c r="F362" s="118">
        <v>10166366</v>
      </c>
      <c r="G362" s="118">
        <v>20562</v>
      </c>
      <c r="H362" s="118">
        <v>0</v>
      </c>
      <c r="I362" s="118">
        <v>0</v>
      </c>
      <c r="J362" s="118">
        <v>121597379</v>
      </c>
      <c r="K362" s="118">
        <v>245693</v>
      </c>
      <c r="L362" s="118">
        <v>0</v>
      </c>
      <c r="M362" s="118">
        <v>0</v>
      </c>
      <c r="N362" s="119">
        <v>0</v>
      </c>
      <c r="O362" s="119">
        <v>0</v>
      </c>
      <c r="P362" s="118">
        <v>121597379</v>
      </c>
      <c r="Q362" s="118">
        <v>245693</v>
      </c>
      <c r="R362" s="120">
        <v>131763745</v>
      </c>
      <c r="S362" s="121">
        <v>266255</v>
      </c>
    </row>
    <row r="363" spans="1:19" ht="45" x14ac:dyDescent="0.2">
      <c r="A363" s="117" t="s">
        <v>1101</v>
      </c>
      <c r="B363" s="117" t="s">
        <v>483</v>
      </c>
      <c r="C363" s="117" t="s">
        <v>236</v>
      </c>
      <c r="D363" s="117" t="s">
        <v>286</v>
      </c>
      <c r="E363" s="117" t="s">
        <v>485</v>
      </c>
      <c r="F363" s="118">
        <v>19485788</v>
      </c>
      <c r="G363" s="118">
        <v>56239</v>
      </c>
      <c r="H363" s="118">
        <v>29897001</v>
      </c>
      <c r="I363" s="118">
        <v>45354</v>
      </c>
      <c r="J363" s="118">
        <v>164950620</v>
      </c>
      <c r="K363" s="118">
        <v>466674</v>
      </c>
      <c r="L363" s="118">
        <v>4238817</v>
      </c>
      <c r="M363" s="118">
        <v>9208</v>
      </c>
      <c r="N363" s="119">
        <v>0</v>
      </c>
      <c r="O363" s="119">
        <v>0</v>
      </c>
      <c r="P363" s="118">
        <v>199086438</v>
      </c>
      <c r="Q363" s="118">
        <v>521236</v>
      </c>
      <c r="R363" s="120">
        <v>218572226</v>
      </c>
      <c r="S363" s="121">
        <v>577475</v>
      </c>
    </row>
    <row r="364" spans="1:19" ht="22.5" x14ac:dyDescent="0.2">
      <c r="A364" s="117" t="s">
        <v>1101</v>
      </c>
      <c r="B364" s="117" t="s">
        <v>483</v>
      </c>
      <c r="C364" s="117" t="s">
        <v>244</v>
      </c>
      <c r="D364" s="117" t="s">
        <v>244</v>
      </c>
      <c r="E364" s="117" t="s">
        <v>486</v>
      </c>
      <c r="F364" s="118">
        <v>12545402</v>
      </c>
      <c r="G364" s="118">
        <v>0</v>
      </c>
      <c r="H364" s="118">
        <v>72225364</v>
      </c>
      <c r="I364" s="118">
        <v>0</v>
      </c>
      <c r="J364" s="118">
        <v>581101</v>
      </c>
      <c r="K364" s="118">
        <v>0</v>
      </c>
      <c r="L364" s="118">
        <v>0</v>
      </c>
      <c r="M364" s="118">
        <v>0</v>
      </c>
      <c r="N364" s="119">
        <v>0</v>
      </c>
      <c r="O364" s="119">
        <v>0</v>
      </c>
      <c r="P364" s="118">
        <v>72806465</v>
      </c>
      <c r="Q364" s="118">
        <v>0</v>
      </c>
      <c r="R364" s="120">
        <v>85351867</v>
      </c>
      <c r="S364" s="121">
        <v>0</v>
      </c>
    </row>
    <row r="365" spans="1:19" ht="22.5" x14ac:dyDescent="0.2">
      <c r="A365" s="117" t="s">
        <v>1101</v>
      </c>
      <c r="B365" s="117" t="s">
        <v>483</v>
      </c>
      <c r="C365" s="117" t="s">
        <v>246</v>
      </c>
      <c r="D365" s="117" t="s">
        <v>289</v>
      </c>
      <c r="E365" s="117" t="s">
        <v>487</v>
      </c>
      <c r="F365" s="118">
        <v>0</v>
      </c>
      <c r="G365" s="118">
        <v>0</v>
      </c>
      <c r="H365" s="118">
        <v>0</v>
      </c>
      <c r="I365" s="118">
        <v>0</v>
      </c>
      <c r="J365" s="118">
        <v>137745508</v>
      </c>
      <c r="K365" s="118">
        <v>279213</v>
      </c>
      <c r="L365" s="118">
        <v>0</v>
      </c>
      <c r="M365" s="118">
        <v>0</v>
      </c>
      <c r="N365" s="119">
        <v>0</v>
      </c>
      <c r="O365" s="119">
        <v>0</v>
      </c>
      <c r="P365" s="118">
        <v>137745508</v>
      </c>
      <c r="Q365" s="118">
        <v>279213</v>
      </c>
      <c r="R365" s="120">
        <v>137745508</v>
      </c>
      <c r="S365" s="121">
        <v>279213</v>
      </c>
    </row>
    <row r="366" spans="1:19" ht="22.5" x14ac:dyDescent="0.2">
      <c r="A366" s="117" t="s">
        <v>1101</v>
      </c>
      <c r="B366" s="117" t="s">
        <v>483</v>
      </c>
      <c r="C366" s="117" t="s">
        <v>249</v>
      </c>
      <c r="D366" s="117" t="s">
        <v>249</v>
      </c>
      <c r="E366" s="117" t="s">
        <v>488</v>
      </c>
      <c r="F366" s="118">
        <v>0</v>
      </c>
      <c r="G366" s="118">
        <v>0</v>
      </c>
      <c r="H366" s="118">
        <v>0</v>
      </c>
      <c r="I366" s="118">
        <v>0</v>
      </c>
      <c r="J366" s="118">
        <v>0</v>
      </c>
      <c r="K366" s="118">
        <v>0</v>
      </c>
      <c r="L366" s="118">
        <v>0</v>
      </c>
      <c r="M366" s="118">
        <v>0</v>
      </c>
      <c r="N366" s="119">
        <v>277190144</v>
      </c>
      <c r="O366" s="119">
        <v>537910</v>
      </c>
      <c r="P366" s="118">
        <v>0</v>
      </c>
      <c r="Q366" s="118">
        <v>0</v>
      </c>
      <c r="R366" s="120">
        <v>0</v>
      </c>
      <c r="S366" s="121">
        <v>0</v>
      </c>
    </row>
    <row r="367" spans="1:19" ht="22.5" x14ac:dyDescent="0.2">
      <c r="A367" s="117" t="s">
        <v>1101</v>
      </c>
      <c r="B367" s="117" t="s">
        <v>483</v>
      </c>
      <c r="C367" s="117" t="s">
        <v>251</v>
      </c>
      <c r="D367" s="117" t="s">
        <v>251</v>
      </c>
      <c r="E367" s="117" t="s">
        <v>489</v>
      </c>
      <c r="F367" s="118">
        <v>4210924</v>
      </c>
      <c r="G367" s="118">
        <v>0</v>
      </c>
      <c r="H367" s="118">
        <v>355372839</v>
      </c>
      <c r="I367" s="118">
        <v>0</v>
      </c>
      <c r="J367" s="118">
        <v>17540</v>
      </c>
      <c r="K367" s="118">
        <v>0</v>
      </c>
      <c r="L367" s="118">
        <v>0</v>
      </c>
      <c r="M367" s="118">
        <v>0</v>
      </c>
      <c r="N367" s="119">
        <v>0</v>
      </c>
      <c r="O367" s="119">
        <v>0</v>
      </c>
      <c r="P367" s="118">
        <v>355390379</v>
      </c>
      <c r="Q367" s="118">
        <v>0</v>
      </c>
      <c r="R367" s="120">
        <v>359601303</v>
      </c>
      <c r="S367" s="121">
        <v>0</v>
      </c>
    </row>
    <row r="368" spans="1:19" ht="33.75" x14ac:dyDescent="0.2">
      <c r="A368" s="117" t="s">
        <v>1101</v>
      </c>
      <c r="B368" s="117" t="s">
        <v>483</v>
      </c>
      <c r="C368" s="117" t="s">
        <v>256</v>
      </c>
      <c r="D368" s="117" t="s">
        <v>293</v>
      </c>
      <c r="E368" s="117" t="s">
        <v>490</v>
      </c>
      <c r="F368" s="118">
        <v>0</v>
      </c>
      <c r="G368" s="118">
        <v>0</v>
      </c>
      <c r="H368" s="118">
        <v>142340</v>
      </c>
      <c r="I368" s="118">
        <v>395</v>
      </c>
      <c r="J368" s="118">
        <v>0</v>
      </c>
      <c r="K368" s="118">
        <v>0</v>
      </c>
      <c r="L368" s="118">
        <v>0</v>
      </c>
      <c r="M368" s="118">
        <v>0</v>
      </c>
      <c r="N368" s="119">
        <v>0</v>
      </c>
      <c r="O368" s="119">
        <v>0</v>
      </c>
      <c r="P368" s="118">
        <v>142340</v>
      </c>
      <c r="Q368" s="118">
        <v>395</v>
      </c>
      <c r="R368" s="120">
        <v>142340</v>
      </c>
      <c r="S368" s="121">
        <v>395</v>
      </c>
    </row>
    <row r="369" spans="1:19" ht="22.5" x14ac:dyDescent="0.2">
      <c r="A369" s="117" t="s">
        <v>1101</v>
      </c>
      <c r="B369" s="117" t="s">
        <v>483</v>
      </c>
      <c r="C369" s="117" t="s">
        <v>259</v>
      </c>
      <c r="D369" s="117" t="s">
        <v>274</v>
      </c>
      <c r="E369" s="117" t="s">
        <v>491</v>
      </c>
      <c r="F369" s="118">
        <v>0</v>
      </c>
      <c r="G369" s="118">
        <v>0</v>
      </c>
      <c r="H369" s="118">
        <v>0</v>
      </c>
      <c r="I369" s="118">
        <v>0</v>
      </c>
      <c r="J369" s="118">
        <v>5029763</v>
      </c>
      <c r="K369" s="118">
        <v>14019</v>
      </c>
      <c r="L369" s="118">
        <v>0</v>
      </c>
      <c r="M369" s="118">
        <v>0</v>
      </c>
      <c r="N369" s="119">
        <v>0</v>
      </c>
      <c r="O369" s="119">
        <v>0</v>
      </c>
      <c r="P369" s="118">
        <v>5029763</v>
      </c>
      <c r="Q369" s="118">
        <v>14019</v>
      </c>
      <c r="R369" s="120">
        <v>5029763</v>
      </c>
      <c r="S369" s="121">
        <v>14019</v>
      </c>
    </row>
    <row r="370" spans="1:19" ht="33.75" x14ac:dyDescent="0.2">
      <c r="A370" s="117" t="s">
        <v>1101</v>
      </c>
      <c r="B370" s="117" t="s">
        <v>483</v>
      </c>
      <c r="C370" s="117" t="s">
        <v>264</v>
      </c>
      <c r="D370" s="117" t="s">
        <v>296</v>
      </c>
      <c r="E370" s="117" t="s">
        <v>492</v>
      </c>
      <c r="F370" s="118">
        <v>136080</v>
      </c>
      <c r="G370" s="118">
        <v>0</v>
      </c>
      <c r="H370" s="118">
        <v>900206</v>
      </c>
      <c r="I370" s="118">
        <v>0</v>
      </c>
      <c r="J370" s="118">
        <v>0</v>
      </c>
      <c r="K370" s="118">
        <v>0</v>
      </c>
      <c r="L370" s="118">
        <v>0</v>
      </c>
      <c r="M370" s="118">
        <v>0</v>
      </c>
      <c r="N370" s="119">
        <v>0</v>
      </c>
      <c r="O370" s="119">
        <v>0</v>
      </c>
      <c r="P370" s="118">
        <v>900206</v>
      </c>
      <c r="Q370" s="118">
        <v>0</v>
      </c>
      <c r="R370" s="120">
        <v>1036286</v>
      </c>
      <c r="S370" s="121">
        <v>0</v>
      </c>
    </row>
    <row r="371" spans="1:19" ht="45" x14ac:dyDescent="0.2">
      <c r="A371" s="117" t="s">
        <v>1101</v>
      </c>
      <c r="B371" s="117" t="s">
        <v>1061</v>
      </c>
      <c r="C371" s="117" t="s">
        <v>236</v>
      </c>
      <c r="D371" s="117" t="s">
        <v>873</v>
      </c>
      <c r="E371" s="117" t="s">
        <v>1242</v>
      </c>
      <c r="F371" s="118">
        <v>43444545</v>
      </c>
      <c r="G371" s="118">
        <v>100399</v>
      </c>
      <c r="H371" s="118">
        <v>4359679</v>
      </c>
      <c r="I371" s="118">
        <v>0</v>
      </c>
      <c r="J371" s="118">
        <v>133161538</v>
      </c>
      <c r="K371" s="118">
        <v>336184</v>
      </c>
      <c r="L371" s="118">
        <v>8586462</v>
      </c>
      <c r="M371" s="118">
        <v>47687</v>
      </c>
      <c r="N371" s="119">
        <v>0</v>
      </c>
      <c r="O371" s="119">
        <v>0</v>
      </c>
      <c r="P371" s="118">
        <v>146107679</v>
      </c>
      <c r="Q371" s="118">
        <v>383871</v>
      </c>
      <c r="R371" s="120">
        <v>189552224</v>
      </c>
      <c r="S371" s="121">
        <v>484270</v>
      </c>
    </row>
    <row r="372" spans="1:19" ht="45" x14ac:dyDescent="0.2">
      <c r="A372" s="117" t="s">
        <v>1101</v>
      </c>
      <c r="B372" s="117" t="s">
        <v>1061</v>
      </c>
      <c r="C372" s="117" t="s">
        <v>236</v>
      </c>
      <c r="D372" s="117" t="s">
        <v>874</v>
      </c>
      <c r="E372" s="117" t="s">
        <v>1243</v>
      </c>
      <c r="F372" s="118">
        <v>20541235</v>
      </c>
      <c r="G372" s="118">
        <v>65873</v>
      </c>
      <c r="H372" s="118">
        <v>9958474</v>
      </c>
      <c r="I372" s="118">
        <v>0</v>
      </c>
      <c r="J372" s="118">
        <v>74310400</v>
      </c>
      <c r="K372" s="118">
        <v>184022</v>
      </c>
      <c r="L372" s="118">
        <v>3380610</v>
      </c>
      <c r="M372" s="118">
        <v>6626</v>
      </c>
      <c r="N372" s="119">
        <v>0</v>
      </c>
      <c r="O372" s="119">
        <v>0</v>
      </c>
      <c r="P372" s="118">
        <v>87649484</v>
      </c>
      <c r="Q372" s="118">
        <v>190648</v>
      </c>
      <c r="R372" s="120">
        <v>108190719</v>
      </c>
      <c r="S372" s="121">
        <v>256521</v>
      </c>
    </row>
    <row r="373" spans="1:19" ht="45" x14ac:dyDescent="0.2">
      <c r="A373" s="117" t="s">
        <v>1101</v>
      </c>
      <c r="B373" s="117" t="s">
        <v>1061</v>
      </c>
      <c r="C373" s="117" t="s">
        <v>236</v>
      </c>
      <c r="D373" s="117" t="s">
        <v>875</v>
      </c>
      <c r="E373" s="117" t="s">
        <v>1244</v>
      </c>
      <c r="F373" s="118">
        <v>0</v>
      </c>
      <c r="G373" s="118">
        <v>0</v>
      </c>
      <c r="H373" s="118">
        <v>22548126</v>
      </c>
      <c r="I373" s="118">
        <v>81255</v>
      </c>
      <c r="J373" s="118">
        <v>57761337</v>
      </c>
      <c r="K373" s="118">
        <v>195253</v>
      </c>
      <c r="L373" s="118">
        <v>0</v>
      </c>
      <c r="M373" s="118">
        <v>0</v>
      </c>
      <c r="N373" s="119">
        <v>0</v>
      </c>
      <c r="O373" s="119">
        <v>0</v>
      </c>
      <c r="P373" s="118">
        <v>80309463</v>
      </c>
      <c r="Q373" s="118">
        <v>276508</v>
      </c>
      <c r="R373" s="120">
        <v>80309463</v>
      </c>
      <c r="S373" s="121">
        <v>276508</v>
      </c>
    </row>
    <row r="374" spans="1:19" ht="45" x14ac:dyDescent="0.2">
      <c r="A374" s="117" t="s">
        <v>1101</v>
      </c>
      <c r="B374" s="117" t="s">
        <v>1061</v>
      </c>
      <c r="C374" s="117" t="s">
        <v>244</v>
      </c>
      <c r="D374" s="117" t="s">
        <v>876</v>
      </c>
      <c r="E374" s="117" t="s">
        <v>1245</v>
      </c>
      <c r="F374" s="118">
        <v>3786117</v>
      </c>
      <c r="G374" s="118">
        <v>0</v>
      </c>
      <c r="H374" s="118">
        <v>18208728</v>
      </c>
      <c r="I374" s="118">
        <v>0</v>
      </c>
      <c r="J374" s="118">
        <v>0</v>
      </c>
      <c r="K374" s="118">
        <v>46484</v>
      </c>
      <c r="L374" s="118">
        <v>0</v>
      </c>
      <c r="M374" s="118">
        <v>0</v>
      </c>
      <c r="N374" s="119">
        <v>0</v>
      </c>
      <c r="O374" s="119">
        <v>0</v>
      </c>
      <c r="P374" s="118">
        <v>18208728</v>
      </c>
      <c r="Q374" s="118">
        <v>46484</v>
      </c>
      <c r="R374" s="120">
        <v>21994845</v>
      </c>
      <c r="S374" s="121">
        <v>46484</v>
      </c>
    </row>
    <row r="375" spans="1:19" ht="33.75" x14ac:dyDescent="0.2">
      <c r="A375" s="117" t="s">
        <v>1101</v>
      </c>
      <c r="B375" s="117" t="s">
        <v>1061</v>
      </c>
      <c r="C375" s="117" t="s">
        <v>244</v>
      </c>
      <c r="D375" s="117" t="s">
        <v>877</v>
      </c>
      <c r="E375" s="117" t="s">
        <v>1246</v>
      </c>
      <c r="F375" s="118">
        <v>13653848</v>
      </c>
      <c r="G375" s="118">
        <v>1523</v>
      </c>
      <c r="H375" s="118">
        <v>67862711</v>
      </c>
      <c r="I375" s="118">
        <v>0</v>
      </c>
      <c r="J375" s="118">
        <v>132101</v>
      </c>
      <c r="K375" s="118">
        <v>0</v>
      </c>
      <c r="L375" s="118">
        <v>0</v>
      </c>
      <c r="M375" s="118">
        <v>0</v>
      </c>
      <c r="N375" s="119">
        <v>0</v>
      </c>
      <c r="O375" s="119">
        <v>0</v>
      </c>
      <c r="P375" s="118">
        <v>67994812</v>
      </c>
      <c r="Q375" s="118">
        <v>0</v>
      </c>
      <c r="R375" s="120">
        <v>81648660</v>
      </c>
      <c r="S375" s="121">
        <v>1523</v>
      </c>
    </row>
    <row r="376" spans="1:19" ht="22.5" x14ac:dyDescent="0.2">
      <c r="A376" s="117" t="s">
        <v>1101</v>
      </c>
      <c r="B376" s="117" t="s">
        <v>1061</v>
      </c>
      <c r="C376" s="117" t="s">
        <v>249</v>
      </c>
      <c r="D376" s="117" t="s">
        <v>249</v>
      </c>
      <c r="E376" s="117" t="s">
        <v>1062</v>
      </c>
      <c r="F376" s="118">
        <v>0</v>
      </c>
      <c r="G376" s="118">
        <v>0</v>
      </c>
      <c r="H376" s="118">
        <v>0</v>
      </c>
      <c r="I376" s="118">
        <v>0</v>
      </c>
      <c r="J376" s="118">
        <v>0</v>
      </c>
      <c r="K376" s="118">
        <v>0</v>
      </c>
      <c r="L376" s="118">
        <v>0</v>
      </c>
      <c r="M376" s="118">
        <v>0</v>
      </c>
      <c r="N376" s="119">
        <v>97214000</v>
      </c>
      <c r="O376" s="119">
        <v>272296</v>
      </c>
      <c r="P376" s="118">
        <v>0</v>
      </c>
      <c r="Q376" s="118">
        <v>0</v>
      </c>
      <c r="R376" s="120">
        <v>0</v>
      </c>
      <c r="S376" s="121">
        <v>0</v>
      </c>
    </row>
    <row r="377" spans="1:19" ht="33.75" x14ac:dyDescent="0.2">
      <c r="A377" s="117" t="s">
        <v>1101</v>
      </c>
      <c r="B377" s="117" t="s">
        <v>1061</v>
      </c>
      <c r="C377" s="117" t="s">
        <v>251</v>
      </c>
      <c r="D377" s="117" t="s">
        <v>878</v>
      </c>
      <c r="E377" s="117" t="s">
        <v>1247</v>
      </c>
      <c r="F377" s="118">
        <v>1447986</v>
      </c>
      <c r="G377" s="118">
        <v>0</v>
      </c>
      <c r="H377" s="118">
        <v>54119765</v>
      </c>
      <c r="I377" s="118">
        <v>0</v>
      </c>
      <c r="J377" s="118">
        <v>0</v>
      </c>
      <c r="K377" s="118">
        <v>0</v>
      </c>
      <c r="L377" s="118">
        <v>0</v>
      </c>
      <c r="M377" s="118">
        <v>0</v>
      </c>
      <c r="N377" s="119">
        <v>0</v>
      </c>
      <c r="O377" s="119">
        <v>0</v>
      </c>
      <c r="P377" s="118">
        <v>54119765</v>
      </c>
      <c r="Q377" s="118">
        <v>0</v>
      </c>
      <c r="R377" s="120">
        <v>55567751</v>
      </c>
      <c r="S377" s="121">
        <v>0</v>
      </c>
    </row>
    <row r="378" spans="1:19" ht="33.75" x14ac:dyDescent="0.2">
      <c r="A378" s="117" t="s">
        <v>1101</v>
      </c>
      <c r="B378" s="117" t="s">
        <v>1061</v>
      </c>
      <c r="C378" s="117" t="s">
        <v>251</v>
      </c>
      <c r="D378" s="117" t="s">
        <v>879</v>
      </c>
      <c r="E378" s="117" t="s">
        <v>1248</v>
      </c>
      <c r="F378" s="118">
        <v>4554920</v>
      </c>
      <c r="G378" s="118">
        <v>0</v>
      </c>
      <c r="H378" s="118">
        <v>285088536</v>
      </c>
      <c r="I378" s="118">
        <v>0</v>
      </c>
      <c r="J378" s="118">
        <v>0</v>
      </c>
      <c r="K378" s="118">
        <v>0</v>
      </c>
      <c r="L378" s="118">
        <v>0</v>
      </c>
      <c r="M378" s="118">
        <v>0</v>
      </c>
      <c r="N378" s="119">
        <v>0</v>
      </c>
      <c r="O378" s="119">
        <v>0</v>
      </c>
      <c r="P378" s="118">
        <v>285088536</v>
      </c>
      <c r="Q378" s="118">
        <v>0</v>
      </c>
      <c r="R378" s="120">
        <v>289643456</v>
      </c>
      <c r="S378" s="121">
        <v>0</v>
      </c>
    </row>
    <row r="379" spans="1:19" ht="33.75" x14ac:dyDescent="0.2">
      <c r="A379" s="117" t="s">
        <v>1101</v>
      </c>
      <c r="B379" s="117" t="s">
        <v>1061</v>
      </c>
      <c r="C379" s="117" t="s">
        <v>256</v>
      </c>
      <c r="D379" s="117" t="s">
        <v>880</v>
      </c>
      <c r="E379" s="117" t="s">
        <v>1249</v>
      </c>
      <c r="F379" s="118">
        <v>0</v>
      </c>
      <c r="G379" s="118">
        <v>0</v>
      </c>
      <c r="H379" s="118">
        <v>66891</v>
      </c>
      <c r="I379" s="118">
        <v>253</v>
      </c>
      <c r="J379" s="118">
        <v>0</v>
      </c>
      <c r="K379" s="118">
        <v>0</v>
      </c>
      <c r="L379" s="118">
        <v>0</v>
      </c>
      <c r="M379" s="118">
        <v>0</v>
      </c>
      <c r="N379" s="119">
        <v>0</v>
      </c>
      <c r="O379" s="119">
        <v>0</v>
      </c>
      <c r="P379" s="118">
        <v>66891</v>
      </c>
      <c r="Q379" s="118">
        <v>253</v>
      </c>
      <c r="R379" s="120">
        <v>66891</v>
      </c>
      <c r="S379" s="121">
        <v>253</v>
      </c>
    </row>
    <row r="380" spans="1:19" ht="33.75" x14ac:dyDescent="0.2">
      <c r="A380" s="117" t="s">
        <v>1101</v>
      </c>
      <c r="B380" s="117" t="s">
        <v>1061</v>
      </c>
      <c r="C380" s="117" t="s">
        <v>259</v>
      </c>
      <c r="D380" s="117" t="s">
        <v>881</v>
      </c>
      <c r="E380" s="117" t="s">
        <v>1250</v>
      </c>
      <c r="F380" s="118">
        <v>387363</v>
      </c>
      <c r="G380" s="118">
        <v>1434</v>
      </c>
      <c r="H380" s="118">
        <v>0</v>
      </c>
      <c r="I380" s="118">
        <v>0</v>
      </c>
      <c r="J380" s="118">
        <v>36509</v>
      </c>
      <c r="K380" s="118">
        <v>100</v>
      </c>
      <c r="L380" s="118">
        <v>0</v>
      </c>
      <c r="M380" s="118">
        <v>0</v>
      </c>
      <c r="N380" s="119">
        <v>0</v>
      </c>
      <c r="O380" s="119">
        <v>0</v>
      </c>
      <c r="P380" s="118">
        <v>36509</v>
      </c>
      <c r="Q380" s="118">
        <v>100</v>
      </c>
      <c r="R380" s="120">
        <v>423872</v>
      </c>
      <c r="S380" s="121">
        <v>1534</v>
      </c>
    </row>
    <row r="381" spans="1:19" ht="33.75" x14ac:dyDescent="0.2">
      <c r="A381" s="117" t="s">
        <v>1101</v>
      </c>
      <c r="B381" s="117" t="s">
        <v>1061</v>
      </c>
      <c r="C381" s="117" t="s">
        <v>259</v>
      </c>
      <c r="D381" s="117" t="s">
        <v>882</v>
      </c>
      <c r="E381" s="117" t="s">
        <v>1251</v>
      </c>
      <c r="F381" s="118">
        <v>0</v>
      </c>
      <c r="G381" s="118">
        <v>0</v>
      </c>
      <c r="H381" s="118">
        <v>24603</v>
      </c>
      <c r="I381" s="118">
        <v>0</v>
      </c>
      <c r="J381" s="118">
        <v>2434160</v>
      </c>
      <c r="K381" s="118">
        <v>0</v>
      </c>
      <c r="L381" s="118">
        <v>0</v>
      </c>
      <c r="M381" s="118">
        <v>0</v>
      </c>
      <c r="N381" s="119">
        <v>0</v>
      </c>
      <c r="O381" s="119">
        <v>0</v>
      </c>
      <c r="P381" s="118">
        <v>2458763</v>
      </c>
      <c r="Q381" s="118">
        <v>0</v>
      </c>
      <c r="R381" s="120">
        <v>2458763</v>
      </c>
      <c r="S381" s="121">
        <v>0</v>
      </c>
    </row>
    <row r="382" spans="1:19" ht="45" x14ac:dyDescent="0.2">
      <c r="A382" s="117" t="s">
        <v>1101</v>
      </c>
      <c r="B382" s="117" t="s">
        <v>1061</v>
      </c>
      <c r="C382" s="117" t="s">
        <v>264</v>
      </c>
      <c r="D382" s="117" t="s">
        <v>883</v>
      </c>
      <c r="E382" s="117" t="s">
        <v>1252</v>
      </c>
      <c r="F382" s="118">
        <v>0</v>
      </c>
      <c r="G382" s="118">
        <v>0</v>
      </c>
      <c r="H382" s="118">
        <v>561861</v>
      </c>
      <c r="I382" s="118">
        <v>0</v>
      </c>
      <c r="J382" s="118">
        <v>0</v>
      </c>
      <c r="K382" s="118">
        <v>0</v>
      </c>
      <c r="L382" s="118">
        <v>0</v>
      </c>
      <c r="M382" s="118">
        <v>0</v>
      </c>
      <c r="N382" s="119">
        <v>0</v>
      </c>
      <c r="O382" s="119">
        <v>0</v>
      </c>
      <c r="P382" s="118">
        <v>561861</v>
      </c>
      <c r="Q382" s="118">
        <v>0</v>
      </c>
      <c r="R382" s="120">
        <v>561861</v>
      </c>
      <c r="S382" s="121">
        <v>0</v>
      </c>
    </row>
    <row r="383" spans="1:19" ht="45" x14ac:dyDescent="0.2">
      <c r="A383" s="117" t="s">
        <v>1101</v>
      </c>
      <c r="B383" s="117" t="s">
        <v>1061</v>
      </c>
      <c r="C383" s="117" t="s">
        <v>264</v>
      </c>
      <c r="D383" s="117" t="s">
        <v>884</v>
      </c>
      <c r="E383" s="117" t="s">
        <v>1253</v>
      </c>
      <c r="F383" s="118">
        <v>78893</v>
      </c>
      <c r="G383" s="118">
        <v>0</v>
      </c>
      <c r="H383" s="118">
        <v>345330</v>
      </c>
      <c r="I383" s="118">
        <v>0</v>
      </c>
      <c r="J383" s="118">
        <v>0</v>
      </c>
      <c r="K383" s="118">
        <v>0</v>
      </c>
      <c r="L383" s="118">
        <v>0</v>
      </c>
      <c r="M383" s="118">
        <v>0</v>
      </c>
      <c r="N383" s="119">
        <v>0</v>
      </c>
      <c r="O383" s="119">
        <v>0</v>
      </c>
      <c r="P383" s="118">
        <v>345330</v>
      </c>
      <c r="Q383" s="118">
        <v>0</v>
      </c>
      <c r="R383" s="120">
        <v>424223</v>
      </c>
      <c r="S383" s="121">
        <v>0</v>
      </c>
    </row>
    <row r="384" spans="1:19" ht="22.5" x14ac:dyDescent="0.2">
      <c r="A384" s="117" t="s">
        <v>1101</v>
      </c>
      <c r="B384" s="117" t="s">
        <v>493</v>
      </c>
      <c r="C384" s="117" t="s">
        <v>234</v>
      </c>
      <c r="D384" s="117" t="s">
        <v>299</v>
      </c>
      <c r="E384" s="117" t="s">
        <v>1254</v>
      </c>
      <c r="F384" s="118">
        <v>0</v>
      </c>
      <c r="G384" s="118">
        <v>0</v>
      </c>
      <c r="H384" s="118">
        <v>0</v>
      </c>
      <c r="I384" s="118">
        <v>0</v>
      </c>
      <c r="J384" s="118">
        <v>6483805</v>
      </c>
      <c r="K384" s="118">
        <v>8006</v>
      </c>
      <c r="L384" s="118">
        <v>0</v>
      </c>
      <c r="M384" s="118">
        <v>0</v>
      </c>
      <c r="N384" s="119">
        <v>0</v>
      </c>
      <c r="O384" s="119">
        <v>0</v>
      </c>
      <c r="P384" s="118">
        <v>6483805</v>
      </c>
      <c r="Q384" s="118">
        <v>8006</v>
      </c>
      <c r="R384" s="120">
        <v>6483805</v>
      </c>
      <c r="S384" s="121">
        <v>8006</v>
      </c>
    </row>
    <row r="385" spans="1:19" ht="45" x14ac:dyDescent="0.2">
      <c r="A385" s="117" t="s">
        <v>1101</v>
      </c>
      <c r="B385" s="117" t="s">
        <v>493</v>
      </c>
      <c r="C385" s="117" t="s">
        <v>236</v>
      </c>
      <c r="D385" s="117" t="s">
        <v>277</v>
      </c>
      <c r="E385" s="117" t="s">
        <v>494</v>
      </c>
      <c r="F385" s="118">
        <v>49367460</v>
      </c>
      <c r="G385" s="118">
        <v>129823</v>
      </c>
      <c r="H385" s="118">
        <v>0</v>
      </c>
      <c r="I385" s="118">
        <v>0</v>
      </c>
      <c r="J385" s="118">
        <v>509692100</v>
      </c>
      <c r="K385" s="118">
        <v>1338942</v>
      </c>
      <c r="L385" s="118">
        <v>2771944</v>
      </c>
      <c r="M385" s="118">
        <v>5566</v>
      </c>
      <c r="N385" s="119">
        <v>0</v>
      </c>
      <c r="O385" s="119">
        <v>0</v>
      </c>
      <c r="P385" s="118">
        <v>512464044</v>
      </c>
      <c r="Q385" s="118">
        <v>1344508</v>
      </c>
      <c r="R385" s="120">
        <v>561831504</v>
      </c>
      <c r="S385" s="121">
        <v>1474331</v>
      </c>
    </row>
    <row r="386" spans="1:19" ht="22.5" x14ac:dyDescent="0.2">
      <c r="A386" s="117" t="s">
        <v>1101</v>
      </c>
      <c r="B386" s="117" t="s">
        <v>493</v>
      </c>
      <c r="C386" s="117" t="s">
        <v>244</v>
      </c>
      <c r="D386" s="117" t="s">
        <v>244</v>
      </c>
      <c r="E386" s="117" t="s">
        <v>495</v>
      </c>
      <c r="F386" s="118">
        <v>15630895</v>
      </c>
      <c r="G386" s="118">
        <v>0</v>
      </c>
      <c r="H386" s="118">
        <v>84819605</v>
      </c>
      <c r="I386" s="118">
        <v>0</v>
      </c>
      <c r="J386" s="118">
        <v>23463881</v>
      </c>
      <c r="K386" s="118">
        <v>0</v>
      </c>
      <c r="L386" s="118">
        <v>0</v>
      </c>
      <c r="M386" s="118">
        <v>0</v>
      </c>
      <c r="N386" s="119">
        <v>0</v>
      </c>
      <c r="O386" s="119">
        <v>0</v>
      </c>
      <c r="P386" s="118">
        <v>108283486</v>
      </c>
      <c r="Q386" s="118">
        <v>0</v>
      </c>
      <c r="R386" s="120">
        <v>123914381</v>
      </c>
      <c r="S386" s="121">
        <v>0</v>
      </c>
    </row>
    <row r="387" spans="1:19" ht="22.5" x14ac:dyDescent="0.2">
      <c r="A387" s="117" t="s">
        <v>1101</v>
      </c>
      <c r="B387" s="117" t="s">
        <v>493</v>
      </c>
      <c r="C387" s="117" t="s">
        <v>249</v>
      </c>
      <c r="D387" s="117" t="s">
        <v>249</v>
      </c>
      <c r="E387" s="117" t="s">
        <v>496</v>
      </c>
      <c r="F387" s="118">
        <v>0</v>
      </c>
      <c r="G387" s="118">
        <v>0</v>
      </c>
      <c r="H387" s="118">
        <v>0</v>
      </c>
      <c r="I387" s="118">
        <v>0</v>
      </c>
      <c r="J387" s="118">
        <v>0</v>
      </c>
      <c r="K387" s="118">
        <v>0</v>
      </c>
      <c r="L387" s="118">
        <v>0</v>
      </c>
      <c r="M387" s="118">
        <v>0</v>
      </c>
      <c r="N387" s="119">
        <v>156113152</v>
      </c>
      <c r="O387" s="119">
        <v>379403.8125</v>
      </c>
      <c r="P387" s="118">
        <v>0</v>
      </c>
      <c r="Q387" s="118">
        <v>0</v>
      </c>
      <c r="R387" s="120">
        <v>0</v>
      </c>
      <c r="S387" s="121">
        <v>0</v>
      </c>
    </row>
    <row r="388" spans="1:19" ht="22.5" x14ac:dyDescent="0.2">
      <c r="A388" s="117" t="s">
        <v>1101</v>
      </c>
      <c r="B388" s="117" t="s">
        <v>493</v>
      </c>
      <c r="C388" s="117" t="s">
        <v>251</v>
      </c>
      <c r="D388" s="117" t="s">
        <v>251</v>
      </c>
      <c r="E388" s="117" t="s">
        <v>497</v>
      </c>
      <c r="F388" s="118">
        <v>9374605</v>
      </c>
      <c r="G388" s="118">
        <v>0</v>
      </c>
      <c r="H388" s="118">
        <v>466971816</v>
      </c>
      <c r="I388" s="118">
        <v>0</v>
      </c>
      <c r="J388" s="118">
        <v>10667</v>
      </c>
      <c r="K388" s="118">
        <v>0</v>
      </c>
      <c r="L388" s="118">
        <v>0</v>
      </c>
      <c r="M388" s="118">
        <v>0</v>
      </c>
      <c r="N388" s="119">
        <v>0</v>
      </c>
      <c r="O388" s="119">
        <v>0</v>
      </c>
      <c r="P388" s="118">
        <v>466982483</v>
      </c>
      <c r="Q388" s="118">
        <v>0</v>
      </c>
      <c r="R388" s="120">
        <v>476357088</v>
      </c>
      <c r="S388" s="121">
        <v>0</v>
      </c>
    </row>
    <row r="389" spans="1:19" ht="33.75" x14ac:dyDescent="0.2">
      <c r="A389" s="117" t="s">
        <v>1101</v>
      </c>
      <c r="B389" s="117" t="s">
        <v>493</v>
      </c>
      <c r="C389" s="117" t="s">
        <v>256</v>
      </c>
      <c r="D389" s="117" t="s">
        <v>293</v>
      </c>
      <c r="E389" s="117" t="s">
        <v>498</v>
      </c>
      <c r="F389" s="118">
        <v>12138</v>
      </c>
      <c r="G389" s="118">
        <v>27</v>
      </c>
      <c r="H389" s="118">
        <v>200783</v>
      </c>
      <c r="I389" s="118">
        <v>588</v>
      </c>
      <c r="J389" s="118">
        <v>0</v>
      </c>
      <c r="K389" s="118">
        <v>0</v>
      </c>
      <c r="L389" s="118">
        <v>0</v>
      </c>
      <c r="M389" s="118">
        <v>0</v>
      </c>
      <c r="N389" s="119">
        <v>0</v>
      </c>
      <c r="O389" s="119">
        <v>0</v>
      </c>
      <c r="P389" s="118">
        <v>200783</v>
      </c>
      <c r="Q389" s="118">
        <v>588</v>
      </c>
      <c r="R389" s="120">
        <v>212921</v>
      </c>
      <c r="S389" s="121">
        <v>615</v>
      </c>
    </row>
    <row r="390" spans="1:19" ht="22.5" x14ac:dyDescent="0.2">
      <c r="A390" s="117" t="s">
        <v>1101</v>
      </c>
      <c r="B390" s="117" t="s">
        <v>493</v>
      </c>
      <c r="C390" s="117" t="s">
        <v>259</v>
      </c>
      <c r="D390" s="117" t="s">
        <v>274</v>
      </c>
      <c r="E390" s="117" t="s">
        <v>499</v>
      </c>
      <c r="F390" s="118">
        <v>0</v>
      </c>
      <c r="G390" s="118">
        <v>0</v>
      </c>
      <c r="H390" s="118">
        <v>0</v>
      </c>
      <c r="I390" s="118">
        <v>0</v>
      </c>
      <c r="J390" s="118">
        <v>4430642</v>
      </c>
      <c r="K390" s="118">
        <v>12327</v>
      </c>
      <c r="L390" s="118">
        <v>0</v>
      </c>
      <c r="M390" s="118">
        <v>0</v>
      </c>
      <c r="N390" s="119">
        <v>0</v>
      </c>
      <c r="O390" s="119">
        <v>0</v>
      </c>
      <c r="P390" s="118">
        <v>4430642</v>
      </c>
      <c r="Q390" s="118">
        <v>12327</v>
      </c>
      <c r="R390" s="120">
        <v>4430642</v>
      </c>
      <c r="S390" s="121">
        <v>12327</v>
      </c>
    </row>
    <row r="391" spans="1:19" ht="33.75" x14ac:dyDescent="0.2">
      <c r="A391" s="117" t="s">
        <v>1101</v>
      </c>
      <c r="B391" s="117" t="s">
        <v>493</v>
      </c>
      <c r="C391" s="117" t="s">
        <v>264</v>
      </c>
      <c r="D391" s="117" t="s">
        <v>296</v>
      </c>
      <c r="E391" s="117" t="s">
        <v>500</v>
      </c>
      <c r="F391" s="118">
        <v>0</v>
      </c>
      <c r="G391" s="118">
        <v>0</v>
      </c>
      <c r="H391" s="118">
        <v>1584895</v>
      </c>
      <c r="I391" s="118">
        <v>0</v>
      </c>
      <c r="J391" s="118">
        <v>0</v>
      </c>
      <c r="K391" s="118">
        <v>0</v>
      </c>
      <c r="L391" s="118">
        <v>0</v>
      </c>
      <c r="M391" s="118">
        <v>0</v>
      </c>
      <c r="N391" s="119">
        <v>0</v>
      </c>
      <c r="O391" s="119">
        <v>0</v>
      </c>
      <c r="P391" s="118">
        <v>1584895</v>
      </c>
      <c r="Q391" s="118">
        <v>0</v>
      </c>
      <c r="R391" s="120">
        <v>1584895</v>
      </c>
      <c r="S391" s="121">
        <v>0</v>
      </c>
    </row>
    <row r="392" spans="1:19" ht="45" x14ac:dyDescent="0.2">
      <c r="A392" s="117" t="s">
        <v>1101</v>
      </c>
      <c r="B392" s="117" t="s">
        <v>501</v>
      </c>
      <c r="C392" s="117" t="s">
        <v>236</v>
      </c>
      <c r="D392" s="117" t="s">
        <v>277</v>
      </c>
      <c r="E392" s="117" t="s">
        <v>502</v>
      </c>
      <c r="F392" s="118">
        <v>14181437.029999999</v>
      </c>
      <c r="G392" s="118">
        <v>38583</v>
      </c>
      <c r="H392" s="118">
        <v>4104929.12</v>
      </c>
      <c r="I392" s="118">
        <v>10021.200000000001</v>
      </c>
      <c r="J392" s="118">
        <v>58636048.640000001</v>
      </c>
      <c r="K392" s="118">
        <v>146743.64000000001</v>
      </c>
      <c r="L392" s="118">
        <v>0</v>
      </c>
      <c r="M392" s="118">
        <v>0</v>
      </c>
      <c r="N392" s="119">
        <v>0</v>
      </c>
      <c r="O392" s="119">
        <v>0</v>
      </c>
      <c r="P392" s="118">
        <v>62740977.759999998</v>
      </c>
      <c r="Q392" s="118">
        <v>156764.84</v>
      </c>
      <c r="R392" s="120">
        <v>76922414.790000007</v>
      </c>
      <c r="S392" s="121">
        <v>195348.2</v>
      </c>
    </row>
    <row r="393" spans="1:19" ht="22.5" x14ac:dyDescent="0.2">
      <c r="A393" s="117" t="s">
        <v>1101</v>
      </c>
      <c r="B393" s="117" t="s">
        <v>501</v>
      </c>
      <c r="C393" s="117" t="s">
        <v>244</v>
      </c>
      <c r="D393" s="117" t="s">
        <v>244</v>
      </c>
      <c r="E393" s="117" t="s">
        <v>503</v>
      </c>
      <c r="F393" s="118">
        <v>4303868.7699999996</v>
      </c>
      <c r="G393" s="118">
        <v>0</v>
      </c>
      <c r="H393" s="118">
        <v>37722521.520000003</v>
      </c>
      <c r="I393" s="118">
        <v>0</v>
      </c>
      <c r="J393" s="118">
        <v>0</v>
      </c>
      <c r="K393" s="118">
        <v>0</v>
      </c>
      <c r="L393" s="118">
        <v>0</v>
      </c>
      <c r="M393" s="118">
        <v>0</v>
      </c>
      <c r="N393" s="119">
        <v>0</v>
      </c>
      <c r="O393" s="119">
        <v>0</v>
      </c>
      <c r="P393" s="118">
        <v>37722521.520000003</v>
      </c>
      <c r="Q393" s="118">
        <v>0</v>
      </c>
      <c r="R393" s="120">
        <v>42026390.289999999</v>
      </c>
      <c r="S393" s="121">
        <v>0</v>
      </c>
    </row>
    <row r="394" spans="1:19" ht="22.5" x14ac:dyDescent="0.2">
      <c r="A394" s="117" t="s">
        <v>1101</v>
      </c>
      <c r="B394" s="117" t="s">
        <v>501</v>
      </c>
      <c r="C394" s="117" t="s">
        <v>246</v>
      </c>
      <c r="D394" s="117" t="s">
        <v>289</v>
      </c>
      <c r="E394" s="117" t="s">
        <v>1063</v>
      </c>
      <c r="F394" s="118">
        <v>0</v>
      </c>
      <c r="G394" s="118">
        <v>0</v>
      </c>
      <c r="H394" s="118">
        <v>0</v>
      </c>
      <c r="I394" s="118">
        <v>0</v>
      </c>
      <c r="J394" s="118">
        <v>19135793.600000001</v>
      </c>
      <c r="K394" s="118">
        <v>67379.199999999997</v>
      </c>
      <c r="L394" s="118">
        <v>0</v>
      </c>
      <c r="M394" s="118">
        <v>0</v>
      </c>
      <c r="N394" s="119">
        <v>0</v>
      </c>
      <c r="O394" s="119">
        <v>0</v>
      </c>
      <c r="P394" s="118">
        <v>19135793.600000001</v>
      </c>
      <c r="Q394" s="118">
        <v>67379.199999999997</v>
      </c>
      <c r="R394" s="120">
        <v>19135793.600000001</v>
      </c>
      <c r="S394" s="121">
        <v>67379.199999999997</v>
      </c>
    </row>
    <row r="395" spans="1:19" ht="22.5" x14ac:dyDescent="0.2">
      <c r="A395" s="117" t="s">
        <v>1101</v>
      </c>
      <c r="B395" s="117" t="s">
        <v>501</v>
      </c>
      <c r="C395" s="117" t="s">
        <v>249</v>
      </c>
      <c r="D395" s="117" t="s">
        <v>249</v>
      </c>
      <c r="E395" s="117" t="s">
        <v>504</v>
      </c>
      <c r="F395" s="118">
        <v>0</v>
      </c>
      <c r="G395" s="118">
        <v>0</v>
      </c>
      <c r="H395" s="118">
        <v>0</v>
      </c>
      <c r="I395" s="118">
        <v>0</v>
      </c>
      <c r="J395" s="118">
        <v>0</v>
      </c>
      <c r="K395" s="118">
        <v>0</v>
      </c>
      <c r="L395" s="118">
        <v>0</v>
      </c>
      <c r="M395" s="118">
        <v>0</v>
      </c>
      <c r="N395" s="119">
        <v>24120200</v>
      </c>
      <c r="O395" s="119">
        <v>80623.203125</v>
      </c>
      <c r="P395" s="118">
        <v>0</v>
      </c>
      <c r="Q395" s="118">
        <v>0</v>
      </c>
      <c r="R395" s="120">
        <v>0</v>
      </c>
      <c r="S395" s="121">
        <v>0</v>
      </c>
    </row>
    <row r="396" spans="1:19" ht="22.5" x14ac:dyDescent="0.2">
      <c r="A396" s="117" t="s">
        <v>1101</v>
      </c>
      <c r="B396" s="117" t="s">
        <v>501</v>
      </c>
      <c r="C396" s="117" t="s">
        <v>251</v>
      </c>
      <c r="D396" s="117" t="s">
        <v>251</v>
      </c>
      <c r="E396" s="117" t="s">
        <v>505</v>
      </c>
      <c r="F396" s="118">
        <v>895231.46</v>
      </c>
      <c r="G396" s="118">
        <v>0</v>
      </c>
      <c r="H396" s="118">
        <v>77649163.010000005</v>
      </c>
      <c r="I396" s="118">
        <v>0</v>
      </c>
      <c r="J396" s="118">
        <v>0</v>
      </c>
      <c r="K396" s="118">
        <v>0</v>
      </c>
      <c r="L396" s="118">
        <v>0</v>
      </c>
      <c r="M396" s="118">
        <v>0</v>
      </c>
      <c r="N396" s="119">
        <v>0</v>
      </c>
      <c r="O396" s="119">
        <v>0</v>
      </c>
      <c r="P396" s="118">
        <v>77649163.010000005</v>
      </c>
      <c r="Q396" s="118">
        <v>0</v>
      </c>
      <c r="R396" s="120">
        <v>78544394.469999999</v>
      </c>
      <c r="S396" s="121">
        <v>0</v>
      </c>
    </row>
    <row r="397" spans="1:19" ht="22.5" x14ac:dyDescent="0.2">
      <c r="A397" s="117" t="s">
        <v>1101</v>
      </c>
      <c r="B397" s="117" t="s">
        <v>501</v>
      </c>
      <c r="C397" s="117" t="s">
        <v>259</v>
      </c>
      <c r="D397" s="117" t="s">
        <v>274</v>
      </c>
      <c r="E397" s="117" t="s">
        <v>506</v>
      </c>
      <c r="F397" s="118">
        <v>0</v>
      </c>
      <c r="G397" s="118">
        <v>0</v>
      </c>
      <c r="H397" s="118">
        <v>70913.02</v>
      </c>
      <c r="I397" s="118">
        <v>198</v>
      </c>
      <c r="J397" s="118">
        <v>490987.83</v>
      </c>
      <c r="K397" s="118">
        <v>1370.3</v>
      </c>
      <c r="L397" s="118">
        <v>0</v>
      </c>
      <c r="M397" s="118">
        <v>0</v>
      </c>
      <c r="N397" s="119">
        <v>0</v>
      </c>
      <c r="O397" s="119">
        <v>0</v>
      </c>
      <c r="P397" s="118">
        <v>561900.85</v>
      </c>
      <c r="Q397" s="118">
        <v>1568.3</v>
      </c>
      <c r="R397" s="120">
        <v>561900.85</v>
      </c>
      <c r="S397" s="121">
        <v>1568.3</v>
      </c>
    </row>
    <row r="398" spans="1:19" ht="33.75" x14ac:dyDescent="0.2">
      <c r="A398" s="117" t="s">
        <v>1101</v>
      </c>
      <c r="B398" s="117" t="s">
        <v>501</v>
      </c>
      <c r="C398" s="117" t="s">
        <v>264</v>
      </c>
      <c r="D398" s="117" t="s">
        <v>296</v>
      </c>
      <c r="E398" s="117" t="s">
        <v>507</v>
      </c>
      <c r="F398" s="118">
        <v>117792</v>
      </c>
      <c r="G398" s="118">
        <v>0</v>
      </c>
      <c r="H398" s="118">
        <v>144973.23000000001</v>
      </c>
      <c r="I398" s="118">
        <v>0</v>
      </c>
      <c r="J398" s="118">
        <v>0</v>
      </c>
      <c r="K398" s="118">
        <v>0</v>
      </c>
      <c r="L398" s="118">
        <v>0</v>
      </c>
      <c r="M398" s="118">
        <v>0</v>
      </c>
      <c r="N398" s="119">
        <v>0</v>
      </c>
      <c r="O398" s="119">
        <v>0</v>
      </c>
      <c r="P398" s="118">
        <v>144973.23000000001</v>
      </c>
      <c r="Q398" s="118">
        <v>0</v>
      </c>
      <c r="R398" s="120">
        <v>262765.23</v>
      </c>
      <c r="S398" s="121">
        <v>0</v>
      </c>
    </row>
    <row r="399" spans="1:19" ht="45" x14ac:dyDescent="0.2">
      <c r="A399" s="117" t="s">
        <v>1101</v>
      </c>
      <c r="B399" s="117" t="s">
        <v>508</v>
      </c>
      <c r="C399" s="117" t="s">
        <v>236</v>
      </c>
      <c r="D399" s="117" t="s">
        <v>325</v>
      </c>
      <c r="E399" s="117" t="s">
        <v>509</v>
      </c>
      <c r="F399" s="118">
        <v>0</v>
      </c>
      <c r="G399" s="118">
        <v>0</v>
      </c>
      <c r="H399" s="118">
        <v>0</v>
      </c>
      <c r="I399" s="118">
        <v>0</v>
      </c>
      <c r="J399" s="118">
        <v>15885147.91</v>
      </c>
      <c r="K399" s="118">
        <v>30552.12</v>
      </c>
      <c r="L399" s="118">
        <v>0</v>
      </c>
      <c r="M399" s="118">
        <v>0</v>
      </c>
      <c r="N399" s="119">
        <v>0</v>
      </c>
      <c r="O399" s="119">
        <v>0</v>
      </c>
      <c r="P399" s="118">
        <v>15885147.91</v>
      </c>
      <c r="Q399" s="118">
        <v>30552.12</v>
      </c>
      <c r="R399" s="120">
        <v>15885147.91</v>
      </c>
      <c r="S399" s="121">
        <v>30552.12</v>
      </c>
    </row>
    <row r="400" spans="1:19" ht="45" x14ac:dyDescent="0.2">
      <c r="A400" s="117" t="s">
        <v>1101</v>
      </c>
      <c r="B400" s="117" t="s">
        <v>508</v>
      </c>
      <c r="C400" s="117" t="s">
        <v>236</v>
      </c>
      <c r="D400" s="117" t="s">
        <v>327</v>
      </c>
      <c r="E400" s="117" t="s">
        <v>510</v>
      </c>
      <c r="F400" s="118">
        <v>16365297.880000001</v>
      </c>
      <c r="G400" s="118">
        <v>56274</v>
      </c>
      <c r="H400" s="118">
        <v>14586158.82</v>
      </c>
      <c r="I400" s="118">
        <v>49057.67</v>
      </c>
      <c r="J400" s="118">
        <v>153434575.84</v>
      </c>
      <c r="K400" s="118">
        <v>384915.24</v>
      </c>
      <c r="L400" s="118">
        <v>0</v>
      </c>
      <c r="M400" s="118">
        <v>0</v>
      </c>
      <c r="N400" s="119">
        <v>0</v>
      </c>
      <c r="O400" s="119">
        <v>0</v>
      </c>
      <c r="P400" s="118">
        <v>168020734.66</v>
      </c>
      <c r="Q400" s="118">
        <v>433972.91</v>
      </c>
      <c r="R400" s="120">
        <v>184386032.53999999</v>
      </c>
      <c r="S400" s="121">
        <v>490247.01</v>
      </c>
    </row>
    <row r="401" spans="1:19" ht="22.5" x14ac:dyDescent="0.2">
      <c r="A401" s="117" t="s">
        <v>1101</v>
      </c>
      <c r="B401" s="117" t="s">
        <v>508</v>
      </c>
      <c r="C401" s="117" t="s">
        <v>244</v>
      </c>
      <c r="D401" s="117" t="s">
        <v>244</v>
      </c>
      <c r="E401" s="117" t="s">
        <v>511</v>
      </c>
      <c r="F401" s="118">
        <v>12097125.039999999</v>
      </c>
      <c r="G401" s="118">
        <v>0</v>
      </c>
      <c r="H401" s="118">
        <v>61577959.719999999</v>
      </c>
      <c r="I401" s="118">
        <v>0</v>
      </c>
      <c r="J401" s="118">
        <v>301997.24</v>
      </c>
      <c r="K401" s="118">
        <v>0</v>
      </c>
      <c r="L401" s="118">
        <v>0</v>
      </c>
      <c r="M401" s="118">
        <v>0</v>
      </c>
      <c r="N401" s="119">
        <v>0</v>
      </c>
      <c r="O401" s="119">
        <v>0</v>
      </c>
      <c r="P401" s="118">
        <v>61879956.960000001</v>
      </c>
      <c r="Q401" s="118">
        <v>0</v>
      </c>
      <c r="R401" s="120">
        <v>73977082</v>
      </c>
      <c r="S401" s="121">
        <v>0</v>
      </c>
    </row>
    <row r="402" spans="1:19" ht="22.5" x14ac:dyDescent="0.2">
      <c r="A402" s="117" t="s">
        <v>1101</v>
      </c>
      <c r="B402" s="117" t="s">
        <v>508</v>
      </c>
      <c r="C402" s="117" t="s">
        <v>249</v>
      </c>
      <c r="D402" s="117" t="s">
        <v>249</v>
      </c>
      <c r="E402" s="117" t="s">
        <v>512</v>
      </c>
      <c r="F402" s="118">
        <v>0</v>
      </c>
      <c r="G402" s="118">
        <v>0</v>
      </c>
      <c r="H402" s="118">
        <v>0</v>
      </c>
      <c r="I402" s="118">
        <v>0</v>
      </c>
      <c r="J402" s="118">
        <v>0</v>
      </c>
      <c r="K402" s="118">
        <v>0</v>
      </c>
      <c r="L402" s="118">
        <v>0</v>
      </c>
      <c r="M402" s="118">
        <v>0</v>
      </c>
      <c r="N402" s="119">
        <v>39723140</v>
      </c>
      <c r="O402" s="119">
        <v>89386.640625</v>
      </c>
      <c r="P402" s="118">
        <v>0</v>
      </c>
      <c r="Q402" s="118">
        <v>0</v>
      </c>
      <c r="R402" s="120">
        <v>0</v>
      </c>
      <c r="S402" s="121">
        <v>0</v>
      </c>
    </row>
    <row r="403" spans="1:19" ht="22.5" x14ac:dyDescent="0.2">
      <c r="A403" s="117" t="s">
        <v>1101</v>
      </c>
      <c r="B403" s="117" t="s">
        <v>508</v>
      </c>
      <c r="C403" s="117" t="s">
        <v>251</v>
      </c>
      <c r="D403" s="117" t="s">
        <v>251</v>
      </c>
      <c r="E403" s="117" t="s">
        <v>513</v>
      </c>
      <c r="F403" s="118">
        <v>3486623.63</v>
      </c>
      <c r="G403" s="118">
        <v>0</v>
      </c>
      <c r="H403" s="118">
        <v>195234128.94</v>
      </c>
      <c r="I403" s="118">
        <v>0</v>
      </c>
      <c r="J403" s="118">
        <v>0</v>
      </c>
      <c r="K403" s="118">
        <v>0</v>
      </c>
      <c r="L403" s="118">
        <v>0</v>
      </c>
      <c r="M403" s="118">
        <v>0</v>
      </c>
      <c r="N403" s="119">
        <v>0</v>
      </c>
      <c r="O403" s="119">
        <v>0</v>
      </c>
      <c r="P403" s="118">
        <v>195234128.94</v>
      </c>
      <c r="Q403" s="118">
        <v>0</v>
      </c>
      <c r="R403" s="120">
        <v>198720752.56999999</v>
      </c>
      <c r="S403" s="121">
        <v>0</v>
      </c>
    </row>
    <row r="404" spans="1:19" ht="33.75" x14ac:dyDescent="0.2">
      <c r="A404" s="117" t="s">
        <v>1101</v>
      </c>
      <c r="B404" s="117" t="s">
        <v>508</v>
      </c>
      <c r="C404" s="117" t="s">
        <v>256</v>
      </c>
      <c r="D404" s="117" t="s">
        <v>293</v>
      </c>
      <c r="E404" s="117" t="s">
        <v>514</v>
      </c>
      <c r="F404" s="118">
        <v>10671.2</v>
      </c>
      <c r="G404" s="118">
        <v>28</v>
      </c>
      <c r="H404" s="118">
        <v>108856.79</v>
      </c>
      <c r="I404" s="118">
        <v>274.92</v>
      </c>
      <c r="J404" s="118">
        <v>0</v>
      </c>
      <c r="K404" s="118">
        <v>0</v>
      </c>
      <c r="L404" s="118">
        <v>0</v>
      </c>
      <c r="M404" s="118">
        <v>0</v>
      </c>
      <c r="N404" s="119">
        <v>0</v>
      </c>
      <c r="O404" s="119">
        <v>0</v>
      </c>
      <c r="P404" s="118">
        <v>108856.79</v>
      </c>
      <c r="Q404" s="118">
        <v>274.92</v>
      </c>
      <c r="R404" s="120">
        <v>119527.99</v>
      </c>
      <c r="S404" s="121">
        <v>303.23</v>
      </c>
    </row>
    <row r="405" spans="1:19" ht="22.5" x14ac:dyDescent="0.2">
      <c r="A405" s="117" t="s">
        <v>1101</v>
      </c>
      <c r="B405" s="117" t="s">
        <v>508</v>
      </c>
      <c r="C405" s="117" t="s">
        <v>259</v>
      </c>
      <c r="D405" s="117" t="s">
        <v>274</v>
      </c>
      <c r="E405" s="117" t="s">
        <v>515</v>
      </c>
      <c r="F405" s="118">
        <v>0</v>
      </c>
      <c r="G405" s="118">
        <v>0</v>
      </c>
      <c r="H405" s="118">
        <v>0</v>
      </c>
      <c r="I405" s="118">
        <v>0</v>
      </c>
      <c r="J405" s="118">
        <v>2036368.72</v>
      </c>
      <c r="K405" s="118">
        <v>5690.28</v>
      </c>
      <c r="L405" s="118">
        <v>0</v>
      </c>
      <c r="M405" s="118">
        <v>0</v>
      </c>
      <c r="N405" s="119">
        <v>0</v>
      </c>
      <c r="O405" s="119">
        <v>0</v>
      </c>
      <c r="P405" s="118">
        <v>2036368.72</v>
      </c>
      <c r="Q405" s="118">
        <v>5690.28</v>
      </c>
      <c r="R405" s="120">
        <v>2036368.72</v>
      </c>
      <c r="S405" s="121">
        <v>5690.28</v>
      </c>
    </row>
    <row r="406" spans="1:19" ht="33.75" x14ac:dyDescent="0.2">
      <c r="A406" s="117" t="s">
        <v>1101</v>
      </c>
      <c r="B406" s="117" t="s">
        <v>508</v>
      </c>
      <c r="C406" s="117" t="s">
        <v>264</v>
      </c>
      <c r="D406" s="117" t="s">
        <v>296</v>
      </c>
      <c r="E406" s="117" t="s">
        <v>516</v>
      </c>
      <c r="F406" s="118">
        <v>0</v>
      </c>
      <c r="G406" s="118">
        <v>0</v>
      </c>
      <c r="H406" s="118">
        <v>39483.760000000002</v>
      </c>
      <c r="I406" s="118">
        <v>0</v>
      </c>
      <c r="J406" s="118">
        <v>0</v>
      </c>
      <c r="K406" s="118">
        <v>0</v>
      </c>
      <c r="L406" s="118">
        <v>0</v>
      </c>
      <c r="M406" s="118">
        <v>0</v>
      </c>
      <c r="N406" s="119">
        <v>0</v>
      </c>
      <c r="O406" s="119">
        <v>0</v>
      </c>
      <c r="P406" s="118">
        <v>39483.760000000002</v>
      </c>
      <c r="Q406" s="118">
        <v>0</v>
      </c>
      <c r="R406" s="120">
        <v>39483.760000000002</v>
      </c>
      <c r="S406" s="121">
        <v>0</v>
      </c>
    </row>
    <row r="407" spans="1:19" ht="45" x14ac:dyDescent="0.2">
      <c r="A407" s="117" t="s">
        <v>1101</v>
      </c>
      <c r="B407" s="117" t="s">
        <v>517</v>
      </c>
      <c r="C407" s="117" t="s">
        <v>236</v>
      </c>
      <c r="D407" s="117" t="s">
        <v>277</v>
      </c>
      <c r="E407" s="117" t="s">
        <v>518</v>
      </c>
      <c r="F407" s="118">
        <v>10421170</v>
      </c>
      <c r="G407" s="118">
        <v>28672</v>
      </c>
      <c r="H407" s="118">
        <v>0</v>
      </c>
      <c r="I407" s="118">
        <v>0</v>
      </c>
      <c r="J407" s="118">
        <v>46888691</v>
      </c>
      <c r="K407" s="118">
        <v>127555</v>
      </c>
      <c r="L407" s="118">
        <v>0</v>
      </c>
      <c r="M407" s="118">
        <v>0</v>
      </c>
      <c r="N407" s="119">
        <v>0</v>
      </c>
      <c r="O407" s="119">
        <v>0</v>
      </c>
      <c r="P407" s="118">
        <v>46888691</v>
      </c>
      <c r="Q407" s="118">
        <v>127555</v>
      </c>
      <c r="R407" s="120">
        <v>57309861</v>
      </c>
      <c r="S407" s="121">
        <v>156227</v>
      </c>
    </row>
    <row r="408" spans="1:19" ht="22.5" x14ac:dyDescent="0.2">
      <c r="A408" s="117" t="s">
        <v>1101</v>
      </c>
      <c r="B408" s="117" t="s">
        <v>517</v>
      </c>
      <c r="C408" s="117" t="s">
        <v>244</v>
      </c>
      <c r="D408" s="117" t="s">
        <v>244</v>
      </c>
      <c r="E408" s="117" t="s">
        <v>519</v>
      </c>
      <c r="F408" s="118">
        <v>3521885</v>
      </c>
      <c r="G408" s="118">
        <v>0</v>
      </c>
      <c r="H408" s="118">
        <v>13558321</v>
      </c>
      <c r="I408" s="118">
        <v>0</v>
      </c>
      <c r="J408" s="118">
        <v>0</v>
      </c>
      <c r="K408" s="118">
        <v>0</v>
      </c>
      <c r="L408" s="118">
        <v>0</v>
      </c>
      <c r="M408" s="118">
        <v>0</v>
      </c>
      <c r="N408" s="119">
        <v>0</v>
      </c>
      <c r="O408" s="119">
        <v>0</v>
      </c>
      <c r="P408" s="118">
        <v>13558321</v>
      </c>
      <c r="Q408" s="118">
        <v>0</v>
      </c>
      <c r="R408" s="120">
        <v>17080206</v>
      </c>
      <c r="S408" s="121">
        <v>0</v>
      </c>
    </row>
    <row r="409" spans="1:19" ht="22.5" x14ac:dyDescent="0.2">
      <c r="A409" s="117" t="s">
        <v>1101</v>
      </c>
      <c r="B409" s="117" t="s">
        <v>517</v>
      </c>
      <c r="C409" s="117" t="s">
        <v>249</v>
      </c>
      <c r="D409" s="117" t="s">
        <v>249</v>
      </c>
      <c r="E409" s="117" t="s">
        <v>520</v>
      </c>
      <c r="F409" s="118">
        <v>0</v>
      </c>
      <c r="G409" s="118">
        <v>0</v>
      </c>
      <c r="H409" s="118">
        <v>0</v>
      </c>
      <c r="I409" s="118">
        <v>0</v>
      </c>
      <c r="J409" s="118">
        <v>0</v>
      </c>
      <c r="K409" s="118">
        <v>0</v>
      </c>
      <c r="L409" s="118">
        <v>0</v>
      </c>
      <c r="M409" s="118">
        <v>0</v>
      </c>
      <c r="N409" s="119">
        <v>25659304</v>
      </c>
      <c r="O409" s="119">
        <v>73541</v>
      </c>
      <c r="P409" s="118">
        <v>0</v>
      </c>
      <c r="Q409" s="118">
        <v>0</v>
      </c>
      <c r="R409" s="120">
        <v>0</v>
      </c>
      <c r="S409" s="121">
        <v>0</v>
      </c>
    </row>
    <row r="410" spans="1:19" ht="22.5" x14ac:dyDescent="0.2">
      <c r="A410" s="117" t="s">
        <v>1101</v>
      </c>
      <c r="B410" s="117" t="s">
        <v>517</v>
      </c>
      <c r="C410" s="117" t="s">
        <v>251</v>
      </c>
      <c r="D410" s="117" t="s">
        <v>251</v>
      </c>
      <c r="E410" s="117" t="s">
        <v>521</v>
      </c>
      <c r="F410" s="118">
        <v>552983</v>
      </c>
      <c r="G410" s="118">
        <v>0</v>
      </c>
      <c r="H410" s="118">
        <v>38551558</v>
      </c>
      <c r="I410" s="118">
        <v>0</v>
      </c>
      <c r="J410" s="118">
        <v>0</v>
      </c>
      <c r="K410" s="118">
        <v>0</v>
      </c>
      <c r="L410" s="118">
        <v>0</v>
      </c>
      <c r="M410" s="118">
        <v>0</v>
      </c>
      <c r="N410" s="119">
        <v>0</v>
      </c>
      <c r="O410" s="119">
        <v>0</v>
      </c>
      <c r="P410" s="118">
        <v>38551558</v>
      </c>
      <c r="Q410" s="118">
        <v>0</v>
      </c>
      <c r="R410" s="120">
        <v>39104541</v>
      </c>
      <c r="S410" s="121">
        <v>0</v>
      </c>
    </row>
    <row r="411" spans="1:19" ht="22.5" x14ac:dyDescent="0.2">
      <c r="A411" s="117" t="s">
        <v>1101</v>
      </c>
      <c r="B411" s="117" t="s">
        <v>517</v>
      </c>
      <c r="C411" s="117" t="s">
        <v>259</v>
      </c>
      <c r="D411" s="117" t="s">
        <v>274</v>
      </c>
      <c r="E411" s="117" t="s">
        <v>522</v>
      </c>
      <c r="F411" s="118">
        <v>524866</v>
      </c>
      <c r="G411" s="118">
        <v>1513</v>
      </c>
      <c r="H411" s="118">
        <v>0</v>
      </c>
      <c r="I411" s="118">
        <v>0</v>
      </c>
      <c r="J411" s="118">
        <v>6222</v>
      </c>
      <c r="K411" s="118">
        <v>19</v>
      </c>
      <c r="L411" s="118">
        <v>0</v>
      </c>
      <c r="M411" s="118">
        <v>0</v>
      </c>
      <c r="N411" s="119">
        <v>0</v>
      </c>
      <c r="O411" s="119">
        <v>0</v>
      </c>
      <c r="P411" s="118">
        <v>6222</v>
      </c>
      <c r="Q411" s="118">
        <v>19</v>
      </c>
      <c r="R411" s="120">
        <v>531088</v>
      </c>
      <c r="S411" s="121">
        <v>1532</v>
      </c>
    </row>
    <row r="412" spans="1:19" ht="33.75" x14ac:dyDescent="0.2">
      <c r="A412" s="117" t="s">
        <v>1101</v>
      </c>
      <c r="B412" s="117" t="s">
        <v>517</v>
      </c>
      <c r="C412" s="117" t="s">
        <v>264</v>
      </c>
      <c r="D412" s="117" t="s">
        <v>296</v>
      </c>
      <c r="E412" s="117" t="s">
        <v>523</v>
      </c>
      <c r="F412" s="118">
        <v>19637</v>
      </c>
      <c r="G412" s="118">
        <v>0</v>
      </c>
      <c r="H412" s="118">
        <v>144522</v>
      </c>
      <c r="I412" s="118">
        <v>0</v>
      </c>
      <c r="J412" s="118">
        <v>0</v>
      </c>
      <c r="K412" s="118">
        <v>0</v>
      </c>
      <c r="L412" s="118">
        <v>0</v>
      </c>
      <c r="M412" s="118">
        <v>0</v>
      </c>
      <c r="N412" s="119">
        <v>0</v>
      </c>
      <c r="O412" s="119">
        <v>0</v>
      </c>
      <c r="P412" s="118">
        <v>144522</v>
      </c>
      <c r="Q412" s="118">
        <v>0</v>
      </c>
      <c r="R412" s="120">
        <v>164159</v>
      </c>
      <c r="S412" s="121">
        <v>0</v>
      </c>
    </row>
    <row r="413" spans="1:19" ht="33.75" x14ac:dyDescent="0.2">
      <c r="A413" s="117" t="s">
        <v>1101</v>
      </c>
      <c r="B413" s="117" t="s">
        <v>524</v>
      </c>
      <c r="C413" s="117" t="s">
        <v>234</v>
      </c>
      <c r="D413" s="117" t="s">
        <v>299</v>
      </c>
      <c r="E413" s="117" t="s">
        <v>525</v>
      </c>
      <c r="F413" s="118">
        <v>0</v>
      </c>
      <c r="G413" s="118">
        <v>0</v>
      </c>
      <c r="H413" s="118">
        <v>0</v>
      </c>
      <c r="I413" s="118">
        <v>0</v>
      </c>
      <c r="J413" s="118">
        <v>26557403.18</v>
      </c>
      <c r="K413" s="118">
        <v>89109.71</v>
      </c>
      <c r="L413" s="118">
        <v>0</v>
      </c>
      <c r="M413" s="118">
        <v>0</v>
      </c>
      <c r="N413" s="119">
        <v>0</v>
      </c>
      <c r="O413" s="119">
        <v>0</v>
      </c>
      <c r="P413" s="118">
        <v>26557403.18</v>
      </c>
      <c r="Q413" s="118">
        <v>89109.71</v>
      </c>
      <c r="R413" s="120">
        <v>26557403.18</v>
      </c>
      <c r="S413" s="121">
        <v>89109.71</v>
      </c>
    </row>
    <row r="414" spans="1:19" ht="45" x14ac:dyDescent="0.2">
      <c r="A414" s="117" t="s">
        <v>1101</v>
      </c>
      <c r="B414" s="117" t="s">
        <v>524</v>
      </c>
      <c r="C414" s="117" t="s">
        <v>236</v>
      </c>
      <c r="D414" s="117" t="s">
        <v>526</v>
      </c>
      <c r="E414" s="117" t="s">
        <v>527</v>
      </c>
      <c r="F414" s="118">
        <v>51112104.619999997</v>
      </c>
      <c r="G414" s="118">
        <v>117358</v>
      </c>
      <c r="H414" s="118">
        <v>0</v>
      </c>
      <c r="I414" s="118">
        <v>0</v>
      </c>
      <c r="J414" s="118">
        <v>154941204.40000001</v>
      </c>
      <c r="K414" s="118">
        <v>351583.34</v>
      </c>
      <c r="L414" s="118">
        <v>0</v>
      </c>
      <c r="M414" s="118">
        <v>0</v>
      </c>
      <c r="N414" s="119">
        <v>0</v>
      </c>
      <c r="O414" s="119">
        <v>0</v>
      </c>
      <c r="P414" s="118">
        <v>154941204.40000001</v>
      </c>
      <c r="Q414" s="118">
        <v>351583.34</v>
      </c>
      <c r="R414" s="120">
        <v>206053309.02000001</v>
      </c>
      <c r="S414" s="121">
        <v>468941.43</v>
      </c>
    </row>
    <row r="415" spans="1:19" ht="45" x14ac:dyDescent="0.2">
      <c r="A415" s="117" t="s">
        <v>1101</v>
      </c>
      <c r="B415" s="117" t="s">
        <v>524</v>
      </c>
      <c r="C415" s="117" t="s">
        <v>236</v>
      </c>
      <c r="D415" s="117" t="s">
        <v>286</v>
      </c>
      <c r="E415" s="117" t="s">
        <v>528</v>
      </c>
      <c r="F415" s="118">
        <v>78840397.609999999</v>
      </c>
      <c r="G415" s="118">
        <v>214723</v>
      </c>
      <c r="H415" s="118">
        <v>80205294.859999999</v>
      </c>
      <c r="I415" s="118">
        <v>219051.93</v>
      </c>
      <c r="J415" s="118">
        <v>347051374.01999998</v>
      </c>
      <c r="K415" s="118">
        <v>934500.34</v>
      </c>
      <c r="L415" s="118">
        <v>3912171.75</v>
      </c>
      <c r="M415" s="118">
        <v>7261.14013671875</v>
      </c>
      <c r="N415" s="119">
        <v>0</v>
      </c>
      <c r="O415" s="119">
        <v>0</v>
      </c>
      <c r="P415" s="118">
        <v>431168840.74000001</v>
      </c>
      <c r="Q415" s="118">
        <v>1160813.4099999999</v>
      </c>
      <c r="R415" s="120">
        <v>510009238.35000002</v>
      </c>
      <c r="S415" s="121">
        <v>1375536.5</v>
      </c>
    </row>
    <row r="416" spans="1:19" ht="33.75" x14ac:dyDescent="0.2">
      <c r="A416" s="117" t="s">
        <v>1101</v>
      </c>
      <c r="B416" s="117" t="s">
        <v>524</v>
      </c>
      <c r="C416" s="117" t="s">
        <v>244</v>
      </c>
      <c r="D416" s="117" t="s">
        <v>244</v>
      </c>
      <c r="E416" s="117" t="s">
        <v>529</v>
      </c>
      <c r="F416" s="118">
        <v>23604361.34</v>
      </c>
      <c r="G416" s="118">
        <v>0</v>
      </c>
      <c r="H416" s="118">
        <v>147256737.08000001</v>
      </c>
      <c r="I416" s="118">
        <v>0</v>
      </c>
      <c r="J416" s="118">
        <v>0</v>
      </c>
      <c r="K416" s="118">
        <v>0</v>
      </c>
      <c r="L416" s="118">
        <v>0</v>
      </c>
      <c r="M416" s="118">
        <v>0</v>
      </c>
      <c r="N416" s="119">
        <v>0</v>
      </c>
      <c r="O416" s="119">
        <v>0</v>
      </c>
      <c r="P416" s="118">
        <v>147256737.08000001</v>
      </c>
      <c r="Q416" s="118">
        <v>0</v>
      </c>
      <c r="R416" s="120">
        <v>170861098.41999999</v>
      </c>
      <c r="S416" s="121">
        <v>0</v>
      </c>
    </row>
    <row r="417" spans="1:19" ht="33.75" x14ac:dyDescent="0.2">
      <c r="A417" s="117" t="s">
        <v>1101</v>
      </c>
      <c r="B417" s="117" t="s">
        <v>524</v>
      </c>
      <c r="C417" s="117" t="s">
        <v>249</v>
      </c>
      <c r="D417" s="117" t="s">
        <v>249</v>
      </c>
      <c r="E417" s="117" t="s">
        <v>530</v>
      </c>
      <c r="F417" s="118">
        <v>0</v>
      </c>
      <c r="G417" s="118">
        <v>0</v>
      </c>
      <c r="H417" s="118">
        <v>0</v>
      </c>
      <c r="I417" s="118">
        <v>0</v>
      </c>
      <c r="J417" s="118">
        <v>0</v>
      </c>
      <c r="K417" s="118">
        <v>0</v>
      </c>
      <c r="L417" s="118">
        <v>0</v>
      </c>
      <c r="M417" s="118">
        <v>0</v>
      </c>
      <c r="N417" s="119">
        <v>196664448</v>
      </c>
      <c r="O417" s="119">
        <v>421576.375</v>
      </c>
      <c r="P417" s="118">
        <v>0</v>
      </c>
      <c r="Q417" s="118">
        <v>0</v>
      </c>
      <c r="R417" s="120">
        <v>0</v>
      </c>
      <c r="S417" s="121">
        <v>0</v>
      </c>
    </row>
    <row r="418" spans="1:19" ht="33.75" x14ac:dyDescent="0.2">
      <c r="A418" s="117" t="s">
        <v>1101</v>
      </c>
      <c r="B418" s="117" t="s">
        <v>524</v>
      </c>
      <c r="C418" s="117" t="s">
        <v>251</v>
      </c>
      <c r="D418" s="117" t="s">
        <v>251</v>
      </c>
      <c r="E418" s="117" t="s">
        <v>531</v>
      </c>
      <c r="F418" s="118">
        <v>4829533.1900000004</v>
      </c>
      <c r="G418" s="118">
        <v>0</v>
      </c>
      <c r="H418" s="118">
        <v>624804864.21000004</v>
      </c>
      <c r="I418" s="118">
        <v>0</v>
      </c>
      <c r="J418" s="118">
        <v>0</v>
      </c>
      <c r="K418" s="118">
        <v>0</v>
      </c>
      <c r="L418" s="118">
        <v>0</v>
      </c>
      <c r="M418" s="118">
        <v>0</v>
      </c>
      <c r="N418" s="119">
        <v>0</v>
      </c>
      <c r="O418" s="119">
        <v>0</v>
      </c>
      <c r="P418" s="118">
        <v>624804864.21000004</v>
      </c>
      <c r="Q418" s="118">
        <v>0</v>
      </c>
      <c r="R418" s="120">
        <v>629634397.39999998</v>
      </c>
      <c r="S418" s="121">
        <v>0</v>
      </c>
    </row>
    <row r="419" spans="1:19" ht="33.75" x14ac:dyDescent="0.2">
      <c r="A419" s="117" t="s">
        <v>1101</v>
      </c>
      <c r="B419" s="117" t="s">
        <v>524</v>
      </c>
      <c r="C419" s="117" t="s">
        <v>256</v>
      </c>
      <c r="D419" s="117" t="s">
        <v>293</v>
      </c>
      <c r="E419" s="117" t="s">
        <v>532</v>
      </c>
      <c r="F419" s="118">
        <v>0</v>
      </c>
      <c r="G419" s="118">
        <v>0</v>
      </c>
      <c r="H419" s="118">
        <v>97016.74</v>
      </c>
      <c r="I419" s="118">
        <v>269.49</v>
      </c>
      <c r="J419" s="118">
        <v>0</v>
      </c>
      <c r="K419" s="118">
        <v>0</v>
      </c>
      <c r="L419" s="118">
        <v>0</v>
      </c>
      <c r="M419" s="118">
        <v>0</v>
      </c>
      <c r="N419" s="119">
        <v>0</v>
      </c>
      <c r="O419" s="119">
        <v>0</v>
      </c>
      <c r="P419" s="118">
        <v>97016.74</v>
      </c>
      <c r="Q419" s="118">
        <v>269.49</v>
      </c>
      <c r="R419" s="120">
        <v>97016.74</v>
      </c>
      <c r="S419" s="121">
        <v>269.49</v>
      </c>
    </row>
    <row r="420" spans="1:19" ht="33.75" x14ac:dyDescent="0.2">
      <c r="A420" s="117" t="s">
        <v>1101</v>
      </c>
      <c r="B420" s="117" t="s">
        <v>524</v>
      </c>
      <c r="C420" s="117" t="s">
        <v>259</v>
      </c>
      <c r="D420" s="117" t="s">
        <v>274</v>
      </c>
      <c r="E420" s="117" t="s">
        <v>533</v>
      </c>
      <c r="F420" s="118">
        <v>0</v>
      </c>
      <c r="G420" s="118">
        <v>0</v>
      </c>
      <c r="H420" s="118">
        <v>0</v>
      </c>
      <c r="I420" s="118">
        <v>0</v>
      </c>
      <c r="J420" s="118">
        <v>5737668.0800000001</v>
      </c>
      <c r="K420" s="118">
        <v>16271.59</v>
      </c>
      <c r="L420" s="118">
        <v>0</v>
      </c>
      <c r="M420" s="118">
        <v>0</v>
      </c>
      <c r="N420" s="119">
        <v>0</v>
      </c>
      <c r="O420" s="119">
        <v>0</v>
      </c>
      <c r="P420" s="118">
        <v>5737668.0800000001</v>
      </c>
      <c r="Q420" s="118">
        <v>16271.59</v>
      </c>
      <c r="R420" s="120">
        <v>5737668.0800000001</v>
      </c>
      <c r="S420" s="121">
        <v>16271.59</v>
      </c>
    </row>
    <row r="421" spans="1:19" ht="33.75" x14ac:dyDescent="0.2">
      <c r="A421" s="117" t="s">
        <v>1101</v>
      </c>
      <c r="B421" s="117" t="s">
        <v>524</v>
      </c>
      <c r="C421" s="117" t="s">
        <v>264</v>
      </c>
      <c r="D421" s="117" t="s">
        <v>296</v>
      </c>
      <c r="E421" s="117" t="s">
        <v>534</v>
      </c>
      <c r="F421" s="118">
        <v>0</v>
      </c>
      <c r="G421" s="118">
        <v>0</v>
      </c>
      <c r="H421" s="118">
        <v>5094204.09</v>
      </c>
      <c r="I421" s="118">
        <v>0</v>
      </c>
      <c r="J421" s="118">
        <v>0</v>
      </c>
      <c r="K421" s="118">
        <v>0</v>
      </c>
      <c r="L421" s="118">
        <v>0</v>
      </c>
      <c r="M421" s="118">
        <v>0</v>
      </c>
      <c r="N421" s="119">
        <v>0</v>
      </c>
      <c r="O421" s="119">
        <v>0</v>
      </c>
      <c r="P421" s="118">
        <v>5094204.09</v>
      </c>
      <c r="Q421" s="118">
        <v>0</v>
      </c>
      <c r="R421" s="120">
        <v>5094204.09</v>
      </c>
      <c r="S421" s="121">
        <v>0</v>
      </c>
    </row>
    <row r="422" spans="1:19" ht="45" x14ac:dyDescent="0.2">
      <c r="A422" s="117" t="s">
        <v>1101</v>
      </c>
      <c r="B422" s="117" t="s">
        <v>535</v>
      </c>
      <c r="C422" s="117" t="s">
        <v>236</v>
      </c>
      <c r="D422" s="117" t="s">
        <v>277</v>
      </c>
      <c r="E422" s="117" t="s">
        <v>536</v>
      </c>
      <c r="F422" s="118">
        <v>26478973.809999999</v>
      </c>
      <c r="G422" s="118">
        <v>64679</v>
      </c>
      <c r="H422" s="118">
        <v>8543155.8200000003</v>
      </c>
      <c r="I422" s="118">
        <v>27291.16</v>
      </c>
      <c r="J422" s="118">
        <v>91548790.349999994</v>
      </c>
      <c r="K422" s="118">
        <v>200901.55</v>
      </c>
      <c r="L422" s="118">
        <v>2570983.25</v>
      </c>
      <c r="M422" s="118">
        <v>5452.740234375</v>
      </c>
      <c r="N422" s="119">
        <v>0</v>
      </c>
      <c r="O422" s="119">
        <v>0</v>
      </c>
      <c r="P422" s="118">
        <v>102662929.47</v>
      </c>
      <c r="Q422" s="118">
        <v>233645.45</v>
      </c>
      <c r="R422" s="120">
        <v>129141903.28</v>
      </c>
      <c r="S422" s="121">
        <v>298325.05</v>
      </c>
    </row>
    <row r="423" spans="1:19" ht="22.5" x14ac:dyDescent="0.2">
      <c r="A423" s="117" t="s">
        <v>1101</v>
      </c>
      <c r="B423" s="117" t="s">
        <v>535</v>
      </c>
      <c r="C423" s="117" t="s">
        <v>244</v>
      </c>
      <c r="D423" s="117" t="s">
        <v>244</v>
      </c>
      <c r="E423" s="117" t="s">
        <v>537</v>
      </c>
      <c r="F423" s="118">
        <v>5719186.5199999996</v>
      </c>
      <c r="G423" s="118">
        <v>0</v>
      </c>
      <c r="H423" s="118">
        <v>27808131.030000001</v>
      </c>
      <c r="I423" s="118">
        <v>0</v>
      </c>
      <c r="J423" s="118">
        <v>0</v>
      </c>
      <c r="K423" s="118">
        <v>0</v>
      </c>
      <c r="L423" s="118">
        <v>0</v>
      </c>
      <c r="M423" s="118">
        <v>0</v>
      </c>
      <c r="N423" s="119">
        <v>0</v>
      </c>
      <c r="O423" s="119">
        <v>0</v>
      </c>
      <c r="P423" s="118">
        <v>27808131.030000001</v>
      </c>
      <c r="Q423" s="118">
        <v>0</v>
      </c>
      <c r="R423" s="120">
        <v>33527317.550000001</v>
      </c>
      <c r="S423" s="121">
        <v>0</v>
      </c>
    </row>
    <row r="424" spans="1:19" ht="22.5" x14ac:dyDescent="0.2">
      <c r="A424" s="117" t="s">
        <v>1101</v>
      </c>
      <c r="B424" s="117" t="s">
        <v>535</v>
      </c>
      <c r="C424" s="117" t="s">
        <v>249</v>
      </c>
      <c r="D424" s="117" t="s">
        <v>249</v>
      </c>
      <c r="E424" s="117" t="s">
        <v>538</v>
      </c>
      <c r="F424" s="118">
        <v>0</v>
      </c>
      <c r="G424" s="118">
        <v>0</v>
      </c>
      <c r="H424" s="118">
        <v>0</v>
      </c>
      <c r="I424" s="118">
        <v>0</v>
      </c>
      <c r="J424" s="118">
        <v>0</v>
      </c>
      <c r="K424" s="118">
        <v>0</v>
      </c>
      <c r="L424" s="118">
        <v>0</v>
      </c>
      <c r="M424" s="118">
        <v>0</v>
      </c>
      <c r="N424" s="119">
        <v>60822724</v>
      </c>
      <c r="O424" s="119">
        <v>112268.359375</v>
      </c>
      <c r="P424" s="118">
        <v>0</v>
      </c>
      <c r="Q424" s="118">
        <v>0</v>
      </c>
      <c r="R424" s="120">
        <v>0</v>
      </c>
      <c r="S424" s="121">
        <v>0</v>
      </c>
    </row>
    <row r="425" spans="1:19" ht="22.5" x14ac:dyDescent="0.2">
      <c r="A425" s="117" t="s">
        <v>1101</v>
      </c>
      <c r="B425" s="117" t="s">
        <v>535</v>
      </c>
      <c r="C425" s="117" t="s">
        <v>251</v>
      </c>
      <c r="D425" s="117" t="s">
        <v>251</v>
      </c>
      <c r="E425" s="117" t="s">
        <v>539</v>
      </c>
      <c r="F425" s="118">
        <v>1305778</v>
      </c>
      <c r="G425" s="118">
        <v>0</v>
      </c>
      <c r="H425" s="118">
        <v>93771985.129999995</v>
      </c>
      <c r="I425" s="118">
        <v>0</v>
      </c>
      <c r="J425" s="118">
        <v>0</v>
      </c>
      <c r="K425" s="118">
        <v>0</v>
      </c>
      <c r="L425" s="118">
        <v>0</v>
      </c>
      <c r="M425" s="118">
        <v>0</v>
      </c>
      <c r="N425" s="119">
        <v>0</v>
      </c>
      <c r="O425" s="119">
        <v>0</v>
      </c>
      <c r="P425" s="118">
        <v>93771985.129999995</v>
      </c>
      <c r="Q425" s="118">
        <v>0</v>
      </c>
      <c r="R425" s="120">
        <v>95077763.129999995</v>
      </c>
      <c r="S425" s="121">
        <v>0</v>
      </c>
    </row>
    <row r="426" spans="1:19" ht="33.75" x14ac:dyDescent="0.2">
      <c r="A426" s="117" t="s">
        <v>1101</v>
      </c>
      <c r="B426" s="117" t="s">
        <v>535</v>
      </c>
      <c r="C426" s="117" t="s">
        <v>256</v>
      </c>
      <c r="D426" s="117" t="s">
        <v>293</v>
      </c>
      <c r="E426" s="117" t="s">
        <v>540</v>
      </c>
      <c r="F426" s="118">
        <v>0</v>
      </c>
      <c r="G426" s="118">
        <v>0</v>
      </c>
      <c r="H426" s="118">
        <v>102474.81</v>
      </c>
      <c r="I426" s="118">
        <v>282</v>
      </c>
      <c r="J426" s="118">
        <v>0</v>
      </c>
      <c r="K426" s="118">
        <v>0</v>
      </c>
      <c r="L426" s="118">
        <v>0</v>
      </c>
      <c r="M426" s="118">
        <v>0</v>
      </c>
      <c r="N426" s="119">
        <v>0</v>
      </c>
      <c r="O426" s="119">
        <v>0</v>
      </c>
      <c r="P426" s="118">
        <v>102474.81</v>
      </c>
      <c r="Q426" s="118">
        <v>282</v>
      </c>
      <c r="R426" s="120">
        <v>102474.81</v>
      </c>
      <c r="S426" s="121">
        <v>282</v>
      </c>
    </row>
    <row r="427" spans="1:19" ht="22.5" x14ac:dyDescent="0.2">
      <c r="A427" s="117" t="s">
        <v>1101</v>
      </c>
      <c r="B427" s="117" t="s">
        <v>535</v>
      </c>
      <c r="C427" s="117" t="s">
        <v>259</v>
      </c>
      <c r="D427" s="117" t="s">
        <v>274</v>
      </c>
      <c r="E427" s="117" t="s">
        <v>541</v>
      </c>
      <c r="F427" s="118">
        <v>0</v>
      </c>
      <c r="G427" s="118">
        <v>0</v>
      </c>
      <c r="H427" s="118">
        <v>149887.93</v>
      </c>
      <c r="I427" s="118">
        <v>412.16</v>
      </c>
      <c r="J427" s="118">
        <v>720229.9</v>
      </c>
      <c r="K427" s="118">
        <v>2008.19</v>
      </c>
      <c r="L427" s="118">
        <v>0</v>
      </c>
      <c r="M427" s="118">
        <v>0</v>
      </c>
      <c r="N427" s="119">
        <v>0</v>
      </c>
      <c r="O427" s="119">
        <v>0</v>
      </c>
      <c r="P427" s="118">
        <v>870117.83</v>
      </c>
      <c r="Q427" s="118">
        <v>2420.35</v>
      </c>
      <c r="R427" s="120">
        <v>870117.83</v>
      </c>
      <c r="S427" s="121">
        <v>2420.35</v>
      </c>
    </row>
    <row r="428" spans="1:19" ht="33.75" x14ac:dyDescent="0.2">
      <c r="A428" s="117" t="s">
        <v>1101</v>
      </c>
      <c r="B428" s="117" t="s">
        <v>535</v>
      </c>
      <c r="C428" s="117" t="s">
        <v>264</v>
      </c>
      <c r="D428" s="117" t="s">
        <v>296</v>
      </c>
      <c r="E428" s="117" t="s">
        <v>542</v>
      </c>
      <c r="F428" s="118">
        <v>0</v>
      </c>
      <c r="G428" s="118">
        <v>0</v>
      </c>
      <c r="H428" s="118">
        <v>375339.19</v>
      </c>
      <c r="I428" s="118">
        <v>0</v>
      </c>
      <c r="J428" s="118">
        <v>0</v>
      </c>
      <c r="K428" s="118">
        <v>0</v>
      </c>
      <c r="L428" s="118">
        <v>0</v>
      </c>
      <c r="M428" s="118">
        <v>0</v>
      </c>
      <c r="N428" s="119">
        <v>0</v>
      </c>
      <c r="O428" s="119">
        <v>0</v>
      </c>
      <c r="P428" s="118">
        <v>375339.19</v>
      </c>
      <c r="Q428" s="118">
        <v>0</v>
      </c>
      <c r="R428" s="120">
        <v>375339.19</v>
      </c>
      <c r="S428" s="121">
        <v>0</v>
      </c>
    </row>
    <row r="429" spans="1:19" ht="45" x14ac:dyDescent="0.2">
      <c r="A429" s="117" t="s">
        <v>1101</v>
      </c>
      <c r="B429" s="117" t="s">
        <v>543</v>
      </c>
      <c r="C429" s="117" t="s">
        <v>236</v>
      </c>
      <c r="D429" s="117" t="s">
        <v>284</v>
      </c>
      <c r="E429" s="117" t="s">
        <v>544</v>
      </c>
      <c r="F429" s="118">
        <v>0</v>
      </c>
      <c r="G429" s="118">
        <v>0</v>
      </c>
      <c r="H429" s="118">
        <v>0</v>
      </c>
      <c r="I429" s="118">
        <v>0</v>
      </c>
      <c r="J429" s="118">
        <v>69311783</v>
      </c>
      <c r="K429" s="118">
        <v>170784</v>
      </c>
      <c r="L429" s="118">
        <v>0</v>
      </c>
      <c r="M429" s="118">
        <v>0</v>
      </c>
      <c r="N429" s="119">
        <v>0</v>
      </c>
      <c r="O429" s="119">
        <v>0</v>
      </c>
      <c r="P429" s="118">
        <v>69311783</v>
      </c>
      <c r="Q429" s="118">
        <v>170784</v>
      </c>
      <c r="R429" s="120">
        <v>69311783</v>
      </c>
      <c r="S429" s="121">
        <v>170784</v>
      </c>
    </row>
    <row r="430" spans="1:19" ht="45" x14ac:dyDescent="0.2">
      <c r="A430" s="117" t="s">
        <v>1101</v>
      </c>
      <c r="B430" s="117" t="s">
        <v>543</v>
      </c>
      <c r="C430" s="117" t="s">
        <v>236</v>
      </c>
      <c r="D430" s="117" t="s">
        <v>286</v>
      </c>
      <c r="E430" s="117" t="s">
        <v>545</v>
      </c>
      <c r="F430" s="118">
        <v>35635487</v>
      </c>
      <c r="G430" s="118">
        <v>97117</v>
      </c>
      <c r="H430" s="118">
        <v>106437437</v>
      </c>
      <c r="I430" s="118">
        <v>269541</v>
      </c>
      <c r="J430" s="118">
        <v>162907259</v>
      </c>
      <c r="K430" s="118">
        <v>409091</v>
      </c>
      <c r="L430" s="118">
        <v>6438736</v>
      </c>
      <c r="M430" s="118">
        <v>12276</v>
      </c>
      <c r="N430" s="119">
        <v>0</v>
      </c>
      <c r="O430" s="119">
        <v>0</v>
      </c>
      <c r="P430" s="118">
        <v>275783432</v>
      </c>
      <c r="Q430" s="118">
        <v>690908</v>
      </c>
      <c r="R430" s="120">
        <v>311418919</v>
      </c>
      <c r="S430" s="121">
        <v>788025</v>
      </c>
    </row>
    <row r="431" spans="1:19" ht="22.5" x14ac:dyDescent="0.2">
      <c r="A431" s="117" t="s">
        <v>1101</v>
      </c>
      <c r="B431" s="117" t="s">
        <v>543</v>
      </c>
      <c r="C431" s="117" t="s">
        <v>244</v>
      </c>
      <c r="D431" s="117" t="s">
        <v>244</v>
      </c>
      <c r="E431" s="117" t="s">
        <v>546</v>
      </c>
      <c r="F431" s="118">
        <v>16704834</v>
      </c>
      <c r="G431" s="118">
        <v>0</v>
      </c>
      <c r="H431" s="118">
        <v>102540921</v>
      </c>
      <c r="I431" s="118">
        <v>0</v>
      </c>
      <c r="J431" s="118">
        <v>0</v>
      </c>
      <c r="K431" s="118">
        <v>0</v>
      </c>
      <c r="L431" s="118">
        <v>0</v>
      </c>
      <c r="M431" s="118">
        <v>0</v>
      </c>
      <c r="N431" s="119">
        <v>0</v>
      </c>
      <c r="O431" s="119">
        <v>0</v>
      </c>
      <c r="P431" s="118">
        <v>102540921</v>
      </c>
      <c r="Q431" s="118">
        <v>0</v>
      </c>
      <c r="R431" s="120">
        <v>119245755</v>
      </c>
      <c r="S431" s="121">
        <v>0</v>
      </c>
    </row>
    <row r="432" spans="1:19" ht="22.5" x14ac:dyDescent="0.2">
      <c r="A432" s="117" t="s">
        <v>1101</v>
      </c>
      <c r="B432" s="117" t="s">
        <v>543</v>
      </c>
      <c r="C432" s="117" t="s">
        <v>246</v>
      </c>
      <c r="D432" s="117" t="s">
        <v>289</v>
      </c>
      <c r="E432" s="117" t="s">
        <v>547</v>
      </c>
      <c r="F432" s="118">
        <v>0</v>
      </c>
      <c r="G432" s="118">
        <v>0</v>
      </c>
      <c r="H432" s="118">
        <v>0</v>
      </c>
      <c r="I432" s="118">
        <v>0</v>
      </c>
      <c r="J432" s="118">
        <v>36146632</v>
      </c>
      <c r="K432" s="118">
        <v>73363</v>
      </c>
      <c r="L432" s="118">
        <v>0</v>
      </c>
      <c r="M432" s="118">
        <v>0</v>
      </c>
      <c r="N432" s="119">
        <v>0</v>
      </c>
      <c r="O432" s="119">
        <v>0</v>
      </c>
      <c r="P432" s="118">
        <v>36146632</v>
      </c>
      <c r="Q432" s="118">
        <v>73363</v>
      </c>
      <c r="R432" s="120">
        <v>36146632</v>
      </c>
      <c r="S432" s="121">
        <v>73363</v>
      </c>
    </row>
    <row r="433" spans="1:19" ht="22.5" x14ac:dyDescent="0.2">
      <c r="A433" s="117" t="s">
        <v>1101</v>
      </c>
      <c r="B433" s="117" t="s">
        <v>543</v>
      </c>
      <c r="C433" s="117" t="s">
        <v>249</v>
      </c>
      <c r="D433" s="117" t="s">
        <v>249</v>
      </c>
      <c r="E433" s="117" t="s">
        <v>548</v>
      </c>
      <c r="F433" s="118">
        <v>0</v>
      </c>
      <c r="G433" s="118">
        <v>0</v>
      </c>
      <c r="H433" s="118">
        <v>0</v>
      </c>
      <c r="I433" s="118">
        <v>0</v>
      </c>
      <c r="J433" s="118">
        <v>0</v>
      </c>
      <c r="K433" s="118">
        <v>0</v>
      </c>
      <c r="L433" s="118">
        <v>0</v>
      </c>
      <c r="M433" s="118">
        <v>0</v>
      </c>
      <c r="N433" s="119">
        <v>82987744</v>
      </c>
      <c r="O433" s="119">
        <v>184841</v>
      </c>
      <c r="P433" s="118">
        <v>0</v>
      </c>
      <c r="Q433" s="118">
        <v>0</v>
      </c>
      <c r="R433" s="120">
        <v>0</v>
      </c>
      <c r="S433" s="121">
        <v>0</v>
      </c>
    </row>
    <row r="434" spans="1:19" ht="22.5" x14ac:dyDescent="0.2">
      <c r="A434" s="117" t="s">
        <v>1101</v>
      </c>
      <c r="B434" s="117" t="s">
        <v>543</v>
      </c>
      <c r="C434" s="117" t="s">
        <v>251</v>
      </c>
      <c r="D434" s="117" t="s">
        <v>251</v>
      </c>
      <c r="E434" s="117" t="s">
        <v>549</v>
      </c>
      <c r="F434" s="118">
        <v>8714908</v>
      </c>
      <c r="G434" s="118">
        <v>0</v>
      </c>
      <c r="H434" s="118">
        <v>503994083</v>
      </c>
      <c r="I434" s="118">
        <v>0</v>
      </c>
      <c r="J434" s="118">
        <v>0</v>
      </c>
      <c r="K434" s="118">
        <v>0</v>
      </c>
      <c r="L434" s="118">
        <v>0</v>
      </c>
      <c r="M434" s="118">
        <v>0</v>
      </c>
      <c r="N434" s="119">
        <v>0</v>
      </c>
      <c r="O434" s="119">
        <v>0</v>
      </c>
      <c r="P434" s="118">
        <v>503994083</v>
      </c>
      <c r="Q434" s="118">
        <v>0</v>
      </c>
      <c r="R434" s="120">
        <v>512708991</v>
      </c>
      <c r="S434" s="121">
        <v>0</v>
      </c>
    </row>
    <row r="435" spans="1:19" ht="33.75" x14ac:dyDescent="0.2">
      <c r="A435" s="117" t="s">
        <v>1101</v>
      </c>
      <c r="B435" s="117" t="s">
        <v>543</v>
      </c>
      <c r="C435" s="117" t="s">
        <v>256</v>
      </c>
      <c r="D435" s="117" t="s">
        <v>293</v>
      </c>
      <c r="E435" s="117" t="s">
        <v>550</v>
      </c>
      <c r="F435" s="118">
        <v>0</v>
      </c>
      <c r="G435" s="118">
        <v>0</v>
      </c>
      <c r="H435" s="118">
        <v>24360</v>
      </c>
      <c r="I435" s="118">
        <v>81</v>
      </c>
      <c r="J435" s="118">
        <v>0</v>
      </c>
      <c r="K435" s="118">
        <v>0</v>
      </c>
      <c r="L435" s="118">
        <v>0</v>
      </c>
      <c r="M435" s="118">
        <v>0</v>
      </c>
      <c r="N435" s="119">
        <v>0</v>
      </c>
      <c r="O435" s="119">
        <v>0</v>
      </c>
      <c r="P435" s="118">
        <v>24360</v>
      </c>
      <c r="Q435" s="118">
        <v>81</v>
      </c>
      <c r="R435" s="120">
        <v>24360</v>
      </c>
      <c r="S435" s="121">
        <v>81</v>
      </c>
    </row>
    <row r="436" spans="1:19" ht="22.5" x14ac:dyDescent="0.2">
      <c r="A436" s="117" t="s">
        <v>1101</v>
      </c>
      <c r="B436" s="117" t="s">
        <v>543</v>
      </c>
      <c r="C436" s="117" t="s">
        <v>259</v>
      </c>
      <c r="D436" s="117" t="s">
        <v>274</v>
      </c>
      <c r="E436" s="117" t="s">
        <v>551</v>
      </c>
      <c r="F436" s="118">
        <v>0</v>
      </c>
      <c r="G436" s="118">
        <v>0</v>
      </c>
      <c r="H436" s="118">
        <v>0</v>
      </c>
      <c r="I436" s="118">
        <v>0</v>
      </c>
      <c r="J436" s="118">
        <v>4352367</v>
      </c>
      <c r="K436" s="118">
        <v>22551</v>
      </c>
      <c r="L436" s="118">
        <v>0</v>
      </c>
      <c r="M436" s="118">
        <v>0</v>
      </c>
      <c r="N436" s="119">
        <v>0</v>
      </c>
      <c r="O436" s="119">
        <v>0</v>
      </c>
      <c r="P436" s="118">
        <v>4352367</v>
      </c>
      <c r="Q436" s="118">
        <v>22551</v>
      </c>
      <c r="R436" s="120">
        <v>4352367</v>
      </c>
      <c r="S436" s="121">
        <v>22551</v>
      </c>
    </row>
    <row r="437" spans="1:19" ht="33.75" x14ac:dyDescent="0.2">
      <c r="A437" s="117" t="s">
        <v>1101</v>
      </c>
      <c r="B437" s="117" t="s">
        <v>543</v>
      </c>
      <c r="C437" s="117" t="s">
        <v>264</v>
      </c>
      <c r="D437" s="117" t="s">
        <v>296</v>
      </c>
      <c r="E437" s="117" t="s">
        <v>552</v>
      </c>
      <c r="F437" s="118">
        <v>0</v>
      </c>
      <c r="G437" s="118">
        <v>0</v>
      </c>
      <c r="H437" s="118">
        <v>844682</v>
      </c>
      <c r="I437" s="118">
        <v>0</v>
      </c>
      <c r="J437" s="118">
        <v>0</v>
      </c>
      <c r="K437" s="118">
        <v>0</v>
      </c>
      <c r="L437" s="118">
        <v>0</v>
      </c>
      <c r="M437" s="118">
        <v>0</v>
      </c>
      <c r="N437" s="119">
        <v>0</v>
      </c>
      <c r="O437" s="119">
        <v>0</v>
      </c>
      <c r="P437" s="118">
        <v>844682</v>
      </c>
      <c r="Q437" s="118">
        <v>0</v>
      </c>
      <c r="R437" s="120">
        <v>844682</v>
      </c>
      <c r="S437" s="121">
        <v>0</v>
      </c>
    </row>
    <row r="438" spans="1:19" ht="45" x14ac:dyDescent="0.2">
      <c r="A438" s="117" t="s">
        <v>1101</v>
      </c>
      <c r="B438" s="117" t="s">
        <v>553</v>
      </c>
      <c r="C438" s="117" t="s">
        <v>236</v>
      </c>
      <c r="D438" s="117" t="s">
        <v>277</v>
      </c>
      <c r="E438" s="117" t="s">
        <v>554</v>
      </c>
      <c r="F438" s="118">
        <v>14495807</v>
      </c>
      <c r="G438" s="118">
        <v>43451</v>
      </c>
      <c r="H438" s="118">
        <v>13006239</v>
      </c>
      <c r="I438" s="118">
        <v>25741.040000000001</v>
      </c>
      <c r="J438" s="118">
        <v>40458248</v>
      </c>
      <c r="K438" s="118">
        <v>118860.32</v>
      </c>
      <c r="L438" s="118">
        <v>0</v>
      </c>
      <c r="M438" s="118">
        <v>0</v>
      </c>
      <c r="N438" s="119">
        <v>0</v>
      </c>
      <c r="O438" s="119">
        <v>0</v>
      </c>
      <c r="P438" s="118">
        <v>53464487</v>
      </c>
      <c r="Q438" s="118">
        <v>144601.35999999999</v>
      </c>
      <c r="R438" s="120">
        <v>67960294</v>
      </c>
      <c r="S438" s="121">
        <v>188052.4</v>
      </c>
    </row>
    <row r="439" spans="1:19" ht="22.5" x14ac:dyDescent="0.2">
      <c r="A439" s="117" t="s">
        <v>1101</v>
      </c>
      <c r="B439" s="117" t="s">
        <v>553</v>
      </c>
      <c r="C439" s="117" t="s">
        <v>244</v>
      </c>
      <c r="D439" s="117" t="s">
        <v>244</v>
      </c>
      <c r="E439" s="117" t="s">
        <v>555</v>
      </c>
      <c r="F439" s="118">
        <v>5099228</v>
      </c>
      <c r="G439" s="118">
        <v>0</v>
      </c>
      <c r="H439" s="118">
        <v>21903811</v>
      </c>
      <c r="I439" s="118">
        <v>0</v>
      </c>
      <c r="J439" s="118">
        <v>0</v>
      </c>
      <c r="K439" s="118">
        <v>0</v>
      </c>
      <c r="L439" s="118">
        <v>0</v>
      </c>
      <c r="M439" s="118">
        <v>0</v>
      </c>
      <c r="N439" s="119">
        <v>0</v>
      </c>
      <c r="O439" s="119">
        <v>0</v>
      </c>
      <c r="P439" s="118">
        <v>21903811</v>
      </c>
      <c r="Q439" s="118">
        <v>0</v>
      </c>
      <c r="R439" s="120">
        <v>27003039</v>
      </c>
      <c r="S439" s="121">
        <v>0</v>
      </c>
    </row>
    <row r="440" spans="1:19" ht="22.5" x14ac:dyDescent="0.2">
      <c r="A440" s="117" t="s">
        <v>1101</v>
      </c>
      <c r="B440" s="117" t="s">
        <v>553</v>
      </c>
      <c r="C440" s="117" t="s">
        <v>249</v>
      </c>
      <c r="D440" s="117" t="s">
        <v>249</v>
      </c>
      <c r="E440" s="117" t="s">
        <v>556</v>
      </c>
      <c r="F440" s="118">
        <v>0</v>
      </c>
      <c r="G440" s="118">
        <v>0</v>
      </c>
      <c r="H440" s="118">
        <v>0</v>
      </c>
      <c r="I440" s="118">
        <v>0</v>
      </c>
      <c r="J440" s="118">
        <v>0</v>
      </c>
      <c r="K440" s="118">
        <v>0</v>
      </c>
      <c r="L440" s="118">
        <v>0</v>
      </c>
      <c r="M440" s="118">
        <v>0</v>
      </c>
      <c r="N440" s="119">
        <v>3244175.5</v>
      </c>
      <c r="O440" s="119">
        <v>9970.5595703125</v>
      </c>
      <c r="P440" s="118">
        <v>0</v>
      </c>
      <c r="Q440" s="118">
        <v>0</v>
      </c>
      <c r="R440" s="120">
        <v>0</v>
      </c>
      <c r="S440" s="121">
        <v>0</v>
      </c>
    </row>
    <row r="441" spans="1:19" ht="22.5" x14ac:dyDescent="0.2">
      <c r="A441" s="117" t="s">
        <v>1101</v>
      </c>
      <c r="B441" s="117" t="s">
        <v>553</v>
      </c>
      <c r="C441" s="117" t="s">
        <v>251</v>
      </c>
      <c r="D441" s="117" t="s">
        <v>251</v>
      </c>
      <c r="E441" s="117" t="s">
        <v>557</v>
      </c>
      <c r="F441" s="118">
        <v>994005</v>
      </c>
      <c r="G441" s="118">
        <v>0</v>
      </c>
      <c r="H441" s="118">
        <v>84339069</v>
      </c>
      <c r="I441" s="118">
        <v>0</v>
      </c>
      <c r="J441" s="118">
        <v>0</v>
      </c>
      <c r="K441" s="118">
        <v>0</v>
      </c>
      <c r="L441" s="118">
        <v>0</v>
      </c>
      <c r="M441" s="118">
        <v>0</v>
      </c>
      <c r="N441" s="119">
        <v>0</v>
      </c>
      <c r="O441" s="119">
        <v>0</v>
      </c>
      <c r="P441" s="118">
        <v>84339069</v>
      </c>
      <c r="Q441" s="118">
        <v>0</v>
      </c>
      <c r="R441" s="120">
        <v>85333074</v>
      </c>
      <c r="S441" s="121">
        <v>0</v>
      </c>
    </row>
    <row r="442" spans="1:19" ht="33.75" x14ac:dyDescent="0.2">
      <c r="A442" s="117" t="s">
        <v>1101</v>
      </c>
      <c r="B442" s="117" t="s">
        <v>553</v>
      </c>
      <c r="C442" s="117" t="s">
        <v>256</v>
      </c>
      <c r="D442" s="117" t="s">
        <v>293</v>
      </c>
      <c r="E442" s="117" t="s">
        <v>558</v>
      </c>
      <c r="F442" s="118">
        <v>31458</v>
      </c>
      <c r="G442" s="118">
        <v>0</v>
      </c>
      <c r="H442" s="118">
        <v>158351</v>
      </c>
      <c r="I442" s="118">
        <v>511.5</v>
      </c>
      <c r="J442" s="118">
        <v>0</v>
      </c>
      <c r="K442" s="118">
        <v>0</v>
      </c>
      <c r="L442" s="118">
        <v>0</v>
      </c>
      <c r="M442" s="118">
        <v>0</v>
      </c>
      <c r="N442" s="119">
        <v>0</v>
      </c>
      <c r="O442" s="119">
        <v>0</v>
      </c>
      <c r="P442" s="118">
        <v>158351</v>
      </c>
      <c r="Q442" s="118">
        <v>511.5</v>
      </c>
      <c r="R442" s="120">
        <v>189809</v>
      </c>
      <c r="S442" s="121">
        <v>511.5</v>
      </c>
    </row>
    <row r="443" spans="1:19" ht="22.5" x14ac:dyDescent="0.2">
      <c r="A443" s="117" t="s">
        <v>1101</v>
      </c>
      <c r="B443" s="117" t="s">
        <v>553</v>
      </c>
      <c r="C443" s="117" t="s">
        <v>259</v>
      </c>
      <c r="D443" s="117" t="s">
        <v>274</v>
      </c>
      <c r="E443" s="117" t="s">
        <v>559</v>
      </c>
      <c r="F443" s="118">
        <v>197529</v>
      </c>
      <c r="G443" s="118">
        <v>575</v>
      </c>
      <c r="H443" s="118">
        <v>52836</v>
      </c>
      <c r="I443" s="118">
        <v>147.78</v>
      </c>
      <c r="J443" s="118">
        <v>762271</v>
      </c>
      <c r="K443" s="118">
        <v>2099.16</v>
      </c>
      <c r="L443" s="118">
        <v>0</v>
      </c>
      <c r="M443" s="118">
        <v>0</v>
      </c>
      <c r="N443" s="119">
        <v>0</v>
      </c>
      <c r="O443" s="119">
        <v>0</v>
      </c>
      <c r="P443" s="118">
        <v>815107</v>
      </c>
      <c r="Q443" s="118">
        <v>2246.94</v>
      </c>
      <c r="R443" s="120">
        <v>1012636</v>
      </c>
      <c r="S443" s="121">
        <v>2822.7</v>
      </c>
    </row>
    <row r="444" spans="1:19" ht="33.75" x14ac:dyDescent="0.2">
      <c r="A444" s="117" t="s">
        <v>1101</v>
      </c>
      <c r="B444" s="117" t="s">
        <v>553</v>
      </c>
      <c r="C444" s="117" t="s">
        <v>264</v>
      </c>
      <c r="D444" s="117" t="s">
        <v>296</v>
      </c>
      <c r="E444" s="117" t="s">
        <v>560</v>
      </c>
      <c r="F444" s="118">
        <v>398242</v>
      </c>
      <c r="G444" s="118">
        <v>0</v>
      </c>
      <c r="H444" s="118">
        <v>215402</v>
      </c>
      <c r="I444" s="118">
        <v>0</v>
      </c>
      <c r="J444" s="118">
        <v>0</v>
      </c>
      <c r="K444" s="118">
        <v>0</v>
      </c>
      <c r="L444" s="118">
        <v>0</v>
      </c>
      <c r="M444" s="118">
        <v>0</v>
      </c>
      <c r="N444" s="119">
        <v>0</v>
      </c>
      <c r="O444" s="119">
        <v>0</v>
      </c>
      <c r="P444" s="118">
        <v>215402</v>
      </c>
      <c r="Q444" s="118">
        <v>0</v>
      </c>
      <c r="R444" s="120">
        <v>613644</v>
      </c>
      <c r="S444" s="121">
        <v>0</v>
      </c>
    </row>
    <row r="445" spans="1:19" ht="45" x14ac:dyDescent="0.2">
      <c r="A445" s="117" t="s">
        <v>1101</v>
      </c>
      <c r="B445" s="117" t="s">
        <v>1255</v>
      </c>
      <c r="C445" s="117" t="s">
        <v>236</v>
      </c>
      <c r="D445" s="117" t="s">
        <v>277</v>
      </c>
      <c r="E445" s="117" t="s">
        <v>1256</v>
      </c>
      <c r="F445" s="118">
        <v>33295180.010000002</v>
      </c>
      <c r="G445" s="118">
        <v>70064</v>
      </c>
      <c r="H445" s="118">
        <v>40546844.299999997</v>
      </c>
      <c r="I445" s="118">
        <v>118293.48</v>
      </c>
      <c r="J445" s="118">
        <v>145873346.81999999</v>
      </c>
      <c r="K445" s="118">
        <v>348348.67</v>
      </c>
      <c r="L445" s="118">
        <v>0</v>
      </c>
      <c r="M445" s="118">
        <v>0</v>
      </c>
      <c r="N445" s="119">
        <v>0</v>
      </c>
      <c r="O445" s="119">
        <v>0</v>
      </c>
      <c r="P445" s="118">
        <v>186420191.12</v>
      </c>
      <c r="Q445" s="118">
        <v>466642.15</v>
      </c>
      <c r="R445" s="120">
        <v>219715371.13</v>
      </c>
      <c r="S445" s="121">
        <v>536707.06999999995</v>
      </c>
    </row>
    <row r="446" spans="1:19" ht="22.5" x14ac:dyDescent="0.2">
      <c r="A446" s="117" t="s">
        <v>1101</v>
      </c>
      <c r="B446" s="117" t="s">
        <v>1255</v>
      </c>
      <c r="C446" s="117" t="s">
        <v>244</v>
      </c>
      <c r="D446" s="117" t="s">
        <v>244</v>
      </c>
      <c r="E446" s="117" t="s">
        <v>1257</v>
      </c>
      <c r="F446" s="118">
        <v>13512948.550000001</v>
      </c>
      <c r="G446" s="118">
        <v>0</v>
      </c>
      <c r="H446" s="118">
        <v>75049369.920000002</v>
      </c>
      <c r="I446" s="118">
        <v>0</v>
      </c>
      <c r="J446" s="118">
        <v>7114.97</v>
      </c>
      <c r="K446" s="118">
        <v>0</v>
      </c>
      <c r="L446" s="118">
        <v>0</v>
      </c>
      <c r="M446" s="118">
        <v>0</v>
      </c>
      <c r="N446" s="119">
        <v>0</v>
      </c>
      <c r="O446" s="119">
        <v>0</v>
      </c>
      <c r="P446" s="118">
        <v>75056484.890000001</v>
      </c>
      <c r="Q446" s="118">
        <v>0</v>
      </c>
      <c r="R446" s="120">
        <v>88569433.439999998</v>
      </c>
      <c r="S446" s="121">
        <v>0</v>
      </c>
    </row>
    <row r="447" spans="1:19" ht="22.5" x14ac:dyDescent="0.2">
      <c r="A447" s="117" t="s">
        <v>1101</v>
      </c>
      <c r="B447" s="117" t="s">
        <v>1255</v>
      </c>
      <c r="C447" s="117" t="s">
        <v>249</v>
      </c>
      <c r="D447" s="117" t="s">
        <v>249</v>
      </c>
      <c r="E447" s="117" t="s">
        <v>1258</v>
      </c>
      <c r="F447" s="118">
        <v>0</v>
      </c>
      <c r="G447" s="118">
        <v>0</v>
      </c>
      <c r="H447" s="118">
        <v>0</v>
      </c>
      <c r="I447" s="118">
        <v>0</v>
      </c>
      <c r="J447" s="118">
        <v>0</v>
      </c>
      <c r="K447" s="118">
        <v>0</v>
      </c>
      <c r="L447" s="118">
        <v>0</v>
      </c>
      <c r="M447" s="118">
        <v>0</v>
      </c>
      <c r="N447" s="119">
        <v>37810244</v>
      </c>
      <c r="O447" s="119">
        <v>88766.09375</v>
      </c>
      <c r="P447" s="118">
        <v>0</v>
      </c>
      <c r="Q447" s="118">
        <v>0</v>
      </c>
      <c r="R447" s="120">
        <v>0</v>
      </c>
      <c r="S447" s="121">
        <v>0</v>
      </c>
    </row>
    <row r="448" spans="1:19" ht="22.5" x14ac:dyDescent="0.2">
      <c r="A448" s="117" t="s">
        <v>1101</v>
      </c>
      <c r="B448" s="117" t="s">
        <v>1255</v>
      </c>
      <c r="C448" s="117" t="s">
        <v>251</v>
      </c>
      <c r="D448" s="117" t="s">
        <v>251</v>
      </c>
      <c r="E448" s="117" t="s">
        <v>1259</v>
      </c>
      <c r="F448" s="118">
        <v>3571784.94</v>
      </c>
      <c r="G448" s="118">
        <v>0</v>
      </c>
      <c r="H448" s="118">
        <v>288910705.58999997</v>
      </c>
      <c r="I448" s="118">
        <v>0</v>
      </c>
      <c r="J448" s="118">
        <v>9693.85</v>
      </c>
      <c r="K448" s="118">
        <v>0</v>
      </c>
      <c r="L448" s="118">
        <v>0</v>
      </c>
      <c r="M448" s="118">
        <v>0</v>
      </c>
      <c r="N448" s="119">
        <v>0</v>
      </c>
      <c r="O448" s="119">
        <v>0</v>
      </c>
      <c r="P448" s="118">
        <v>288920399.44</v>
      </c>
      <c r="Q448" s="118">
        <v>0</v>
      </c>
      <c r="R448" s="120">
        <v>292492184.38</v>
      </c>
      <c r="S448" s="121">
        <v>0</v>
      </c>
    </row>
    <row r="449" spans="1:19" ht="33.75" x14ac:dyDescent="0.2">
      <c r="A449" s="117" t="s">
        <v>1101</v>
      </c>
      <c r="B449" s="117" t="s">
        <v>1255</v>
      </c>
      <c r="C449" s="117" t="s">
        <v>256</v>
      </c>
      <c r="D449" s="117" t="s">
        <v>293</v>
      </c>
      <c r="E449" s="117" t="s">
        <v>1260</v>
      </c>
      <c r="F449" s="118">
        <v>0</v>
      </c>
      <c r="G449" s="118">
        <v>0</v>
      </c>
      <c r="H449" s="118">
        <v>203610.79</v>
      </c>
      <c r="I449" s="118">
        <v>596.41</v>
      </c>
      <c r="J449" s="118">
        <v>0</v>
      </c>
      <c r="K449" s="118">
        <v>0</v>
      </c>
      <c r="L449" s="118">
        <v>0</v>
      </c>
      <c r="M449" s="118">
        <v>0</v>
      </c>
      <c r="N449" s="119">
        <v>0</v>
      </c>
      <c r="O449" s="119">
        <v>0</v>
      </c>
      <c r="P449" s="118">
        <v>203610.79</v>
      </c>
      <c r="Q449" s="118">
        <v>596.41</v>
      </c>
      <c r="R449" s="120">
        <v>203610.79</v>
      </c>
      <c r="S449" s="121">
        <v>596.41</v>
      </c>
    </row>
    <row r="450" spans="1:19" ht="22.5" x14ac:dyDescent="0.2">
      <c r="A450" s="117" t="s">
        <v>1101</v>
      </c>
      <c r="B450" s="117" t="s">
        <v>1255</v>
      </c>
      <c r="C450" s="117" t="s">
        <v>259</v>
      </c>
      <c r="D450" s="117" t="s">
        <v>274</v>
      </c>
      <c r="E450" s="117" t="s">
        <v>1261</v>
      </c>
      <c r="F450" s="118">
        <v>0</v>
      </c>
      <c r="G450" s="118">
        <v>0</v>
      </c>
      <c r="H450" s="118">
        <v>129712.98</v>
      </c>
      <c r="I450" s="118">
        <v>379.8</v>
      </c>
      <c r="J450" s="118">
        <v>2330281.5</v>
      </c>
      <c r="K450" s="118">
        <v>6822</v>
      </c>
      <c r="L450" s="118">
        <v>0</v>
      </c>
      <c r="M450" s="118">
        <v>0</v>
      </c>
      <c r="N450" s="119">
        <v>0</v>
      </c>
      <c r="O450" s="119">
        <v>0</v>
      </c>
      <c r="P450" s="118">
        <v>2459994.48</v>
      </c>
      <c r="Q450" s="118">
        <v>7201.8</v>
      </c>
      <c r="R450" s="120">
        <v>2459994.48</v>
      </c>
      <c r="S450" s="121">
        <v>7201.8</v>
      </c>
    </row>
    <row r="451" spans="1:19" ht="33.75" x14ac:dyDescent="0.2">
      <c r="A451" s="117" t="s">
        <v>1101</v>
      </c>
      <c r="B451" s="117" t="s">
        <v>1255</v>
      </c>
      <c r="C451" s="117" t="s">
        <v>264</v>
      </c>
      <c r="D451" s="117" t="s">
        <v>296</v>
      </c>
      <c r="E451" s="117" t="s">
        <v>1262</v>
      </c>
      <c r="F451" s="118">
        <v>0</v>
      </c>
      <c r="G451" s="118">
        <v>0</v>
      </c>
      <c r="H451" s="118">
        <v>877917.99</v>
      </c>
      <c r="I451" s="118">
        <v>0</v>
      </c>
      <c r="J451" s="118">
        <v>0</v>
      </c>
      <c r="K451" s="118">
        <v>0</v>
      </c>
      <c r="L451" s="118">
        <v>0</v>
      </c>
      <c r="M451" s="118">
        <v>0</v>
      </c>
      <c r="N451" s="119">
        <v>0</v>
      </c>
      <c r="O451" s="119">
        <v>0</v>
      </c>
      <c r="P451" s="118">
        <v>877917.99</v>
      </c>
      <c r="Q451" s="118">
        <v>0</v>
      </c>
      <c r="R451" s="120">
        <v>877917.99</v>
      </c>
      <c r="S451" s="121">
        <v>0</v>
      </c>
    </row>
    <row r="452" spans="1:19" ht="45" x14ac:dyDescent="0.2">
      <c r="A452" s="117" t="s">
        <v>1101</v>
      </c>
      <c r="B452" s="117" t="s">
        <v>561</v>
      </c>
      <c r="C452" s="117" t="s">
        <v>236</v>
      </c>
      <c r="D452" s="117" t="s">
        <v>277</v>
      </c>
      <c r="E452" s="117" t="s">
        <v>562</v>
      </c>
      <c r="F452" s="118">
        <v>6020466</v>
      </c>
      <c r="G452" s="118">
        <v>14188</v>
      </c>
      <c r="H452" s="118">
        <v>4316070</v>
      </c>
      <c r="I452" s="118">
        <v>0</v>
      </c>
      <c r="J452" s="118">
        <v>31030962</v>
      </c>
      <c r="K452" s="118">
        <v>85825</v>
      </c>
      <c r="L452" s="118">
        <v>0</v>
      </c>
      <c r="M452" s="118">
        <v>0</v>
      </c>
      <c r="N452" s="119">
        <v>0</v>
      </c>
      <c r="O452" s="119">
        <v>0</v>
      </c>
      <c r="P452" s="118">
        <v>35347032</v>
      </c>
      <c r="Q452" s="118">
        <v>85825</v>
      </c>
      <c r="R452" s="120">
        <v>41367498</v>
      </c>
      <c r="S452" s="121">
        <v>100013</v>
      </c>
    </row>
    <row r="453" spans="1:19" ht="22.5" x14ac:dyDescent="0.2">
      <c r="A453" s="117" t="s">
        <v>1101</v>
      </c>
      <c r="B453" s="117" t="s">
        <v>561</v>
      </c>
      <c r="C453" s="117" t="s">
        <v>244</v>
      </c>
      <c r="D453" s="117" t="s">
        <v>244</v>
      </c>
      <c r="E453" s="117" t="s">
        <v>563</v>
      </c>
      <c r="F453" s="118">
        <v>2482032</v>
      </c>
      <c r="G453" s="118">
        <v>0</v>
      </c>
      <c r="H453" s="118">
        <v>8558423</v>
      </c>
      <c r="I453" s="118">
        <v>0</v>
      </c>
      <c r="J453" s="118">
        <v>0</v>
      </c>
      <c r="K453" s="118">
        <v>0</v>
      </c>
      <c r="L453" s="118">
        <v>0</v>
      </c>
      <c r="M453" s="118">
        <v>0</v>
      </c>
      <c r="N453" s="119">
        <v>0</v>
      </c>
      <c r="O453" s="119">
        <v>0</v>
      </c>
      <c r="P453" s="118">
        <v>8558423</v>
      </c>
      <c r="Q453" s="118">
        <v>0</v>
      </c>
      <c r="R453" s="120">
        <v>11040455</v>
      </c>
      <c r="S453" s="121">
        <v>0</v>
      </c>
    </row>
    <row r="454" spans="1:19" ht="22.5" x14ac:dyDescent="0.2">
      <c r="A454" s="117" t="s">
        <v>1101</v>
      </c>
      <c r="B454" s="117" t="s">
        <v>561</v>
      </c>
      <c r="C454" s="117" t="s">
        <v>249</v>
      </c>
      <c r="D454" s="117" t="s">
        <v>249</v>
      </c>
      <c r="E454" s="117" t="s">
        <v>564</v>
      </c>
      <c r="F454" s="118">
        <v>0</v>
      </c>
      <c r="G454" s="118">
        <v>0</v>
      </c>
      <c r="H454" s="118">
        <v>0</v>
      </c>
      <c r="I454" s="118">
        <v>0</v>
      </c>
      <c r="J454" s="118">
        <v>0</v>
      </c>
      <c r="K454" s="118">
        <v>0</v>
      </c>
      <c r="L454" s="118">
        <v>0</v>
      </c>
      <c r="M454" s="118">
        <v>0</v>
      </c>
      <c r="N454" s="119">
        <v>13224413</v>
      </c>
      <c r="O454" s="119">
        <v>25027.640625</v>
      </c>
      <c r="P454" s="118">
        <v>0</v>
      </c>
      <c r="Q454" s="118">
        <v>0</v>
      </c>
      <c r="R454" s="120">
        <v>0</v>
      </c>
      <c r="S454" s="121">
        <v>0</v>
      </c>
    </row>
    <row r="455" spans="1:19" ht="22.5" x14ac:dyDescent="0.2">
      <c r="A455" s="117" t="s">
        <v>1101</v>
      </c>
      <c r="B455" s="117" t="s">
        <v>561</v>
      </c>
      <c r="C455" s="117" t="s">
        <v>251</v>
      </c>
      <c r="D455" s="117" t="s">
        <v>251</v>
      </c>
      <c r="E455" s="117" t="s">
        <v>565</v>
      </c>
      <c r="F455" s="118">
        <v>371014</v>
      </c>
      <c r="G455" s="118">
        <v>0</v>
      </c>
      <c r="H455" s="118">
        <v>30506210</v>
      </c>
      <c r="I455" s="118">
        <v>0</v>
      </c>
      <c r="J455" s="118">
        <v>3593</v>
      </c>
      <c r="K455" s="118">
        <v>0</v>
      </c>
      <c r="L455" s="118">
        <v>0</v>
      </c>
      <c r="M455" s="118">
        <v>0</v>
      </c>
      <c r="N455" s="119">
        <v>0</v>
      </c>
      <c r="O455" s="119">
        <v>0</v>
      </c>
      <c r="P455" s="118">
        <v>30509803</v>
      </c>
      <c r="Q455" s="118">
        <v>0</v>
      </c>
      <c r="R455" s="120">
        <v>30880817</v>
      </c>
      <c r="S455" s="121">
        <v>0</v>
      </c>
    </row>
    <row r="456" spans="1:19" ht="22.5" x14ac:dyDescent="0.2">
      <c r="A456" s="117" t="s">
        <v>1101</v>
      </c>
      <c r="B456" s="117" t="s">
        <v>561</v>
      </c>
      <c r="C456" s="117" t="s">
        <v>259</v>
      </c>
      <c r="D456" s="117" t="s">
        <v>274</v>
      </c>
      <c r="E456" s="117" t="s">
        <v>566</v>
      </c>
      <c r="F456" s="118">
        <v>0</v>
      </c>
      <c r="G456" s="118">
        <v>0</v>
      </c>
      <c r="H456" s="118">
        <v>0</v>
      </c>
      <c r="I456" s="118">
        <v>0</v>
      </c>
      <c r="J456" s="118">
        <v>332567</v>
      </c>
      <c r="K456" s="118">
        <v>951</v>
      </c>
      <c r="L456" s="118">
        <v>0</v>
      </c>
      <c r="M456" s="118">
        <v>0</v>
      </c>
      <c r="N456" s="119">
        <v>0</v>
      </c>
      <c r="O456" s="119">
        <v>0</v>
      </c>
      <c r="P456" s="118">
        <v>332567</v>
      </c>
      <c r="Q456" s="118">
        <v>951</v>
      </c>
      <c r="R456" s="120">
        <v>332567</v>
      </c>
      <c r="S456" s="121">
        <v>951</v>
      </c>
    </row>
    <row r="457" spans="1:19" ht="33.75" x14ac:dyDescent="0.2">
      <c r="A457" s="117" t="s">
        <v>1101</v>
      </c>
      <c r="B457" s="117" t="s">
        <v>561</v>
      </c>
      <c r="C457" s="117" t="s">
        <v>264</v>
      </c>
      <c r="D457" s="117" t="s">
        <v>296</v>
      </c>
      <c r="E457" s="117" t="s">
        <v>567</v>
      </c>
      <c r="F457" s="118">
        <v>0</v>
      </c>
      <c r="G457" s="118">
        <v>0</v>
      </c>
      <c r="H457" s="118">
        <v>0</v>
      </c>
      <c r="I457" s="118">
        <v>0</v>
      </c>
      <c r="J457" s="118">
        <v>269519</v>
      </c>
      <c r="K457" s="118">
        <v>0</v>
      </c>
      <c r="L457" s="118">
        <v>0</v>
      </c>
      <c r="M457" s="118">
        <v>0</v>
      </c>
      <c r="N457" s="119">
        <v>0</v>
      </c>
      <c r="O457" s="119">
        <v>0</v>
      </c>
      <c r="P457" s="118">
        <v>269519</v>
      </c>
      <c r="Q457" s="118">
        <v>0</v>
      </c>
      <c r="R457" s="120">
        <v>269519</v>
      </c>
      <c r="S457" s="121">
        <v>0</v>
      </c>
    </row>
    <row r="458" spans="1:19" ht="45" x14ac:dyDescent="0.2">
      <c r="A458" s="117" t="s">
        <v>1101</v>
      </c>
      <c r="B458" s="117" t="s">
        <v>568</v>
      </c>
      <c r="C458" s="117" t="s">
        <v>236</v>
      </c>
      <c r="D458" s="117" t="s">
        <v>277</v>
      </c>
      <c r="E458" s="117" t="s">
        <v>569</v>
      </c>
      <c r="F458" s="118">
        <v>3796422</v>
      </c>
      <c r="G458" s="118">
        <v>13788</v>
      </c>
      <c r="H458" s="118">
        <v>2550265</v>
      </c>
      <c r="I458" s="118">
        <v>6198</v>
      </c>
      <c r="J458" s="118">
        <v>31485881</v>
      </c>
      <c r="K458" s="118">
        <v>90848</v>
      </c>
      <c r="L458" s="118">
        <v>0</v>
      </c>
      <c r="M458" s="118">
        <v>0</v>
      </c>
      <c r="N458" s="119">
        <v>0</v>
      </c>
      <c r="O458" s="119">
        <v>0</v>
      </c>
      <c r="P458" s="118">
        <v>34036146</v>
      </c>
      <c r="Q458" s="118">
        <v>97046</v>
      </c>
      <c r="R458" s="120">
        <v>37832568</v>
      </c>
      <c r="S458" s="121">
        <v>110834.04</v>
      </c>
    </row>
    <row r="459" spans="1:19" ht="22.5" x14ac:dyDescent="0.2">
      <c r="A459" s="117" t="s">
        <v>1101</v>
      </c>
      <c r="B459" s="117" t="s">
        <v>568</v>
      </c>
      <c r="C459" s="117" t="s">
        <v>244</v>
      </c>
      <c r="D459" s="117" t="s">
        <v>244</v>
      </c>
      <c r="E459" s="117" t="s">
        <v>570</v>
      </c>
      <c r="F459" s="118">
        <v>3026078</v>
      </c>
      <c r="G459" s="118">
        <v>0</v>
      </c>
      <c r="H459" s="118">
        <v>14713681</v>
      </c>
      <c r="I459" s="118">
        <v>0</v>
      </c>
      <c r="J459" s="118">
        <v>0</v>
      </c>
      <c r="K459" s="118">
        <v>0</v>
      </c>
      <c r="L459" s="118">
        <v>0</v>
      </c>
      <c r="M459" s="118">
        <v>0</v>
      </c>
      <c r="N459" s="119">
        <v>0</v>
      </c>
      <c r="O459" s="119">
        <v>0</v>
      </c>
      <c r="P459" s="118">
        <v>14713681</v>
      </c>
      <c r="Q459" s="118">
        <v>0</v>
      </c>
      <c r="R459" s="120">
        <v>17739759</v>
      </c>
      <c r="S459" s="121">
        <v>0</v>
      </c>
    </row>
    <row r="460" spans="1:19" ht="22.5" x14ac:dyDescent="0.2">
      <c r="A460" s="117" t="s">
        <v>1101</v>
      </c>
      <c r="B460" s="117" t="s">
        <v>568</v>
      </c>
      <c r="C460" s="117" t="s">
        <v>249</v>
      </c>
      <c r="D460" s="117" t="s">
        <v>249</v>
      </c>
      <c r="E460" s="117" t="s">
        <v>571</v>
      </c>
      <c r="F460" s="118">
        <v>0</v>
      </c>
      <c r="G460" s="118">
        <v>0</v>
      </c>
      <c r="H460" s="118">
        <v>0</v>
      </c>
      <c r="I460" s="118">
        <v>0</v>
      </c>
      <c r="J460" s="118">
        <v>0</v>
      </c>
      <c r="K460" s="118">
        <v>0</v>
      </c>
      <c r="L460" s="118">
        <v>0</v>
      </c>
      <c r="M460" s="118">
        <v>0</v>
      </c>
      <c r="N460" s="119">
        <v>10169065</v>
      </c>
      <c r="O460" s="119">
        <v>29658</v>
      </c>
      <c r="P460" s="118">
        <v>0</v>
      </c>
      <c r="Q460" s="118">
        <v>0</v>
      </c>
      <c r="R460" s="120">
        <v>0</v>
      </c>
      <c r="S460" s="121">
        <v>0</v>
      </c>
    </row>
    <row r="461" spans="1:19" ht="22.5" x14ac:dyDescent="0.2">
      <c r="A461" s="117" t="s">
        <v>1101</v>
      </c>
      <c r="B461" s="117" t="s">
        <v>568</v>
      </c>
      <c r="C461" s="117" t="s">
        <v>251</v>
      </c>
      <c r="D461" s="117" t="s">
        <v>251</v>
      </c>
      <c r="E461" s="117" t="s">
        <v>572</v>
      </c>
      <c r="F461" s="118">
        <v>367410</v>
      </c>
      <c r="G461" s="118">
        <v>0</v>
      </c>
      <c r="H461" s="118">
        <v>43245446</v>
      </c>
      <c r="I461" s="118">
        <v>0</v>
      </c>
      <c r="J461" s="118">
        <v>0</v>
      </c>
      <c r="K461" s="118">
        <v>0</v>
      </c>
      <c r="L461" s="118">
        <v>0</v>
      </c>
      <c r="M461" s="118">
        <v>0</v>
      </c>
      <c r="N461" s="119">
        <v>0</v>
      </c>
      <c r="O461" s="119">
        <v>0</v>
      </c>
      <c r="P461" s="118">
        <v>43245446</v>
      </c>
      <c r="Q461" s="118">
        <v>0</v>
      </c>
      <c r="R461" s="120">
        <v>43612856</v>
      </c>
      <c r="S461" s="121">
        <v>0</v>
      </c>
    </row>
    <row r="462" spans="1:19" ht="33.75" x14ac:dyDescent="0.2">
      <c r="A462" s="117" t="s">
        <v>1101</v>
      </c>
      <c r="B462" s="117" t="s">
        <v>568</v>
      </c>
      <c r="C462" s="117" t="s">
        <v>256</v>
      </c>
      <c r="D462" s="117" t="s">
        <v>293</v>
      </c>
      <c r="E462" s="117" t="s">
        <v>573</v>
      </c>
      <c r="F462" s="118">
        <v>5193</v>
      </c>
      <c r="G462" s="118">
        <v>14</v>
      </c>
      <c r="H462" s="118">
        <v>83414</v>
      </c>
      <c r="I462" s="118">
        <v>232</v>
      </c>
      <c r="J462" s="118">
        <v>0</v>
      </c>
      <c r="K462" s="118">
        <v>0</v>
      </c>
      <c r="L462" s="118">
        <v>0</v>
      </c>
      <c r="M462" s="118">
        <v>0</v>
      </c>
      <c r="N462" s="119">
        <v>0</v>
      </c>
      <c r="O462" s="119">
        <v>0</v>
      </c>
      <c r="P462" s="118">
        <v>83414</v>
      </c>
      <c r="Q462" s="118">
        <v>232</v>
      </c>
      <c r="R462" s="120">
        <v>88607</v>
      </c>
      <c r="S462" s="121">
        <v>246.42</v>
      </c>
    </row>
    <row r="463" spans="1:19" ht="22.5" x14ac:dyDescent="0.2">
      <c r="A463" s="117" t="s">
        <v>1101</v>
      </c>
      <c r="B463" s="117" t="s">
        <v>568</v>
      </c>
      <c r="C463" s="117" t="s">
        <v>259</v>
      </c>
      <c r="D463" s="117" t="s">
        <v>274</v>
      </c>
      <c r="E463" s="117" t="s">
        <v>574</v>
      </c>
      <c r="F463" s="118">
        <v>71056</v>
      </c>
      <c r="G463" s="118">
        <v>192</v>
      </c>
      <c r="H463" s="118">
        <v>81668</v>
      </c>
      <c r="I463" s="118">
        <v>221</v>
      </c>
      <c r="J463" s="118">
        <v>490872</v>
      </c>
      <c r="K463" s="118">
        <v>1331</v>
      </c>
      <c r="L463" s="118">
        <v>0</v>
      </c>
      <c r="M463" s="118">
        <v>0</v>
      </c>
      <c r="N463" s="119">
        <v>0</v>
      </c>
      <c r="O463" s="119">
        <v>0</v>
      </c>
      <c r="P463" s="118">
        <v>572540</v>
      </c>
      <c r="Q463" s="118">
        <v>1552</v>
      </c>
      <c r="R463" s="120">
        <v>643596</v>
      </c>
      <c r="S463" s="121">
        <v>1744.72</v>
      </c>
    </row>
    <row r="464" spans="1:19" ht="33.75" x14ac:dyDescent="0.2">
      <c r="A464" s="117" t="s">
        <v>1101</v>
      </c>
      <c r="B464" s="117" t="s">
        <v>568</v>
      </c>
      <c r="C464" s="117" t="s">
        <v>264</v>
      </c>
      <c r="D464" s="117" t="s">
        <v>296</v>
      </c>
      <c r="E464" s="117" t="s">
        <v>575</v>
      </c>
      <c r="F464" s="118">
        <v>51612</v>
      </c>
      <c r="G464" s="118">
        <v>0</v>
      </c>
      <c r="H464" s="118">
        <v>503428</v>
      </c>
      <c r="I464" s="118">
        <v>0</v>
      </c>
      <c r="J464" s="118">
        <v>0</v>
      </c>
      <c r="K464" s="118">
        <v>0</v>
      </c>
      <c r="L464" s="118">
        <v>0</v>
      </c>
      <c r="M464" s="118">
        <v>0</v>
      </c>
      <c r="N464" s="119">
        <v>0</v>
      </c>
      <c r="O464" s="119">
        <v>0</v>
      </c>
      <c r="P464" s="118">
        <v>503428</v>
      </c>
      <c r="Q464" s="118">
        <v>0</v>
      </c>
      <c r="R464" s="120">
        <v>555040</v>
      </c>
      <c r="S464" s="121">
        <v>0</v>
      </c>
    </row>
    <row r="465" spans="1:19" ht="45" x14ac:dyDescent="0.2">
      <c r="A465" s="117" t="s">
        <v>1101</v>
      </c>
      <c r="B465" s="117" t="s">
        <v>576</v>
      </c>
      <c r="C465" s="117" t="s">
        <v>236</v>
      </c>
      <c r="D465" s="117" t="s">
        <v>277</v>
      </c>
      <c r="E465" s="117" t="s">
        <v>577</v>
      </c>
      <c r="F465" s="118">
        <v>841675.85</v>
      </c>
      <c r="G465" s="118">
        <v>2777</v>
      </c>
      <c r="H465" s="118">
        <v>2429251.2400000002</v>
      </c>
      <c r="I465" s="118">
        <v>7716.1</v>
      </c>
      <c r="J465" s="118">
        <v>24135400.77</v>
      </c>
      <c r="K465" s="118">
        <v>56731.49</v>
      </c>
      <c r="L465" s="118">
        <v>0</v>
      </c>
      <c r="M465" s="118">
        <v>0</v>
      </c>
      <c r="N465" s="119">
        <v>0</v>
      </c>
      <c r="O465" s="119">
        <v>0</v>
      </c>
      <c r="P465" s="118">
        <v>26564652.010000002</v>
      </c>
      <c r="Q465" s="118">
        <v>64447.59</v>
      </c>
      <c r="R465" s="120">
        <v>27406327.859999999</v>
      </c>
      <c r="S465" s="121">
        <v>67224.649999999994</v>
      </c>
    </row>
    <row r="466" spans="1:19" ht="22.5" x14ac:dyDescent="0.2">
      <c r="A466" s="117" t="s">
        <v>1101</v>
      </c>
      <c r="B466" s="117" t="s">
        <v>576</v>
      </c>
      <c r="C466" s="117" t="s">
        <v>244</v>
      </c>
      <c r="D466" s="117" t="s">
        <v>244</v>
      </c>
      <c r="E466" s="117" t="s">
        <v>578</v>
      </c>
      <c r="F466" s="118">
        <v>1015708.83</v>
      </c>
      <c r="G466" s="118">
        <v>0</v>
      </c>
      <c r="H466" s="118">
        <v>12343639.75</v>
      </c>
      <c r="I466" s="118">
        <v>0</v>
      </c>
      <c r="J466" s="118">
        <v>0</v>
      </c>
      <c r="K466" s="118">
        <v>0</v>
      </c>
      <c r="L466" s="118">
        <v>0</v>
      </c>
      <c r="M466" s="118">
        <v>0</v>
      </c>
      <c r="N466" s="119">
        <v>0</v>
      </c>
      <c r="O466" s="119">
        <v>0</v>
      </c>
      <c r="P466" s="118">
        <v>12343639.75</v>
      </c>
      <c r="Q466" s="118">
        <v>0</v>
      </c>
      <c r="R466" s="120">
        <v>13359348.58</v>
      </c>
      <c r="S466" s="121">
        <v>0</v>
      </c>
    </row>
    <row r="467" spans="1:19" ht="22.5" x14ac:dyDescent="0.2">
      <c r="A467" s="117" t="s">
        <v>1101</v>
      </c>
      <c r="B467" s="117" t="s">
        <v>576</v>
      </c>
      <c r="C467" s="117" t="s">
        <v>249</v>
      </c>
      <c r="D467" s="117" t="s">
        <v>249</v>
      </c>
      <c r="E467" s="117" t="s">
        <v>579</v>
      </c>
      <c r="F467" s="118">
        <v>0</v>
      </c>
      <c r="G467" s="118">
        <v>0</v>
      </c>
      <c r="H467" s="118">
        <v>0</v>
      </c>
      <c r="I467" s="118">
        <v>0</v>
      </c>
      <c r="J467" s="118">
        <v>0</v>
      </c>
      <c r="K467" s="118">
        <v>0</v>
      </c>
      <c r="L467" s="118">
        <v>0</v>
      </c>
      <c r="M467" s="118">
        <v>0</v>
      </c>
      <c r="N467" s="108"/>
      <c r="O467" s="108"/>
      <c r="P467" s="118">
        <v>0</v>
      </c>
      <c r="Q467" s="118">
        <v>0</v>
      </c>
      <c r="R467" s="120">
        <v>0</v>
      </c>
      <c r="S467" s="121">
        <v>0</v>
      </c>
    </row>
    <row r="468" spans="1:19" ht="22.5" x14ac:dyDescent="0.2">
      <c r="A468" s="117" t="s">
        <v>1101</v>
      </c>
      <c r="B468" s="117" t="s">
        <v>576</v>
      </c>
      <c r="C468" s="117" t="s">
        <v>251</v>
      </c>
      <c r="D468" s="117" t="s">
        <v>251</v>
      </c>
      <c r="E468" s="117" t="s">
        <v>580</v>
      </c>
      <c r="F468" s="118">
        <v>201195.69</v>
      </c>
      <c r="G468" s="118">
        <v>0</v>
      </c>
      <c r="H468" s="118">
        <v>37104372.469999999</v>
      </c>
      <c r="I468" s="118">
        <v>0</v>
      </c>
      <c r="J468" s="118">
        <v>0</v>
      </c>
      <c r="K468" s="118">
        <v>0</v>
      </c>
      <c r="L468" s="118">
        <v>0</v>
      </c>
      <c r="M468" s="118">
        <v>0</v>
      </c>
      <c r="N468" s="119">
        <v>0</v>
      </c>
      <c r="O468" s="119">
        <v>0</v>
      </c>
      <c r="P468" s="118">
        <v>37104372.469999999</v>
      </c>
      <c r="Q468" s="118">
        <v>0</v>
      </c>
      <c r="R468" s="120">
        <v>37305568.159999996</v>
      </c>
      <c r="S468" s="121">
        <v>0</v>
      </c>
    </row>
    <row r="469" spans="1:19" ht="22.5" x14ac:dyDescent="0.2">
      <c r="A469" s="117" t="s">
        <v>1101</v>
      </c>
      <c r="B469" s="117" t="s">
        <v>576</v>
      </c>
      <c r="C469" s="117" t="s">
        <v>259</v>
      </c>
      <c r="D469" s="117" t="s">
        <v>274</v>
      </c>
      <c r="E469" s="117" t="s">
        <v>581</v>
      </c>
      <c r="F469" s="118">
        <v>0</v>
      </c>
      <c r="G469" s="118">
        <v>0</v>
      </c>
      <c r="H469" s="118">
        <v>9202.42</v>
      </c>
      <c r="I469" s="118">
        <v>25.8</v>
      </c>
      <c r="J469" s="118">
        <v>140336.54</v>
      </c>
      <c r="K469" s="118">
        <v>393.22</v>
      </c>
      <c r="L469" s="118">
        <v>0</v>
      </c>
      <c r="M469" s="118">
        <v>0</v>
      </c>
      <c r="N469" s="119">
        <v>0</v>
      </c>
      <c r="O469" s="119">
        <v>0</v>
      </c>
      <c r="P469" s="118">
        <v>149538.96</v>
      </c>
      <c r="Q469" s="118">
        <v>419.02</v>
      </c>
      <c r="R469" s="120">
        <v>149538.96</v>
      </c>
      <c r="S469" s="121">
        <v>419.02</v>
      </c>
    </row>
    <row r="470" spans="1:19" ht="45" x14ac:dyDescent="0.2">
      <c r="A470" s="117" t="s">
        <v>1101</v>
      </c>
      <c r="B470" s="117" t="s">
        <v>1064</v>
      </c>
      <c r="C470" s="117" t="s">
        <v>236</v>
      </c>
      <c r="D470" s="117" t="s">
        <v>1065</v>
      </c>
      <c r="E470" s="117" t="s">
        <v>1263</v>
      </c>
      <c r="F470" s="118">
        <v>18009852</v>
      </c>
      <c r="G470" s="118">
        <v>38397</v>
      </c>
      <c r="H470" s="118">
        <v>0</v>
      </c>
      <c r="I470" s="118">
        <v>0</v>
      </c>
      <c r="J470" s="118">
        <v>127445360</v>
      </c>
      <c r="K470" s="118">
        <v>428313</v>
      </c>
      <c r="L470" s="118">
        <v>0</v>
      </c>
      <c r="M470" s="118">
        <v>0</v>
      </c>
      <c r="N470" s="119">
        <v>0</v>
      </c>
      <c r="O470" s="119">
        <v>0</v>
      </c>
      <c r="P470" s="118">
        <v>127445360</v>
      </c>
      <c r="Q470" s="118">
        <v>428313</v>
      </c>
      <c r="R470" s="120">
        <v>145455212</v>
      </c>
      <c r="S470" s="121">
        <v>466710</v>
      </c>
    </row>
    <row r="471" spans="1:19" ht="45" x14ac:dyDescent="0.2">
      <c r="A471" s="117" t="s">
        <v>1101</v>
      </c>
      <c r="B471" s="117" t="s">
        <v>1064</v>
      </c>
      <c r="C471" s="117" t="s">
        <v>236</v>
      </c>
      <c r="D471" s="117" t="s">
        <v>1066</v>
      </c>
      <c r="E471" s="117" t="s">
        <v>1264</v>
      </c>
      <c r="F471" s="118">
        <v>9864927</v>
      </c>
      <c r="G471" s="118">
        <v>28813</v>
      </c>
      <c r="H471" s="118">
        <v>12690084</v>
      </c>
      <c r="I471" s="118">
        <v>26346</v>
      </c>
      <c r="J471" s="118">
        <v>208977208</v>
      </c>
      <c r="K471" s="118">
        <v>520865</v>
      </c>
      <c r="L471" s="118">
        <v>0</v>
      </c>
      <c r="M471" s="118">
        <v>0</v>
      </c>
      <c r="N471" s="119">
        <v>0</v>
      </c>
      <c r="O471" s="119">
        <v>0</v>
      </c>
      <c r="P471" s="118">
        <v>221667292</v>
      </c>
      <c r="Q471" s="118">
        <v>547211</v>
      </c>
      <c r="R471" s="120">
        <v>231532219</v>
      </c>
      <c r="S471" s="121">
        <v>576024</v>
      </c>
    </row>
    <row r="472" spans="1:19" ht="45" x14ac:dyDescent="0.2">
      <c r="A472" s="117" t="s">
        <v>1101</v>
      </c>
      <c r="B472" s="117" t="s">
        <v>1064</v>
      </c>
      <c r="C472" s="117" t="s">
        <v>236</v>
      </c>
      <c r="D472" s="117" t="s">
        <v>1067</v>
      </c>
      <c r="E472" s="117" t="s">
        <v>1265</v>
      </c>
      <c r="F472" s="118">
        <v>13779376</v>
      </c>
      <c r="G472" s="118">
        <v>34516</v>
      </c>
      <c r="H472" s="118">
        <v>4666517</v>
      </c>
      <c r="I472" s="118">
        <v>11880</v>
      </c>
      <c r="J472" s="118">
        <v>15250166</v>
      </c>
      <c r="K472" s="118">
        <v>38168</v>
      </c>
      <c r="L472" s="118">
        <v>0</v>
      </c>
      <c r="M472" s="118">
        <v>0</v>
      </c>
      <c r="N472" s="119">
        <v>0</v>
      </c>
      <c r="O472" s="119">
        <v>0</v>
      </c>
      <c r="P472" s="118">
        <v>19916683</v>
      </c>
      <c r="Q472" s="118">
        <v>50048</v>
      </c>
      <c r="R472" s="120">
        <v>33696059</v>
      </c>
      <c r="S472" s="121">
        <v>84564</v>
      </c>
    </row>
    <row r="473" spans="1:19" ht="33.75" x14ac:dyDescent="0.2">
      <c r="A473" s="117" t="s">
        <v>1101</v>
      </c>
      <c r="B473" s="117" t="s">
        <v>1064</v>
      </c>
      <c r="C473" s="117" t="s">
        <v>244</v>
      </c>
      <c r="D473" s="117" t="s">
        <v>1068</v>
      </c>
      <c r="E473" s="117" t="s">
        <v>1266</v>
      </c>
      <c r="F473" s="118">
        <v>5042791</v>
      </c>
      <c r="G473" s="118">
        <v>0</v>
      </c>
      <c r="H473" s="118">
        <v>16484600</v>
      </c>
      <c r="I473" s="118">
        <v>0</v>
      </c>
      <c r="J473" s="118">
        <v>0</v>
      </c>
      <c r="K473" s="118">
        <v>0</v>
      </c>
      <c r="L473" s="118">
        <v>0</v>
      </c>
      <c r="M473" s="118">
        <v>0</v>
      </c>
      <c r="N473" s="119">
        <v>0</v>
      </c>
      <c r="O473" s="119">
        <v>0</v>
      </c>
      <c r="P473" s="118">
        <v>16484600</v>
      </c>
      <c r="Q473" s="118">
        <v>0</v>
      </c>
      <c r="R473" s="120">
        <v>21527391</v>
      </c>
      <c r="S473" s="121">
        <v>0</v>
      </c>
    </row>
    <row r="474" spans="1:19" ht="33.75" x14ac:dyDescent="0.2">
      <c r="A474" s="117" t="s">
        <v>1101</v>
      </c>
      <c r="B474" s="117" t="s">
        <v>1064</v>
      </c>
      <c r="C474" s="117" t="s">
        <v>244</v>
      </c>
      <c r="D474" s="117" t="s">
        <v>1069</v>
      </c>
      <c r="E474" s="117" t="s">
        <v>1267</v>
      </c>
      <c r="F474" s="118">
        <v>15965752</v>
      </c>
      <c r="G474" s="118">
        <v>0</v>
      </c>
      <c r="H474" s="118">
        <v>112804897</v>
      </c>
      <c r="I474" s="118">
        <v>0</v>
      </c>
      <c r="J474" s="118">
        <v>0</v>
      </c>
      <c r="K474" s="118">
        <v>0</v>
      </c>
      <c r="L474" s="118">
        <v>0</v>
      </c>
      <c r="M474" s="118">
        <v>0</v>
      </c>
      <c r="N474" s="119">
        <v>0</v>
      </c>
      <c r="O474" s="119">
        <v>0</v>
      </c>
      <c r="P474" s="118">
        <v>112804897</v>
      </c>
      <c r="Q474" s="118">
        <v>0</v>
      </c>
      <c r="R474" s="120">
        <v>128770649</v>
      </c>
      <c r="S474" s="121">
        <v>0</v>
      </c>
    </row>
    <row r="475" spans="1:19" ht="22.5" x14ac:dyDescent="0.2">
      <c r="A475" s="117" t="s">
        <v>1101</v>
      </c>
      <c r="B475" s="117" t="s">
        <v>1064</v>
      </c>
      <c r="C475" s="117" t="s">
        <v>249</v>
      </c>
      <c r="D475" s="117" t="s">
        <v>249</v>
      </c>
      <c r="E475" s="117" t="s">
        <v>1070</v>
      </c>
      <c r="F475" s="118">
        <v>0</v>
      </c>
      <c r="G475" s="118">
        <v>0</v>
      </c>
      <c r="H475" s="118">
        <v>0</v>
      </c>
      <c r="I475" s="118">
        <v>0</v>
      </c>
      <c r="J475" s="118">
        <v>0</v>
      </c>
      <c r="K475" s="118">
        <v>0</v>
      </c>
      <c r="L475" s="118">
        <v>0</v>
      </c>
      <c r="M475" s="118">
        <v>0</v>
      </c>
      <c r="N475" s="119">
        <v>125260224</v>
      </c>
      <c r="O475" s="119">
        <v>349355</v>
      </c>
      <c r="P475" s="118">
        <v>0</v>
      </c>
      <c r="Q475" s="118">
        <v>0</v>
      </c>
      <c r="R475" s="120">
        <v>0</v>
      </c>
      <c r="S475" s="121">
        <v>0</v>
      </c>
    </row>
    <row r="476" spans="1:19" ht="22.5" x14ac:dyDescent="0.2">
      <c r="A476" s="117" t="s">
        <v>1101</v>
      </c>
      <c r="B476" s="117" t="s">
        <v>1064</v>
      </c>
      <c r="C476" s="117" t="s">
        <v>251</v>
      </c>
      <c r="D476" s="117" t="s">
        <v>1071</v>
      </c>
      <c r="E476" s="117" t="s">
        <v>1268</v>
      </c>
      <c r="F476" s="118">
        <v>168948</v>
      </c>
      <c r="G476" s="118">
        <v>0</v>
      </c>
      <c r="H476" s="118">
        <v>38304168</v>
      </c>
      <c r="I476" s="118">
        <v>0</v>
      </c>
      <c r="J476" s="118">
        <v>0</v>
      </c>
      <c r="K476" s="118">
        <v>0</v>
      </c>
      <c r="L476" s="118">
        <v>0</v>
      </c>
      <c r="M476" s="118">
        <v>0</v>
      </c>
      <c r="N476" s="119">
        <v>0</v>
      </c>
      <c r="O476" s="119">
        <v>0</v>
      </c>
      <c r="P476" s="118">
        <v>38304168</v>
      </c>
      <c r="Q476" s="118">
        <v>0</v>
      </c>
      <c r="R476" s="120">
        <v>38473116</v>
      </c>
      <c r="S476" s="121">
        <v>0</v>
      </c>
    </row>
    <row r="477" spans="1:19" ht="22.5" x14ac:dyDescent="0.2">
      <c r="A477" s="117" t="s">
        <v>1101</v>
      </c>
      <c r="B477" s="117" t="s">
        <v>1064</v>
      </c>
      <c r="C477" s="117" t="s">
        <v>251</v>
      </c>
      <c r="D477" s="117" t="s">
        <v>1072</v>
      </c>
      <c r="E477" s="117" t="s">
        <v>1269</v>
      </c>
      <c r="F477" s="118">
        <v>1666441</v>
      </c>
      <c r="G477" s="118">
        <v>0</v>
      </c>
      <c r="H477" s="118">
        <v>334315694</v>
      </c>
      <c r="I477" s="118">
        <v>0</v>
      </c>
      <c r="J477" s="118">
        <v>0</v>
      </c>
      <c r="K477" s="118">
        <v>0</v>
      </c>
      <c r="L477" s="118">
        <v>0</v>
      </c>
      <c r="M477" s="118">
        <v>0</v>
      </c>
      <c r="N477" s="119">
        <v>0</v>
      </c>
      <c r="O477" s="119">
        <v>0</v>
      </c>
      <c r="P477" s="118">
        <v>334315694</v>
      </c>
      <c r="Q477" s="118">
        <v>0</v>
      </c>
      <c r="R477" s="120">
        <v>335982135</v>
      </c>
      <c r="S477" s="121">
        <v>0</v>
      </c>
    </row>
    <row r="478" spans="1:19" ht="33.75" x14ac:dyDescent="0.2">
      <c r="A478" s="117" t="s">
        <v>1101</v>
      </c>
      <c r="B478" s="117" t="s">
        <v>1064</v>
      </c>
      <c r="C478" s="117" t="s">
        <v>256</v>
      </c>
      <c r="D478" s="117" t="s">
        <v>1073</v>
      </c>
      <c r="E478" s="117" t="s">
        <v>1270</v>
      </c>
      <c r="F478" s="118">
        <v>0</v>
      </c>
      <c r="G478" s="118">
        <v>0</v>
      </c>
      <c r="H478" s="118">
        <v>112347</v>
      </c>
      <c r="I478" s="118">
        <v>335</v>
      </c>
      <c r="J478" s="118">
        <v>0</v>
      </c>
      <c r="K478" s="118">
        <v>0</v>
      </c>
      <c r="L478" s="118">
        <v>0</v>
      </c>
      <c r="M478" s="118">
        <v>0</v>
      </c>
      <c r="N478" s="119">
        <v>0</v>
      </c>
      <c r="O478" s="119">
        <v>0</v>
      </c>
      <c r="P478" s="118">
        <v>112347</v>
      </c>
      <c r="Q478" s="118">
        <v>335</v>
      </c>
      <c r="R478" s="120">
        <v>112347</v>
      </c>
      <c r="S478" s="121">
        <v>335</v>
      </c>
    </row>
    <row r="479" spans="1:19" ht="22.5" x14ac:dyDescent="0.2">
      <c r="A479" s="117" t="s">
        <v>1101</v>
      </c>
      <c r="B479" s="117" t="s">
        <v>1064</v>
      </c>
      <c r="C479" s="117" t="s">
        <v>259</v>
      </c>
      <c r="D479" s="117" t="s">
        <v>1074</v>
      </c>
      <c r="E479" s="117" t="s">
        <v>1271</v>
      </c>
      <c r="F479" s="118">
        <v>0</v>
      </c>
      <c r="G479" s="118">
        <v>0</v>
      </c>
      <c r="H479" s="118">
        <v>68458</v>
      </c>
      <c r="I479" s="118">
        <v>194</v>
      </c>
      <c r="J479" s="118">
        <v>5252449</v>
      </c>
      <c r="K479" s="118">
        <v>14802</v>
      </c>
      <c r="L479" s="118">
        <v>0</v>
      </c>
      <c r="M479" s="118">
        <v>0</v>
      </c>
      <c r="N479" s="119">
        <v>0</v>
      </c>
      <c r="O479" s="119">
        <v>0</v>
      </c>
      <c r="P479" s="118">
        <v>5320907</v>
      </c>
      <c r="Q479" s="118">
        <v>14996</v>
      </c>
      <c r="R479" s="120">
        <v>5320907</v>
      </c>
      <c r="S479" s="121">
        <v>14996</v>
      </c>
    </row>
    <row r="480" spans="1:19" ht="22.5" x14ac:dyDescent="0.2">
      <c r="A480" s="117" t="s">
        <v>1101</v>
      </c>
      <c r="B480" s="117" t="s">
        <v>1064</v>
      </c>
      <c r="C480" s="117" t="s">
        <v>259</v>
      </c>
      <c r="D480" s="117" t="s">
        <v>1075</v>
      </c>
      <c r="E480" s="117" t="s">
        <v>1272</v>
      </c>
      <c r="F480" s="118">
        <v>375386</v>
      </c>
      <c r="G480" s="118">
        <v>1164</v>
      </c>
      <c r="H480" s="118">
        <v>0</v>
      </c>
      <c r="I480" s="118">
        <v>0</v>
      </c>
      <c r="J480" s="118">
        <v>0</v>
      </c>
      <c r="K480" s="118">
        <v>0</v>
      </c>
      <c r="L480" s="118">
        <v>0</v>
      </c>
      <c r="M480" s="118">
        <v>0</v>
      </c>
      <c r="N480" s="119">
        <v>0</v>
      </c>
      <c r="O480" s="119">
        <v>0</v>
      </c>
      <c r="P480" s="118">
        <v>0</v>
      </c>
      <c r="Q480" s="118">
        <v>0</v>
      </c>
      <c r="R480" s="120">
        <v>375386</v>
      </c>
      <c r="S480" s="121">
        <v>1164</v>
      </c>
    </row>
    <row r="481" spans="1:19" ht="33.75" x14ac:dyDescent="0.2">
      <c r="A481" s="117" t="s">
        <v>1101</v>
      </c>
      <c r="B481" s="117" t="s">
        <v>1064</v>
      </c>
      <c r="C481" s="117" t="s">
        <v>264</v>
      </c>
      <c r="D481" s="117" t="s">
        <v>1076</v>
      </c>
      <c r="E481" s="117" t="s">
        <v>1273</v>
      </c>
      <c r="F481" s="118">
        <v>318816</v>
      </c>
      <c r="G481" s="118">
        <v>0</v>
      </c>
      <c r="H481" s="118">
        <v>1655992</v>
      </c>
      <c r="I481" s="118">
        <v>0</v>
      </c>
      <c r="J481" s="118">
        <v>0</v>
      </c>
      <c r="K481" s="118">
        <v>0</v>
      </c>
      <c r="L481" s="118">
        <v>0</v>
      </c>
      <c r="M481" s="118">
        <v>0</v>
      </c>
      <c r="N481" s="119">
        <v>0</v>
      </c>
      <c r="O481" s="119">
        <v>0</v>
      </c>
      <c r="P481" s="118">
        <v>1655992</v>
      </c>
      <c r="Q481" s="118">
        <v>0</v>
      </c>
      <c r="R481" s="120">
        <v>1974808</v>
      </c>
      <c r="S481" s="121">
        <v>0</v>
      </c>
    </row>
    <row r="482" spans="1:19" ht="33.75" x14ac:dyDescent="0.2">
      <c r="A482" s="117" t="s">
        <v>1101</v>
      </c>
      <c r="B482" s="117" t="s">
        <v>1064</v>
      </c>
      <c r="C482" s="117" t="s">
        <v>264</v>
      </c>
      <c r="D482" s="117" t="s">
        <v>1077</v>
      </c>
      <c r="E482" s="117" t="s">
        <v>1274</v>
      </c>
      <c r="F482" s="118">
        <v>18291</v>
      </c>
      <c r="G482" s="118">
        <v>0</v>
      </c>
      <c r="H482" s="118">
        <v>147160</v>
      </c>
      <c r="I482" s="118">
        <v>0</v>
      </c>
      <c r="J482" s="118">
        <v>0</v>
      </c>
      <c r="K482" s="118">
        <v>0</v>
      </c>
      <c r="L482" s="118">
        <v>0</v>
      </c>
      <c r="M482" s="118">
        <v>0</v>
      </c>
      <c r="N482" s="119">
        <v>0</v>
      </c>
      <c r="O482" s="119">
        <v>0</v>
      </c>
      <c r="P482" s="118">
        <v>147160</v>
      </c>
      <c r="Q482" s="118">
        <v>0</v>
      </c>
      <c r="R482" s="120">
        <v>165451</v>
      </c>
      <c r="S482" s="121">
        <v>0</v>
      </c>
    </row>
    <row r="483" spans="1:19" ht="45" x14ac:dyDescent="0.2">
      <c r="A483" s="117" t="s">
        <v>1101</v>
      </c>
      <c r="B483" s="117" t="s">
        <v>582</v>
      </c>
      <c r="C483" s="117" t="s">
        <v>236</v>
      </c>
      <c r="D483" s="117" t="s">
        <v>583</v>
      </c>
      <c r="E483" s="117" t="s">
        <v>584</v>
      </c>
      <c r="F483" s="118">
        <v>9298036.5700000003</v>
      </c>
      <c r="G483" s="118">
        <v>26058</v>
      </c>
      <c r="H483" s="118">
        <v>6977972.2599999998</v>
      </c>
      <c r="I483" s="118">
        <v>19968.07</v>
      </c>
      <c r="J483" s="118">
        <v>32681526.100000001</v>
      </c>
      <c r="K483" s="118">
        <v>93550.59</v>
      </c>
      <c r="L483" s="118">
        <v>0</v>
      </c>
      <c r="M483" s="118">
        <v>0</v>
      </c>
      <c r="N483" s="119">
        <v>0</v>
      </c>
      <c r="O483" s="119">
        <v>0</v>
      </c>
      <c r="P483" s="118">
        <v>39659498.359999999</v>
      </c>
      <c r="Q483" s="118">
        <v>113518.66</v>
      </c>
      <c r="R483" s="120">
        <v>48957534.93</v>
      </c>
      <c r="S483" s="121">
        <v>139576.74</v>
      </c>
    </row>
    <row r="484" spans="1:19" ht="45" x14ac:dyDescent="0.2">
      <c r="A484" s="117" t="s">
        <v>1101</v>
      </c>
      <c r="B484" s="117" t="s">
        <v>582</v>
      </c>
      <c r="C484" s="117" t="s">
        <v>236</v>
      </c>
      <c r="D484" s="117" t="s">
        <v>585</v>
      </c>
      <c r="E484" s="117" t="s">
        <v>586</v>
      </c>
      <c r="F484" s="118">
        <v>0</v>
      </c>
      <c r="G484" s="118">
        <v>0</v>
      </c>
      <c r="H484" s="118">
        <v>0</v>
      </c>
      <c r="I484" s="118">
        <v>0</v>
      </c>
      <c r="J484" s="118">
        <v>26513570.559999999</v>
      </c>
      <c r="K484" s="118">
        <v>76687.360000000001</v>
      </c>
      <c r="L484" s="118">
        <v>0</v>
      </c>
      <c r="M484" s="118">
        <v>0</v>
      </c>
      <c r="N484" s="119">
        <v>0</v>
      </c>
      <c r="O484" s="119">
        <v>0</v>
      </c>
      <c r="P484" s="118">
        <v>26513570.559999999</v>
      </c>
      <c r="Q484" s="118">
        <v>76687.360000000001</v>
      </c>
      <c r="R484" s="120">
        <v>26513570.559999999</v>
      </c>
      <c r="S484" s="121">
        <v>76687.360000000001</v>
      </c>
    </row>
    <row r="485" spans="1:19" ht="45" x14ac:dyDescent="0.2">
      <c r="A485" s="117" t="s">
        <v>1101</v>
      </c>
      <c r="B485" s="117" t="s">
        <v>582</v>
      </c>
      <c r="C485" s="117" t="s">
        <v>236</v>
      </c>
      <c r="D485" s="117" t="s">
        <v>587</v>
      </c>
      <c r="E485" s="117" t="s">
        <v>588</v>
      </c>
      <c r="F485" s="118">
        <v>0</v>
      </c>
      <c r="G485" s="118">
        <v>0</v>
      </c>
      <c r="H485" s="118">
        <v>0</v>
      </c>
      <c r="I485" s="118">
        <v>0</v>
      </c>
      <c r="J485" s="118">
        <v>19272133.149999999</v>
      </c>
      <c r="K485" s="118">
        <v>50419.68</v>
      </c>
      <c r="L485" s="118">
        <v>0</v>
      </c>
      <c r="M485" s="118">
        <v>0</v>
      </c>
      <c r="N485" s="119">
        <v>0</v>
      </c>
      <c r="O485" s="119">
        <v>0</v>
      </c>
      <c r="P485" s="118">
        <v>19272133.149999999</v>
      </c>
      <c r="Q485" s="118">
        <v>50419.68</v>
      </c>
      <c r="R485" s="120">
        <v>19272133.149999999</v>
      </c>
      <c r="S485" s="121">
        <v>50419.68</v>
      </c>
    </row>
    <row r="486" spans="1:19" ht="22.5" x14ac:dyDescent="0.2">
      <c r="A486" s="117" t="s">
        <v>1101</v>
      </c>
      <c r="B486" s="117" t="s">
        <v>582</v>
      </c>
      <c r="C486" s="117" t="s">
        <v>244</v>
      </c>
      <c r="D486" s="117" t="s">
        <v>244</v>
      </c>
      <c r="E486" s="117" t="s">
        <v>589</v>
      </c>
      <c r="F486" s="118">
        <v>3530127.31</v>
      </c>
      <c r="G486" s="118">
        <v>0</v>
      </c>
      <c r="H486" s="118">
        <v>17930231.629999999</v>
      </c>
      <c r="I486" s="118">
        <v>8568.7900000000009</v>
      </c>
      <c r="J486" s="118">
        <v>0</v>
      </c>
      <c r="K486" s="118">
        <v>0</v>
      </c>
      <c r="L486" s="118">
        <v>0</v>
      </c>
      <c r="M486" s="118">
        <v>0</v>
      </c>
      <c r="N486" s="119">
        <v>0</v>
      </c>
      <c r="O486" s="119">
        <v>0</v>
      </c>
      <c r="P486" s="118">
        <v>17930231.629999999</v>
      </c>
      <c r="Q486" s="118">
        <v>8568.7900000000009</v>
      </c>
      <c r="R486" s="120">
        <v>21460358.940000001</v>
      </c>
      <c r="S486" s="121">
        <v>8568.7900000000009</v>
      </c>
    </row>
    <row r="487" spans="1:19" ht="22.5" x14ac:dyDescent="0.2">
      <c r="A487" s="117" t="s">
        <v>1101</v>
      </c>
      <c r="B487" s="117" t="s">
        <v>582</v>
      </c>
      <c r="C487" s="117" t="s">
        <v>249</v>
      </c>
      <c r="D487" s="117" t="s">
        <v>249</v>
      </c>
      <c r="E487" s="117" t="s">
        <v>590</v>
      </c>
      <c r="F487" s="118">
        <v>0</v>
      </c>
      <c r="G487" s="118">
        <v>0</v>
      </c>
      <c r="H487" s="118">
        <v>0</v>
      </c>
      <c r="I487" s="118">
        <v>0</v>
      </c>
      <c r="J487" s="118">
        <v>0</v>
      </c>
      <c r="K487" s="118">
        <v>0</v>
      </c>
      <c r="L487" s="118">
        <v>0</v>
      </c>
      <c r="M487" s="118">
        <v>0</v>
      </c>
      <c r="N487" s="119">
        <v>39469348</v>
      </c>
      <c r="O487" s="119">
        <v>112194.84375</v>
      </c>
      <c r="P487" s="118">
        <v>0</v>
      </c>
      <c r="Q487" s="118">
        <v>0</v>
      </c>
      <c r="R487" s="120">
        <v>0</v>
      </c>
      <c r="S487" s="121">
        <v>0</v>
      </c>
    </row>
    <row r="488" spans="1:19" ht="22.5" x14ac:dyDescent="0.2">
      <c r="A488" s="117" t="s">
        <v>1101</v>
      </c>
      <c r="B488" s="117" t="s">
        <v>582</v>
      </c>
      <c r="C488" s="117" t="s">
        <v>251</v>
      </c>
      <c r="D488" s="117" t="s">
        <v>251</v>
      </c>
      <c r="E488" s="117" t="s">
        <v>591</v>
      </c>
      <c r="F488" s="118">
        <v>878375.94</v>
      </c>
      <c r="G488" s="118">
        <v>0</v>
      </c>
      <c r="H488" s="118">
        <v>57686590.390000001</v>
      </c>
      <c r="I488" s="118">
        <v>0</v>
      </c>
      <c r="J488" s="118">
        <v>0</v>
      </c>
      <c r="K488" s="118">
        <v>0</v>
      </c>
      <c r="L488" s="118">
        <v>0</v>
      </c>
      <c r="M488" s="118">
        <v>0</v>
      </c>
      <c r="N488" s="119">
        <v>0</v>
      </c>
      <c r="O488" s="119">
        <v>0</v>
      </c>
      <c r="P488" s="118">
        <v>57686590.390000001</v>
      </c>
      <c r="Q488" s="118">
        <v>0</v>
      </c>
      <c r="R488" s="120">
        <v>58564966.329999998</v>
      </c>
      <c r="S488" s="121">
        <v>0</v>
      </c>
    </row>
    <row r="489" spans="1:19" ht="33.75" x14ac:dyDescent="0.2">
      <c r="A489" s="117" t="s">
        <v>1101</v>
      </c>
      <c r="B489" s="117" t="s">
        <v>582</v>
      </c>
      <c r="C489" s="117" t="s">
        <v>256</v>
      </c>
      <c r="D489" s="117" t="s">
        <v>293</v>
      </c>
      <c r="E489" s="117" t="s">
        <v>592</v>
      </c>
      <c r="F489" s="118">
        <v>0</v>
      </c>
      <c r="G489" s="118">
        <v>0</v>
      </c>
      <c r="H489" s="118">
        <v>21857.53</v>
      </c>
      <c r="I489" s="118">
        <v>0</v>
      </c>
      <c r="J489" s="118">
        <v>0</v>
      </c>
      <c r="K489" s="118">
        <v>0</v>
      </c>
      <c r="L489" s="118">
        <v>0</v>
      </c>
      <c r="M489" s="118">
        <v>0</v>
      </c>
      <c r="N489" s="119">
        <v>0</v>
      </c>
      <c r="O489" s="119">
        <v>0</v>
      </c>
      <c r="P489" s="118">
        <v>21857.53</v>
      </c>
      <c r="Q489" s="118">
        <v>0</v>
      </c>
      <c r="R489" s="120">
        <v>21857.53</v>
      </c>
      <c r="S489" s="121">
        <v>0</v>
      </c>
    </row>
    <row r="490" spans="1:19" ht="22.5" x14ac:dyDescent="0.2">
      <c r="A490" s="117" t="s">
        <v>1101</v>
      </c>
      <c r="B490" s="117" t="s">
        <v>582</v>
      </c>
      <c r="C490" s="117" t="s">
        <v>259</v>
      </c>
      <c r="D490" s="117" t="s">
        <v>274</v>
      </c>
      <c r="E490" s="117" t="s">
        <v>593</v>
      </c>
      <c r="F490" s="118">
        <v>0</v>
      </c>
      <c r="G490" s="118">
        <v>0</v>
      </c>
      <c r="H490" s="118">
        <v>0</v>
      </c>
      <c r="I490" s="118">
        <v>0</v>
      </c>
      <c r="J490" s="118">
        <v>630185.12</v>
      </c>
      <c r="K490" s="118">
        <v>1646.56</v>
      </c>
      <c r="L490" s="118">
        <v>0</v>
      </c>
      <c r="M490" s="118">
        <v>0</v>
      </c>
      <c r="N490" s="119">
        <v>0</v>
      </c>
      <c r="O490" s="119">
        <v>0</v>
      </c>
      <c r="P490" s="118">
        <v>630185.12</v>
      </c>
      <c r="Q490" s="118">
        <v>1646.56</v>
      </c>
      <c r="R490" s="120">
        <v>630185.12</v>
      </c>
      <c r="S490" s="121">
        <v>1646.56</v>
      </c>
    </row>
    <row r="491" spans="1:19" ht="33.75" x14ac:dyDescent="0.2">
      <c r="A491" s="117" t="s">
        <v>1101</v>
      </c>
      <c r="B491" s="117" t="s">
        <v>582</v>
      </c>
      <c r="C491" s="117" t="s">
        <v>264</v>
      </c>
      <c r="D491" s="117" t="s">
        <v>296</v>
      </c>
      <c r="E491" s="117" t="s">
        <v>594</v>
      </c>
      <c r="F491" s="118">
        <v>0</v>
      </c>
      <c r="G491" s="118">
        <v>0</v>
      </c>
      <c r="H491" s="118">
        <v>350685.95</v>
      </c>
      <c r="I491" s="118">
        <v>0</v>
      </c>
      <c r="J491" s="118">
        <v>0</v>
      </c>
      <c r="K491" s="118">
        <v>0</v>
      </c>
      <c r="L491" s="118">
        <v>0</v>
      </c>
      <c r="M491" s="118">
        <v>0</v>
      </c>
      <c r="N491" s="119">
        <v>0</v>
      </c>
      <c r="O491" s="119">
        <v>0</v>
      </c>
      <c r="P491" s="118">
        <v>350685.95</v>
      </c>
      <c r="Q491" s="118">
        <v>0</v>
      </c>
      <c r="R491" s="120">
        <v>350685.95</v>
      </c>
      <c r="S491" s="121">
        <v>0</v>
      </c>
    </row>
    <row r="492" spans="1:19" ht="45" x14ac:dyDescent="0.2">
      <c r="A492" s="117" t="s">
        <v>1101</v>
      </c>
      <c r="B492" s="117" t="s">
        <v>595</v>
      </c>
      <c r="C492" s="117" t="s">
        <v>236</v>
      </c>
      <c r="D492" s="117" t="s">
        <v>284</v>
      </c>
      <c r="E492" s="117" t="s">
        <v>596</v>
      </c>
      <c r="F492" s="118">
        <v>532317882.94999999</v>
      </c>
      <c r="G492" s="118">
        <v>1082159</v>
      </c>
      <c r="H492" s="118">
        <v>109624041.33</v>
      </c>
      <c r="I492" s="118">
        <v>224905.3</v>
      </c>
      <c r="J492" s="118">
        <v>3427706513.52</v>
      </c>
      <c r="K492" s="118">
        <v>7452995.2800000003</v>
      </c>
      <c r="L492" s="118">
        <v>183331.734375</v>
      </c>
      <c r="M492" s="118">
        <v>529.71002197265602</v>
      </c>
      <c r="N492" s="119">
        <v>0</v>
      </c>
      <c r="O492" s="119">
        <v>0</v>
      </c>
      <c r="P492" s="118">
        <v>3537513886.5799999</v>
      </c>
      <c r="Q492" s="118">
        <v>7678430.29</v>
      </c>
      <c r="R492" s="120">
        <v>4069831769.5300002</v>
      </c>
      <c r="S492" s="121">
        <v>8760589.7899999991</v>
      </c>
    </row>
    <row r="493" spans="1:19" ht="45" x14ac:dyDescent="0.2">
      <c r="A493" s="117" t="s">
        <v>1101</v>
      </c>
      <c r="B493" s="117" t="s">
        <v>595</v>
      </c>
      <c r="C493" s="117" t="s">
        <v>236</v>
      </c>
      <c r="D493" s="117" t="s">
        <v>286</v>
      </c>
      <c r="E493" s="117" t="s">
        <v>597</v>
      </c>
      <c r="F493" s="118">
        <v>862828678.5</v>
      </c>
      <c r="G493" s="118">
        <v>2450848</v>
      </c>
      <c r="H493" s="118">
        <v>3003623703.79</v>
      </c>
      <c r="I493" s="118">
        <v>7007150.9199999999</v>
      </c>
      <c r="J493" s="118">
        <v>5472240996.5699997</v>
      </c>
      <c r="K493" s="118">
        <v>13908593.77</v>
      </c>
      <c r="L493" s="118">
        <v>50142008</v>
      </c>
      <c r="M493" s="118">
        <v>100450.7265625</v>
      </c>
      <c r="N493" s="119">
        <v>0</v>
      </c>
      <c r="O493" s="119">
        <v>0</v>
      </c>
      <c r="P493" s="118">
        <v>8526006707.2299995</v>
      </c>
      <c r="Q493" s="118">
        <v>21016195.420000002</v>
      </c>
      <c r="R493" s="120">
        <v>9388835385.7299995</v>
      </c>
      <c r="S493" s="121">
        <v>23467044.010000002</v>
      </c>
    </row>
    <row r="494" spans="1:19" ht="33.75" x14ac:dyDescent="0.2">
      <c r="A494" s="117" t="s">
        <v>1101</v>
      </c>
      <c r="B494" s="117" t="s">
        <v>595</v>
      </c>
      <c r="C494" s="117" t="s">
        <v>244</v>
      </c>
      <c r="D494" s="117" t="s">
        <v>244</v>
      </c>
      <c r="E494" s="117" t="s">
        <v>598</v>
      </c>
      <c r="F494" s="118">
        <v>318695836.30000001</v>
      </c>
      <c r="G494" s="118">
        <v>0</v>
      </c>
      <c r="H494" s="118">
        <v>1932691033.98</v>
      </c>
      <c r="I494" s="118">
        <v>0</v>
      </c>
      <c r="J494" s="118">
        <v>16448111.1</v>
      </c>
      <c r="K494" s="118">
        <v>0</v>
      </c>
      <c r="L494" s="118">
        <v>0</v>
      </c>
      <c r="M494" s="118">
        <v>0</v>
      </c>
      <c r="N494" s="119">
        <v>0</v>
      </c>
      <c r="O494" s="119">
        <v>0</v>
      </c>
      <c r="P494" s="118">
        <v>1949139145.0799999</v>
      </c>
      <c r="Q494" s="118">
        <v>0</v>
      </c>
      <c r="R494" s="120">
        <v>2267834981.3800001</v>
      </c>
      <c r="S494" s="121">
        <v>0</v>
      </c>
    </row>
    <row r="495" spans="1:19" ht="22.5" x14ac:dyDescent="0.2">
      <c r="A495" s="117" t="s">
        <v>1101</v>
      </c>
      <c r="B495" s="117" t="s">
        <v>595</v>
      </c>
      <c r="C495" s="117" t="s">
        <v>246</v>
      </c>
      <c r="D495" s="117" t="s">
        <v>289</v>
      </c>
      <c r="E495" s="117" t="s">
        <v>599</v>
      </c>
      <c r="F495" s="118">
        <v>239607498.62</v>
      </c>
      <c r="G495" s="118">
        <v>485090</v>
      </c>
      <c r="H495" s="118">
        <v>0</v>
      </c>
      <c r="I495" s="118">
        <v>0</v>
      </c>
      <c r="J495" s="118">
        <v>1428619233.6400001</v>
      </c>
      <c r="K495" s="118">
        <v>3243187.79</v>
      </c>
      <c r="L495" s="118">
        <v>238426544</v>
      </c>
      <c r="M495" s="118">
        <v>440999.5625</v>
      </c>
      <c r="N495" s="119">
        <v>0</v>
      </c>
      <c r="O495" s="119">
        <v>0</v>
      </c>
      <c r="P495" s="118">
        <v>1667045784.6099999</v>
      </c>
      <c r="Q495" s="118">
        <v>3684187.36</v>
      </c>
      <c r="R495" s="120">
        <v>1906653283.23</v>
      </c>
      <c r="S495" s="121">
        <v>4169277.57</v>
      </c>
    </row>
    <row r="496" spans="1:19" ht="22.5" x14ac:dyDescent="0.2">
      <c r="A496" s="117" t="s">
        <v>1101</v>
      </c>
      <c r="B496" s="117" t="s">
        <v>595</v>
      </c>
      <c r="C496" s="117" t="s">
        <v>249</v>
      </c>
      <c r="D496" s="117" t="s">
        <v>249</v>
      </c>
      <c r="E496" s="117" t="s">
        <v>600</v>
      </c>
      <c r="F496" s="118">
        <v>0</v>
      </c>
      <c r="G496" s="118">
        <v>0</v>
      </c>
      <c r="H496" s="118">
        <v>0</v>
      </c>
      <c r="I496" s="118">
        <v>0</v>
      </c>
      <c r="J496" s="118">
        <v>0</v>
      </c>
      <c r="K496" s="118">
        <v>0</v>
      </c>
      <c r="L496" s="118">
        <v>0</v>
      </c>
      <c r="M496" s="118">
        <v>0</v>
      </c>
      <c r="N496" s="119">
        <v>5275228672</v>
      </c>
      <c r="O496" s="119">
        <v>11176854</v>
      </c>
      <c r="P496" s="118">
        <v>0</v>
      </c>
      <c r="Q496" s="118">
        <v>0</v>
      </c>
      <c r="R496" s="120">
        <v>0</v>
      </c>
      <c r="S496" s="121">
        <v>0</v>
      </c>
    </row>
    <row r="497" spans="1:19" ht="22.5" x14ac:dyDescent="0.2">
      <c r="A497" s="117" t="s">
        <v>1101</v>
      </c>
      <c r="B497" s="117" t="s">
        <v>595</v>
      </c>
      <c r="C497" s="117" t="s">
        <v>251</v>
      </c>
      <c r="D497" s="117" t="s">
        <v>251</v>
      </c>
      <c r="E497" s="117" t="s">
        <v>886</v>
      </c>
      <c r="F497" s="118">
        <v>67382447.730000004</v>
      </c>
      <c r="G497" s="118">
        <v>0</v>
      </c>
      <c r="H497" s="118">
        <v>4889515621.6499996</v>
      </c>
      <c r="I497" s="118">
        <v>0</v>
      </c>
      <c r="J497" s="118">
        <v>0</v>
      </c>
      <c r="K497" s="118">
        <v>0</v>
      </c>
      <c r="L497" s="118">
        <v>0</v>
      </c>
      <c r="M497" s="118">
        <v>0</v>
      </c>
      <c r="N497" s="119">
        <v>0</v>
      </c>
      <c r="O497" s="119">
        <v>0</v>
      </c>
      <c r="P497" s="118">
        <v>4889515621.6499996</v>
      </c>
      <c r="Q497" s="118">
        <v>0</v>
      </c>
      <c r="R497" s="120">
        <v>4956898069.3800001</v>
      </c>
      <c r="S497" s="121">
        <v>0</v>
      </c>
    </row>
    <row r="498" spans="1:19" ht="33.75" x14ac:dyDescent="0.2">
      <c r="A498" s="117" t="s">
        <v>1101</v>
      </c>
      <c r="B498" s="117" t="s">
        <v>595</v>
      </c>
      <c r="C498" s="117" t="s">
        <v>251</v>
      </c>
      <c r="D498" s="117" t="s">
        <v>885</v>
      </c>
      <c r="E498" s="117" t="s">
        <v>1078</v>
      </c>
      <c r="F498" s="118">
        <v>471643.01</v>
      </c>
      <c r="G498" s="118">
        <v>0</v>
      </c>
      <c r="H498" s="118">
        <v>314208156.58999997</v>
      </c>
      <c r="I498" s="118">
        <v>0</v>
      </c>
      <c r="J498" s="118">
        <v>0</v>
      </c>
      <c r="K498" s="118">
        <v>0</v>
      </c>
      <c r="L498" s="118">
        <v>0</v>
      </c>
      <c r="M498" s="118">
        <v>0</v>
      </c>
      <c r="N498" s="119">
        <v>0</v>
      </c>
      <c r="O498" s="119">
        <v>0</v>
      </c>
      <c r="P498" s="118">
        <v>314208156.58999997</v>
      </c>
      <c r="Q498" s="118">
        <v>0</v>
      </c>
      <c r="R498" s="120">
        <v>314679799.60000002</v>
      </c>
      <c r="S498" s="121">
        <v>0</v>
      </c>
    </row>
    <row r="499" spans="1:19" ht="22.5" x14ac:dyDescent="0.2">
      <c r="A499" s="117" t="s">
        <v>1101</v>
      </c>
      <c r="B499" s="117" t="s">
        <v>595</v>
      </c>
      <c r="C499" s="117" t="s">
        <v>259</v>
      </c>
      <c r="D499" s="117" t="s">
        <v>274</v>
      </c>
      <c r="E499" s="117" t="s">
        <v>601</v>
      </c>
      <c r="F499" s="118">
        <v>0</v>
      </c>
      <c r="G499" s="118">
        <v>0</v>
      </c>
      <c r="H499" s="118">
        <v>0</v>
      </c>
      <c r="I499" s="118">
        <v>0</v>
      </c>
      <c r="J499" s="118">
        <v>113577732.78</v>
      </c>
      <c r="K499" s="118">
        <v>330083.78999999998</v>
      </c>
      <c r="L499" s="118">
        <v>0</v>
      </c>
      <c r="M499" s="118">
        <v>0</v>
      </c>
      <c r="N499" s="119">
        <v>0</v>
      </c>
      <c r="O499" s="119">
        <v>0</v>
      </c>
      <c r="P499" s="118">
        <v>113577732.78</v>
      </c>
      <c r="Q499" s="118">
        <v>330083.78999999998</v>
      </c>
      <c r="R499" s="120">
        <v>113577732.78</v>
      </c>
      <c r="S499" s="121">
        <v>330083.78999999998</v>
      </c>
    </row>
    <row r="500" spans="1:19" ht="33.75" x14ac:dyDescent="0.2">
      <c r="A500" s="117" t="s">
        <v>1101</v>
      </c>
      <c r="B500" s="117" t="s">
        <v>595</v>
      </c>
      <c r="C500" s="117" t="s">
        <v>264</v>
      </c>
      <c r="D500" s="117" t="s">
        <v>296</v>
      </c>
      <c r="E500" s="117" t="s">
        <v>602</v>
      </c>
      <c r="F500" s="118">
        <v>29166.09</v>
      </c>
      <c r="G500" s="118">
        <v>0</v>
      </c>
      <c r="H500" s="118">
        <v>41359496.700000003</v>
      </c>
      <c r="I500" s="118">
        <v>0</v>
      </c>
      <c r="J500" s="118">
        <v>0</v>
      </c>
      <c r="K500" s="118">
        <v>0</v>
      </c>
      <c r="L500" s="118">
        <v>0</v>
      </c>
      <c r="M500" s="118">
        <v>0</v>
      </c>
      <c r="N500" s="119">
        <v>0</v>
      </c>
      <c r="O500" s="119">
        <v>0</v>
      </c>
      <c r="P500" s="118">
        <v>41359496.700000003</v>
      </c>
      <c r="Q500" s="118">
        <v>0</v>
      </c>
      <c r="R500" s="120">
        <v>41388662.789999999</v>
      </c>
      <c r="S500" s="121">
        <v>0</v>
      </c>
    </row>
    <row r="501" spans="1:19" ht="45" x14ac:dyDescent="0.2">
      <c r="A501" s="117" t="s">
        <v>1101</v>
      </c>
      <c r="B501" s="117" t="s">
        <v>603</v>
      </c>
      <c r="C501" s="117" t="s">
        <v>236</v>
      </c>
      <c r="D501" s="117" t="s">
        <v>277</v>
      </c>
      <c r="E501" s="117" t="s">
        <v>604</v>
      </c>
      <c r="F501" s="118">
        <v>2694012</v>
      </c>
      <c r="G501" s="118">
        <v>0</v>
      </c>
      <c r="H501" s="118">
        <v>677659</v>
      </c>
      <c r="I501" s="118">
        <v>1347.7</v>
      </c>
      <c r="J501" s="118">
        <v>13695573</v>
      </c>
      <c r="K501" s="118">
        <v>33348.5</v>
      </c>
      <c r="L501" s="118">
        <v>2738840</v>
      </c>
      <c r="M501" s="118">
        <v>5291.60009765625</v>
      </c>
      <c r="N501" s="119">
        <v>0</v>
      </c>
      <c r="O501" s="119">
        <v>0</v>
      </c>
      <c r="P501" s="118">
        <v>17112072</v>
      </c>
      <c r="Q501" s="118">
        <v>39987.800000000003</v>
      </c>
      <c r="R501" s="120">
        <v>19806084</v>
      </c>
      <c r="S501" s="121">
        <v>39987.800000000003</v>
      </c>
    </row>
    <row r="502" spans="1:19" ht="22.5" x14ac:dyDescent="0.2">
      <c r="A502" s="117" t="s">
        <v>1101</v>
      </c>
      <c r="B502" s="117" t="s">
        <v>603</v>
      </c>
      <c r="C502" s="117" t="s">
        <v>244</v>
      </c>
      <c r="D502" s="117" t="s">
        <v>244</v>
      </c>
      <c r="E502" s="117" t="s">
        <v>605</v>
      </c>
      <c r="F502" s="118">
        <v>1304778</v>
      </c>
      <c r="G502" s="118">
        <v>0</v>
      </c>
      <c r="H502" s="118">
        <v>16199813</v>
      </c>
      <c r="I502" s="118">
        <v>0</v>
      </c>
      <c r="J502" s="118">
        <v>0</v>
      </c>
      <c r="K502" s="118">
        <v>0</v>
      </c>
      <c r="L502" s="118">
        <v>0</v>
      </c>
      <c r="M502" s="118">
        <v>0</v>
      </c>
      <c r="N502" s="119">
        <v>0</v>
      </c>
      <c r="O502" s="119">
        <v>0</v>
      </c>
      <c r="P502" s="118">
        <v>16199813</v>
      </c>
      <c r="Q502" s="118">
        <v>0</v>
      </c>
      <c r="R502" s="120">
        <v>17504591</v>
      </c>
      <c r="S502" s="121">
        <v>0</v>
      </c>
    </row>
    <row r="503" spans="1:19" ht="22.5" x14ac:dyDescent="0.2">
      <c r="A503" s="117" t="s">
        <v>1101</v>
      </c>
      <c r="B503" s="117" t="s">
        <v>603</v>
      </c>
      <c r="C503" s="117" t="s">
        <v>249</v>
      </c>
      <c r="D503" s="117" t="s">
        <v>249</v>
      </c>
      <c r="E503" s="117" t="s">
        <v>606</v>
      </c>
      <c r="F503" s="118">
        <v>0</v>
      </c>
      <c r="G503" s="118">
        <v>0</v>
      </c>
      <c r="H503" s="118">
        <v>0</v>
      </c>
      <c r="I503" s="118">
        <v>0</v>
      </c>
      <c r="J503" s="118">
        <v>0</v>
      </c>
      <c r="K503" s="118">
        <v>0</v>
      </c>
      <c r="L503" s="118">
        <v>0</v>
      </c>
      <c r="M503" s="118">
        <v>0</v>
      </c>
      <c r="N503" s="108"/>
      <c r="O503" s="108"/>
      <c r="P503" s="118">
        <v>0</v>
      </c>
      <c r="Q503" s="118">
        <v>0</v>
      </c>
      <c r="R503" s="120">
        <v>0</v>
      </c>
      <c r="S503" s="121">
        <v>0</v>
      </c>
    </row>
    <row r="504" spans="1:19" ht="22.5" x14ac:dyDescent="0.2">
      <c r="A504" s="117" t="s">
        <v>1101</v>
      </c>
      <c r="B504" s="117" t="s">
        <v>603</v>
      </c>
      <c r="C504" s="117" t="s">
        <v>251</v>
      </c>
      <c r="D504" s="117" t="s">
        <v>251</v>
      </c>
      <c r="E504" s="117" t="s">
        <v>607</v>
      </c>
      <c r="F504" s="118">
        <v>681252</v>
      </c>
      <c r="G504" s="118">
        <v>0</v>
      </c>
      <c r="H504" s="118">
        <v>104164737</v>
      </c>
      <c r="I504" s="118">
        <v>0</v>
      </c>
      <c r="J504" s="118">
        <v>0</v>
      </c>
      <c r="K504" s="118">
        <v>0</v>
      </c>
      <c r="L504" s="118">
        <v>0</v>
      </c>
      <c r="M504" s="118">
        <v>0</v>
      </c>
      <c r="N504" s="119">
        <v>0</v>
      </c>
      <c r="O504" s="119">
        <v>0</v>
      </c>
      <c r="P504" s="118">
        <v>104164737</v>
      </c>
      <c r="Q504" s="118">
        <v>0</v>
      </c>
      <c r="R504" s="120">
        <v>104845989</v>
      </c>
      <c r="S504" s="121">
        <v>0</v>
      </c>
    </row>
    <row r="505" spans="1:19" ht="22.5" x14ac:dyDescent="0.2">
      <c r="A505" s="117" t="s">
        <v>1101</v>
      </c>
      <c r="B505" s="117" t="s">
        <v>603</v>
      </c>
      <c r="C505" s="117" t="s">
        <v>259</v>
      </c>
      <c r="D505" s="117" t="s">
        <v>274</v>
      </c>
      <c r="E505" s="117" t="s">
        <v>608</v>
      </c>
      <c r="F505" s="118">
        <v>0</v>
      </c>
      <c r="G505" s="118">
        <v>0</v>
      </c>
      <c r="H505" s="118">
        <v>0</v>
      </c>
      <c r="I505" s="118">
        <v>0</v>
      </c>
      <c r="J505" s="118">
        <v>791018</v>
      </c>
      <c r="K505" s="118">
        <v>2337.6</v>
      </c>
      <c r="L505" s="118">
        <v>0</v>
      </c>
      <c r="M505" s="118">
        <v>0</v>
      </c>
      <c r="N505" s="119">
        <v>0</v>
      </c>
      <c r="O505" s="119">
        <v>0</v>
      </c>
      <c r="P505" s="118">
        <v>791018</v>
      </c>
      <c r="Q505" s="118">
        <v>2337.6</v>
      </c>
      <c r="R505" s="120">
        <v>791018</v>
      </c>
      <c r="S505" s="121">
        <v>2337.6</v>
      </c>
    </row>
    <row r="506" spans="1:19" ht="33.75" x14ac:dyDescent="0.2">
      <c r="A506" s="117" t="s">
        <v>1101</v>
      </c>
      <c r="B506" s="117" t="s">
        <v>603</v>
      </c>
      <c r="C506" s="117" t="s">
        <v>264</v>
      </c>
      <c r="D506" s="117" t="s">
        <v>296</v>
      </c>
      <c r="E506" s="117" t="s">
        <v>609</v>
      </c>
      <c r="F506" s="118">
        <v>0</v>
      </c>
      <c r="G506" s="118">
        <v>0</v>
      </c>
      <c r="H506" s="118">
        <v>155365</v>
      </c>
      <c r="I506" s="118">
        <v>0</v>
      </c>
      <c r="J506" s="118">
        <v>0</v>
      </c>
      <c r="K506" s="118">
        <v>0</v>
      </c>
      <c r="L506" s="118">
        <v>0</v>
      </c>
      <c r="M506" s="118">
        <v>0</v>
      </c>
      <c r="N506" s="119">
        <v>0</v>
      </c>
      <c r="O506" s="119">
        <v>0</v>
      </c>
      <c r="P506" s="118">
        <v>155365</v>
      </c>
      <c r="Q506" s="118">
        <v>0</v>
      </c>
      <c r="R506" s="120">
        <v>155365</v>
      </c>
      <c r="S506" s="121">
        <v>0</v>
      </c>
    </row>
    <row r="507" spans="1:19" ht="22.5" x14ac:dyDescent="0.2">
      <c r="A507" s="117" t="s">
        <v>1101</v>
      </c>
      <c r="B507" s="117" t="s">
        <v>610</v>
      </c>
      <c r="C507" s="117" t="s">
        <v>234</v>
      </c>
      <c r="D507" s="117" t="s">
        <v>299</v>
      </c>
      <c r="E507" s="117" t="s">
        <v>611</v>
      </c>
      <c r="F507" s="118">
        <v>0</v>
      </c>
      <c r="G507" s="118">
        <v>0</v>
      </c>
      <c r="H507" s="118">
        <v>0</v>
      </c>
      <c r="I507" s="118">
        <v>0</v>
      </c>
      <c r="J507" s="118">
        <v>40632140</v>
      </c>
      <c r="K507" s="118">
        <v>92316</v>
      </c>
      <c r="L507" s="118">
        <v>0</v>
      </c>
      <c r="M507" s="118">
        <v>0</v>
      </c>
      <c r="N507" s="119">
        <v>0</v>
      </c>
      <c r="O507" s="119">
        <v>0</v>
      </c>
      <c r="P507" s="118">
        <v>40632140</v>
      </c>
      <c r="Q507" s="118">
        <v>92316</v>
      </c>
      <c r="R507" s="120">
        <v>40632140</v>
      </c>
      <c r="S507" s="121">
        <v>92316</v>
      </c>
    </row>
    <row r="508" spans="1:19" ht="45" x14ac:dyDescent="0.2">
      <c r="A508" s="117" t="s">
        <v>1101</v>
      </c>
      <c r="B508" s="117" t="s">
        <v>610</v>
      </c>
      <c r="C508" s="117" t="s">
        <v>236</v>
      </c>
      <c r="D508" s="117" t="s">
        <v>277</v>
      </c>
      <c r="E508" s="117" t="s">
        <v>612</v>
      </c>
      <c r="F508" s="118">
        <v>92610723</v>
      </c>
      <c r="G508" s="118">
        <v>0</v>
      </c>
      <c r="H508" s="118">
        <v>93191632</v>
      </c>
      <c r="I508" s="118">
        <v>269242</v>
      </c>
      <c r="J508" s="118">
        <v>464515221</v>
      </c>
      <c r="K508" s="118">
        <v>1426398</v>
      </c>
      <c r="L508" s="118">
        <v>7808857</v>
      </c>
      <c r="M508" s="118">
        <v>15944</v>
      </c>
      <c r="N508" s="119">
        <v>0</v>
      </c>
      <c r="O508" s="119">
        <v>0</v>
      </c>
      <c r="P508" s="118">
        <v>565515710</v>
      </c>
      <c r="Q508" s="118">
        <v>1711584</v>
      </c>
      <c r="R508" s="120">
        <v>658126433</v>
      </c>
      <c r="S508" s="121">
        <v>1711584</v>
      </c>
    </row>
    <row r="509" spans="1:19" ht="22.5" x14ac:dyDescent="0.2">
      <c r="A509" s="117" t="s">
        <v>1101</v>
      </c>
      <c r="B509" s="117" t="s">
        <v>610</v>
      </c>
      <c r="C509" s="117" t="s">
        <v>244</v>
      </c>
      <c r="D509" s="117" t="s">
        <v>244</v>
      </c>
      <c r="E509" s="117" t="s">
        <v>613</v>
      </c>
      <c r="F509" s="118">
        <v>30029776</v>
      </c>
      <c r="G509" s="118">
        <v>0</v>
      </c>
      <c r="H509" s="118">
        <v>160265812</v>
      </c>
      <c r="I509" s="118">
        <v>0</v>
      </c>
      <c r="J509" s="118">
        <v>723191</v>
      </c>
      <c r="K509" s="118">
        <v>0</v>
      </c>
      <c r="L509" s="118">
        <v>0</v>
      </c>
      <c r="M509" s="118">
        <v>0</v>
      </c>
      <c r="N509" s="119">
        <v>0</v>
      </c>
      <c r="O509" s="119">
        <v>0</v>
      </c>
      <c r="P509" s="118">
        <v>160989003</v>
      </c>
      <c r="Q509" s="118">
        <v>0</v>
      </c>
      <c r="R509" s="120">
        <v>191018779</v>
      </c>
      <c r="S509" s="121">
        <v>0</v>
      </c>
    </row>
    <row r="510" spans="1:19" ht="22.5" x14ac:dyDescent="0.2">
      <c r="A510" s="117" t="s">
        <v>1101</v>
      </c>
      <c r="B510" s="117" t="s">
        <v>610</v>
      </c>
      <c r="C510" s="117" t="s">
        <v>246</v>
      </c>
      <c r="D510" s="117" t="s">
        <v>289</v>
      </c>
      <c r="E510" s="117" t="s">
        <v>614</v>
      </c>
      <c r="F510" s="118">
        <v>0</v>
      </c>
      <c r="G510" s="118">
        <v>0</v>
      </c>
      <c r="H510" s="118">
        <v>0</v>
      </c>
      <c r="I510" s="118">
        <v>0</v>
      </c>
      <c r="J510" s="118">
        <v>87081781</v>
      </c>
      <c r="K510" s="118">
        <v>151120</v>
      </c>
      <c r="L510" s="118">
        <v>0</v>
      </c>
      <c r="M510" s="118">
        <v>0</v>
      </c>
      <c r="N510" s="119">
        <v>0</v>
      </c>
      <c r="O510" s="119">
        <v>0</v>
      </c>
      <c r="P510" s="118">
        <v>87081781</v>
      </c>
      <c r="Q510" s="118">
        <v>151120</v>
      </c>
      <c r="R510" s="120">
        <v>87081781</v>
      </c>
      <c r="S510" s="121">
        <v>151120</v>
      </c>
    </row>
    <row r="511" spans="1:19" ht="22.5" x14ac:dyDescent="0.2">
      <c r="A511" s="117" t="s">
        <v>1101</v>
      </c>
      <c r="B511" s="117" t="s">
        <v>610</v>
      </c>
      <c r="C511" s="117" t="s">
        <v>249</v>
      </c>
      <c r="D511" s="117" t="s">
        <v>249</v>
      </c>
      <c r="E511" s="117" t="s">
        <v>615</v>
      </c>
      <c r="F511" s="118">
        <v>0</v>
      </c>
      <c r="G511" s="118">
        <v>0</v>
      </c>
      <c r="H511" s="118">
        <v>0</v>
      </c>
      <c r="I511" s="118">
        <v>0</v>
      </c>
      <c r="J511" s="118">
        <v>0</v>
      </c>
      <c r="K511" s="118">
        <v>0</v>
      </c>
      <c r="L511" s="118">
        <v>0</v>
      </c>
      <c r="M511" s="118">
        <v>0</v>
      </c>
      <c r="N511" s="119">
        <v>269139776</v>
      </c>
      <c r="O511" s="108"/>
      <c r="P511" s="118">
        <v>0</v>
      </c>
      <c r="Q511" s="118">
        <v>0</v>
      </c>
      <c r="R511" s="120">
        <v>0</v>
      </c>
      <c r="S511" s="121">
        <v>0</v>
      </c>
    </row>
    <row r="512" spans="1:19" ht="22.5" x14ac:dyDescent="0.2">
      <c r="A512" s="117" t="s">
        <v>1101</v>
      </c>
      <c r="B512" s="117" t="s">
        <v>610</v>
      </c>
      <c r="C512" s="117" t="s">
        <v>251</v>
      </c>
      <c r="D512" s="117" t="s">
        <v>251</v>
      </c>
      <c r="E512" s="117" t="s">
        <v>616</v>
      </c>
      <c r="F512" s="118">
        <v>5028525</v>
      </c>
      <c r="G512" s="118">
        <v>0</v>
      </c>
      <c r="H512" s="118">
        <v>429575821</v>
      </c>
      <c r="I512" s="118">
        <v>0</v>
      </c>
      <c r="J512" s="118">
        <v>0</v>
      </c>
      <c r="K512" s="118">
        <v>0</v>
      </c>
      <c r="L512" s="118">
        <v>0</v>
      </c>
      <c r="M512" s="118">
        <v>0</v>
      </c>
      <c r="N512" s="119">
        <v>0</v>
      </c>
      <c r="O512" s="119">
        <v>0</v>
      </c>
      <c r="P512" s="118">
        <v>429575821</v>
      </c>
      <c r="Q512" s="118">
        <v>0</v>
      </c>
      <c r="R512" s="120">
        <v>434604346</v>
      </c>
      <c r="S512" s="121">
        <v>0</v>
      </c>
    </row>
    <row r="513" spans="1:19" ht="22.5" x14ac:dyDescent="0.2">
      <c r="A513" s="117" t="s">
        <v>1101</v>
      </c>
      <c r="B513" s="117" t="s">
        <v>610</v>
      </c>
      <c r="C513" s="117" t="s">
        <v>259</v>
      </c>
      <c r="D513" s="117" t="s">
        <v>274</v>
      </c>
      <c r="E513" s="117" t="s">
        <v>617</v>
      </c>
      <c r="F513" s="118">
        <v>0</v>
      </c>
      <c r="G513" s="118">
        <v>0</v>
      </c>
      <c r="H513" s="118">
        <v>0</v>
      </c>
      <c r="I513" s="118">
        <v>0</v>
      </c>
      <c r="J513" s="118">
        <v>3566727</v>
      </c>
      <c r="K513" s="118">
        <v>9949</v>
      </c>
      <c r="L513" s="118">
        <v>0</v>
      </c>
      <c r="M513" s="118">
        <v>0</v>
      </c>
      <c r="N513" s="119">
        <v>0</v>
      </c>
      <c r="O513" s="119">
        <v>0</v>
      </c>
      <c r="P513" s="118">
        <v>3566727</v>
      </c>
      <c r="Q513" s="118">
        <v>9949</v>
      </c>
      <c r="R513" s="120">
        <v>3566727</v>
      </c>
      <c r="S513" s="121">
        <v>9949</v>
      </c>
    </row>
    <row r="514" spans="1:19" ht="33.75" x14ac:dyDescent="0.2">
      <c r="A514" s="117" t="s">
        <v>1101</v>
      </c>
      <c r="B514" s="117" t="s">
        <v>610</v>
      </c>
      <c r="C514" s="117" t="s">
        <v>264</v>
      </c>
      <c r="D514" s="117" t="s">
        <v>296</v>
      </c>
      <c r="E514" s="117" t="s">
        <v>618</v>
      </c>
      <c r="F514" s="118">
        <v>0</v>
      </c>
      <c r="G514" s="118">
        <v>0</v>
      </c>
      <c r="H514" s="118">
        <v>3145674</v>
      </c>
      <c r="I514" s="118">
        <v>0</v>
      </c>
      <c r="J514" s="118">
        <v>0</v>
      </c>
      <c r="K514" s="118">
        <v>0</v>
      </c>
      <c r="L514" s="118">
        <v>0</v>
      </c>
      <c r="M514" s="118">
        <v>0</v>
      </c>
      <c r="N514" s="119">
        <v>0</v>
      </c>
      <c r="O514" s="119">
        <v>0</v>
      </c>
      <c r="P514" s="118">
        <v>3145674</v>
      </c>
      <c r="Q514" s="118">
        <v>0</v>
      </c>
      <c r="R514" s="120">
        <v>3145674</v>
      </c>
      <c r="S514" s="121">
        <v>0</v>
      </c>
    </row>
    <row r="515" spans="1:19" ht="45" x14ac:dyDescent="0.2">
      <c r="A515" s="117" t="s">
        <v>1101</v>
      </c>
      <c r="B515" s="117" t="s">
        <v>619</v>
      </c>
      <c r="C515" s="117" t="s">
        <v>236</v>
      </c>
      <c r="D515" s="117" t="s">
        <v>277</v>
      </c>
      <c r="E515" s="117" t="s">
        <v>620</v>
      </c>
      <c r="F515" s="118">
        <v>20260160</v>
      </c>
      <c r="G515" s="118">
        <v>49175</v>
      </c>
      <c r="H515" s="118">
        <v>630512</v>
      </c>
      <c r="I515" s="118">
        <v>1369</v>
      </c>
      <c r="J515" s="118">
        <v>104913361</v>
      </c>
      <c r="K515" s="118">
        <v>293705</v>
      </c>
      <c r="L515" s="118">
        <v>2744430</v>
      </c>
      <c r="M515" s="118">
        <v>4975</v>
      </c>
      <c r="N515" s="119">
        <v>0</v>
      </c>
      <c r="O515" s="119">
        <v>0</v>
      </c>
      <c r="P515" s="118">
        <v>108288303</v>
      </c>
      <c r="Q515" s="118">
        <v>300049</v>
      </c>
      <c r="R515" s="120">
        <v>128548463</v>
      </c>
      <c r="S515" s="121">
        <v>349224</v>
      </c>
    </row>
    <row r="516" spans="1:19" ht="22.5" x14ac:dyDescent="0.2">
      <c r="A516" s="117" t="s">
        <v>1101</v>
      </c>
      <c r="B516" s="117" t="s">
        <v>619</v>
      </c>
      <c r="C516" s="117" t="s">
        <v>244</v>
      </c>
      <c r="D516" s="117" t="s">
        <v>244</v>
      </c>
      <c r="E516" s="117" t="s">
        <v>621</v>
      </c>
      <c r="F516" s="118">
        <v>9783850</v>
      </c>
      <c r="G516" s="118">
        <v>0</v>
      </c>
      <c r="H516" s="118">
        <v>44446200</v>
      </c>
      <c r="I516" s="118">
        <v>0</v>
      </c>
      <c r="J516" s="118">
        <v>0</v>
      </c>
      <c r="K516" s="118">
        <v>0</v>
      </c>
      <c r="L516" s="118">
        <v>0</v>
      </c>
      <c r="M516" s="118">
        <v>0</v>
      </c>
      <c r="N516" s="119">
        <v>0</v>
      </c>
      <c r="O516" s="119">
        <v>0</v>
      </c>
      <c r="P516" s="118">
        <v>44446200</v>
      </c>
      <c r="Q516" s="118">
        <v>0</v>
      </c>
      <c r="R516" s="120">
        <v>54230050</v>
      </c>
      <c r="S516" s="121">
        <v>0</v>
      </c>
    </row>
    <row r="517" spans="1:19" ht="22.5" x14ac:dyDescent="0.2">
      <c r="A517" s="117" t="s">
        <v>1101</v>
      </c>
      <c r="B517" s="117" t="s">
        <v>619</v>
      </c>
      <c r="C517" s="117" t="s">
        <v>249</v>
      </c>
      <c r="D517" s="117" t="s">
        <v>249</v>
      </c>
      <c r="E517" s="117" t="s">
        <v>622</v>
      </c>
      <c r="F517" s="118">
        <v>0</v>
      </c>
      <c r="G517" s="118">
        <v>0</v>
      </c>
      <c r="H517" s="118">
        <v>0</v>
      </c>
      <c r="I517" s="118">
        <v>0</v>
      </c>
      <c r="J517" s="118">
        <v>0</v>
      </c>
      <c r="K517" s="118">
        <v>0</v>
      </c>
      <c r="L517" s="118">
        <v>0</v>
      </c>
      <c r="M517" s="118">
        <v>0</v>
      </c>
      <c r="N517" s="119">
        <v>32820396</v>
      </c>
      <c r="O517" s="119">
        <v>102607</v>
      </c>
      <c r="P517" s="118">
        <v>0</v>
      </c>
      <c r="Q517" s="118">
        <v>0</v>
      </c>
      <c r="R517" s="120">
        <v>0</v>
      </c>
      <c r="S517" s="121">
        <v>0</v>
      </c>
    </row>
    <row r="518" spans="1:19" ht="22.5" x14ac:dyDescent="0.2">
      <c r="A518" s="117" t="s">
        <v>1101</v>
      </c>
      <c r="B518" s="117" t="s">
        <v>619</v>
      </c>
      <c r="C518" s="117" t="s">
        <v>251</v>
      </c>
      <c r="D518" s="117" t="s">
        <v>251</v>
      </c>
      <c r="E518" s="117" t="s">
        <v>623</v>
      </c>
      <c r="F518" s="118">
        <v>2220847</v>
      </c>
      <c r="G518" s="118">
        <v>0</v>
      </c>
      <c r="H518" s="118">
        <v>180671535</v>
      </c>
      <c r="I518" s="118">
        <v>0</v>
      </c>
      <c r="J518" s="118">
        <v>0</v>
      </c>
      <c r="K518" s="118">
        <v>0</v>
      </c>
      <c r="L518" s="118">
        <v>0</v>
      </c>
      <c r="M518" s="118">
        <v>0</v>
      </c>
      <c r="N518" s="119">
        <v>0</v>
      </c>
      <c r="O518" s="119">
        <v>0</v>
      </c>
      <c r="P518" s="118">
        <v>180671535</v>
      </c>
      <c r="Q518" s="118">
        <v>0</v>
      </c>
      <c r="R518" s="120">
        <v>182892382</v>
      </c>
      <c r="S518" s="121">
        <v>0</v>
      </c>
    </row>
    <row r="519" spans="1:19" ht="33.75" x14ac:dyDescent="0.2">
      <c r="A519" s="117" t="s">
        <v>1101</v>
      </c>
      <c r="B519" s="117" t="s">
        <v>619</v>
      </c>
      <c r="C519" s="117" t="s">
        <v>256</v>
      </c>
      <c r="D519" s="117" t="s">
        <v>293</v>
      </c>
      <c r="E519" s="117" t="s">
        <v>624</v>
      </c>
      <c r="F519" s="118">
        <v>59064</v>
      </c>
      <c r="G519" s="118">
        <v>161</v>
      </c>
      <c r="H519" s="118">
        <v>422831</v>
      </c>
      <c r="I519" s="118">
        <v>1167</v>
      </c>
      <c r="J519" s="118">
        <v>0</v>
      </c>
      <c r="K519" s="118">
        <v>0</v>
      </c>
      <c r="L519" s="118">
        <v>0</v>
      </c>
      <c r="M519" s="118">
        <v>0</v>
      </c>
      <c r="N519" s="119">
        <v>0</v>
      </c>
      <c r="O519" s="119">
        <v>0</v>
      </c>
      <c r="P519" s="118">
        <v>422831</v>
      </c>
      <c r="Q519" s="118">
        <v>1167</v>
      </c>
      <c r="R519" s="120">
        <v>481895</v>
      </c>
      <c r="S519" s="121">
        <v>1328</v>
      </c>
    </row>
    <row r="520" spans="1:19" ht="22.5" x14ac:dyDescent="0.2">
      <c r="A520" s="117" t="s">
        <v>1101</v>
      </c>
      <c r="B520" s="117" t="s">
        <v>619</v>
      </c>
      <c r="C520" s="117" t="s">
        <v>259</v>
      </c>
      <c r="D520" s="117" t="s">
        <v>274</v>
      </c>
      <c r="E520" s="117" t="s">
        <v>625</v>
      </c>
      <c r="F520" s="118">
        <v>0</v>
      </c>
      <c r="G520" s="118">
        <v>0</v>
      </c>
      <c r="H520" s="118">
        <v>0</v>
      </c>
      <c r="I520" s="118">
        <v>0</v>
      </c>
      <c r="J520" s="118">
        <v>1410628</v>
      </c>
      <c r="K520" s="118">
        <v>3934</v>
      </c>
      <c r="L520" s="118">
        <v>0</v>
      </c>
      <c r="M520" s="118">
        <v>0</v>
      </c>
      <c r="N520" s="119">
        <v>0</v>
      </c>
      <c r="O520" s="119">
        <v>0</v>
      </c>
      <c r="P520" s="118">
        <v>1410628</v>
      </c>
      <c r="Q520" s="118">
        <v>3934</v>
      </c>
      <c r="R520" s="120">
        <v>1410628</v>
      </c>
      <c r="S520" s="121">
        <v>3934</v>
      </c>
    </row>
    <row r="521" spans="1:19" ht="33.75" x14ac:dyDescent="0.2">
      <c r="A521" s="117" t="s">
        <v>1101</v>
      </c>
      <c r="B521" s="117" t="s">
        <v>619</v>
      </c>
      <c r="C521" s="117" t="s">
        <v>264</v>
      </c>
      <c r="D521" s="117" t="s">
        <v>296</v>
      </c>
      <c r="E521" s="117" t="s">
        <v>626</v>
      </c>
      <c r="F521" s="118">
        <v>5522</v>
      </c>
      <c r="G521" s="118">
        <v>0</v>
      </c>
      <c r="H521" s="118">
        <v>820894</v>
      </c>
      <c r="I521" s="118">
        <v>0</v>
      </c>
      <c r="J521" s="118">
        <v>92949</v>
      </c>
      <c r="K521" s="118">
        <v>0</v>
      </c>
      <c r="L521" s="118">
        <v>0</v>
      </c>
      <c r="M521" s="118">
        <v>0</v>
      </c>
      <c r="N521" s="119">
        <v>0</v>
      </c>
      <c r="O521" s="119">
        <v>0</v>
      </c>
      <c r="P521" s="118">
        <v>913843</v>
      </c>
      <c r="Q521" s="118">
        <v>0</v>
      </c>
      <c r="R521" s="120">
        <v>919365</v>
      </c>
      <c r="S521" s="121">
        <v>0</v>
      </c>
    </row>
    <row r="522" spans="1:19" ht="45" x14ac:dyDescent="0.2">
      <c r="A522" s="117" t="s">
        <v>1101</v>
      </c>
      <c r="B522" s="117" t="s">
        <v>627</v>
      </c>
      <c r="C522" s="117" t="s">
        <v>236</v>
      </c>
      <c r="D522" s="117" t="s">
        <v>284</v>
      </c>
      <c r="E522" s="117" t="s">
        <v>628</v>
      </c>
      <c r="F522" s="118">
        <v>26633764.199999999</v>
      </c>
      <c r="G522" s="118">
        <v>52914</v>
      </c>
      <c r="H522" s="118">
        <v>0</v>
      </c>
      <c r="I522" s="118">
        <v>0</v>
      </c>
      <c r="J522" s="118">
        <v>14974564.390000001</v>
      </c>
      <c r="K522" s="118">
        <v>50185.61</v>
      </c>
      <c r="L522" s="118">
        <v>0</v>
      </c>
      <c r="M522" s="118">
        <v>0</v>
      </c>
      <c r="N522" s="119">
        <v>0</v>
      </c>
      <c r="O522" s="119">
        <v>0</v>
      </c>
      <c r="P522" s="118">
        <v>14974564.390000001</v>
      </c>
      <c r="Q522" s="118">
        <v>50185.61</v>
      </c>
      <c r="R522" s="120">
        <v>41608328.590000004</v>
      </c>
      <c r="S522" s="121">
        <v>103100.34</v>
      </c>
    </row>
    <row r="523" spans="1:19" ht="45" x14ac:dyDescent="0.2">
      <c r="A523" s="117" t="s">
        <v>1101</v>
      </c>
      <c r="B523" s="117" t="s">
        <v>627</v>
      </c>
      <c r="C523" s="117" t="s">
        <v>236</v>
      </c>
      <c r="D523" s="117" t="s">
        <v>286</v>
      </c>
      <c r="E523" s="117" t="s">
        <v>629</v>
      </c>
      <c r="F523" s="118">
        <v>2528688.64</v>
      </c>
      <c r="G523" s="118">
        <v>5927</v>
      </c>
      <c r="H523" s="118">
        <v>0</v>
      </c>
      <c r="I523" s="118">
        <v>0</v>
      </c>
      <c r="J523" s="118">
        <v>16894143.370000001</v>
      </c>
      <c r="K523" s="118">
        <v>50443.91</v>
      </c>
      <c r="L523" s="118">
        <v>0</v>
      </c>
      <c r="M523" s="118">
        <v>0</v>
      </c>
      <c r="N523" s="119">
        <v>0</v>
      </c>
      <c r="O523" s="119">
        <v>0</v>
      </c>
      <c r="P523" s="118">
        <v>16894143.370000001</v>
      </c>
      <c r="Q523" s="118">
        <v>50443.91</v>
      </c>
      <c r="R523" s="120">
        <v>19422832.010000002</v>
      </c>
      <c r="S523" s="121">
        <v>56371.67</v>
      </c>
    </row>
    <row r="524" spans="1:19" ht="22.5" x14ac:dyDescent="0.2">
      <c r="A524" s="117" t="s">
        <v>1101</v>
      </c>
      <c r="B524" s="117" t="s">
        <v>627</v>
      </c>
      <c r="C524" s="117" t="s">
        <v>244</v>
      </c>
      <c r="D524" s="117" t="s">
        <v>244</v>
      </c>
      <c r="E524" s="117" t="s">
        <v>630</v>
      </c>
      <c r="F524" s="118">
        <v>1560642.96</v>
      </c>
      <c r="G524" s="118">
        <v>0</v>
      </c>
      <c r="H524" s="118">
        <v>8927385.7100000009</v>
      </c>
      <c r="I524" s="118">
        <v>0</v>
      </c>
      <c r="J524" s="118">
        <v>0</v>
      </c>
      <c r="K524" s="118">
        <v>0</v>
      </c>
      <c r="L524" s="118">
        <v>0</v>
      </c>
      <c r="M524" s="118">
        <v>0</v>
      </c>
      <c r="N524" s="119">
        <v>0</v>
      </c>
      <c r="O524" s="119">
        <v>0</v>
      </c>
      <c r="P524" s="118">
        <v>8927385.7100000009</v>
      </c>
      <c r="Q524" s="118">
        <v>0</v>
      </c>
      <c r="R524" s="120">
        <v>10488028.67</v>
      </c>
      <c r="S524" s="121">
        <v>0</v>
      </c>
    </row>
    <row r="525" spans="1:19" ht="22.5" x14ac:dyDescent="0.2">
      <c r="A525" s="117" t="s">
        <v>1101</v>
      </c>
      <c r="B525" s="117" t="s">
        <v>627</v>
      </c>
      <c r="C525" s="117" t="s">
        <v>249</v>
      </c>
      <c r="D525" s="117" t="s">
        <v>249</v>
      </c>
      <c r="E525" s="117" t="s">
        <v>631</v>
      </c>
      <c r="F525" s="118">
        <v>0</v>
      </c>
      <c r="G525" s="118">
        <v>0</v>
      </c>
      <c r="H525" s="118">
        <v>0</v>
      </c>
      <c r="I525" s="118">
        <v>0</v>
      </c>
      <c r="J525" s="118">
        <v>0</v>
      </c>
      <c r="K525" s="118">
        <v>0</v>
      </c>
      <c r="L525" s="118">
        <v>0</v>
      </c>
      <c r="M525" s="118">
        <v>0</v>
      </c>
      <c r="N525" s="119">
        <v>45094740</v>
      </c>
      <c r="O525" s="119">
        <v>101140.3984375</v>
      </c>
      <c r="P525" s="118">
        <v>0</v>
      </c>
      <c r="Q525" s="118">
        <v>0</v>
      </c>
      <c r="R525" s="120">
        <v>0</v>
      </c>
      <c r="S525" s="121">
        <v>0</v>
      </c>
    </row>
    <row r="526" spans="1:19" ht="22.5" x14ac:dyDescent="0.2">
      <c r="A526" s="117" t="s">
        <v>1101</v>
      </c>
      <c r="B526" s="117" t="s">
        <v>627</v>
      </c>
      <c r="C526" s="117" t="s">
        <v>251</v>
      </c>
      <c r="D526" s="117" t="s">
        <v>251</v>
      </c>
      <c r="E526" s="117" t="s">
        <v>632</v>
      </c>
      <c r="F526" s="118">
        <v>543479.53</v>
      </c>
      <c r="G526" s="118">
        <v>0</v>
      </c>
      <c r="H526" s="118">
        <v>26557966.649999999</v>
      </c>
      <c r="I526" s="118">
        <v>0</v>
      </c>
      <c r="J526" s="118">
        <v>0</v>
      </c>
      <c r="K526" s="118">
        <v>0</v>
      </c>
      <c r="L526" s="118">
        <v>0</v>
      </c>
      <c r="M526" s="118">
        <v>0</v>
      </c>
      <c r="N526" s="119">
        <v>0</v>
      </c>
      <c r="O526" s="119">
        <v>0</v>
      </c>
      <c r="P526" s="118">
        <v>26557966.649999999</v>
      </c>
      <c r="Q526" s="118">
        <v>0</v>
      </c>
      <c r="R526" s="120">
        <v>27101446.18</v>
      </c>
      <c r="S526" s="121">
        <v>0</v>
      </c>
    </row>
    <row r="527" spans="1:19" ht="33.75" x14ac:dyDescent="0.2">
      <c r="A527" s="117" t="s">
        <v>1101</v>
      </c>
      <c r="B527" s="117" t="s">
        <v>627</v>
      </c>
      <c r="C527" s="117" t="s">
        <v>256</v>
      </c>
      <c r="D527" s="117" t="s">
        <v>293</v>
      </c>
      <c r="E527" s="117" t="s">
        <v>633</v>
      </c>
      <c r="F527" s="118">
        <v>0</v>
      </c>
      <c r="G527" s="118">
        <v>0</v>
      </c>
      <c r="H527" s="118">
        <v>18021.240000000002</v>
      </c>
      <c r="I527" s="118">
        <v>53.06</v>
      </c>
      <c r="J527" s="118">
        <v>0</v>
      </c>
      <c r="K527" s="118">
        <v>0</v>
      </c>
      <c r="L527" s="118">
        <v>0</v>
      </c>
      <c r="M527" s="118">
        <v>0</v>
      </c>
      <c r="N527" s="119">
        <v>0</v>
      </c>
      <c r="O527" s="119">
        <v>0</v>
      </c>
      <c r="P527" s="118">
        <v>18021.240000000002</v>
      </c>
      <c r="Q527" s="118">
        <v>53.06</v>
      </c>
      <c r="R527" s="120">
        <v>18021.240000000002</v>
      </c>
      <c r="S527" s="121">
        <v>53.06</v>
      </c>
    </row>
    <row r="528" spans="1:19" ht="22.5" x14ac:dyDescent="0.2">
      <c r="A528" s="117" t="s">
        <v>1101</v>
      </c>
      <c r="B528" s="117" t="s">
        <v>627</v>
      </c>
      <c r="C528" s="117" t="s">
        <v>259</v>
      </c>
      <c r="D528" s="117" t="s">
        <v>274</v>
      </c>
      <c r="E528" s="117" t="s">
        <v>634</v>
      </c>
      <c r="F528" s="118">
        <v>11957.28</v>
      </c>
      <c r="G528" s="118">
        <v>34</v>
      </c>
      <c r="H528" s="118">
        <v>0</v>
      </c>
      <c r="I528" s="118">
        <v>0</v>
      </c>
      <c r="J528" s="118">
        <v>204453.8</v>
      </c>
      <c r="K528" s="118">
        <v>561.87</v>
      </c>
      <c r="L528" s="118">
        <v>0</v>
      </c>
      <c r="M528" s="118">
        <v>0</v>
      </c>
      <c r="N528" s="119">
        <v>0</v>
      </c>
      <c r="O528" s="119">
        <v>0</v>
      </c>
      <c r="P528" s="118">
        <v>204453.8</v>
      </c>
      <c r="Q528" s="118">
        <v>561.87</v>
      </c>
      <c r="R528" s="120">
        <v>216411.08</v>
      </c>
      <c r="S528" s="121">
        <v>596.42999999999995</v>
      </c>
    </row>
    <row r="529" spans="1:19" ht="33.75" x14ac:dyDescent="0.2">
      <c r="A529" s="117" t="s">
        <v>1101</v>
      </c>
      <c r="B529" s="117" t="s">
        <v>627</v>
      </c>
      <c r="C529" s="117" t="s">
        <v>264</v>
      </c>
      <c r="D529" s="117" t="s">
        <v>296</v>
      </c>
      <c r="E529" s="117" t="s">
        <v>635</v>
      </c>
      <c r="F529" s="118">
        <v>1068</v>
      </c>
      <c r="G529" s="118">
        <v>0</v>
      </c>
      <c r="H529" s="118">
        <v>5769.03</v>
      </c>
      <c r="I529" s="118">
        <v>0</v>
      </c>
      <c r="J529" s="118">
        <v>0</v>
      </c>
      <c r="K529" s="118">
        <v>0</v>
      </c>
      <c r="L529" s="118">
        <v>0</v>
      </c>
      <c r="M529" s="118">
        <v>0</v>
      </c>
      <c r="N529" s="119">
        <v>0</v>
      </c>
      <c r="O529" s="119">
        <v>0</v>
      </c>
      <c r="P529" s="118">
        <v>5769.03</v>
      </c>
      <c r="Q529" s="118">
        <v>0</v>
      </c>
      <c r="R529" s="120">
        <v>6837.03</v>
      </c>
      <c r="S529" s="121">
        <v>0</v>
      </c>
    </row>
    <row r="530" spans="1:19" ht="45" x14ac:dyDescent="0.2">
      <c r="A530" s="117" t="s">
        <v>1101</v>
      </c>
      <c r="B530" s="117" t="s">
        <v>636</v>
      </c>
      <c r="C530" s="117" t="s">
        <v>236</v>
      </c>
      <c r="D530" s="117" t="s">
        <v>277</v>
      </c>
      <c r="E530" s="117" t="s">
        <v>637</v>
      </c>
      <c r="F530" s="118">
        <v>57521468</v>
      </c>
      <c r="G530" s="118">
        <v>139299</v>
      </c>
      <c r="H530" s="118">
        <v>5169720</v>
      </c>
      <c r="I530" s="118">
        <v>14155</v>
      </c>
      <c r="J530" s="118">
        <v>108524310</v>
      </c>
      <c r="K530" s="118">
        <v>272696</v>
      </c>
      <c r="L530" s="118">
        <v>1194366</v>
      </c>
      <c r="M530" s="118">
        <v>3265</v>
      </c>
      <c r="N530" s="119">
        <v>0</v>
      </c>
      <c r="O530" s="119">
        <v>0</v>
      </c>
      <c r="P530" s="118">
        <v>114888396</v>
      </c>
      <c r="Q530" s="118">
        <v>290116</v>
      </c>
      <c r="R530" s="120">
        <v>172409864</v>
      </c>
      <c r="S530" s="121">
        <v>429415</v>
      </c>
    </row>
    <row r="531" spans="1:19" ht="22.5" x14ac:dyDescent="0.2">
      <c r="A531" s="117" t="s">
        <v>1101</v>
      </c>
      <c r="B531" s="117" t="s">
        <v>636</v>
      </c>
      <c r="C531" s="117" t="s">
        <v>244</v>
      </c>
      <c r="D531" s="117" t="s">
        <v>244</v>
      </c>
      <c r="E531" s="117" t="s">
        <v>638</v>
      </c>
      <c r="F531" s="118">
        <v>20171931</v>
      </c>
      <c r="G531" s="118">
        <v>0</v>
      </c>
      <c r="H531" s="118">
        <v>49389421</v>
      </c>
      <c r="I531" s="118">
        <v>0</v>
      </c>
      <c r="J531" s="118">
        <v>0</v>
      </c>
      <c r="K531" s="118">
        <v>0</v>
      </c>
      <c r="L531" s="118">
        <v>0</v>
      </c>
      <c r="M531" s="118">
        <v>0</v>
      </c>
      <c r="N531" s="119">
        <v>0</v>
      </c>
      <c r="O531" s="119">
        <v>0</v>
      </c>
      <c r="P531" s="118">
        <v>49389421</v>
      </c>
      <c r="Q531" s="118">
        <v>0</v>
      </c>
      <c r="R531" s="120">
        <v>69561352</v>
      </c>
      <c r="S531" s="121">
        <v>0</v>
      </c>
    </row>
    <row r="532" spans="1:19" ht="22.5" x14ac:dyDescent="0.2">
      <c r="A532" s="117" t="s">
        <v>1101</v>
      </c>
      <c r="B532" s="117" t="s">
        <v>636</v>
      </c>
      <c r="C532" s="117" t="s">
        <v>249</v>
      </c>
      <c r="D532" s="117" t="s">
        <v>249</v>
      </c>
      <c r="E532" s="117" t="s">
        <v>639</v>
      </c>
      <c r="F532" s="118">
        <v>0</v>
      </c>
      <c r="G532" s="118">
        <v>0</v>
      </c>
      <c r="H532" s="118">
        <v>0</v>
      </c>
      <c r="I532" s="118">
        <v>0</v>
      </c>
      <c r="J532" s="118">
        <v>0</v>
      </c>
      <c r="K532" s="118">
        <v>0</v>
      </c>
      <c r="L532" s="118">
        <v>0</v>
      </c>
      <c r="M532" s="118">
        <v>0</v>
      </c>
      <c r="N532" s="119">
        <v>76428200</v>
      </c>
      <c r="O532" s="119">
        <v>195578</v>
      </c>
      <c r="P532" s="118">
        <v>0</v>
      </c>
      <c r="Q532" s="118">
        <v>0</v>
      </c>
      <c r="R532" s="120">
        <v>0</v>
      </c>
      <c r="S532" s="121">
        <v>0</v>
      </c>
    </row>
    <row r="533" spans="1:19" ht="22.5" x14ac:dyDescent="0.2">
      <c r="A533" s="117" t="s">
        <v>1101</v>
      </c>
      <c r="B533" s="117" t="s">
        <v>636</v>
      </c>
      <c r="C533" s="117" t="s">
        <v>251</v>
      </c>
      <c r="D533" s="117" t="s">
        <v>251</v>
      </c>
      <c r="E533" s="117" t="s">
        <v>640</v>
      </c>
      <c r="F533" s="118">
        <v>3108374</v>
      </c>
      <c r="G533" s="118">
        <v>0</v>
      </c>
      <c r="H533" s="118">
        <v>192703890</v>
      </c>
      <c r="I533" s="118">
        <v>0</v>
      </c>
      <c r="J533" s="118">
        <v>0</v>
      </c>
      <c r="K533" s="118">
        <v>0</v>
      </c>
      <c r="L533" s="118">
        <v>0</v>
      </c>
      <c r="M533" s="118">
        <v>0</v>
      </c>
      <c r="N533" s="119">
        <v>0</v>
      </c>
      <c r="O533" s="119">
        <v>0</v>
      </c>
      <c r="P533" s="118">
        <v>192703890</v>
      </c>
      <c r="Q533" s="118">
        <v>0</v>
      </c>
      <c r="R533" s="120">
        <v>195812264</v>
      </c>
      <c r="S533" s="121">
        <v>0</v>
      </c>
    </row>
    <row r="534" spans="1:19" ht="33.75" x14ac:dyDescent="0.2">
      <c r="A534" s="117" t="s">
        <v>1101</v>
      </c>
      <c r="B534" s="117" t="s">
        <v>636</v>
      </c>
      <c r="C534" s="117" t="s">
        <v>256</v>
      </c>
      <c r="D534" s="117" t="s">
        <v>293</v>
      </c>
      <c r="E534" s="117" t="s">
        <v>641</v>
      </c>
      <c r="F534" s="118">
        <v>0</v>
      </c>
      <c r="G534" s="118">
        <v>0</v>
      </c>
      <c r="H534" s="118">
        <v>7576</v>
      </c>
      <c r="I534" s="118">
        <v>21</v>
      </c>
      <c r="J534" s="118">
        <v>0</v>
      </c>
      <c r="K534" s="118">
        <v>0</v>
      </c>
      <c r="L534" s="118">
        <v>0</v>
      </c>
      <c r="M534" s="118">
        <v>0</v>
      </c>
      <c r="N534" s="119">
        <v>0</v>
      </c>
      <c r="O534" s="119">
        <v>0</v>
      </c>
      <c r="P534" s="118">
        <v>7576</v>
      </c>
      <c r="Q534" s="118">
        <v>21</v>
      </c>
      <c r="R534" s="120">
        <v>7576</v>
      </c>
      <c r="S534" s="121">
        <v>21</v>
      </c>
    </row>
    <row r="535" spans="1:19" ht="22.5" x14ac:dyDescent="0.2">
      <c r="A535" s="117" t="s">
        <v>1101</v>
      </c>
      <c r="B535" s="117" t="s">
        <v>636</v>
      </c>
      <c r="C535" s="117" t="s">
        <v>259</v>
      </c>
      <c r="D535" s="117" t="s">
        <v>274</v>
      </c>
      <c r="E535" s="117" t="s">
        <v>642</v>
      </c>
      <c r="F535" s="118">
        <v>1724479</v>
      </c>
      <c r="G535" s="118">
        <v>4641</v>
      </c>
      <c r="H535" s="118">
        <v>0</v>
      </c>
      <c r="I535" s="118">
        <v>0</v>
      </c>
      <c r="J535" s="118">
        <v>591062</v>
      </c>
      <c r="K535" s="118">
        <v>1591</v>
      </c>
      <c r="L535" s="118">
        <v>0</v>
      </c>
      <c r="M535" s="118">
        <v>0</v>
      </c>
      <c r="N535" s="119">
        <v>0</v>
      </c>
      <c r="O535" s="119">
        <v>0</v>
      </c>
      <c r="P535" s="118">
        <v>591062</v>
      </c>
      <c r="Q535" s="118">
        <v>1591</v>
      </c>
      <c r="R535" s="120">
        <v>2315541</v>
      </c>
      <c r="S535" s="121">
        <v>6232</v>
      </c>
    </row>
    <row r="536" spans="1:19" ht="33.75" x14ac:dyDescent="0.2">
      <c r="A536" s="117" t="s">
        <v>1101</v>
      </c>
      <c r="B536" s="117" t="s">
        <v>636</v>
      </c>
      <c r="C536" s="117" t="s">
        <v>264</v>
      </c>
      <c r="D536" s="117" t="s">
        <v>296</v>
      </c>
      <c r="E536" s="117" t="s">
        <v>643</v>
      </c>
      <c r="F536" s="118">
        <v>34292</v>
      </c>
      <c r="G536" s="118">
        <v>0</v>
      </c>
      <c r="H536" s="118">
        <v>188091</v>
      </c>
      <c r="I536" s="118">
        <v>0</v>
      </c>
      <c r="J536" s="118">
        <v>0</v>
      </c>
      <c r="K536" s="118">
        <v>0</v>
      </c>
      <c r="L536" s="118">
        <v>0</v>
      </c>
      <c r="M536" s="118">
        <v>0</v>
      </c>
      <c r="N536" s="119">
        <v>0</v>
      </c>
      <c r="O536" s="119">
        <v>0</v>
      </c>
      <c r="P536" s="118">
        <v>188091</v>
      </c>
      <c r="Q536" s="118">
        <v>0</v>
      </c>
      <c r="R536" s="120">
        <v>222383</v>
      </c>
      <c r="S536" s="121">
        <v>0</v>
      </c>
    </row>
  </sheetData>
  <sheetProtection algorithmName="SHA-512" hashValue="U3Doe2PV7Mk0K3EgX0v8hSMW8q0SATgYPCD/M3mhla56eapt12JnIWFVT8KABfT0Xx4zkXL/0T8O3cbh4UFtHQ==" saltValue="STsNAw2SyBgzB4jfmuQfiQ==" spinCount="100000" sheet="1" objects="1" scenarios="1"/>
  <mergeCells count="2">
    <mergeCell ref="A1:D1"/>
    <mergeCell ref="A2:D2"/>
  </mergeCells>
  <pageMargins left="0.75" right="0.75" top="1" bottom="1" header="0.5" footer="0.5"/>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2.75" x14ac:dyDescent="0.2"/>
  <cols>
    <col min="1" max="1" width="30.5703125" bestFit="1" customWidth="1"/>
    <col min="4" max="4" width="22.71093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uu16CO4DnCKVZ+Rc5IjzM91bleMdszR5gn7OLp7JETNVljm00SPgBx55cly/87M8EwgGGmBDC+7F7bm4bcMnKw==" saltValue="xI6uYsfp+C0kMz+2h4e6cg=="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73"/>
  <sheetViews>
    <sheetView workbookViewId="0">
      <selection activeCell="B1" sqref="B1"/>
    </sheetView>
  </sheetViews>
  <sheetFormatPr defaultRowHeight="12.75" x14ac:dyDescent="0.2"/>
  <cols>
    <col min="1" max="1" width="72" bestFit="1" customWidth="1"/>
    <col min="2" max="2" width="11.28515625" bestFit="1" customWidth="1"/>
  </cols>
  <sheetData>
    <row r="1" spans="1:2" x14ac:dyDescent="0.2">
      <c r="A1" t="s">
        <v>192</v>
      </c>
      <c r="B1" t="s">
        <v>966</v>
      </c>
    </row>
    <row r="2" spans="1:2" x14ac:dyDescent="0.2">
      <c r="A2" t="s">
        <v>193</v>
      </c>
      <c r="B2" t="s">
        <v>966</v>
      </c>
    </row>
    <row r="3" spans="1:2" x14ac:dyDescent="0.2">
      <c r="A3" t="s">
        <v>194</v>
      </c>
      <c r="B3" t="s">
        <v>966</v>
      </c>
    </row>
    <row r="4" spans="1:2" x14ac:dyDescent="0.2">
      <c r="A4" t="s">
        <v>195</v>
      </c>
      <c r="B4" t="s">
        <v>966</v>
      </c>
    </row>
    <row r="5" spans="1:2" x14ac:dyDescent="0.2">
      <c r="A5" t="s">
        <v>898</v>
      </c>
      <c r="B5" t="s">
        <v>966</v>
      </c>
    </row>
    <row r="6" spans="1:2" x14ac:dyDescent="0.2">
      <c r="A6" t="s">
        <v>131</v>
      </c>
      <c r="B6" t="s">
        <v>911</v>
      </c>
    </row>
    <row r="7" spans="1:2" x14ac:dyDescent="0.2">
      <c r="A7" t="s">
        <v>138</v>
      </c>
      <c r="B7" t="s">
        <v>912</v>
      </c>
    </row>
    <row r="8" spans="1:2" x14ac:dyDescent="0.2">
      <c r="A8" t="s">
        <v>180</v>
      </c>
      <c r="B8" t="s">
        <v>913</v>
      </c>
    </row>
    <row r="9" spans="1:2" x14ac:dyDescent="0.2">
      <c r="A9" t="s">
        <v>0</v>
      </c>
      <c r="B9" t="s">
        <v>914</v>
      </c>
    </row>
    <row r="10" spans="1:2" x14ac:dyDescent="0.2">
      <c r="A10" t="s">
        <v>1</v>
      </c>
      <c r="B10" t="s">
        <v>915</v>
      </c>
    </row>
    <row r="11" spans="1:2" x14ac:dyDescent="0.2">
      <c r="A11" t="s">
        <v>181</v>
      </c>
      <c r="B11" t="s">
        <v>916</v>
      </c>
    </row>
    <row r="12" spans="1:2" x14ac:dyDescent="0.2">
      <c r="A12" t="s">
        <v>2</v>
      </c>
      <c r="B12" t="s">
        <v>917</v>
      </c>
    </row>
    <row r="13" spans="1:2" x14ac:dyDescent="0.2">
      <c r="A13" s="109" t="s">
        <v>139</v>
      </c>
      <c r="B13" t="s">
        <v>918</v>
      </c>
    </row>
    <row r="14" spans="1:2" x14ac:dyDescent="0.2">
      <c r="A14" t="s">
        <v>3</v>
      </c>
      <c r="B14" t="s">
        <v>919</v>
      </c>
    </row>
    <row r="15" spans="1:2" x14ac:dyDescent="0.2">
      <c r="A15" t="s">
        <v>4</v>
      </c>
      <c r="B15" t="s">
        <v>920</v>
      </c>
    </row>
    <row r="16" spans="1:2" x14ac:dyDescent="0.2">
      <c r="A16" t="s">
        <v>899</v>
      </c>
      <c r="B16" t="s">
        <v>967</v>
      </c>
    </row>
    <row r="17" spans="1:2" x14ac:dyDescent="0.2">
      <c r="A17" t="s">
        <v>900</v>
      </c>
      <c r="B17" t="s">
        <v>967</v>
      </c>
    </row>
    <row r="18" spans="1:2" x14ac:dyDescent="0.2">
      <c r="A18" s="24" t="s">
        <v>910</v>
      </c>
      <c r="B18" t="s">
        <v>968</v>
      </c>
    </row>
    <row r="19" spans="1:2" x14ac:dyDescent="0.2">
      <c r="A19" t="s">
        <v>198</v>
      </c>
      <c r="B19" t="s">
        <v>969</v>
      </c>
    </row>
    <row r="20" spans="1:2" x14ac:dyDescent="0.2">
      <c r="A20" t="s">
        <v>199</v>
      </c>
      <c r="B20" t="s">
        <v>969</v>
      </c>
    </row>
    <row r="21" spans="1:2" x14ac:dyDescent="0.2">
      <c r="A21" t="s">
        <v>190</v>
      </c>
      <c r="B21" t="s">
        <v>921</v>
      </c>
    </row>
    <row r="22" spans="1:2" x14ac:dyDescent="0.2">
      <c r="A22" t="s">
        <v>191</v>
      </c>
      <c r="B22" t="s">
        <v>922</v>
      </c>
    </row>
    <row r="23" spans="1:2" x14ac:dyDescent="0.2">
      <c r="A23" t="s">
        <v>901</v>
      </c>
      <c r="B23" t="s">
        <v>923</v>
      </c>
    </row>
    <row r="24" spans="1:2" x14ac:dyDescent="0.2">
      <c r="A24" t="s">
        <v>902</v>
      </c>
      <c r="B24" t="s">
        <v>924</v>
      </c>
    </row>
    <row r="25" spans="1:2" x14ac:dyDescent="0.2">
      <c r="A25" s="109" t="s">
        <v>140</v>
      </c>
      <c r="B25" t="s">
        <v>925</v>
      </c>
    </row>
    <row r="26" spans="1:2" x14ac:dyDescent="0.2">
      <c r="A26" t="s">
        <v>5</v>
      </c>
      <c r="B26" t="s">
        <v>926</v>
      </c>
    </row>
    <row r="27" spans="1:2" x14ac:dyDescent="0.2">
      <c r="A27" t="s">
        <v>6</v>
      </c>
      <c r="B27" t="s">
        <v>927</v>
      </c>
    </row>
    <row r="28" spans="1:2" x14ac:dyDescent="0.2">
      <c r="A28" t="s">
        <v>7</v>
      </c>
      <c r="B28" t="s">
        <v>928</v>
      </c>
    </row>
    <row r="29" spans="1:2" x14ac:dyDescent="0.2">
      <c r="A29" t="s">
        <v>132</v>
      </c>
      <c r="B29" t="s">
        <v>929</v>
      </c>
    </row>
    <row r="30" spans="1:2" x14ac:dyDescent="0.2">
      <c r="A30" t="s">
        <v>200</v>
      </c>
      <c r="B30" t="s">
        <v>930</v>
      </c>
    </row>
    <row r="31" spans="1:2" x14ac:dyDescent="0.2">
      <c r="A31" t="s">
        <v>141</v>
      </c>
      <c r="B31" t="s">
        <v>931</v>
      </c>
    </row>
    <row r="32" spans="1:2" x14ac:dyDescent="0.2">
      <c r="A32" t="s">
        <v>201</v>
      </c>
      <c r="B32" t="s">
        <v>932</v>
      </c>
    </row>
    <row r="33" spans="1:2" x14ac:dyDescent="0.2">
      <c r="A33" s="109" t="s">
        <v>142</v>
      </c>
      <c r="B33" t="s">
        <v>933</v>
      </c>
    </row>
    <row r="34" spans="1:2" x14ac:dyDescent="0.2">
      <c r="A34" t="s">
        <v>8</v>
      </c>
      <c r="B34" t="s">
        <v>934</v>
      </c>
    </row>
    <row r="35" spans="1:2" x14ac:dyDescent="0.2">
      <c r="A35" t="s">
        <v>212</v>
      </c>
      <c r="B35" t="s">
        <v>935</v>
      </c>
    </row>
    <row r="36" spans="1:2" x14ac:dyDescent="0.2">
      <c r="A36" t="s">
        <v>202</v>
      </c>
      <c r="B36" t="s">
        <v>935</v>
      </c>
    </row>
    <row r="37" spans="1:2" x14ac:dyDescent="0.2">
      <c r="A37" t="s">
        <v>203</v>
      </c>
      <c r="B37" t="s">
        <v>935</v>
      </c>
    </row>
    <row r="38" spans="1:2" x14ac:dyDescent="0.2">
      <c r="A38" t="s">
        <v>204</v>
      </c>
      <c r="B38" t="s">
        <v>935</v>
      </c>
    </row>
    <row r="39" spans="1:2" x14ac:dyDescent="0.2">
      <c r="A39" t="s">
        <v>903</v>
      </c>
      <c r="B39" t="s">
        <v>936</v>
      </c>
    </row>
    <row r="40" spans="1:2" x14ac:dyDescent="0.2">
      <c r="A40" t="s">
        <v>143</v>
      </c>
      <c r="B40" t="s">
        <v>937</v>
      </c>
    </row>
    <row r="41" spans="1:2" x14ac:dyDescent="0.2">
      <c r="A41" t="s">
        <v>205</v>
      </c>
      <c r="B41" t="s">
        <v>938</v>
      </c>
    </row>
    <row r="42" spans="1:2" x14ac:dyDescent="0.2">
      <c r="A42" t="s">
        <v>133</v>
      </c>
      <c r="B42" t="s">
        <v>939</v>
      </c>
    </row>
    <row r="43" spans="1:2" x14ac:dyDescent="0.2">
      <c r="A43" t="s">
        <v>9</v>
      </c>
      <c r="B43" t="s">
        <v>940</v>
      </c>
    </row>
    <row r="44" spans="1:2" x14ac:dyDescent="0.2">
      <c r="A44" t="s">
        <v>144</v>
      </c>
      <c r="B44" t="s">
        <v>941</v>
      </c>
    </row>
    <row r="45" spans="1:2" x14ac:dyDescent="0.2">
      <c r="A45" t="s">
        <v>10</v>
      </c>
      <c r="B45" t="s">
        <v>942</v>
      </c>
    </row>
    <row r="46" spans="1:2" x14ac:dyDescent="0.2">
      <c r="A46" t="s">
        <v>206</v>
      </c>
      <c r="B46" t="s">
        <v>942</v>
      </c>
    </row>
    <row r="47" spans="1:2" x14ac:dyDescent="0.2">
      <c r="A47" t="s">
        <v>11</v>
      </c>
      <c r="B47" t="s">
        <v>943</v>
      </c>
    </row>
    <row r="48" spans="1:2" x14ac:dyDescent="0.2">
      <c r="A48" t="s">
        <v>207</v>
      </c>
      <c r="B48" t="s">
        <v>944</v>
      </c>
    </row>
    <row r="49" spans="1:2" x14ac:dyDescent="0.2">
      <c r="A49" t="s">
        <v>208</v>
      </c>
      <c r="B49" t="s">
        <v>970</v>
      </c>
    </row>
    <row r="50" spans="1:2" x14ac:dyDescent="0.2">
      <c r="A50" t="s">
        <v>209</v>
      </c>
      <c r="B50" t="s">
        <v>970</v>
      </c>
    </row>
    <row r="51" spans="1:2" x14ac:dyDescent="0.2">
      <c r="A51" t="s">
        <v>134</v>
      </c>
      <c r="B51" t="s">
        <v>945</v>
      </c>
    </row>
    <row r="52" spans="1:2" x14ac:dyDescent="0.2">
      <c r="A52" t="s">
        <v>12</v>
      </c>
      <c r="B52" t="s">
        <v>946</v>
      </c>
    </row>
    <row r="53" spans="1:2" x14ac:dyDescent="0.2">
      <c r="A53" t="s">
        <v>13</v>
      </c>
      <c r="B53" t="s">
        <v>947</v>
      </c>
    </row>
    <row r="54" spans="1:2" x14ac:dyDescent="0.2">
      <c r="A54" t="s">
        <v>14</v>
      </c>
      <c r="B54" t="s">
        <v>948</v>
      </c>
    </row>
    <row r="55" spans="1:2" x14ac:dyDescent="0.2">
      <c r="A55" t="s">
        <v>182</v>
      </c>
      <c r="B55" t="s">
        <v>949</v>
      </c>
    </row>
    <row r="56" spans="1:2" x14ac:dyDescent="0.2">
      <c r="A56" t="s">
        <v>15</v>
      </c>
      <c r="B56" t="s">
        <v>950</v>
      </c>
    </row>
    <row r="57" spans="1:2" x14ac:dyDescent="0.2">
      <c r="A57" t="s">
        <v>183</v>
      </c>
      <c r="B57" t="s">
        <v>951</v>
      </c>
    </row>
    <row r="58" spans="1:2" x14ac:dyDescent="0.2">
      <c r="A58" t="s">
        <v>145</v>
      </c>
      <c r="B58" t="s">
        <v>952</v>
      </c>
    </row>
    <row r="59" spans="1:2" x14ac:dyDescent="0.2">
      <c r="A59" t="s">
        <v>16</v>
      </c>
      <c r="B59" t="s">
        <v>953</v>
      </c>
    </row>
    <row r="60" spans="1:2" x14ac:dyDescent="0.2">
      <c r="A60" t="s">
        <v>184</v>
      </c>
      <c r="B60" t="s">
        <v>954</v>
      </c>
    </row>
    <row r="61" spans="1:2" x14ac:dyDescent="0.2">
      <c r="A61" t="s">
        <v>17</v>
      </c>
      <c r="B61" t="s">
        <v>955</v>
      </c>
    </row>
    <row r="62" spans="1:2" x14ac:dyDescent="0.2">
      <c r="A62" t="s">
        <v>18</v>
      </c>
      <c r="B62" t="s">
        <v>956</v>
      </c>
    </row>
    <row r="63" spans="1:2" x14ac:dyDescent="0.2">
      <c r="A63" t="s">
        <v>146</v>
      </c>
      <c r="B63" t="s">
        <v>957</v>
      </c>
    </row>
    <row r="64" spans="1:2" x14ac:dyDescent="0.2">
      <c r="A64" t="s">
        <v>19</v>
      </c>
      <c r="B64" t="s">
        <v>958</v>
      </c>
    </row>
    <row r="65" spans="1:2" x14ac:dyDescent="0.2">
      <c r="A65" t="s">
        <v>210</v>
      </c>
      <c r="B65" t="s">
        <v>971</v>
      </c>
    </row>
    <row r="66" spans="1:2" x14ac:dyDescent="0.2">
      <c r="A66" t="s">
        <v>904</v>
      </c>
      <c r="B66" t="s">
        <v>971</v>
      </c>
    </row>
    <row r="67" spans="1:2" x14ac:dyDescent="0.2">
      <c r="A67" t="s">
        <v>20</v>
      </c>
      <c r="B67" t="s">
        <v>959</v>
      </c>
    </row>
    <row r="68" spans="1:2" x14ac:dyDescent="0.2">
      <c r="A68" t="s">
        <v>137</v>
      </c>
      <c r="B68" t="s">
        <v>960</v>
      </c>
    </row>
    <row r="69" spans="1:2" x14ac:dyDescent="0.2">
      <c r="A69" t="s">
        <v>135</v>
      </c>
      <c r="B69" t="s">
        <v>961</v>
      </c>
    </row>
    <row r="70" spans="1:2" x14ac:dyDescent="0.2">
      <c r="A70" t="s">
        <v>136</v>
      </c>
      <c r="B70" t="s">
        <v>962</v>
      </c>
    </row>
    <row r="71" spans="1:2" x14ac:dyDescent="0.2">
      <c r="A71" t="s">
        <v>211</v>
      </c>
      <c r="B71" t="s">
        <v>963</v>
      </c>
    </row>
    <row r="72" spans="1:2" x14ac:dyDescent="0.2">
      <c r="A72" t="s">
        <v>147</v>
      </c>
      <c r="B72" t="s">
        <v>964</v>
      </c>
    </row>
    <row r="73" spans="1:2" x14ac:dyDescent="0.2">
      <c r="A73" t="s">
        <v>21</v>
      </c>
      <c r="B73" t="s">
        <v>965</v>
      </c>
    </row>
  </sheetData>
  <sheetProtection algorithmName="SHA-512" hashValue="XkW2veBof1kjnoA61B28mtpXr+4x1GZMFV+h62U2JZlgyr+1HWi+dxIe4RWPerU/qtUVzMqypY2dp46BhRSnlQ==" saltValue="J3JxlOuheO7wDPJXOYQu5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B11"/>
  <sheetViews>
    <sheetView workbookViewId="0">
      <selection activeCell="B5" sqref="B5:B11"/>
    </sheetView>
  </sheetViews>
  <sheetFormatPr defaultRowHeight="12.75" x14ac:dyDescent="0.2"/>
  <cols>
    <col min="1" max="1" width="27.28515625" bestFit="1" customWidth="1"/>
  </cols>
  <sheetData>
    <row r="5" spans="1:2" x14ac:dyDescent="0.2">
      <c r="A5" s="24" t="s">
        <v>130</v>
      </c>
      <c r="B5" s="24" t="s">
        <v>908</v>
      </c>
    </row>
    <row r="6" spans="1:2" x14ac:dyDescent="0.2">
      <c r="A6" s="24" t="s">
        <v>892</v>
      </c>
      <c r="B6" s="24" t="s">
        <v>908</v>
      </c>
    </row>
    <row r="7" spans="1:2" x14ac:dyDescent="0.2">
      <c r="A7" s="24" t="s">
        <v>893</v>
      </c>
      <c r="B7" s="24" t="s">
        <v>908</v>
      </c>
    </row>
    <row r="8" spans="1:2" x14ac:dyDescent="0.2">
      <c r="A8" s="24" t="s">
        <v>894</v>
      </c>
      <c r="B8" s="24" t="s">
        <v>908</v>
      </c>
    </row>
    <row r="9" spans="1:2" x14ac:dyDescent="0.2">
      <c r="A9" s="24" t="s">
        <v>895</v>
      </c>
      <c r="B9" s="24" t="s">
        <v>908</v>
      </c>
    </row>
    <row r="10" spans="1:2" x14ac:dyDescent="0.2">
      <c r="A10" s="24" t="s">
        <v>896</v>
      </c>
      <c r="B10" s="24" t="s">
        <v>908</v>
      </c>
    </row>
    <row r="11" spans="1:2" x14ac:dyDescent="0.2">
      <c r="A11" s="24" t="s">
        <v>897</v>
      </c>
      <c r="B11" s="24" t="s">
        <v>908</v>
      </c>
    </row>
  </sheetData>
  <sheetProtection algorithmName="SHA-512" hashValue="rKxQp46nwyVBOH+iAY7cfnEcMILFm5mhcMZ+d7rdOXgCtdE8xiubbrcbiYljmVhMBi5ajB/ncNT3C3tzanLhHA==" saltValue="ydtxvGFg4dccD6VlmN66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M15" sqref="M15"/>
    </sheetView>
  </sheetViews>
  <sheetFormatPr defaultRowHeight="12.75" x14ac:dyDescent="0.2"/>
  <sheetData>
    <row r="14" ht="3" customHeight="1" x14ac:dyDescent="0.2"/>
    <row r="15" ht="3" customHeight="1" x14ac:dyDescent="0.2"/>
    <row r="16" ht="3" customHeight="1" x14ac:dyDescent="0.2"/>
    <row r="17" spans="3:13" s="24" customFormat="1" ht="3" customHeight="1" x14ac:dyDescent="0.2"/>
    <row r="18" spans="3:13" s="24" customFormat="1" ht="3" customHeight="1" x14ac:dyDescent="0.2">
      <c r="C18" s="4"/>
      <c r="D18" s="4"/>
      <c r="E18" s="4"/>
      <c r="F18" s="4"/>
      <c r="G18" s="4"/>
      <c r="H18" s="4"/>
      <c r="I18" s="4"/>
      <c r="J18" s="4"/>
      <c r="K18" s="4"/>
      <c r="L18" s="4"/>
      <c r="M18" s="4"/>
    </row>
    <row r="19" spans="3:13" s="24" customFormat="1" x14ac:dyDescent="0.2">
      <c r="C19" s="4"/>
      <c r="D19" s="4"/>
      <c r="E19" s="4"/>
      <c r="F19" s="4"/>
      <c r="G19" s="4"/>
      <c r="H19" s="4"/>
      <c r="J19" s="4"/>
      <c r="K19" s="4"/>
      <c r="L19" s="4"/>
      <c r="M19" s="4"/>
    </row>
    <row r="20" spans="3:13" s="24" customFormat="1" ht="15.75" x14ac:dyDescent="0.25">
      <c r="C20" s="4"/>
      <c r="D20" s="67" t="s">
        <v>129</v>
      </c>
      <c r="E20" s="4"/>
      <c r="F20" s="4"/>
      <c r="G20" s="4"/>
      <c r="H20" s="4"/>
      <c r="I20" s="67" t="s">
        <v>894</v>
      </c>
      <c r="J20" s="4"/>
      <c r="K20" s="4"/>
      <c r="L20" s="4"/>
      <c r="M20" s="4"/>
    </row>
    <row r="21" spans="3:13" s="24" customFormat="1" ht="15.75" x14ac:dyDescent="0.25">
      <c r="C21" s="4"/>
      <c r="D21" s="62"/>
      <c r="E21" s="4"/>
      <c r="F21" s="4"/>
      <c r="G21" s="4"/>
      <c r="H21" s="4"/>
      <c r="J21" s="4"/>
      <c r="K21" s="4"/>
      <c r="L21" s="4"/>
      <c r="M21" s="4"/>
    </row>
    <row r="22" spans="3:13" s="24" customFormat="1" ht="15.75" x14ac:dyDescent="0.25">
      <c r="C22" s="4"/>
      <c r="D22" s="67" t="s">
        <v>130</v>
      </c>
      <c r="E22" s="4"/>
      <c r="F22" s="4"/>
      <c r="G22" s="4"/>
      <c r="H22" s="4"/>
      <c r="I22" s="67" t="s">
        <v>895</v>
      </c>
      <c r="J22" s="4"/>
      <c r="K22" s="4"/>
      <c r="L22" s="4"/>
      <c r="M22" s="4"/>
    </row>
    <row r="23" spans="3:13" s="24" customFormat="1" ht="15.75" x14ac:dyDescent="0.25">
      <c r="C23" s="4"/>
      <c r="D23" s="62"/>
      <c r="E23" s="4"/>
      <c r="F23" s="4"/>
      <c r="G23" s="4"/>
      <c r="H23" s="4"/>
      <c r="I23" s="62"/>
      <c r="J23" s="4"/>
      <c r="K23" s="4"/>
      <c r="L23" s="4"/>
      <c r="M23" s="4"/>
    </row>
    <row r="24" spans="3:13" s="24" customFormat="1" ht="15.75" x14ac:dyDescent="0.25">
      <c r="C24" s="4"/>
      <c r="D24" s="67" t="s">
        <v>892</v>
      </c>
      <c r="E24" s="4"/>
      <c r="F24" s="4"/>
      <c r="G24" s="4"/>
      <c r="H24" s="4"/>
      <c r="I24" s="67" t="s">
        <v>896</v>
      </c>
      <c r="J24" s="4"/>
      <c r="K24" s="4"/>
      <c r="L24" s="4"/>
      <c r="M24" s="4"/>
    </row>
    <row r="25" spans="3:13" s="24" customFormat="1" ht="15.75" x14ac:dyDescent="0.25">
      <c r="C25" s="4"/>
      <c r="D25" s="62"/>
      <c r="E25" s="4"/>
      <c r="F25" s="4"/>
      <c r="G25" s="4"/>
      <c r="H25" s="4"/>
      <c r="I25" s="62"/>
      <c r="J25" s="4"/>
      <c r="K25" s="4"/>
      <c r="L25" s="4"/>
      <c r="M25" s="4"/>
    </row>
    <row r="26" spans="3:13" s="24" customFormat="1" ht="15.75" x14ac:dyDescent="0.25">
      <c r="C26" s="4"/>
      <c r="D26" s="67" t="s">
        <v>893</v>
      </c>
      <c r="E26" s="4"/>
      <c r="F26" s="4"/>
      <c r="G26" s="4"/>
      <c r="H26" s="4"/>
      <c r="I26" s="67" t="s">
        <v>897</v>
      </c>
      <c r="J26" s="4"/>
      <c r="K26" s="4"/>
      <c r="L26" s="4"/>
      <c r="M26" s="4"/>
    </row>
    <row r="27" spans="3:13" s="24" customFormat="1" ht="15.75" x14ac:dyDescent="0.25">
      <c r="C27" s="4"/>
      <c r="D27" s="62"/>
      <c r="E27" s="4"/>
      <c r="F27" s="4"/>
      <c r="G27" s="4"/>
      <c r="H27" s="4"/>
      <c r="I27" s="62"/>
      <c r="J27" s="4"/>
      <c r="K27" s="4"/>
      <c r="L27" s="4"/>
      <c r="M27" s="4"/>
    </row>
    <row r="28" spans="3:13" s="24" customFormat="1" ht="15.75" x14ac:dyDescent="0.25">
      <c r="C28" s="4"/>
      <c r="D28" s="67"/>
      <c r="E28" s="4"/>
      <c r="F28" s="4"/>
      <c r="G28" s="4"/>
      <c r="H28" s="4"/>
      <c r="I28" s="62"/>
      <c r="J28" s="4"/>
      <c r="K28" s="4"/>
      <c r="L28" s="4"/>
      <c r="M28" s="4"/>
    </row>
    <row r="29" spans="3:13" s="24" customFormat="1" ht="15.75" x14ac:dyDescent="0.25">
      <c r="C29" s="4"/>
      <c r="D29" s="62"/>
      <c r="E29" s="4"/>
      <c r="F29" s="4"/>
      <c r="G29" s="4"/>
      <c r="H29" s="4"/>
      <c r="I29" s="67"/>
      <c r="J29" s="4"/>
      <c r="K29" s="4"/>
      <c r="L29" s="4"/>
      <c r="M29" s="4"/>
    </row>
    <row r="30" spans="3:13" s="24" customFormat="1" x14ac:dyDescent="0.2">
      <c r="C30" s="4"/>
      <c r="E30" s="4"/>
      <c r="F30" s="4"/>
      <c r="G30" s="4"/>
      <c r="H30" s="4"/>
      <c r="I30" s="4"/>
      <c r="J30" s="4"/>
      <c r="K30" s="4"/>
      <c r="L30" s="4"/>
      <c r="M30" s="4"/>
    </row>
    <row r="31" spans="3:13" s="24" customFormat="1" ht="15.75" x14ac:dyDescent="0.25">
      <c r="C31" s="4"/>
      <c r="D31" s="4"/>
      <c r="E31" s="4"/>
      <c r="F31" s="4"/>
      <c r="G31" s="4"/>
      <c r="H31" s="4"/>
      <c r="I31" s="67"/>
      <c r="J31" s="4"/>
      <c r="K31" s="4"/>
      <c r="L31" s="4"/>
      <c r="M31" s="4"/>
    </row>
    <row r="32" spans="3:13" s="24" customFormat="1" x14ac:dyDescent="0.2">
      <c r="C32" s="4"/>
      <c r="D32" s="4"/>
      <c r="E32" s="4"/>
      <c r="F32" s="4"/>
      <c r="G32" s="4"/>
      <c r="H32" s="4"/>
      <c r="I32" s="4"/>
      <c r="J32" s="4"/>
      <c r="K32" s="4"/>
      <c r="L32" s="4"/>
      <c r="M32" s="4"/>
    </row>
    <row r="33" spans="3:13" s="24" customFormat="1" x14ac:dyDescent="0.2">
      <c r="C33" s="4"/>
      <c r="D33" s="4"/>
      <c r="E33" s="4"/>
      <c r="F33" s="4"/>
      <c r="G33" s="4"/>
      <c r="H33" s="4"/>
      <c r="I33" s="4"/>
      <c r="J33" s="4"/>
      <c r="K33" s="4"/>
      <c r="L33" s="4"/>
      <c r="M33" s="4"/>
    </row>
    <row r="34" spans="3:13" s="24" customFormat="1" x14ac:dyDescent="0.2">
      <c r="C34" s="4"/>
      <c r="D34" s="4"/>
      <c r="E34" s="4"/>
      <c r="F34" s="4"/>
      <c r="G34" s="4"/>
      <c r="H34" s="4"/>
      <c r="I34" s="4"/>
      <c r="J34" s="4"/>
      <c r="K34" s="4"/>
      <c r="L34" s="4"/>
      <c r="M34" s="4"/>
    </row>
    <row r="35" spans="3:13" s="24" customFormat="1" x14ac:dyDescent="0.2">
      <c r="C35" s="4"/>
      <c r="D35" s="4"/>
      <c r="E35" s="4"/>
      <c r="F35" s="4"/>
      <c r="G35" s="4"/>
      <c r="H35" s="4"/>
      <c r="J35" s="4"/>
      <c r="K35" s="4"/>
      <c r="L35" s="4"/>
      <c r="M35" s="4"/>
    </row>
    <row r="36" spans="3:13" s="24" customFormat="1" x14ac:dyDescent="0.2"/>
    <row r="37" spans="3:13" s="24" customFormat="1" x14ac:dyDescent="0.2"/>
    <row r="38" spans="3:13" s="24" customFormat="1" x14ac:dyDescent="0.2"/>
    <row r="39" spans="3:13" s="24" customFormat="1" x14ac:dyDescent="0.2"/>
    <row r="40" spans="3:13" s="24" customFormat="1" x14ac:dyDescent="0.2"/>
    <row r="41" spans="3:13" s="24" customFormat="1" x14ac:dyDescent="0.2"/>
    <row r="42" spans="3:13" s="24" customFormat="1" x14ac:dyDescent="0.2"/>
    <row r="43" spans="3:13" s="24" customFormat="1" x14ac:dyDescent="0.2"/>
    <row r="44" spans="3:13" s="24" customFormat="1" x14ac:dyDescent="0.2"/>
    <row r="45" spans="3:13" s="24" customFormat="1" x14ac:dyDescent="0.2"/>
    <row r="46" spans="3:13" s="24" customFormat="1" x14ac:dyDescent="0.2"/>
    <row r="47" spans="3:13" s="24" customFormat="1" x14ac:dyDescent="0.2"/>
    <row r="48" spans="3:13"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pans="3:9" s="24" customFormat="1" x14ac:dyDescent="0.2"/>
    <row r="98" spans="3:9" s="24" customFormat="1" x14ac:dyDescent="0.2"/>
    <row r="99" spans="3:9" s="24" customFormat="1" x14ac:dyDescent="0.2"/>
    <row r="100" spans="3:9" s="24" customFormat="1" x14ac:dyDescent="0.2"/>
    <row r="101" spans="3:9" s="24" customFormat="1" x14ac:dyDescent="0.2"/>
    <row r="102" spans="3:9" s="24" customFormat="1" x14ac:dyDescent="0.2"/>
    <row r="103" spans="3:9" s="24" customFormat="1" x14ac:dyDescent="0.2"/>
    <row r="104" spans="3:9" s="24" customFormat="1" x14ac:dyDescent="0.2"/>
    <row r="105" spans="3:9" s="24" customFormat="1" x14ac:dyDescent="0.2"/>
    <row r="106" spans="3:9" s="24" customFormat="1" x14ac:dyDescent="0.2"/>
    <row r="107" spans="3:9" s="24" customFormat="1" x14ac:dyDescent="0.2"/>
    <row r="108" spans="3:9" s="24" customFormat="1" x14ac:dyDescent="0.2"/>
    <row r="109" spans="3:9" s="24" customFormat="1" x14ac:dyDescent="0.2"/>
    <row r="110" spans="3:9" s="24" customFormat="1" x14ac:dyDescent="0.2"/>
    <row r="111" spans="3:9" s="24" customFormat="1" x14ac:dyDescent="0.2">
      <c r="I111"/>
    </row>
    <row r="112" spans="3:9" x14ac:dyDescent="0.2">
      <c r="C112" s="24"/>
    </row>
    <row r="113" spans="3:3" x14ac:dyDescent="0.2">
      <c r="C113" s="24"/>
    </row>
    <row r="114" spans="3:3" x14ac:dyDescent="0.2">
      <c r="C114" s="24"/>
    </row>
    <row r="115" spans="3:3" x14ac:dyDescent="0.2">
      <c r="C115" s="24"/>
    </row>
    <row r="116" spans="3:3" x14ac:dyDescent="0.2">
      <c r="C116" s="24"/>
    </row>
    <row r="117" spans="3:3" x14ac:dyDescent="0.2">
      <c r="C117" s="24"/>
    </row>
    <row r="118" spans="3:3" x14ac:dyDescent="0.2">
      <c r="C118" s="24"/>
    </row>
    <row r="119" spans="3:3" x14ac:dyDescent="0.2">
      <c r="C119" s="24"/>
    </row>
    <row r="120" spans="3:3" x14ac:dyDescent="0.2">
      <c r="C120" s="24"/>
    </row>
    <row r="121" spans="3:3" x14ac:dyDescent="0.2">
      <c r="C121" s="24"/>
    </row>
  </sheetData>
  <sheetProtection algorithmName="SHA-512" hashValue="PreerLFd41az+/tucsAmOXzQPY+WpKqVZdZPsjhpzh3eWVWzq/liAjD/FHO2G1rqvZvjA6ZvHe5vaC2UggBR1A==" saltValue="tVfI2G4FIYn7kcs7S/8M2g==" spinCount="100000" sheet="1" objects="1" scenarios="1"/>
  <phoneticPr fontId="23" type="noConversion"/>
  <hyperlinks>
    <hyperlink ref="D20" location="'1. Info'!A1" display="1. Info"/>
    <hyperlink ref="D22" location="'2. Table of Contents'!A1" display="2. Table of Contents"/>
    <hyperlink ref="D24" location="'3. RRR Data'!A1" display="3. RRR Data"/>
    <hyperlink ref="D26" location="'4. UTRs and Sub-Transmission'!A1" display="4. UTRs and Sub-Transmission"/>
    <hyperlink ref="I20" location="'5. Historical Wholesale'!A1" display="5. Historical Wholesale"/>
    <hyperlink ref="I22" location="'6. Current Wholesale'!A1" display="6. Current Wholesale"/>
    <hyperlink ref="I24" location="'7. Forecast Wholesale'!A1" display="7. Forecast Wholesale"/>
    <hyperlink ref="I26" location="'8. RTSR Rates to Forecast'!A1" display="8. RTSR Rates to Forecast"/>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Z50"/>
  <sheetViews>
    <sheetView showGridLines="0" zoomScale="85" zoomScaleNormal="85" workbookViewId="0">
      <selection activeCell="C36" sqref="C36"/>
    </sheetView>
  </sheetViews>
  <sheetFormatPr defaultColWidth="9.28515625" defaultRowHeight="12.75" x14ac:dyDescent="0.2"/>
  <cols>
    <col min="1" max="1" width="2.28515625" style="7" customWidth="1"/>
    <col min="2" max="2" width="63.7109375" style="7" customWidth="1"/>
    <col min="3" max="3" width="80" style="7" customWidth="1"/>
    <col min="4" max="5" width="8.7109375" style="79" customWidth="1"/>
    <col min="6" max="8" width="16.28515625" style="79" customWidth="1"/>
    <col min="9" max="9" width="17.7109375" style="79" customWidth="1"/>
    <col min="10" max="10" width="14.7109375" style="7" customWidth="1"/>
    <col min="11" max="51" width="9.28515625" style="7"/>
    <col min="52" max="52" width="9.28515625" style="7" hidden="1" customWidth="1"/>
    <col min="53" max="16384" width="9.28515625" style="7"/>
  </cols>
  <sheetData>
    <row r="1" spans="2:52" x14ac:dyDescent="0.2">
      <c r="AZ1" s="7">
        <v>1</v>
      </c>
    </row>
    <row r="13" spans="2:52" ht="42.75" customHeight="1" x14ac:dyDescent="0.2">
      <c r="B13" s="212"/>
      <c r="C13" s="212"/>
      <c r="D13" s="212"/>
      <c r="E13" s="212"/>
      <c r="F13" s="212"/>
      <c r="G13" s="212"/>
      <c r="H13" s="212"/>
      <c r="I13" s="212"/>
    </row>
    <row r="14" spans="2:52" x14ac:dyDescent="0.2">
      <c r="D14" s="7"/>
      <c r="E14" s="7"/>
      <c r="F14" s="7"/>
      <c r="G14" s="7"/>
      <c r="H14" s="7"/>
      <c r="I14" s="7"/>
    </row>
    <row r="15" spans="2:52" ht="45.75" thickBot="1" x14ac:dyDescent="0.3">
      <c r="B15" s="80" t="s">
        <v>153</v>
      </c>
      <c r="C15" s="80" t="s">
        <v>107</v>
      </c>
      <c r="D15" s="81" t="s">
        <v>154</v>
      </c>
      <c r="E15" s="82" t="s">
        <v>108</v>
      </c>
      <c r="F15" s="83" t="s">
        <v>168</v>
      </c>
      <c r="G15" s="83" t="s">
        <v>169</v>
      </c>
      <c r="H15" s="83" t="s">
        <v>186</v>
      </c>
      <c r="I15" s="84" t="s">
        <v>155</v>
      </c>
    </row>
    <row r="16" spans="2:52" x14ac:dyDescent="0.2">
      <c r="D16" s="7"/>
      <c r="E16" s="7"/>
      <c r="F16" s="7"/>
      <c r="G16" s="7"/>
      <c r="H16" s="7"/>
      <c r="I16" s="7"/>
    </row>
    <row r="17" spans="2:9" x14ac:dyDescent="0.2">
      <c r="B17" s="7" t="s">
        <v>1282</v>
      </c>
      <c r="C17" s="7" t="s">
        <v>1283</v>
      </c>
      <c r="D17" s="188" t="s">
        <v>1294</v>
      </c>
      <c r="E17" s="187">
        <v>9.1999999999999998E-3</v>
      </c>
      <c r="F17" s="186">
        <v>275475838</v>
      </c>
      <c r="G17" s="186">
        <v>0</v>
      </c>
      <c r="H17" s="189">
        <v>1.0421</v>
      </c>
      <c r="I17" s="186">
        <f t="shared" ref="I17:I32" si="0">F17*H17</f>
        <v>287073370.7798</v>
      </c>
    </row>
    <row r="18" spans="2:9" x14ac:dyDescent="0.2">
      <c r="B18" s="7" t="s">
        <v>1282</v>
      </c>
      <c r="C18" s="7" t="s">
        <v>1284</v>
      </c>
      <c r="D18" s="188" t="s">
        <v>1294</v>
      </c>
      <c r="E18" s="187">
        <v>7.4000000000000003E-3</v>
      </c>
      <c r="F18" s="186">
        <v>275475838</v>
      </c>
      <c r="G18" s="186">
        <v>0</v>
      </c>
      <c r="H18" s="189">
        <v>1.0421</v>
      </c>
      <c r="I18" s="186">
        <f t="shared" si="0"/>
        <v>287073370.7798</v>
      </c>
    </row>
    <row r="19" spans="2:9" x14ac:dyDescent="0.2">
      <c r="B19" s="7" t="s">
        <v>1285</v>
      </c>
      <c r="C19" s="7" t="s">
        <v>1283</v>
      </c>
      <c r="D19" s="188" t="s">
        <v>1294</v>
      </c>
      <c r="E19" s="187">
        <v>8.6E-3</v>
      </c>
      <c r="F19" s="186">
        <v>98943527</v>
      </c>
      <c r="G19" s="186">
        <v>0</v>
      </c>
      <c r="H19" s="189">
        <v>1.0421</v>
      </c>
      <c r="I19" s="186">
        <f t="shared" si="0"/>
        <v>103109049.4867</v>
      </c>
    </row>
    <row r="20" spans="2:9" x14ac:dyDescent="0.2">
      <c r="B20" s="7" t="s">
        <v>1285</v>
      </c>
      <c r="C20" s="7" t="s">
        <v>1284</v>
      </c>
      <c r="D20" s="188" t="s">
        <v>1294</v>
      </c>
      <c r="E20" s="187">
        <v>6.4999999999999997E-3</v>
      </c>
      <c r="F20" s="186">
        <v>98943527</v>
      </c>
      <c r="G20" s="186">
        <v>0</v>
      </c>
      <c r="H20" s="189">
        <v>1.0421</v>
      </c>
      <c r="I20" s="186">
        <f t="shared" si="0"/>
        <v>103109049.4867</v>
      </c>
    </row>
    <row r="21" spans="2:9" x14ac:dyDescent="0.2">
      <c r="B21" s="7" t="s">
        <v>1286</v>
      </c>
      <c r="C21" s="7" t="s">
        <v>1283</v>
      </c>
      <c r="D21" s="188" t="s">
        <v>1295</v>
      </c>
      <c r="E21" s="187">
        <v>3.4462999999999999</v>
      </c>
      <c r="F21" s="186">
        <v>185251985</v>
      </c>
      <c r="G21" s="186">
        <v>524185</v>
      </c>
      <c r="H21" s="189"/>
      <c r="I21" s="186">
        <f t="shared" si="0"/>
        <v>0</v>
      </c>
    </row>
    <row r="22" spans="2:9" x14ac:dyDescent="0.2">
      <c r="B22" s="7" t="s">
        <v>1286</v>
      </c>
      <c r="C22" s="7" t="s">
        <v>1284</v>
      </c>
      <c r="D22" s="188" t="s">
        <v>1295</v>
      </c>
      <c r="E22" s="187">
        <v>2.6412</v>
      </c>
      <c r="F22" s="186">
        <v>185251985</v>
      </c>
      <c r="G22" s="186">
        <v>524185</v>
      </c>
      <c r="H22" s="189"/>
      <c r="I22" s="186">
        <f t="shared" si="0"/>
        <v>0</v>
      </c>
    </row>
    <row r="23" spans="2:9" x14ac:dyDescent="0.2">
      <c r="B23" s="7" t="s">
        <v>1287</v>
      </c>
      <c r="C23" s="7" t="s">
        <v>1283</v>
      </c>
      <c r="D23" s="188" t="s">
        <v>1295</v>
      </c>
      <c r="E23" s="187">
        <v>3.6602999999999999</v>
      </c>
      <c r="F23" s="186">
        <v>126088597</v>
      </c>
      <c r="G23" s="186">
        <v>245050</v>
      </c>
      <c r="H23" s="189"/>
      <c r="I23" s="186">
        <f t="shared" si="0"/>
        <v>0</v>
      </c>
    </row>
    <row r="24" spans="2:9" x14ac:dyDescent="0.2">
      <c r="B24" s="7" t="s">
        <v>1287</v>
      </c>
      <c r="C24" s="7" t="s">
        <v>1284</v>
      </c>
      <c r="D24" s="188" t="s">
        <v>1295</v>
      </c>
      <c r="E24" s="187">
        <v>2.8954</v>
      </c>
      <c r="F24" s="186">
        <v>126088597</v>
      </c>
      <c r="G24" s="186">
        <v>245050</v>
      </c>
      <c r="H24" s="189"/>
      <c r="I24" s="186">
        <f t="shared" si="0"/>
        <v>0</v>
      </c>
    </row>
    <row r="25" spans="2:9" x14ac:dyDescent="0.2">
      <c r="B25" s="7" t="s">
        <v>1288</v>
      </c>
      <c r="C25" s="7" t="s">
        <v>1289</v>
      </c>
      <c r="D25" s="188" t="s">
        <v>1295</v>
      </c>
      <c r="E25" s="187">
        <v>4.0528000000000004</v>
      </c>
      <c r="F25" s="186">
        <v>266221943</v>
      </c>
      <c r="G25" s="186">
        <v>471315</v>
      </c>
      <c r="H25" s="189"/>
      <c r="I25" s="186">
        <f t="shared" si="0"/>
        <v>0</v>
      </c>
    </row>
    <row r="26" spans="2:9" x14ac:dyDescent="0.2">
      <c r="B26" s="7" t="s">
        <v>1288</v>
      </c>
      <c r="C26" s="7" t="s">
        <v>1290</v>
      </c>
      <c r="D26" s="188" t="s">
        <v>1295</v>
      </c>
      <c r="E26" s="187">
        <v>3.3109999999999999</v>
      </c>
      <c r="F26" s="186">
        <v>266221943</v>
      </c>
      <c r="G26" s="186">
        <v>471315</v>
      </c>
      <c r="H26" s="189"/>
      <c r="I26" s="186">
        <f t="shared" si="0"/>
        <v>0</v>
      </c>
    </row>
    <row r="27" spans="2:9" x14ac:dyDescent="0.2">
      <c r="B27" s="7" t="s">
        <v>1291</v>
      </c>
      <c r="C27" s="7" t="s">
        <v>1283</v>
      </c>
      <c r="D27" s="188" t="s">
        <v>1294</v>
      </c>
      <c r="E27" s="187">
        <v>8.6E-3</v>
      </c>
      <c r="F27" s="186">
        <v>2181431</v>
      </c>
      <c r="G27" s="186">
        <v>0</v>
      </c>
      <c r="H27" s="189">
        <v>1.0421</v>
      </c>
      <c r="I27" s="186">
        <f t="shared" si="0"/>
        <v>2273269.2450999999</v>
      </c>
    </row>
    <row r="28" spans="2:9" x14ac:dyDescent="0.2">
      <c r="B28" s="7" t="s">
        <v>1291</v>
      </c>
      <c r="C28" s="7" t="s">
        <v>1284</v>
      </c>
      <c r="D28" s="188" t="s">
        <v>1294</v>
      </c>
      <c r="E28" s="187">
        <v>6.4999999999999997E-3</v>
      </c>
      <c r="F28" s="186">
        <v>2181431</v>
      </c>
      <c r="G28" s="186">
        <v>0</v>
      </c>
      <c r="H28" s="189">
        <v>1.0421</v>
      </c>
      <c r="I28" s="186">
        <f t="shared" si="0"/>
        <v>2273269.2450999999</v>
      </c>
    </row>
    <row r="29" spans="2:9" x14ac:dyDescent="0.2">
      <c r="B29" s="7" t="s">
        <v>1292</v>
      </c>
      <c r="C29" s="7" t="s">
        <v>1283</v>
      </c>
      <c r="D29" s="188" t="s">
        <v>1295</v>
      </c>
      <c r="E29" s="187">
        <v>2.6120999999999999</v>
      </c>
      <c r="F29" s="186">
        <v>433168</v>
      </c>
      <c r="G29" s="186">
        <v>1187</v>
      </c>
      <c r="H29" s="189"/>
      <c r="I29" s="186">
        <f t="shared" si="0"/>
        <v>0</v>
      </c>
    </row>
    <row r="30" spans="2:9" x14ac:dyDescent="0.2">
      <c r="B30" s="7" t="s">
        <v>1292</v>
      </c>
      <c r="C30" s="7" t="s">
        <v>1284</v>
      </c>
      <c r="D30" s="188" t="s">
        <v>1295</v>
      </c>
      <c r="E30" s="187">
        <v>2.0846</v>
      </c>
      <c r="F30" s="186">
        <v>433168</v>
      </c>
      <c r="G30" s="186">
        <v>1187</v>
      </c>
      <c r="H30" s="189"/>
      <c r="I30" s="186">
        <f t="shared" si="0"/>
        <v>0</v>
      </c>
    </row>
    <row r="31" spans="2:9" x14ac:dyDescent="0.2">
      <c r="B31" s="7" t="s">
        <v>1293</v>
      </c>
      <c r="C31" s="7" t="s">
        <v>1283</v>
      </c>
      <c r="D31" s="188" t="s">
        <v>1295</v>
      </c>
      <c r="E31" s="187">
        <v>2.5991</v>
      </c>
      <c r="F31" s="186">
        <v>3351425</v>
      </c>
      <c r="G31" s="186">
        <v>9338</v>
      </c>
      <c r="H31" s="189"/>
      <c r="I31" s="186">
        <f t="shared" si="0"/>
        <v>0</v>
      </c>
    </row>
    <row r="32" spans="2:9" x14ac:dyDescent="0.2">
      <c r="B32" s="7" t="s">
        <v>1293</v>
      </c>
      <c r="C32" s="7" t="s">
        <v>1284</v>
      </c>
      <c r="D32" s="188" t="s">
        <v>1295</v>
      </c>
      <c r="E32" s="185">
        <v>2.0421</v>
      </c>
      <c r="F32" s="186">
        <v>3351425</v>
      </c>
      <c r="G32" s="186">
        <v>9338</v>
      </c>
      <c r="H32" s="189"/>
      <c r="I32" s="186">
        <f t="shared" si="0"/>
        <v>0</v>
      </c>
    </row>
    <row r="33" spans="4:9" x14ac:dyDescent="0.2">
      <c r="D33" s="7"/>
      <c r="E33" s="7"/>
      <c r="F33" s="7"/>
      <c r="G33" s="7"/>
      <c r="H33" s="7"/>
      <c r="I33" s="7"/>
    </row>
    <row r="34" spans="4:9" x14ac:dyDescent="0.2">
      <c r="D34" s="7"/>
      <c r="E34" s="7"/>
      <c r="F34" s="7"/>
      <c r="G34" s="7"/>
      <c r="H34" s="7"/>
      <c r="I34" s="7"/>
    </row>
    <row r="35" spans="4:9" x14ac:dyDescent="0.2">
      <c r="D35" s="7"/>
      <c r="E35" s="7"/>
      <c r="F35" s="7"/>
      <c r="G35" s="7"/>
      <c r="H35" s="7"/>
      <c r="I35" s="7"/>
    </row>
    <row r="36" spans="4:9" x14ac:dyDescent="0.2">
      <c r="D36" s="7"/>
      <c r="E36" s="7"/>
      <c r="F36" s="7"/>
      <c r="G36" s="7"/>
      <c r="H36" s="7"/>
      <c r="I36" s="7"/>
    </row>
    <row r="37" spans="4:9" x14ac:dyDescent="0.2">
      <c r="D37" s="7"/>
      <c r="E37" s="7"/>
      <c r="F37" s="7"/>
      <c r="G37" s="7"/>
      <c r="H37" s="7"/>
      <c r="I37" s="7"/>
    </row>
    <row r="38" spans="4:9" x14ac:dyDescent="0.2">
      <c r="D38" s="7"/>
      <c r="E38" s="7"/>
      <c r="F38" s="7"/>
      <c r="G38" s="7"/>
      <c r="H38" s="7"/>
      <c r="I38" s="7"/>
    </row>
    <row r="39" spans="4:9" x14ac:dyDescent="0.2">
      <c r="D39" s="7"/>
      <c r="E39" s="7"/>
      <c r="F39" s="7"/>
      <c r="G39" s="7"/>
      <c r="H39" s="7"/>
      <c r="I39" s="7"/>
    </row>
    <row r="40" spans="4:9" x14ac:dyDescent="0.2">
      <c r="D40" s="7"/>
      <c r="E40" s="7"/>
      <c r="F40" s="7"/>
      <c r="G40" s="7"/>
      <c r="H40" s="7"/>
      <c r="I40" s="7"/>
    </row>
    <row r="41" spans="4:9" x14ac:dyDescent="0.2">
      <c r="D41" s="7"/>
      <c r="E41" s="7"/>
      <c r="F41" s="7"/>
      <c r="G41" s="7"/>
      <c r="H41" s="7"/>
      <c r="I41" s="7"/>
    </row>
    <row r="42" spans="4:9" x14ac:dyDescent="0.2">
      <c r="D42" s="7"/>
      <c r="E42" s="7"/>
      <c r="F42" s="7"/>
      <c r="G42" s="7"/>
      <c r="H42" s="7"/>
      <c r="I42" s="7"/>
    </row>
    <row r="43" spans="4:9" x14ac:dyDescent="0.2">
      <c r="D43" s="7"/>
      <c r="E43" s="7"/>
      <c r="F43" s="7"/>
      <c r="G43" s="7"/>
      <c r="H43" s="7"/>
      <c r="I43" s="7"/>
    </row>
    <row r="44" spans="4:9" x14ac:dyDescent="0.2">
      <c r="D44" s="7"/>
      <c r="E44" s="7"/>
      <c r="F44" s="7"/>
      <c r="G44" s="7"/>
      <c r="H44" s="7"/>
      <c r="I44" s="7"/>
    </row>
    <row r="45" spans="4:9" x14ac:dyDescent="0.2">
      <c r="D45" s="7"/>
      <c r="E45" s="7"/>
      <c r="F45" s="7"/>
      <c r="G45" s="7"/>
      <c r="H45" s="7"/>
      <c r="I45" s="7"/>
    </row>
    <row r="46" spans="4:9" x14ac:dyDescent="0.2">
      <c r="D46" s="7"/>
      <c r="E46" s="7"/>
      <c r="F46" s="7"/>
      <c r="G46" s="7"/>
      <c r="H46" s="7"/>
      <c r="I46" s="7"/>
    </row>
    <row r="47" spans="4:9" x14ac:dyDescent="0.2">
      <c r="D47" s="7"/>
      <c r="E47" s="7"/>
      <c r="F47" s="7"/>
      <c r="G47" s="7"/>
      <c r="H47" s="7"/>
      <c r="I47" s="7"/>
    </row>
    <row r="48" spans="4:9" x14ac:dyDescent="0.2">
      <c r="D48" s="7"/>
      <c r="E48" s="7"/>
      <c r="F48" s="7"/>
      <c r="G48" s="7"/>
      <c r="H48" s="7"/>
      <c r="I48" s="7"/>
    </row>
    <row r="49" spans="4:9" x14ac:dyDescent="0.2">
      <c r="D49" s="7"/>
      <c r="E49" s="7"/>
      <c r="F49" s="7"/>
      <c r="G49" s="7"/>
      <c r="H49" s="7"/>
      <c r="I49" s="7"/>
    </row>
    <row r="50" spans="4:9" x14ac:dyDescent="0.2">
      <c r="D50" s="7"/>
      <c r="E50" s="7"/>
      <c r="F50" s="7"/>
      <c r="G50" s="7"/>
      <c r="H50" s="7"/>
      <c r="I50" s="7"/>
    </row>
  </sheetData>
  <sheetProtection algorithmName="SHA-512" hashValue="Hrn8sXy2QdaN+JhB6A3/DR1ZvM8UAcWCNJr1n966qk0fFhcc1OEyrM6K7ZCBD2iaB01JG4mEpl7YZ5KXqftOXw==" saltValue="2nK8vQX1ReRV8llAbrTNLQ==" spinCount="100000" sheet="1" objects="1" scenarios="1"/>
  <mergeCells count="1">
    <mergeCell ref="B13:I13"/>
  </mergeCells>
  <phoneticPr fontId="23" type="noConversion"/>
  <dataValidations count="1">
    <dataValidation type="list" allowBlank="1" showInputMessage="1" showErrorMessage="1" sqref="D17 D18 D19 D20 D21 D22 D23 D24 D25 D26 D27 D28 D29 D30 D31 D32">
      <formula1>"$/kW,$/kWh"</formula1>
    </dataValidation>
  </dataValidations>
  <pageMargins left="0.75" right="0.75" top="1" bottom="1" header="0.5" footer="0.5"/>
  <pageSetup scale="46"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L79"/>
  <sheetViews>
    <sheetView showGridLines="0" zoomScaleNormal="100" workbookViewId="0">
      <pane ySplit="16" topLeftCell="A17" activePane="bottomLeft" state="frozenSplit"/>
      <selection pane="bottomLeft" activeCell="P26" sqref="P26"/>
    </sheetView>
  </sheetViews>
  <sheetFormatPr defaultRowHeight="12.75" x14ac:dyDescent="0.2"/>
  <cols>
    <col min="1" max="1" width="1.28515625" customWidth="1"/>
    <col min="2" max="2" width="69" customWidth="1"/>
    <col min="3" max="3" width="15.42578125" customWidth="1"/>
    <col min="5" max="5" width="20" customWidth="1"/>
    <col min="6" max="6" width="0.140625" customWidth="1"/>
    <col min="7" max="7" width="20" customWidth="1"/>
    <col min="8" max="8" width="3.28515625" customWidth="1"/>
    <col min="9" max="9" width="16.42578125" customWidth="1"/>
    <col min="10" max="10" width="16" customWidth="1"/>
    <col min="11" max="11" width="1.7109375" customWidth="1"/>
    <col min="12" max="12" width="16.7109375" bestFit="1" customWidth="1"/>
  </cols>
  <sheetData>
    <row r="13" spans="2:12" ht="3.75" customHeight="1" x14ac:dyDescent="0.2"/>
    <row r="14" spans="2:12" ht="3.75" customHeight="1" x14ac:dyDescent="0.2"/>
    <row r="15" spans="2:12" ht="3.75" customHeight="1" x14ac:dyDescent="0.2">
      <c r="B15" s="65"/>
      <c r="C15" s="66"/>
      <c r="D15" s="3"/>
      <c r="E15" s="66"/>
      <c r="F15" s="66"/>
      <c r="G15" s="3"/>
      <c r="H15" s="66"/>
      <c r="I15" s="3"/>
      <c r="J15" s="66"/>
      <c r="K15" s="3"/>
      <c r="L15" s="66"/>
    </row>
    <row r="16" spans="2:12" ht="3.75" customHeight="1" x14ac:dyDescent="0.2"/>
    <row r="17" spans="2:12" ht="15.75" x14ac:dyDescent="0.25">
      <c r="B17" s="5"/>
      <c r="C17" s="5"/>
      <c r="D17" s="6"/>
      <c r="E17" s="8"/>
      <c r="F17" s="8"/>
      <c r="G17" s="5"/>
      <c r="H17" s="8"/>
      <c r="I17" s="5"/>
      <c r="J17" s="8"/>
      <c r="K17" s="5"/>
    </row>
    <row r="18" spans="2:12" ht="31.5" x14ac:dyDescent="0.2">
      <c r="B18" s="135" t="s">
        <v>166</v>
      </c>
      <c r="C18" s="152" t="s">
        <v>154</v>
      </c>
      <c r="D18" s="153"/>
      <c r="E18" s="152" t="s">
        <v>1275</v>
      </c>
      <c r="G18" s="152" t="s">
        <v>1276</v>
      </c>
      <c r="H18" s="154"/>
      <c r="I18" s="152" t="s">
        <v>1277</v>
      </c>
      <c r="J18" s="152" t="s">
        <v>1278</v>
      </c>
      <c r="K18" s="153"/>
      <c r="L18" s="152">
        <v>2023</v>
      </c>
    </row>
    <row r="19" spans="2:12" ht="15" customHeight="1" x14ac:dyDescent="0.2">
      <c r="B19" s="153"/>
      <c r="C19" s="153"/>
      <c r="D19" s="153"/>
      <c r="E19" s="153"/>
      <c r="F19" s="153"/>
      <c r="G19" s="153"/>
      <c r="H19" s="153"/>
      <c r="I19" s="153"/>
      <c r="J19" s="153"/>
      <c r="K19" s="153"/>
      <c r="L19" s="153"/>
    </row>
    <row r="20" spans="2:12" ht="15" customHeight="1" x14ac:dyDescent="0.25">
      <c r="B20" s="62" t="s">
        <v>107</v>
      </c>
      <c r="C20" s="62"/>
      <c r="D20" s="155"/>
      <c r="E20" s="218" t="s">
        <v>108</v>
      </c>
      <c r="F20" s="219"/>
      <c r="G20" s="219"/>
      <c r="H20" s="156"/>
      <c r="I20" s="156" t="s">
        <v>108</v>
      </c>
      <c r="J20" s="156" t="s">
        <v>108</v>
      </c>
      <c r="K20" s="155"/>
      <c r="L20" s="156" t="s">
        <v>108</v>
      </c>
    </row>
    <row r="21" spans="2:12" ht="15" x14ac:dyDescent="0.2">
      <c r="B21" s="153"/>
      <c r="C21" s="153"/>
      <c r="D21" s="153"/>
      <c r="E21" s="153"/>
      <c r="F21" s="153"/>
      <c r="G21" s="153"/>
      <c r="H21" s="153"/>
      <c r="I21" s="153"/>
      <c r="J21" s="153"/>
      <c r="K21" s="153"/>
      <c r="L21" s="153"/>
    </row>
    <row r="22" spans="2:12" ht="15" customHeight="1" x14ac:dyDescent="0.25">
      <c r="B22" s="157" t="s">
        <v>109</v>
      </c>
      <c r="C22" s="158" t="s">
        <v>106</v>
      </c>
      <c r="D22" s="159"/>
      <c r="E22" s="125">
        <v>4.67</v>
      </c>
      <c r="F22" s="125"/>
      <c r="G22" s="125">
        <v>4.9000000000000004</v>
      </c>
      <c r="H22" s="123"/>
      <c r="I22" s="125">
        <v>5.13</v>
      </c>
      <c r="J22" s="125">
        <v>5.46</v>
      </c>
      <c r="K22" s="155"/>
      <c r="L22" s="88">
        <f>J22</f>
        <v>5.46</v>
      </c>
    </row>
    <row r="23" spans="2:12" ht="15.75" x14ac:dyDescent="0.25">
      <c r="B23" s="159"/>
      <c r="C23" s="159"/>
      <c r="D23" s="159"/>
      <c r="E23" s="124"/>
      <c r="F23" s="155"/>
      <c r="G23" s="87"/>
      <c r="H23" s="124"/>
      <c r="I23" s="87"/>
      <c r="J23" s="87"/>
      <c r="K23" s="155"/>
      <c r="L23" s="87"/>
    </row>
    <row r="24" spans="2:12" ht="15.75" x14ac:dyDescent="0.25">
      <c r="B24" s="157" t="s">
        <v>110</v>
      </c>
      <c r="C24" s="158" t="s">
        <v>106</v>
      </c>
      <c r="D24" s="159"/>
      <c r="E24" s="125">
        <v>0.77</v>
      </c>
      <c r="F24" s="125"/>
      <c r="G24" s="125">
        <v>0.81</v>
      </c>
      <c r="H24" s="123"/>
      <c r="I24" s="125">
        <v>0.88</v>
      </c>
      <c r="J24" s="125">
        <v>0.88</v>
      </c>
      <c r="K24" s="155"/>
      <c r="L24" s="88">
        <f>J24</f>
        <v>0.88</v>
      </c>
    </row>
    <row r="25" spans="2:12" ht="15.75" x14ac:dyDescent="0.25">
      <c r="B25" s="159"/>
      <c r="C25" s="159"/>
      <c r="D25" s="159"/>
      <c r="E25" s="124"/>
      <c r="F25" s="155"/>
      <c r="G25" s="87"/>
      <c r="H25" s="124"/>
      <c r="I25" s="87"/>
      <c r="J25" s="87"/>
      <c r="K25" s="155"/>
      <c r="L25" s="87"/>
    </row>
    <row r="26" spans="2:12" ht="15.75" x14ac:dyDescent="0.25">
      <c r="B26" s="157" t="s">
        <v>111</v>
      </c>
      <c r="C26" s="158" t="s">
        <v>106</v>
      </c>
      <c r="D26" s="159"/>
      <c r="E26" s="125">
        <v>2.5299999999999998</v>
      </c>
      <c r="F26" s="125"/>
      <c r="G26" s="125">
        <v>2.65</v>
      </c>
      <c r="H26" s="123"/>
      <c r="I26" s="125">
        <v>2.81</v>
      </c>
      <c r="J26" s="125">
        <v>2.81</v>
      </c>
      <c r="K26" s="155"/>
      <c r="L26" s="88">
        <f>J26</f>
        <v>2.81</v>
      </c>
    </row>
    <row r="27" spans="2:12" ht="15" x14ac:dyDescent="0.2">
      <c r="B27" s="153"/>
      <c r="C27" s="153"/>
      <c r="D27" s="153"/>
      <c r="E27" s="153"/>
      <c r="F27" s="153"/>
      <c r="G27" s="153"/>
      <c r="H27" s="153"/>
      <c r="I27" s="153"/>
      <c r="J27" s="153"/>
      <c r="K27" s="153"/>
      <c r="L27" s="153"/>
    </row>
    <row r="28" spans="2:12" ht="15" customHeight="1" x14ac:dyDescent="0.2">
      <c r="B28" s="153"/>
      <c r="C28" s="153"/>
      <c r="D28" s="153"/>
      <c r="E28" s="153"/>
      <c r="F28" s="153"/>
      <c r="G28" s="153"/>
      <c r="H28" s="153"/>
      <c r="I28" s="153"/>
      <c r="J28" s="153"/>
      <c r="K28" s="153"/>
      <c r="L28" s="153"/>
    </row>
    <row r="29" spans="2:12" ht="15" customHeight="1" x14ac:dyDescent="0.2">
      <c r="B29" s="135" t="s">
        <v>167</v>
      </c>
      <c r="C29" s="152" t="s">
        <v>154</v>
      </c>
      <c r="D29" s="153"/>
      <c r="E29" s="220">
        <v>2021</v>
      </c>
      <c r="F29" s="220"/>
      <c r="G29" s="220"/>
      <c r="H29" s="154"/>
      <c r="I29" s="220">
        <v>2022</v>
      </c>
      <c r="J29" s="220"/>
      <c r="K29" s="153"/>
      <c r="L29" s="152">
        <v>2023</v>
      </c>
    </row>
    <row r="30" spans="2:12" ht="15.6" customHeight="1" x14ac:dyDescent="0.25">
      <c r="B30" s="160"/>
      <c r="C30" s="161"/>
      <c r="D30" s="153"/>
      <c r="E30" s="162"/>
      <c r="F30" s="162"/>
      <c r="G30" s="163"/>
      <c r="H30" s="164"/>
      <c r="I30" s="165"/>
      <c r="J30" s="153"/>
      <c r="K30" s="165"/>
      <c r="L30" s="153"/>
    </row>
    <row r="31" spans="2:12" ht="13.9" customHeight="1" x14ac:dyDescent="0.25">
      <c r="B31" s="165"/>
      <c r="C31" s="161"/>
      <c r="D31" s="153"/>
      <c r="E31" s="153"/>
      <c r="F31" s="165"/>
      <c r="G31" s="165"/>
      <c r="H31" s="166"/>
      <c r="I31" s="165"/>
      <c r="J31" s="153"/>
      <c r="K31" s="165"/>
      <c r="L31" s="153"/>
    </row>
    <row r="32" spans="2:12" ht="3.6" customHeight="1" x14ac:dyDescent="0.2">
      <c r="B32" s="153"/>
      <c r="C32" s="153"/>
      <c r="D32" s="153"/>
      <c r="E32" s="153"/>
      <c r="F32" s="165"/>
      <c r="G32" s="153"/>
      <c r="H32" s="153"/>
      <c r="I32" s="153"/>
      <c r="J32" s="153"/>
      <c r="K32" s="153"/>
      <c r="L32" s="153"/>
    </row>
    <row r="33" spans="2:12" ht="15.75" x14ac:dyDescent="0.25">
      <c r="B33" s="62" t="s">
        <v>107</v>
      </c>
      <c r="C33" s="62"/>
      <c r="D33" s="155"/>
      <c r="E33" s="218" t="s">
        <v>108</v>
      </c>
      <c r="F33" s="218"/>
      <c r="G33" s="218"/>
      <c r="H33" s="156"/>
      <c r="I33" s="218" t="s">
        <v>108</v>
      </c>
      <c r="J33" s="218"/>
      <c r="K33" s="153"/>
      <c r="L33" s="156" t="s">
        <v>108</v>
      </c>
    </row>
    <row r="34" spans="2:12" ht="4.5" customHeight="1" x14ac:dyDescent="0.2">
      <c r="B34" s="153"/>
      <c r="C34" s="153"/>
      <c r="D34" s="153"/>
      <c r="E34" s="153"/>
      <c r="F34" s="153"/>
      <c r="G34" s="153"/>
      <c r="H34" s="153"/>
      <c r="I34" s="153"/>
      <c r="J34" s="153"/>
      <c r="K34" s="153"/>
      <c r="L34" s="153"/>
    </row>
    <row r="35" spans="2:12" ht="15.75" x14ac:dyDescent="0.25">
      <c r="B35" s="157" t="s">
        <v>109</v>
      </c>
      <c r="C35" s="158" t="s">
        <v>106</v>
      </c>
      <c r="D35" s="159"/>
      <c r="E35" s="224">
        <v>3.4777999999999998</v>
      </c>
      <c r="F35" s="224"/>
      <c r="G35" s="224"/>
      <c r="H35" s="167"/>
      <c r="I35" s="221">
        <v>4.3472999999999997</v>
      </c>
      <c r="J35" s="221"/>
      <c r="K35" s="165"/>
      <c r="L35" s="168">
        <f>I35</f>
        <v>4.3472999999999997</v>
      </c>
    </row>
    <row r="36" spans="2:12" ht="15" customHeight="1" x14ac:dyDescent="0.25">
      <c r="B36" s="165"/>
      <c r="C36" s="165"/>
      <c r="D36" s="165"/>
      <c r="E36" s="222"/>
      <c r="F36" s="222"/>
      <c r="G36" s="222"/>
      <c r="H36" s="89"/>
      <c r="I36" s="165"/>
      <c r="J36" s="89"/>
      <c r="K36" s="165"/>
      <c r="L36" s="89"/>
    </row>
    <row r="37" spans="2:12" ht="15.75" x14ac:dyDescent="0.25">
      <c r="B37" s="157" t="s">
        <v>110</v>
      </c>
      <c r="C37" s="158" t="s">
        <v>106</v>
      </c>
      <c r="D37" s="159"/>
      <c r="E37" s="223">
        <v>0.81279999999999997</v>
      </c>
      <c r="F37" s="223">
        <v>0.80449999999999999</v>
      </c>
      <c r="G37" s="223"/>
      <c r="H37" s="167"/>
      <c r="I37" s="221">
        <v>0.67879999999999996</v>
      </c>
      <c r="J37" s="221"/>
      <c r="K37" s="165"/>
      <c r="L37" s="168">
        <f>I37</f>
        <v>0.67879999999999996</v>
      </c>
    </row>
    <row r="38" spans="2:12" ht="15.75" x14ac:dyDescent="0.25">
      <c r="B38" s="165"/>
      <c r="C38" s="165"/>
      <c r="D38" s="165"/>
      <c r="E38" s="222"/>
      <c r="F38" s="222"/>
      <c r="G38" s="222"/>
      <c r="H38" s="89"/>
      <c r="I38" s="165"/>
      <c r="J38" s="89"/>
      <c r="K38" s="165"/>
      <c r="L38" s="89"/>
    </row>
    <row r="39" spans="2:12" ht="15.75" x14ac:dyDescent="0.25">
      <c r="B39" s="157" t="s">
        <v>111</v>
      </c>
      <c r="C39" s="158" t="s">
        <v>106</v>
      </c>
      <c r="D39" s="159"/>
      <c r="E39" s="223">
        <v>2.0457999999999998</v>
      </c>
      <c r="F39" s="223">
        <v>2.0194000000000001</v>
      </c>
      <c r="G39" s="223"/>
      <c r="H39" s="167"/>
      <c r="I39" s="221">
        <v>2.3267000000000002</v>
      </c>
      <c r="J39" s="221"/>
      <c r="K39" s="165"/>
      <c r="L39" s="168">
        <f>I39</f>
        <v>2.3267000000000002</v>
      </c>
    </row>
    <row r="40" spans="2:12" ht="15.75" x14ac:dyDescent="0.25">
      <c r="B40" s="165"/>
      <c r="C40" s="165"/>
      <c r="D40" s="165"/>
      <c r="E40" s="222"/>
      <c r="F40" s="222"/>
      <c r="G40" s="222"/>
      <c r="H40" s="87"/>
      <c r="I40" s="165"/>
      <c r="J40" s="89"/>
      <c r="K40" s="165"/>
      <c r="L40" s="89"/>
    </row>
    <row r="41" spans="2:12" ht="15.75" x14ac:dyDescent="0.25">
      <c r="B41" s="157" t="s">
        <v>112</v>
      </c>
      <c r="C41" s="158" t="s">
        <v>106</v>
      </c>
      <c r="D41" s="159"/>
      <c r="E41" s="223">
        <v>2.8586</v>
      </c>
      <c r="F41" s="223">
        <f>SUM(F37,F39)</f>
        <v>2.8239000000000001</v>
      </c>
      <c r="G41" s="223"/>
      <c r="H41" s="167"/>
      <c r="I41" s="221">
        <v>3.0055000000000001</v>
      </c>
      <c r="J41" s="221"/>
      <c r="K41" s="165"/>
      <c r="L41" s="168">
        <f>L37+L39</f>
        <v>3.0055000000000001</v>
      </c>
    </row>
    <row r="42" spans="2:12" ht="15.75" x14ac:dyDescent="0.25">
      <c r="B42" s="169"/>
      <c r="C42" s="169"/>
      <c r="F42" s="87"/>
      <c r="H42" s="87"/>
      <c r="L42" s="89"/>
    </row>
    <row r="44" spans="2:12" ht="15.75" x14ac:dyDescent="0.2">
      <c r="B44" s="170" t="s">
        <v>187</v>
      </c>
      <c r="C44" s="171" t="s">
        <v>154</v>
      </c>
      <c r="E44" s="216">
        <v>2021</v>
      </c>
      <c r="F44" s="216"/>
      <c r="G44" s="216"/>
      <c r="H44" s="154"/>
      <c r="I44" s="217">
        <v>2022</v>
      </c>
      <c r="J44" s="217"/>
      <c r="K44" s="153"/>
      <c r="L44" s="172">
        <v>2023</v>
      </c>
    </row>
    <row r="45" spans="2:12" ht="13.15" customHeight="1" x14ac:dyDescent="0.25">
      <c r="B45" s="160"/>
      <c r="C45" s="173"/>
      <c r="F45" s="169"/>
      <c r="G45" s="169"/>
      <c r="H45" s="169"/>
      <c r="I45" s="169"/>
      <c r="J45" s="169"/>
      <c r="K45" s="169"/>
    </row>
    <row r="46" spans="2:12" ht="15.75" customHeight="1" x14ac:dyDescent="0.25">
      <c r="B46" s="169"/>
      <c r="C46" s="173"/>
      <c r="F46" s="166"/>
      <c r="G46" s="169"/>
      <c r="H46" s="166"/>
      <c r="I46" s="169"/>
      <c r="J46" s="169"/>
      <c r="K46" s="169"/>
    </row>
    <row r="48" spans="2:12" ht="15.75" x14ac:dyDescent="0.25">
      <c r="B48" s="62" t="s">
        <v>107</v>
      </c>
      <c r="C48" s="62"/>
      <c r="D48" s="24"/>
      <c r="E48" s="218" t="s">
        <v>108</v>
      </c>
      <c r="F48" s="218"/>
      <c r="G48" s="218"/>
      <c r="H48" s="218" t="s">
        <v>108</v>
      </c>
      <c r="I48" s="219"/>
      <c r="J48" s="219"/>
      <c r="K48" s="153"/>
      <c r="L48" s="156" t="s">
        <v>108</v>
      </c>
    </row>
    <row r="49" spans="2:12" ht="3" customHeight="1" x14ac:dyDescent="0.2">
      <c r="B49" s="174"/>
      <c r="C49" s="174"/>
      <c r="D49" s="174"/>
      <c r="E49" s="174"/>
      <c r="F49" s="174"/>
      <c r="G49" s="153"/>
      <c r="H49" s="153"/>
      <c r="I49" s="153"/>
      <c r="J49" s="153"/>
      <c r="K49" s="153"/>
      <c r="L49" s="153"/>
    </row>
    <row r="50" spans="2:12" ht="16.5" x14ac:dyDescent="0.25">
      <c r="B50" s="175" t="s">
        <v>109</v>
      </c>
      <c r="C50" s="176" t="s">
        <v>106</v>
      </c>
      <c r="D50" s="177"/>
      <c r="E50" s="213"/>
      <c r="F50" s="213"/>
      <c r="G50" s="213"/>
      <c r="H50" s="123"/>
      <c r="I50" s="214"/>
      <c r="J50" s="214"/>
      <c r="K50" s="165"/>
      <c r="L50" s="88"/>
    </row>
    <row r="51" spans="2:12" ht="15.6" customHeight="1" x14ac:dyDescent="0.25">
      <c r="B51" s="178"/>
      <c r="C51" s="178"/>
      <c r="D51" s="178"/>
      <c r="E51" s="178"/>
      <c r="F51" s="178"/>
      <c r="G51" s="165"/>
      <c r="H51" s="87"/>
      <c r="I51" s="165"/>
      <c r="J51" s="165"/>
      <c r="K51" s="165"/>
      <c r="L51" s="87"/>
    </row>
    <row r="52" spans="2:12" ht="16.5" x14ac:dyDescent="0.25">
      <c r="B52" s="175" t="s">
        <v>110</v>
      </c>
      <c r="C52" s="176" t="s">
        <v>106</v>
      </c>
      <c r="D52" s="177"/>
      <c r="E52" s="213"/>
      <c r="F52" s="213"/>
      <c r="G52" s="213"/>
      <c r="H52" s="123"/>
      <c r="I52" s="214"/>
      <c r="J52" s="214"/>
      <c r="K52" s="165"/>
      <c r="L52" s="88"/>
    </row>
    <row r="53" spans="2:12" ht="15.75" x14ac:dyDescent="0.25">
      <c r="B53" s="178"/>
      <c r="C53" s="178"/>
      <c r="D53" s="178"/>
      <c r="E53" s="178"/>
      <c r="F53" s="178"/>
      <c r="G53" s="165"/>
      <c r="H53" s="87"/>
      <c r="I53" s="165"/>
      <c r="J53" s="165"/>
      <c r="K53" s="165"/>
      <c r="L53" s="87"/>
    </row>
    <row r="54" spans="2:12" ht="16.5" x14ac:dyDescent="0.25">
      <c r="B54" s="175" t="s">
        <v>111</v>
      </c>
      <c r="C54" s="176" t="s">
        <v>106</v>
      </c>
      <c r="D54" s="177"/>
      <c r="E54" s="213"/>
      <c r="F54" s="213"/>
      <c r="G54" s="213"/>
      <c r="H54" s="123"/>
      <c r="I54" s="214"/>
      <c r="J54" s="214"/>
      <c r="K54" s="165"/>
      <c r="L54" s="88"/>
    </row>
    <row r="55" spans="2:12" ht="15.75" x14ac:dyDescent="0.25">
      <c r="B55" s="178"/>
      <c r="C55" s="178"/>
      <c r="D55" s="178"/>
      <c r="E55" s="178"/>
      <c r="F55" s="178"/>
      <c r="G55" s="165"/>
      <c r="H55" s="87"/>
      <c r="I55" s="165"/>
      <c r="J55" s="165"/>
      <c r="K55" s="165"/>
      <c r="L55" s="87"/>
    </row>
    <row r="56" spans="2:12" ht="16.5" x14ac:dyDescent="0.25">
      <c r="B56" s="175" t="s">
        <v>112</v>
      </c>
      <c r="C56" s="176" t="s">
        <v>106</v>
      </c>
      <c r="D56" s="177"/>
      <c r="E56" s="215">
        <f>E54+E52</f>
        <v>0</v>
      </c>
      <c r="F56" s="215"/>
      <c r="G56" s="215"/>
      <c r="H56" s="87">
        <f>H54+H52</f>
        <v>0</v>
      </c>
      <c r="I56" s="215">
        <f>J54+J52</f>
        <v>0</v>
      </c>
      <c r="J56" s="215"/>
      <c r="K56" s="165"/>
      <c r="L56" s="87">
        <f>L54+L52</f>
        <v>0</v>
      </c>
    </row>
    <row r="57" spans="2:12" ht="15.75" x14ac:dyDescent="0.25">
      <c r="B57" s="169"/>
      <c r="C57" s="169"/>
      <c r="F57" s="87"/>
      <c r="H57" s="87"/>
    </row>
    <row r="59" spans="2:12" ht="15.75" x14ac:dyDescent="0.2">
      <c r="B59" s="170" t="s">
        <v>188</v>
      </c>
      <c r="C59" s="171" t="s">
        <v>154</v>
      </c>
      <c r="E59" s="216">
        <v>2021</v>
      </c>
      <c r="F59" s="216"/>
      <c r="G59" s="216"/>
      <c r="H59" s="154"/>
      <c r="I59" s="217">
        <v>2022</v>
      </c>
      <c r="J59" s="217"/>
      <c r="K59" s="153"/>
      <c r="L59" s="172">
        <v>2023</v>
      </c>
    </row>
    <row r="60" spans="2:12" ht="15" customHeight="1" x14ac:dyDescent="0.25">
      <c r="B60" s="160"/>
      <c r="C60" s="173"/>
      <c r="F60" s="169"/>
      <c r="G60" s="169"/>
      <c r="H60" s="169"/>
      <c r="I60" s="169"/>
      <c r="J60" s="169"/>
      <c r="K60" s="169"/>
    </row>
    <row r="61" spans="2:12" ht="15.6" customHeight="1" x14ac:dyDescent="0.25">
      <c r="B61" s="169"/>
      <c r="C61" s="173"/>
      <c r="F61" s="166"/>
      <c r="G61" s="169"/>
      <c r="H61" s="166"/>
      <c r="I61" s="169"/>
      <c r="J61" s="169"/>
      <c r="K61" s="169"/>
    </row>
    <row r="63" spans="2:12" ht="15.75" x14ac:dyDescent="0.25">
      <c r="B63" s="62" t="s">
        <v>107</v>
      </c>
      <c r="C63" s="62"/>
      <c r="D63" s="155"/>
      <c r="E63" s="218" t="s">
        <v>108</v>
      </c>
      <c r="F63" s="218"/>
      <c r="G63" s="218"/>
      <c r="H63" s="218" t="s">
        <v>108</v>
      </c>
      <c r="I63" s="219"/>
      <c r="J63" s="219"/>
      <c r="K63" s="153"/>
      <c r="L63" s="156" t="s">
        <v>108</v>
      </c>
    </row>
    <row r="64" spans="2:12" ht="3" customHeight="1" x14ac:dyDescent="0.2">
      <c r="B64" s="153"/>
      <c r="C64" s="153"/>
      <c r="D64" s="153"/>
      <c r="E64" s="153"/>
      <c r="F64" s="153"/>
      <c r="G64" s="153"/>
      <c r="H64" s="153"/>
      <c r="I64" s="153"/>
      <c r="J64" s="153"/>
      <c r="K64" s="153"/>
      <c r="L64" s="153"/>
    </row>
    <row r="65" spans="2:12" ht="15.75" x14ac:dyDescent="0.25">
      <c r="B65" s="157" t="s">
        <v>109</v>
      </c>
      <c r="C65" s="158" t="s">
        <v>106</v>
      </c>
      <c r="D65" s="159"/>
      <c r="E65" s="225"/>
      <c r="F65" s="225"/>
      <c r="G65" s="225"/>
      <c r="H65" s="123"/>
      <c r="I65" s="214"/>
      <c r="J65" s="214"/>
      <c r="K65" s="165"/>
      <c r="L65" s="88"/>
    </row>
    <row r="66" spans="2:12" ht="15.6" customHeight="1" x14ac:dyDescent="0.25">
      <c r="B66" s="165"/>
      <c r="C66" s="165"/>
      <c r="D66" s="165"/>
      <c r="E66" s="165"/>
      <c r="F66" s="165"/>
      <c r="G66" s="165"/>
      <c r="H66" s="87"/>
      <c r="I66" s="165"/>
      <c r="J66" s="165"/>
      <c r="K66" s="165"/>
      <c r="L66" s="87"/>
    </row>
    <row r="67" spans="2:12" ht="15.75" x14ac:dyDescent="0.25">
      <c r="B67" s="157" t="s">
        <v>110</v>
      </c>
      <c r="C67" s="158" t="s">
        <v>106</v>
      </c>
      <c r="D67" s="159"/>
      <c r="E67" s="225"/>
      <c r="F67" s="225"/>
      <c r="G67" s="225"/>
      <c r="H67" s="123"/>
      <c r="I67" s="214"/>
      <c r="J67" s="214"/>
      <c r="K67" s="165"/>
      <c r="L67" s="88"/>
    </row>
    <row r="68" spans="2:12" ht="15.75" x14ac:dyDescent="0.25">
      <c r="B68" s="165"/>
      <c r="C68" s="165"/>
      <c r="D68" s="165"/>
      <c r="E68" s="165"/>
      <c r="F68" s="165"/>
      <c r="G68" s="165"/>
      <c r="H68" s="87"/>
      <c r="I68" s="165"/>
      <c r="J68" s="165"/>
      <c r="K68" s="165"/>
      <c r="L68" s="87"/>
    </row>
    <row r="69" spans="2:12" ht="15.75" x14ac:dyDescent="0.25">
      <c r="B69" s="157" t="s">
        <v>111</v>
      </c>
      <c r="C69" s="158" t="s">
        <v>106</v>
      </c>
      <c r="D69" s="159"/>
      <c r="E69" s="225"/>
      <c r="F69" s="225"/>
      <c r="G69" s="225"/>
      <c r="H69" s="123"/>
      <c r="I69" s="214"/>
      <c r="J69" s="214"/>
      <c r="K69" s="165"/>
      <c r="L69" s="88"/>
    </row>
    <row r="70" spans="2:12" ht="15.75" x14ac:dyDescent="0.25">
      <c r="B70" s="165"/>
      <c r="C70" s="165"/>
      <c r="D70" s="165"/>
      <c r="E70" s="165"/>
      <c r="F70" s="165"/>
      <c r="G70" s="165"/>
      <c r="H70" s="87"/>
      <c r="I70" s="165"/>
      <c r="J70" s="165"/>
      <c r="K70" s="165"/>
      <c r="L70" s="87"/>
    </row>
    <row r="71" spans="2:12" ht="15.75" x14ac:dyDescent="0.25">
      <c r="B71" s="157" t="s">
        <v>112</v>
      </c>
      <c r="C71" s="158" t="s">
        <v>106</v>
      </c>
      <c r="D71" s="159"/>
      <c r="E71" s="215">
        <f>E69+E67</f>
        <v>0</v>
      </c>
      <c r="F71" s="215"/>
      <c r="G71" s="215"/>
      <c r="H71" s="87">
        <f>H69+H67</f>
        <v>0</v>
      </c>
      <c r="I71" s="215">
        <f>J69+J67</f>
        <v>0</v>
      </c>
      <c r="J71" s="215"/>
      <c r="K71" s="165"/>
      <c r="L71" s="87">
        <f>L69+L67</f>
        <v>0</v>
      </c>
    </row>
    <row r="72" spans="2:12" ht="15.75" x14ac:dyDescent="0.25">
      <c r="B72" s="169"/>
      <c r="C72" s="169"/>
      <c r="F72" s="87"/>
      <c r="H72" s="87"/>
    </row>
    <row r="73" spans="2:12" ht="15.75" x14ac:dyDescent="0.2">
      <c r="B73" s="153"/>
      <c r="C73" s="153"/>
      <c r="D73" s="153"/>
      <c r="E73" s="226" t="s">
        <v>1079</v>
      </c>
      <c r="F73" s="226"/>
      <c r="G73" s="226"/>
      <c r="H73" s="179"/>
      <c r="I73" s="226" t="s">
        <v>1080</v>
      </c>
      <c r="J73" s="226"/>
      <c r="K73" s="179"/>
      <c r="L73" s="179" t="s">
        <v>1081</v>
      </c>
    </row>
    <row r="74" spans="2:12" ht="31.5" x14ac:dyDescent="0.25">
      <c r="B74" s="180" t="s">
        <v>177</v>
      </c>
      <c r="C74" s="181" t="s">
        <v>176</v>
      </c>
      <c r="D74" s="153"/>
      <c r="E74" s="227"/>
      <c r="F74" s="227"/>
      <c r="G74" s="227"/>
      <c r="H74" s="123"/>
      <c r="I74" s="214"/>
      <c r="J74" s="214"/>
      <c r="K74" s="182"/>
      <c r="L74" s="97"/>
    </row>
    <row r="75" spans="2:12" ht="15.75" x14ac:dyDescent="0.2">
      <c r="B75" s="85"/>
      <c r="C75" s="85"/>
      <c r="D75" s="85"/>
      <c r="E75" s="226" t="s">
        <v>1079</v>
      </c>
      <c r="F75" s="226"/>
      <c r="G75" s="226"/>
      <c r="H75" s="147"/>
      <c r="I75" s="226" t="s">
        <v>1080</v>
      </c>
      <c r="J75" s="226"/>
      <c r="K75" s="122"/>
      <c r="L75" s="122" t="s">
        <v>1081</v>
      </c>
    </row>
    <row r="76" spans="2:12" ht="31.5" x14ac:dyDescent="0.25">
      <c r="B76" s="90" t="s">
        <v>177</v>
      </c>
      <c r="C76" s="86" t="s">
        <v>176</v>
      </c>
      <c r="D76" s="85"/>
      <c r="E76" s="227"/>
      <c r="F76" s="227"/>
      <c r="G76" s="227"/>
      <c r="H76" s="123"/>
      <c r="I76" s="214"/>
      <c r="J76" s="214"/>
      <c r="K76" s="89"/>
      <c r="L76" s="97"/>
    </row>
    <row r="77" spans="2:12" ht="15.6" customHeight="1" x14ac:dyDescent="0.25">
      <c r="F77" s="99"/>
      <c r="I77" s="126"/>
    </row>
    <row r="78" spans="2:12" ht="15.6" customHeight="1" x14ac:dyDescent="0.25">
      <c r="F78" s="99"/>
    </row>
    <row r="79" spans="2:12" ht="13.15" customHeight="1" x14ac:dyDescent="0.25">
      <c r="F79" s="99"/>
    </row>
  </sheetData>
  <sheetProtection algorithmName="SHA-512" hashValue="0it9c0KHLcBn4EfIxqurASgXxVenupIDcgWqgezfE/6lEWWQ0ts00PzoXO0k9/XF0XOvv8gOQTditrqKJK1azg==" saltValue="S7vkZVXhS8GNikzpwVJIxA==" spinCount="100000" sheet="1" objects="1" scenarios="1"/>
  <mergeCells count="48">
    <mergeCell ref="I73:J73"/>
    <mergeCell ref="E74:G74"/>
    <mergeCell ref="I74:J74"/>
    <mergeCell ref="I76:J76"/>
    <mergeCell ref="E76:G76"/>
    <mergeCell ref="I75:J75"/>
    <mergeCell ref="E75:G75"/>
    <mergeCell ref="E73:G73"/>
    <mergeCell ref="E69:G69"/>
    <mergeCell ref="I69:J69"/>
    <mergeCell ref="E71:G71"/>
    <mergeCell ref="I71:J71"/>
    <mergeCell ref="E67:G67"/>
    <mergeCell ref="E63:G63"/>
    <mergeCell ref="H63:J63"/>
    <mergeCell ref="E65:G65"/>
    <mergeCell ref="I65:J65"/>
    <mergeCell ref="I67:J67"/>
    <mergeCell ref="I39:J39"/>
    <mergeCell ref="E40:G40"/>
    <mergeCell ref="E41:G41"/>
    <mergeCell ref="I41:J41"/>
    <mergeCell ref="E44:G44"/>
    <mergeCell ref="I44:J44"/>
    <mergeCell ref="E39:G39"/>
    <mergeCell ref="I35:J35"/>
    <mergeCell ref="E36:G36"/>
    <mergeCell ref="E37:G37"/>
    <mergeCell ref="I37:J37"/>
    <mergeCell ref="E38:G38"/>
    <mergeCell ref="E35:G35"/>
    <mergeCell ref="E20:G20"/>
    <mergeCell ref="E29:G29"/>
    <mergeCell ref="I29:J29"/>
    <mergeCell ref="E33:G33"/>
    <mergeCell ref="I33:J33"/>
    <mergeCell ref="E48:G48"/>
    <mergeCell ref="H48:J48"/>
    <mergeCell ref="E50:G50"/>
    <mergeCell ref="I50:J50"/>
    <mergeCell ref="E52:G52"/>
    <mergeCell ref="I52:J52"/>
    <mergeCell ref="E54:G54"/>
    <mergeCell ref="I54:J54"/>
    <mergeCell ref="E56:G56"/>
    <mergeCell ref="I56:J56"/>
    <mergeCell ref="E59:G59"/>
    <mergeCell ref="I59:J59"/>
  </mergeCells>
  <phoneticPr fontId="23"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8:Q117"/>
  <sheetViews>
    <sheetView showGridLines="0" topLeftCell="B1" zoomScale="98" zoomScaleNormal="98" workbookViewId="0">
      <pane ySplit="16" topLeftCell="A17" activePane="bottomLeft" state="frozenSplit"/>
      <selection pane="bottomLeft" activeCell="J42" sqref="J42"/>
    </sheetView>
  </sheetViews>
  <sheetFormatPr defaultColWidth="9.28515625" defaultRowHeight="12.75" x14ac:dyDescent="0.2"/>
  <cols>
    <col min="1" max="1" width="11.7109375" style="7" hidden="1" customWidth="1"/>
    <col min="2" max="2" width="30.28515625" style="7" customWidth="1"/>
    <col min="3" max="3" width="3.7109375" style="7" customWidth="1"/>
    <col min="4" max="4" width="13.28515625" style="7" customWidth="1"/>
    <col min="5" max="5" width="15.28515625" style="7" customWidth="1"/>
    <col min="6" max="6" width="13.28515625" style="7" customWidth="1"/>
    <col min="7" max="7" width="2.7109375" style="7" customWidth="1"/>
    <col min="8" max="8" width="13.28515625" style="7" customWidth="1"/>
    <col min="9" max="9" width="19.7109375" style="7" bestFit="1" customWidth="1"/>
    <col min="10" max="10" width="13.28515625" style="7" customWidth="1"/>
    <col min="11" max="11" width="3.28515625" style="7" customWidth="1"/>
    <col min="12" max="12" width="13.28515625" style="7" customWidth="1"/>
    <col min="13" max="13" width="9.42578125" style="7" bestFit="1" customWidth="1"/>
    <col min="14" max="14" width="13.28515625" style="7" customWidth="1"/>
    <col min="15" max="15" width="3.7109375" style="7" customWidth="1"/>
    <col min="16" max="16" width="20.28515625" style="7" bestFit="1" customWidth="1"/>
    <col min="17" max="16384" width="9.28515625" style="7"/>
  </cols>
  <sheetData>
    <row r="18" spans="2:17" s="29" customFormat="1" x14ac:dyDescent="0.2"/>
    <row r="19" spans="2:17" s="29" customFormat="1" ht="33.75" customHeight="1" x14ac:dyDescent="0.25">
      <c r="D19" s="127"/>
      <c r="E19" s="128"/>
      <c r="G19" s="128"/>
    </row>
    <row r="20" spans="2:17" s="29" customFormat="1" ht="20.25" x14ac:dyDescent="0.3">
      <c r="B20" s="129"/>
    </row>
    <row r="21" spans="2:17" ht="15.75" x14ac:dyDescent="0.25">
      <c r="B21" s="64" t="s">
        <v>161</v>
      </c>
      <c r="C21" s="63"/>
      <c r="D21" s="229" t="s">
        <v>162</v>
      </c>
      <c r="E21" s="229"/>
      <c r="F21" s="229"/>
      <c r="G21" s="63"/>
      <c r="H21" s="229" t="s">
        <v>164</v>
      </c>
      <c r="I21" s="229"/>
      <c r="J21" s="229"/>
      <c r="K21" s="63"/>
      <c r="L21" s="229" t="s">
        <v>163</v>
      </c>
      <c r="M21" s="229"/>
      <c r="N21" s="229"/>
      <c r="O21" s="63"/>
      <c r="P21" s="64" t="s">
        <v>972</v>
      </c>
      <c r="Q21" s="10"/>
    </row>
    <row r="22" spans="2:17" ht="33" x14ac:dyDescent="0.3">
      <c r="B22" s="14" t="s">
        <v>113</v>
      </c>
      <c r="C22" s="9"/>
      <c r="D22" s="15" t="s">
        <v>114</v>
      </c>
      <c r="E22" s="15" t="s">
        <v>108</v>
      </c>
      <c r="F22" s="15" t="s">
        <v>115</v>
      </c>
      <c r="G22" s="9"/>
      <c r="H22" s="15" t="s">
        <v>114</v>
      </c>
      <c r="I22" s="15" t="s">
        <v>108</v>
      </c>
      <c r="J22" s="15" t="s">
        <v>115</v>
      </c>
      <c r="K22" s="9"/>
      <c r="L22" s="15" t="s">
        <v>114</v>
      </c>
      <c r="M22" s="15" t="s">
        <v>108</v>
      </c>
      <c r="N22" s="15" t="s">
        <v>115</v>
      </c>
      <c r="O22" s="9"/>
      <c r="P22" s="15" t="s">
        <v>115</v>
      </c>
      <c r="Q22" s="5"/>
    </row>
    <row r="23" spans="2:17" x14ac:dyDescent="0.2">
      <c r="B23" s="5"/>
      <c r="C23" s="5"/>
      <c r="D23" s="5"/>
      <c r="E23" s="5"/>
      <c r="F23" s="5"/>
      <c r="G23" s="5"/>
      <c r="H23" s="5"/>
      <c r="I23" s="5"/>
      <c r="J23" s="5"/>
      <c r="K23" s="5"/>
      <c r="L23" s="5"/>
      <c r="M23" s="5"/>
      <c r="N23" s="5"/>
      <c r="O23" s="5"/>
      <c r="P23" s="5"/>
      <c r="Q23" s="5"/>
    </row>
    <row r="24" spans="2:17" ht="15.75" x14ac:dyDescent="0.25">
      <c r="B24" s="17" t="s">
        <v>116</v>
      </c>
      <c r="C24" s="5"/>
      <c r="D24" s="68">
        <v>124427</v>
      </c>
      <c r="E24" s="114">
        <f t="shared" ref="E24:E35" si="0">IF(D24&lt;&gt;0,F24/D24,0)</f>
        <v>4.6699992766843206</v>
      </c>
      <c r="F24" s="68">
        <v>581074</v>
      </c>
      <c r="G24" s="5"/>
      <c r="H24" s="68">
        <v>129757</v>
      </c>
      <c r="I24" s="114">
        <f t="shared" ref="I24:I35" si="1">IF(H24&lt;&gt;0,J24/H24,0)</f>
        <v>0.77000007706713314</v>
      </c>
      <c r="J24" s="68">
        <v>99912.9</v>
      </c>
      <c r="K24" s="5"/>
      <c r="L24" s="68">
        <v>129757</v>
      </c>
      <c r="M24" s="114">
        <f t="shared" ref="M24:M35" si="2">IF(L24&lt;&gt;0,N24/L24,0)</f>
        <v>2.5299983815902034</v>
      </c>
      <c r="N24" s="68">
        <v>328285</v>
      </c>
      <c r="O24" s="5"/>
      <c r="P24" s="16">
        <f t="shared" ref="P24:P35" si="3">J24+N24</f>
        <v>428197.9</v>
      </c>
      <c r="Q24" s="5"/>
    </row>
    <row r="25" spans="2:17" ht="15.75" x14ac:dyDescent="0.25">
      <c r="B25" s="17" t="s">
        <v>117</v>
      </c>
      <c r="C25" s="5"/>
      <c r="D25" s="68">
        <v>123251</v>
      </c>
      <c r="E25" s="114">
        <f t="shared" si="0"/>
        <v>4.67</v>
      </c>
      <c r="F25" s="68">
        <v>575582.17000000004</v>
      </c>
      <c r="G25" s="5"/>
      <c r="H25" s="68">
        <v>130301</v>
      </c>
      <c r="I25" s="114">
        <f t="shared" si="1"/>
        <v>0.77</v>
      </c>
      <c r="J25" s="68">
        <v>100331.77</v>
      </c>
      <c r="K25" s="5"/>
      <c r="L25" s="68">
        <v>130301</v>
      </c>
      <c r="M25" s="114">
        <f t="shared" si="2"/>
        <v>2.5300000000000002</v>
      </c>
      <c r="N25" s="68">
        <v>329661.53000000003</v>
      </c>
      <c r="O25" s="5"/>
      <c r="P25" s="16">
        <f t="shared" si="3"/>
        <v>429993.30000000005</v>
      </c>
      <c r="Q25" s="5"/>
    </row>
    <row r="26" spans="2:17" ht="15.75" x14ac:dyDescent="0.25">
      <c r="B26" s="17" t="s">
        <v>118</v>
      </c>
      <c r="C26" s="5"/>
      <c r="D26" s="68">
        <v>115928</v>
      </c>
      <c r="E26" s="114">
        <f t="shared" si="0"/>
        <v>4.6700020702505007</v>
      </c>
      <c r="F26" s="68">
        <v>541384</v>
      </c>
      <c r="G26" s="5"/>
      <c r="H26" s="68">
        <v>124359</v>
      </c>
      <c r="I26" s="114">
        <f t="shared" si="1"/>
        <v>0.76999975876293625</v>
      </c>
      <c r="J26" s="68">
        <v>95756.4</v>
      </c>
      <c r="K26" s="5"/>
      <c r="L26" s="68">
        <v>124359</v>
      </c>
      <c r="M26" s="114">
        <f t="shared" si="2"/>
        <v>2.5299978288664269</v>
      </c>
      <c r="N26" s="68">
        <v>314628</v>
      </c>
      <c r="O26" s="5"/>
      <c r="P26" s="16">
        <f t="shared" si="3"/>
        <v>410384.4</v>
      </c>
      <c r="Q26" s="5"/>
    </row>
    <row r="27" spans="2:17" ht="15.75" x14ac:dyDescent="0.25">
      <c r="B27" s="17" t="s">
        <v>119</v>
      </c>
      <c r="C27" s="5"/>
      <c r="D27" s="68">
        <v>111519</v>
      </c>
      <c r="E27" s="114">
        <f t="shared" si="0"/>
        <v>4.6700024211120974</v>
      </c>
      <c r="F27" s="68">
        <v>520794</v>
      </c>
      <c r="G27" s="5"/>
      <c r="H27" s="68">
        <v>113359</v>
      </c>
      <c r="I27" s="114">
        <f t="shared" si="1"/>
        <v>0.76999973535405208</v>
      </c>
      <c r="J27" s="68">
        <v>87286.399999999994</v>
      </c>
      <c r="K27" s="5"/>
      <c r="L27" s="68">
        <f>H27</f>
        <v>113359</v>
      </c>
      <c r="M27" s="114">
        <f t="shared" si="2"/>
        <v>2.5299976181864694</v>
      </c>
      <c r="N27" s="68">
        <v>286798</v>
      </c>
      <c r="O27" s="5"/>
      <c r="P27" s="16">
        <f t="shared" si="3"/>
        <v>374084.4</v>
      </c>
      <c r="Q27" s="5"/>
    </row>
    <row r="28" spans="2:17" ht="15.75" x14ac:dyDescent="0.25">
      <c r="B28" s="17" t="s">
        <v>120</v>
      </c>
      <c r="C28" s="5"/>
      <c r="D28" s="68">
        <v>123391</v>
      </c>
      <c r="E28" s="114">
        <f t="shared" si="0"/>
        <v>4.6700002431295635</v>
      </c>
      <c r="F28" s="68">
        <v>576236</v>
      </c>
      <c r="G28" s="5"/>
      <c r="H28" s="68">
        <v>134390</v>
      </c>
      <c r="I28" s="114">
        <f t="shared" si="1"/>
        <v>0.76999776769104844</v>
      </c>
      <c r="J28" s="68">
        <v>103480</v>
      </c>
      <c r="K28" s="5"/>
      <c r="L28" s="68">
        <f t="shared" ref="L28:L35" si="4">H28</f>
        <v>134390</v>
      </c>
      <c r="M28" s="114">
        <f t="shared" si="2"/>
        <v>2.5300022323089517</v>
      </c>
      <c r="N28" s="68">
        <v>340007</v>
      </c>
      <c r="O28" s="5"/>
      <c r="P28" s="16">
        <f t="shared" si="3"/>
        <v>443487</v>
      </c>
      <c r="Q28" s="5"/>
    </row>
    <row r="29" spans="2:17" ht="15.75" x14ac:dyDescent="0.25">
      <c r="B29" s="17" t="s">
        <v>121</v>
      </c>
      <c r="C29" s="5"/>
      <c r="D29" s="68">
        <v>130175</v>
      </c>
      <c r="E29" s="114">
        <f t="shared" si="0"/>
        <v>4.6699980795083542</v>
      </c>
      <c r="F29" s="68">
        <v>607917</v>
      </c>
      <c r="G29" s="5"/>
      <c r="H29" s="68">
        <v>151722</v>
      </c>
      <c r="I29" s="114">
        <f t="shared" si="1"/>
        <v>0.77000039546011789</v>
      </c>
      <c r="J29" s="68">
        <v>116826</v>
      </c>
      <c r="K29" s="5"/>
      <c r="L29" s="68">
        <f t="shared" si="4"/>
        <v>151722</v>
      </c>
      <c r="M29" s="114">
        <f t="shared" si="2"/>
        <v>2.5300022409406679</v>
      </c>
      <c r="N29" s="68">
        <v>383857</v>
      </c>
      <c r="O29" s="5"/>
      <c r="P29" s="16">
        <f t="shared" si="3"/>
        <v>500683</v>
      </c>
      <c r="Q29" s="5"/>
    </row>
    <row r="30" spans="2:17" ht="15.75" x14ac:dyDescent="0.25">
      <c r="B30" s="17" t="s">
        <v>122</v>
      </c>
      <c r="C30" s="5"/>
      <c r="D30" s="68">
        <v>122986</v>
      </c>
      <c r="E30" s="114">
        <f t="shared" si="0"/>
        <v>4.8999967475972879</v>
      </c>
      <c r="F30" s="68">
        <v>602631</v>
      </c>
      <c r="G30" s="5"/>
      <c r="H30" s="68">
        <v>158054</v>
      </c>
      <c r="I30" s="114">
        <f t="shared" si="1"/>
        <v>0.81000164500740257</v>
      </c>
      <c r="J30" s="68">
        <v>128024</v>
      </c>
      <c r="K30" s="5"/>
      <c r="L30" s="68">
        <f t="shared" si="4"/>
        <v>158054</v>
      </c>
      <c r="M30" s="114">
        <f t="shared" si="2"/>
        <v>2.649999367304845</v>
      </c>
      <c r="N30" s="68">
        <v>418843</v>
      </c>
      <c r="O30" s="5"/>
      <c r="P30" s="16">
        <f t="shared" si="3"/>
        <v>546867</v>
      </c>
      <c r="Q30" s="5"/>
    </row>
    <row r="31" spans="2:17" ht="15.75" x14ac:dyDescent="0.25">
      <c r="B31" s="17" t="s">
        <v>123</v>
      </c>
      <c r="C31" s="5"/>
      <c r="D31" s="68">
        <v>130247</v>
      </c>
      <c r="E31" s="114">
        <f t="shared" si="0"/>
        <v>4.8999976966839931</v>
      </c>
      <c r="F31" s="68">
        <v>638210</v>
      </c>
      <c r="G31" s="5"/>
      <c r="H31" s="68">
        <v>158976</v>
      </c>
      <c r="I31" s="114">
        <f t="shared" si="1"/>
        <v>0.81000276771336555</v>
      </c>
      <c r="J31" s="68">
        <v>128771</v>
      </c>
      <c r="K31" s="5"/>
      <c r="L31" s="68">
        <f t="shared" si="4"/>
        <v>158976</v>
      </c>
      <c r="M31" s="114">
        <f t="shared" si="2"/>
        <v>2.6499974838969402</v>
      </c>
      <c r="N31" s="68">
        <v>421286</v>
      </c>
      <c r="O31" s="5"/>
      <c r="P31" s="16">
        <f t="shared" si="3"/>
        <v>550057</v>
      </c>
      <c r="Q31" s="5"/>
    </row>
    <row r="32" spans="2:17" ht="15.75" x14ac:dyDescent="0.25">
      <c r="B32" s="17" t="s">
        <v>124</v>
      </c>
      <c r="C32" s="5"/>
      <c r="D32" s="68">
        <v>127229</v>
      </c>
      <c r="E32" s="114">
        <f t="shared" si="0"/>
        <v>4.899999214015673</v>
      </c>
      <c r="F32" s="68">
        <v>623422</v>
      </c>
      <c r="G32" s="5"/>
      <c r="H32" s="68">
        <v>137461</v>
      </c>
      <c r="I32" s="114">
        <f t="shared" si="1"/>
        <v>0.80999701733582619</v>
      </c>
      <c r="J32" s="68">
        <v>111343</v>
      </c>
      <c r="K32" s="5"/>
      <c r="L32" s="68">
        <f t="shared" si="4"/>
        <v>137461</v>
      </c>
      <c r="M32" s="114">
        <f t="shared" si="2"/>
        <v>2.6500025461767338</v>
      </c>
      <c r="N32" s="68">
        <v>364272</v>
      </c>
      <c r="O32" s="5"/>
      <c r="P32" s="16">
        <f t="shared" si="3"/>
        <v>475615</v>
      </c>
      <c r="Q32" s="5"/>
    </row>
    <row r="33" spans="2:17" ht="15.75" x14ac:dyDescent="0.25">
      <c r="B33" s="17" t="s">
        <v>125</v>
      </c>
      <c r="C33" s="5"/>
      <c r="D33" s="68">
        <v>110751</v>
      </c>
      <c r="E33" s="114">
        <f t="shared" si="0"/>
        <v>4.9000009029263847</v>
      </c>
      <c r="F33" s="68">
        <v>542680</v>
      </c>
      <c r="G33" s="5"/>
      <c r="H33" s="68">
        <v>126094</v>
      </c>
      <c r="I33" s="114">
        <f t="shared" si="1"/>
        <v>0.80999888971719514</v>
      </c>
      <c r="J33" s="68">
        <v>102136</v>
      </c>
      <c r="K33" s="5"/>
      <c r="L33" s="68">
        <f t="shared" si="4"/>
        <v>126094</v>
      </c>
      <c r="M33" s="114">
        <f t="shared" si="2"/>
        <v>2.6499992069408536</v>
      </c>
      <c r="N33" s="68">
        <v>334149</v>
      </c>
      <c r="O33" s="5"/>
      <c r="P33" s="16">
        <f t="shared" si="3"/>
        <v>436285</v>
      </c>
      <c r="Q33" s="5"/>
    </row>
    <row r="34" spans="2:17" ht="15.75" x14ac:dyDescent="0.25">
      <c r="B34" s="17" t="s">
        <v>126</v>
      </c>
      <c r="C34" s="5"/>
      <c r="D34" s="68">
        <v>117778</v>
      </c>
      <c r="E34" s="114">
        <f t="shared" si="0"/>
        <v>4.8999983018899966</v>
      </c>
      <c r="F34" s="68">
        <v>577112</v>
      </c>
      <c r="G34" s="5"/>
      <c r="H34" s="68">
        <v>127908</v>
      </c>
      <c r="I34" s="114">
        <f t="shared" si="1"/>
        <v>0.80999624730274888</v>
      </c>
      <c r="J34" s="68">
        <v>103605</v>
      </c>
      <c r="K34" s="5"/>
      <c r="L34" s="68">
        <f t="shared" si="4"/>
        <v>127908</v>
      </c>
      <c r="M34" s="114">
        <f t="shared" si="2"/>
        <v>2.6499984363761455</v>
      </c>
      <c r="N34" s="68">
        <v>338956</v>
      </c>
      <c r="O34" s="5"/>
      <c r="P34" s="16">
        <f t="shared" si="3"/>
        <v>442561</v>
      </c>
      <c r="Q34" s="5"/>
    </row>
    <row r="35" spans="2:17" ht="15.75" x14ac:dyDescent="0.25">
      <c r="B35" s="17" t="s">
        <v>127</v>
      </c>
      <c r="C35" s="5"/>
      <c r="D35" s="68">
        <v>120667</v>
      </c>
      <c r="E35" s="114">
        <f t="shared" si="0"/>
        <v>4.8999975138190228</v>
      </c>
      <c r="F35" s="68">
        <v>591268</v>
      </c>
      <c r="G35" s="5"/>
      <c r="H35" s="68">
        <v>125886</v>
      </c>
      <c r="I35" s="114">
        <f t="shared" si="1"/>
        <v>0.8100027008563303</v>
      </c>
      <c r="J35" s="68">
        <v>101968</v>
      </c>
      <c r="K35" s="5"/>
      <c r="L35" s="68">
        <f t="shared" si="4"/>
        <v>125886</v>
      </c>
      <c r="M35" s="114">
        <f t="shared" si="2"/>
        <v>2.6500007943695087</v>
      </c>
      <c r="N35" s="68">
        <v>333598</v>
      </c>
      <c r="O35" s="5"/>
      <c r="P35" s="16">
        <f t="shared" si="3"/>
        <v>435566</v>
      </c>
      <c r="Q35" s="5"/>
    </row>
    <row r="36" spans="2:17" x14ac:dyDescent="0.2">
      <c r="B36" s="5"/>
      <c r="C36" s="5"/>
      <c r="D36" s="5"/>
      <c r="E36" s="5"/>
      <c r="F36" s="5"/>
      <c r="G36" s="5"/>
      <c r="H36" s="5"/>
      <c r="I36" s="5"/>
      <c r="J36" s="5"/>
      <c r="K36" s="5"/>
      <c r="L36" s="5"/>
      <c r="M36" s="5"/>
      <c r="N36" s="5"/>
      <c r="O36" s="5"/>
      <c r="P36" s="5"/>
      <c r="Q36" s="5"/>
    </row>
    <row r="37" spans="2:17" ht="19.5" thickBot="1" x14ac:dyDescent="0.35">
      <c r="B37" s="18" t="s">
        <v>128</v>
      </c>
      <c r="C37" s="5"/>
      <c r="D37" s="19">
        <f>SUM(D24:D35)</f>
        <v>1458349</v>
      </c>
      <c r="E37" s="20">
        <f>IF(D37&lt;&gt;0,F37/D37,0)</f>
        <v>4.7850755683310373</v>
      </c>
      <c r="F37" s="21">
        <f>SUM(F24:F35)</f>
        <v>6978310.1699999999</v>
      </c>
      <c r="G37" s="5"/>
      <c r="H37" s="19">
        <f>SUM(H24:H35)</f>
        <v>1618267</v>
      </c>
      <c r="I37" s="20">
        <f>IF(H37&lt;&gt;0,J37/H37,0)</f>
        <v>0.79062384019447962</v>
      </c>
      <c r="J37" s="21">
        <f>SUM(J24:J35)</f>
        <v>1279440.47</v>
      </c>
      <c r="K37" s="5"/>
      <c r="L37" s="19">
        <f>SUM(L24:L35)</f>
        <v>1618267</v>
      </c>
      <c r="M37" s="20">
        <f>IF(L37&lt;&gt;0,N37/L37,0)</f>
        <v>2.591871755402539</v>
      </c>
      <c r="N37" s="21">
        <f>SUM(N24:N35)</f>
        <v>4194340.53</v>
      </c>
      <c r="O37" s="5"/>
      <c r="P37" s="21">
        <f>SUM(P24:P35)</f>
        <v>5473781</v>
      </c>
      <c r="Q37" s="5"/>
    </row>
    <row r="38" spans="2:17" x14ac:dyDescent="0.2">
      <c r="B38" s="5"/>
      <c r="C38" s="5"/>
      <c r="D38" s="5"/>
      <c r="E38" s="5"/>
      <c r="F38" s="5"/>
      <c r="G38" s="5"/>
      <c r="H38" s="5"/>
      <c r="I38" s="5"/>
      <c r="J38" s="5"/>
      <c r="K38" s="5"/>
      <c r="L38" s="5"/>
      <c r="M38" s="5"/>
      <c r="N38" s="5"/>
      <c r="O38" s="5"/>
      <c r="P38" s="5"/>
      <c r="Q38" s="5"/>
    </row>
    <row r="39" spans="2:17" ht="15.75" x14ac:dyDescent="0.2">
      <c r="B39" s="64" t="s">
        <v>165</v>
      </c>
      <c r="C39" s="63"/>
      <c r="D39" s="229" t="s">
        <v>162</v>
      </c>
      <c r="E39" s="229"/>
      <c r="F39" s="229"/>
      <c r="G39" s="63"/>
      <c r="H39" s="229" t="s">
        <v>164</v>
      </c>
      <c r="I39" s="229"/>
      <c r="J39" s="229"/>
      <c r="K39" s="63"/>
      <c r="L39" s="229" t="s">
        <v>163</v>
      </c>
      <c r="M39" s="229"/>
      <c r="N39" s="229"/>
      <c r="O39" s="63"/>
      <c r="P39" s="112" t="s">
        <v>972</v>
      </c>
      <c r="Q39" s="5"/>
    </row>
    <row r="40" spans="2:17" ht="16.5" x14ac:dyDescent="0.3">
      <c r="B40" s="14"/>
      <c r="C40" s="9"/>
      <c r="D40" s="15"/>
      <c r="E40" s="15"/>
      <c r="F40" s="15"/>
      <c r="G40" s="9"/>
      <c r="H40" s="15"/>
      <c r="I40" s="15"/>
      <c r="J40" s="15"/>
      <c r="K40" s="9"/>
      <c r="L40" s="15"/>
      <c r="M40" s="15"/>
      <c r="N40" s="15"/>
      <c r="O40" s="9"/>
      <c r="P40" s="15"/>
      <c r="Q40" s="5"/>
    </row>
    <row r="41" spans="2:17" ht="33" x14ac:dyDescent="0.3">
      <c r="B41" s="14" t="s">
        <v>113</v>
      </c>
      <c r="C41" s="9"/>
      <c r="D41" s="15" t="s">
        <v>114</v>
      </c>
      <c r="E41" s="15" t="s">
        <v>108</v>
      </c>
      <c r="F41" s="15" t="s">
        <v>115</v>
      </c>
      <c r="G41" s="9"/>
      <c r="H41" s="15" t="s">
        <v>114</v>
      </c>
      <c r="I41" s="15" t="s">
        <v>108</v>
      </c>
      <c r="J41" s="15" t="s">
        <v>115</v>
      </c>
      <c r="K41" s="9"/>
      <c r="L41" s="15" t="s">
        <v>114</v>
      </c>
      <c r="M41" s="15" t="s">
        <v>108</v>
      </c>
      <c r="N41" s="15" t="s">
        <v>115</v>
      </c>
      <c r="O41" s="9"/>
      <c r="P41" s="15" t="s">
        <v>115</v>
      </c>
      <c r="Q41" s="5"/>
    </row>
    <row r="42" spans="2:17" x14ac:dyDescent="0.2">
      <c r="B42" s="5"/>
      <c r="C42" s="5"/>
      <c r="D42" s="5"/>
      <c r="E42" s="5"/>
      <c r="F42" s="5"/>
      <c r="G42" s="5"/>
      <c r="H42" s="5"/>
      <c r="I42" s="5"/>
      <c r="J42" s="5"/>
      <c r="K42" s="5"/>
      <c r="L42" s="5"/>
      <c r="M42" s="5"/>
      <c r="N42" s="5"/>
      <c r="O42" s="5"/>
      <c r="P42" s="5"/>
      <c r="Q42" s="5"/>
    </row>
    <row r="43" spans="2:17" ht="15.75" x14ac:dyDescent="0.25">
      <c r="B43" s="17" t="s">
        <v>116</v>
      </c>
      <c r="C43" s="5"/>
      <c r="D43" s="68">
        <v>10938.8</v>
      </c>
      <c r="E43" s="114">
        <f>ROUND(IF(D43&lt;&gt;0,F43/D43,0),4)</f>
        <v>3.4777999999999998</v>
      </c>
      <c r="F43" s="69">
        <v>38042.959999999999</v>
      </c>
      <c r="G43" s="5"/>
      <c r="H43" s="68">
        <f>D43</f>
        <v>10938.8</v>
      </c>
      <c r="I43" s="114">
        <f>ROUND(IF(H43&lt;&gt;0,J43/H43,0),4)</f>
        <v>0.81279999999999997</v>
      </c>
      <c r="J43" s="70">
        <v>8891.06</v>
      </c>
      <c r="K43" s="5"/>
      <c r="L43" s="68">
        <f>D43</f>
        <v>10938.8</v>
      </c>
      <c r="M43" s="114">
        <f>ROUND(IF(L43&lt;&gt;0,N43/L43,0),4)</f>
        <v>2.0457999999999998</v>
      </c>
      <c r="N43" s="69">
        <v>22378.6</v>
      </c>
      <c r="O43" s="5"/>
      <c r="P43" s="16">
        <f t="shared" ref="P43:P54" si="5">J43+N43</f>
        <v>31269.659999999996</v>
      </c>
      <c r="Q43" s="5"/>
    </row>
    <row r="44" spans="2:17" ht="15.75" x14ac:dyDescent="0.25">
      <c r="B44" s="17" t="s">
        <v>117</v>
      </c>
      <c r="C44" s="5"/>
      <c r="D44" s="68">
        <v>11179.8</v>
      </c>
      <c r="E44" s="114">
        <f t="shared" ref="E44:E54" si="6">ROUND(IF(D44&lt;&gt;0,F44/D44,0),4)</f>
        <v>3.4777999999999998</v>
      </c>
      <c r="F44" s="69">
        <v>38881.120000000003</v>
      </c>
      <c r="G44" s="5"/>
      <c r="H44" s="68">
        <f t="shared" ref="H44:H54" si="7">D44</f>
        <v>11179.8</v>
      </c>
      <c r="I44" s="114">
        <f t="shared" ref="I44:I54" si="8">ROUND(IF(H44&lt;&gt;0,J44/H44,0),4)</f>
        <v>0.81279999999999997</v>
      </c>
      <c r="J44" s="70">
        <v>9086.9500000000007</v>
      </c>
      <c r="K44" s="5"/>
      <c r="L44" s="68">
        <f t="shared" ref="L44:L54" si="9">D44</f>
        <v>11179.8</v>
      </c>
      <c r="M44" s="114">
        <f t="shared" ref="M44:M54" si="10">ROUND(IF(L44&lt;&gt;0,N44/L44,0),4)</f>
        <v>2.0457999999999998</v>
      </c>
      <c r="N44" s="69">
        <v>22871.64</v>
      </c>
      <c r="O44" s="5"/>
      <c r="P44" s="16">
        <f t="shared" si="5"/>
        <v>31958.59</v>
      </c>
      <c r="Q44" s="5"/>
    </row>
    <row r="45" spans="2:17" ht="15.75" x14ac:dyDescent="0.25">
      <c r="B45" s="17" t="s">
        <v>118</v>
      </c>
      <c r="C45" s="5"/>
      <c r="D45" s="68">
        <v>10557.2</v>
      </c>
      <c r="E45" s="114">
        <f t="shared" si="6"/>
        <v>3.4777999999999998</v>
      </c>
      <c r="F45" s="69">
        <v>36715.839999999997</v>
      </c>
      <c r="G45" s="5"/>
      <c r="H45" s="68">
        <v>10643.55</v>
      </c>
      <c r="I45" s="114">
        <f t="shared" si="8"/>
        <v>0.81279999999999997</v>
      </c>
      <c r="J45" s="70">
        <v>8651.08</v>
      </c>
      <c r="K45" s="5"/>
      <c r="L45" s="68">
        <v>10643.55</v>
      </c>
      <c r="M45" s="114">
        <f t="shared" si="10"/>
        <v>2.0457999999999998</v>
      </c>
      <c r="N45" s="69">
        <v>21774.57</v>
      </c>
      <c r="O45" s="5"/>
      <c r="P45" s="16">
        <f t="shared" si="5"/>
        <v>30425.65</v>
      </c>
      <c r="Q45" s="5"/>
    </row>
    <row r="46" spans="2:17" ht="15.75" x14ac:dyDescent="0.25">
      <c r="B46" s="17" t="s">
        <v>119</v>
      </c>
      <c r="C46" s="5"/>
      <c r="D46" s="68">
        <v>9834.76</v>
      </c>
      <c r="E46" s="114">
        <f t="shared" si="6"/>
        <v>3.4777999999999998</v>
      </c>
      <c r="F46" s="69">
        <v>34203.32</v>
      </c>
      <c r="G46" s="5"/>
      <c r="H46" s="68">
        <f t="shared" si="7"/>
        <v>9834.76</v>
      </c>
      <c r="I46" s="114">
        <f t="shared" si="8"/>
        <v>0.81279999999999997</v>
      </c>
      <c r="J46" s="70">
        <v>7993.69</v>
      </c>
      <c r="K46" s="5"/>
      <c r="L46" s="68">
        <f t="shared" si="9"/>
        <v>9834.76</v>
      </c>
      <c r="M46" s="114">
        <f t="shared" si="10"/>
        <v>2.0457999999999998</v>
      </c>
      <c r="N46" s="69">
        <v>20119.95</v>
      </c>
      <c r="O46" s="5"/>
      <c r="P46" s="16">
        <f t="shared" si="5"/>
        <v>28113.64</v>
      </c>
      <c r="Q46" s="5"/>
    </row>
    <row r="47" spans="2:17" ht="15.75" x14ac:dyDescent="0.25">
      <c r="B47" s="17" t="s">
        <v>120</v>
      </c>
      <c r="C47" s="5"/>
      <c r="D47" s="68">
        <v>12456.05</v>
      </c>
      <c r="E47" s="114">
        <f t="shared" si="6"/>
        <v>3.4777999999999998</v>
      </c>
      <c r="F47" s="69">
        <v>43319.66</v>
      </c>
      <c r="G47" s="5"/>
      <c r="H47" s="68">
        <f t="shared" si="7"/>
        <v>12456.05</v>
      </c>
      <c r="I47" s="114">
        <f t="shared" si="8"/>
        <v>0.81279999999999997</v>
      </c>
      <c r="J47" s="70">
        <v>10124.280000000001</v>
      </c>
      <c r="K47" s="5"/>
      <c r="L47" s="68">
        <f t="shared" si="9"/>
        <v>12456.05</v>
      </c>
      <c r="M47" s="114">
        <f t="shared" si="10"/>
        <v>2.0457999999999998</v>
      </c>
      <c r="N47" s="69">
        <v>25482.59</v>
      </c>
      <c r="O47" s="5"/>
      <c r="P47" s="16">
        <f t="shared" si="5"/>
        <v>35606.870000000003</v>
      </c>
      <c r="Q47" s="5"/>
    </row>
    <row r="48" spans="2:17" ht="15.75" x14ac:dyDescent="0.25">
      <c r="B48" s="17" t="s">
        <v>121</v>
      </c>
      <c r="C48" s="5"/>
      <c r="D48" s="68">
        <v>15391.72</v>
      </c>
      <c r="E48" s="114">
        <f t="shared" si="6"/>
        <v>3.4777999999999998</v>
      </c>
      <c r="F48" s="69">
        <v>53529.34</v>
      </c>
      <c r="G48" s="5"/>
      <c r="H48" s="68">
        <f t="shared" si="7"/>
        <v>15391.72</v>
      </c>
      <c r="I48" s="114">
        <f t="shared" si="8"/>
        <v>0.81279999999999997</v>
      </c>
      <c r="J48" s="70">
        <v>12510.39</v>
      </c>
      <c r="K48" s="5"/>
      <c r="L48" s="68">
        <f t="shared" si="9"/>
        <v>15391.72</v>
      </c>
      <c r="M48" s="114">
        <f t="shared" si="10"/>
        <v>2.0457999999999998</v>
      </c>
      <c r="N48" s="69">
        <v>31488.39</v>
      </c>
      <c r="O48" s="5"/>
      <c r="P48" s="16">
        <f t="shared" si="5"/>
        <v>43998.78</v>
      </c>
      <c r="Q48" s="5"/>
    </row>
    <row r="49" spans="2:17" ht="15.75" x14ac:dyDescent="0.25">
      <c r="B49" s="17" t="s">
        <v>122</v>
      </c>
      <c r="C49" s="5"/>
      <c r="D49" s="68">
        <v>15710.15</v>
      </c>
      <c r="E49" s="114">
        <f t="shared" si="6"/>
        <v>3.4777999999999998</v>
      </c>
      <c r="F49" s="69">
        <v>54636.74</v>
      </c>
      <c r="G49" s="5"/>
      <c r="H49" s="68">
        <f t="shared" si="7"/>
        <v>15710.15</v>
      </c>
      <c r="I49" s="114">
        <f t="shared" si="8"/>
        <v>0.81279999999999997</v>
      </c>
      <c r="J49" s="70">
        <v>12769.21</v>
      </c>
      <c r="K49" s="5"/>
      <c r="L49" s="68">
        <f t="shared" si="9"/>
        <v>15710.15</v>
      </c>
      <c r="M49" s="114">
        <f t="shared" si="10"/>
        <v>2.0457999999999998</v>
      </c>
      <c r="N49" s="69">
        <v>32139.82</v>
      </c>
      <c r="O49" s="5"/>
      <c r="P49" s="16">
        <f t="shared" si="5"/>
        <v>44909.03</v>
      </c>
      <c r="Q49" s="5"/>
    </row>
    <row r="50" spans="2:17" ht="15.75" x14ac:dyDescent="0.25">
      <c r="B50" s="17" t="s">
        <v>123</v>
      </c>
      <c r="C50" s="5"/>
      <c r="D50" s="68">
        <v>15638.21</v>
      </c>
      <c r="E50" s="114">
        <f t="shared" si="6"/>
        <v>3.4777999999999998</v>
      </c>
      <c r="F50" s="69">
        <v>54386.58</v>
      </c>
      <c r="G50" s="5"/>
      <c r="H50" s="68">
        <f t="shared" si="7"/>
        <v>15638.21</v>
      </c>
      <c r="I50" s="114">
        <f t="shared" si="8"/>
        <v>0.81279999999999997</v>
      </c>
      <c r="J50" s="70">
        <v>12710.74</v>
      </c>
      <c r="K50" s="5"/>
      <c r="L50" s="68">
        <f t="shared" si="9"/>
        <v>15638.21</v>
      </c>
      <c r="M50" s="114">
        <f t="shared" si="10"/>
        <v>2.0457999999999998</v>
      </c>
      <c r="N50" s="69">
        <v>31992.66</v>
      </c>
      <c r="O50" s="5"/>
      <c r="P50" s="16">
        <f t="shared" si="5"/>
        <v>44703.4</v>
      </c>
      <c r="Q50" s="5"/>
    </row>
    <row r="51" spans="2:17" ht="15.75" x14ac:dyDescent="0.25">
      <c r="B51" s="17" t="s">
        <v>124</v>
      </c>
      <c r="C51" s="5"/>
      <c r="D51" s="68">
        <v>13038.58</v>
      </c>
      <c r="E51" s="114">
        <f t="shared" si="6"/>
        <v>3.4777999999999998</v>
      </c>
      <c r="F51" s="69">
        <v>45345.57</v>
      </c>
      <c r="G51" s="5"/>
      <c r="H51" s="68">
        <f t="shared" si="7"/>
        <v>13038.58</v>
      </c>
      <c r="I51" s="114">
        <f t="shared" si="8"/>
        <v>0.81279999999999997</v>
      </c>
      <c r="J51" s="70">
        <v>10597.76</v>
      </c>
      <c r="K51" s="5"/>
      <c r="L51" s="68">
        <f t="shared" si="9"/>
        <v>13038.58</v>
      </c>
      <c r="M51" s="114">
        <f t="shared" si="10"/>
        <v>2.0457999999999998</v>
      </c>
      <c r="N51" s="69">
        <v>26674.32</v>
      </c>
      <c r="O51" s="5"/>
      <c r="P51" s="16">
        <f t="shared" si="5"/>
        <v>37272.080000000002</v>
      </c>
      <c r="Q51" s="5"/>
    </row>
    <row r="52" spans="2:17" ht="15.75" x14ac:dyDescent="0.25">
      <c r="B52" s="17" t="s">
        <v>125</v>
      </c>
      <c r="C52" s="5"/>
      <c r="D52" s="68">
        <v>10089.01</v>
      </c>
      <c r="E52" s="114">
        <f t="shared" si="6"/>
        <v>3.4777999999999998</v>
      </c>
      <c r="F52" s="69">
        <v>35087.550000000003</v>
      </c>
      <c r="G52" s="5"/>
      <c r="H52" s="68">
        <v>10170.69</v>
      </c>
      <c r="I52" s="114">
        <f t="shared" si="8"/>
        <v>0.81279999999999997</v>
      </c>
      <c r="J52" s="70">
        <v>8266.74</v>
      </c>
      <c r="K52" s="5"/>
      <c r="L52" s="68">
        <f>H52</f>
        <v>10170.69</v>
      </c>
      <c r="M52" s="114">
        <f t="shared" si="10"/>
        <v>2.0457999999999998</v>
      </c>
      <c r="N52" s="69">
        <v>20807.2</v>
      </c>
      <c r="O52" s="5"/>
      <c r="P52" s="16">
        <f t="shared" si="5"/>
        <v>29073.940000000002</v>
      </c>
      <c r="Q52" s="5"/>
    </row>
    <row r="53" spans="2:17" ht="15.75" x14ac:dyDescent="0.25">
      <c r="B53" s="17" t="s">
        <v>126</v>
      </c>
      <c r="C53" s="5"/>
      <c r="D53" s="68">
        <v>10884.14</v>
      </c>
      <c r="E53" s="114">
        <f t="shared" si="6"/>
        <v>3.4777999999999998</v>
      </c>
      <c r="F53" s="69">
        <v>37852.86</v>
      </c>
      <c r="G53" s="5"/>
      <c r="H53" s="68">
        <f t="shared" si="7"/>
        <v>10884.14</v>
      </c>
      <c r="I53" s="114">
        <f t="shared" si="8"/>
        <v>0.81279999999999997</v>
      </c>
      <c r="J53" s="70">
        <v>8846.6299999999992</v>
      </c>
      <c r="K53" s="5"/>
      <c r="L53" s="68">
        <f t="shared" si="9"/>
        <v>10884.14</v>
      </c>
      <c r="M53" s="114">
        <f t="shared" si="10"/>
        <v>2.0457999999999998</v>
      </c>
      <c r="N53" s="69">
        <v>22266.77</v>
      </c>
      <c r="O53" s="5"/>
      <c r="P53" s="16">
        <f t="shared" si="5"/>
        <v>31113.4</v>
      </c>
      <c r="Q53" s="5"/>
    </row>
    <row r="54" spans="2:17" ht="15.75" x14ac:dyDescent="0.25">
      <c r="B54" s="17" t="s">
        <v>127</v>
      </c>
      <c r="C54" s="5"/>
      <c r="D54" s="68">
        <v>11085.72</v>
      </c>
      <c r="E54" s="114">
        <f t="shared" si="6"/>
        <v>3.4777999999999998</v>
      </c>
      <c r="F54" s="69">
        <v>38553.93</v>
      </c>
      <c r="G54" s="5"/>
      <c r="H54" s="68">
        <f t="shared" si="7"/>
        <v>11085.72</v>
      </c>
      <c r="I54" s="114">
        <f t="shared" si="8"/>
        <v>0.81279999999999997</v>
      </c>
      <c r="J54" s="70">
        <v>9010.48</v>
      </c>
      <c r="K54" s="5"/>
      <c r="L54" s="68">
        <f t="shared" si="9"/>
        <v>11085.72</v>
      </c>
      <c r="M54" s="114">
        <f t="shared" si="10"/>
        <v>2.0457999999999998</v>
      </c>
      <c r="N54" s="69">
        <v>22679.17</v>
      </c>
      <c r="O54" s="5"/>
      <c r="P54" s="16">
        <f t="shared" si="5"/>
        <v>31689.649999999998</v>
      </c>
      <c r="Q54" s="5"/>
    </row>
    <row r="55" spans="2:17" x14ac:dyDescent="0.2">
      <c r="B55" s="5"/>
      <c r="C55" s="5"/>
      <c r="D55" s="5"/>
      <c r="E55" s="5"/>
      <c r="F55" s="5"/>
      <c r="G55" s="5"/>
      <c r="H55" s="5"/>
      <c r="I55" s="5"/>
      <c r="J55" s="5"/>
      <c r="K55" s="5"/>
      <c r="L55" s="5"/>
      <c r="M55" s="5"/>
      <c r="N55" s="5"/>
      <c r="O55" s="5"/>
      <c r="P55" s="5"/>
      <c r="Q55" s="5"/>
    </row>
    <row r="56" spans="2:17" ht="19.5" thickBot="1" x14ac:dyDescent="0.35">
      <c r="B56" s="18" t="s">
        <v>128</v>
      </c>
      <c r="C56" s="5"/>
      <c r="D56" s="19">
        <f>SUM(D43:D54)</f>
        <v>146804.13999999998</v>
      </c>
      <c r="E56" s="20">
        <f>IF(D56&lt;&gt;0,F56/D56,0)</f>
        <v>3.4778002173508189</v>
      </c>
      <c r="F56" s="21">
        <f>SUM(F43:F54)</f>
        <v>510555.47</v>
      </c>
      <c r="G56" s="5"/>
      <c r="H56" s="19">
        <f>SUM(H43:H54)</f>
        <v>146972.16999999998</v>
      </c>
      <c r="I56" s="20">
        <f>IF(H56&lt;&gt;0,J56/H56,0)</f>
        <v>0.81280020564437483</v>
      </c>
      <c r="J56" s="21">
        <f>SUM(J43:J54)</f>
        <v>119459.01000000001</v>
      </c>
      <c r="K56" s="5"/>
      <c r="L56" s="19">
        <f>SUM(L43:L54)</f>
        <v>146972.16999999998</v>
      </c>
      <c r="M56" s="20">
        <f>IF(L56&lt;&gt;0,N56/L56,0)</f>
        <v>2.0458000994337908</v>
      </c>
      <c r="N56" s="21">
        <f>SUM(N43:N54)</f>
        <v>300675.68</v>
      </c>
      <c r="O56" s="5"/>
      <c r="P56" s="21">
        <f>SUM(P43:P54)</f>
        <v>420134.69000000006</v>
      </c>
      <c r="Q56" s="5"/>
    </row>
    <row r="57" spans="2:17" x14ac:dyDescent="0.2">
      <c r="B57" s="5"/>
      <c r="C57" s="5"/>
      <c r="D57" s="5"/>
      <c r="E57" s="5"/>
      <c r="F57" s="5"/>
      <c r="G57" s="5"/>
      <c r="H57" s="5"/>
      <c r="I57" s="5"/>
      <c r="J57" s="5"/>
      <c r="K57" s="5"/>
      <c r="L57" s="5"/>
      <c r="M57" s="5"/>
      <c r="N57" s="5"/>
      <c r="O57" s="5"/>
      <c r="P57" s="5"/>
      <c r="Q57" s="5"/>
    </row>
    <row r="58" spans="2:17" ht="15.75" x14ac:dyDescent="0.2">
      <c r="B58" s="72" t="s">
        <v>173</v>
      </c>
      <c r="C58" s="63"/>
      <c r="D58" s="229" t="s">
        <v>162</v>
      </c>
      <c r="E58" s="229"/>
      <c r="F58" s="229"/>
      <c r="G58" s="63"/>
      <c r="H58" s="229" t="s">
        <v>164</v>
      </c>
      <c r="I58" s="229"/>
      <c r="J58" s="229"/>
      <c r="K58" s="63"/>
      <c r="L58" s="229" t="s">
        <v>163</v>
      </c>
      <c r="M58" s="229"/>
      <c r="N58" s="229"/>
      <c r="O58" s="63"/>
      <c r="P58" s="112" t="s">
        <v>972</v>
      </c>
      <c r="Q58" s="5"/>
    </row>
    <row r="59" spans="2:17" ht="16.5" x14ac:dyDescent="0.3">
      <c r="B59" s="73" t="s">
        <v>175</v>
      </c>
      <c r="C59" s="9"/>
      <c r="D59" s="15"/>
      <c r="E59" s="15"/>
      <c r="F59" s="15"/>
      <c r="G59" s="9"/>
      <c r="H59" s="15"/>
      <c r="I59" s="15"/>
      <c r="J59" s="15"/>
      <c r="K59" s="9"/>
      <c r="L59" s="15"/>
      <c r="M59" s="15"/>
      <c r="N59" s="15"/>
      <c r="O59" s="9"/>
      <c r="P59" s="15"/>
      <c r="Q59" s="5"/>
    </row>
    <row r="60" spans="2:17" ht="33" x14ac:dyDescent="0.3">
      <c r="B60" s="14" t="s">
        <v>113</v>
      </c>
      <c r="C60" s="9"/>
      <c r="D60" s="15" t="s">
        <v>114</v>
      </c>
      <c r="E60" s="15" t="s">
        <v>108</v>
      </c>
      <c r="F60" s="15" t="s">
        <v>115</v>
      </c>
      <c r="G60" s="9"/>
      <c r="H60" s="15" t="s">
        <v>114</v>
      </c>
      <c r="I60" s="15" t="s">
        <v>108</v>
      </c>
      <c r="J60" s="15" t="s">
        <v>115</v>
      </c>
      <c r="K60" s="9"/>
      <c r="L60" s="15" t="s">
        <v>114</v>
      </c>
      <c r="M60" s="15" t="s">
        <v>108</v>
      </c>
      <c r="N60" s="15" t="s">
        <v>115</v>
      </c>
      <c r="O60" s="9"/>
      <c r="P60" s="15" t="s">
        <v>115</v>
      </c>
      <c r="Q60" s="5"/>
    </row>
    <row r="61" spans="2:17" x14ac:dyDescent="0.2">
      <c r="B61" s="5"/>
      <c r="C61" s="5"/>
      <c r="D61" s="5"/>
      <c r="E61" s="5"/>
      <c r="F61" s="5"/>
      <c r="G61" s="5"/>
      <c r="H61" s="5"/>
      <c r="I61" s="5"/>
      <c r="J61" s="5"/>
      <c r="K61" s="5"/>
      <c r="L61" s="5"/>
      <c r="M61" s="5"/>
      <c r="N61" s="5"/>
      <c r="O61" s="5"/>
      <c r="P61" s="5"/>
      <c r="Q61" s="5"/>
    </row>
    <row r="62" spans="2:17" ht="15.75" x14ac:dyDescent="0.25">
      <c r="B62" s="17" t="s">
        <v>116</v>
      </c>
      <c r="C62" s="5"/>
      <c r="D62" s="68"/>
      <c r="E62" s="114">
        <f t="shared" ref="E62:E73" si="11">IF(D62&lt;&gt;0,F62/D62,0)</f>
        <v>0</v>
      </c>
      <c r="F62" s="69"/>
      <c r="G62" s="5"/>
      <c r="H62" s="68"/>
      <c r="I62" s="114">
        <f t="shared" ref="I62:I73" si="12">IF(H62&lt;&gt;0,J62/H62,0)</f>
        <v>0</v>
      </c>
      <c r="J62" s="70"/>
      <c r="K62" s="5"/>
      <c r="L62" s="68"/>
      <c r="M62" s="114">
        <f t="shared" ref="M62:M73" si="13">IF(L62&lt;&gt;0,N62/L62,0)</f>
        <v>0</v>
      </c>
      <c r="N62" s="69"/>
      <c r="O62" s="5"/>
      <c r="P62" s="16">
        <f t="shared" ref="P62:P73" si="14">J62+N62</f>
        <v>0</v>
      </c>
      <c r="Q62" s="5"/>
    </row>
    <row r="63" spans="2:17" ht="15.75" x14ac:dyDescent="0.25">
      <c r="B63" s="17" t="s">
        <v>117</v>
      </c>
      <c r="C63" s="5"/>
      <c r="D63" s="68"/>
      <c r="E63" s="114">
        <f t="shared" si="11"/>
        <v>0</v>
      </c>
      <c r="F63" s="69"/>
      <c r="G63" s="5"/>
      <c r="H63" s="68"/>
      <c r="I63" s="114">
        <f t="shared" si="12"/>
        <v>0</v>
      </c>
      <c r="J63" s="70"/>
      <c r="K63" s="5"/>
      <c r="L63" s="68"/>
      <c r="M63" s="114">
        <f t="shared" si="13"/>
        <v>0</v>
      </c>
      <c r="N63" s="69"/>
      <c r="O63" s="5"/>
      <c r="P63" s="16">
        <f t="shared" si="14"/>
        <v>0</v>
      </c>
      <c r="Q63" s="5"/>
    </row>
    <row r="64" spans="2:17" ht="15.75" x14ac:dyDescent="0.25">
      <c r="B64" s="17" t="s">
        <v>118</v>
      </c>
      <c r="C64" s="5"/>
      <c r="D64" s="68"/>
      <c r="E64" s="114">
        <f t="shared" si="11"/>
        <v>0</v>
      </c>
      <c r="F64" s="69"/>
      <c r="G64" s="5"/>
      <c r="H64" s="68"/>
      <c r="I64" s="114">
        <f t="shared" si="12"/>
        <v>0</v>
      </c>
      <c r="J64" s="70"/>
      <c r="K64" s="5"/>
      <c r="L64" s="68"/>
      <c r="M64" s="114">
        <f t="shared" si="13"/>
        <v>0</v>
      </c>
      <c r="N64" s="69"/>
      <c r="O64" s="5"/>
      <c r="P64" s="16">
        <f t="shared" si="14"/>
        <v>0</v>
      </c>
      <c r="Q64" s="5"/>
    </row>
    <row r="65" spans="2:17" ht="15.75" x14ac:dyDescent="0.25">
      <c r="B65" s="17" t="s">
        <v>119</v>
      </c>
      <c r="C65" s="5"/>
      <c r="D65" s="68"/>
      <c r="E65" s="114">
        <f t="shared" si="11"/>
        <v>0</v>
      </c>
      <c r="F65" s="69"/>
      <c r="G65" s="5"/>
      <c r="H65" s="68"/>
      <c r="I65" s="114">
        <f t="shared" si="12"/>
        <v>0</v>
      </c>
      <c r="J65" s="70"/>
      <c r="K65" s="5"/>
      <c r="L65" s="68"/>
      <c r="M65" s="114">
        <f t="shared" si="13"/>
        <v>0</v>
      </c>
      <c r="N65" s="69"/>
      <c r="O65" s="5"/>
      <c r="P65" s="16">
        <f t="shared" si="14"/>
        <v>0</v>
      </c>
      <c r="Q65" s="5"/>
    </row>
    <row r="66" spans="2:17" ht="15.75" x14ac:dyDescent="0.25">
      <c r="B66" s="17" t="s">
        <v>120</v>
      </c>
      <c r="C66" s="5"/>
      <c r="D66" s="68"/>
      <c r="E66" s="114">
        <f t="shared" si="11"/>
        <v>0</v>
      </c>
      <c r="F66" s="69"/>
      <c r="G66" s="5"/>
      <c r="H66" s="68"/>
      <c r="I66" s="114">
        <f t="shared" si="12"/>
        <v>0</v>
      </c>
      <c r="J66" s="70"/>
      <c r="K66" s="5"/>
      <c r="L66" s="68"/>
      <c r="M66" s="114">
        <f t="shared" si="13"/>
        <v>0</v>
      </c>
      <c r="N66" s="69"/>
      <c r="O66" s="5"/>
      <c r="P66" s="16">
        <f t="shared" si="14"/>
        <v>0</v>
      </c>
      <c r="Q66" s="5"/>
    </row>
    <row r="67" spans="2:17" ht="15.75" x14ac:dyDescent="0.25">
      <c r="B67" s="17" t="s">
        <v>121</v>
      </c>
      <c r="C67" s="5"/>
      <c r="D67" s="68"/>
      <c r="E67" s="114">
        <f t="shared" si="11"/>
        <v>0</v>
      </c>
      <c r="F67" s="69"/>
      <c r="G67" s="5"/>
      <c r="H67" s="68"/>
      <c r="I67" s="114">
        <f t="shared" si="12"/>
        <v>0</v>
      </c>
      <c r="J67" s="70"/>
      <c r="K67" s="5"/>
      <c r="L67" s="68"/>
      <c r="M67" s="114">
        <f t="shared" si="13"/>
        <v>0</v>
      </c>
      <c r="N67" s="69"/>
      <c r="O67" s="5"/>
      <c r="P67" s="16">
        <f t="shared" si="14"/>
        <v>0</v>
      </c>
      <c r="Q67" s="5"/>
    </row>
    <row r="68" spans="2:17" ht="15.75" x14ac:dyDescent="0.25">
      <c r="B68" s="17" t="s">
        <v>122</v>
      </c>
      <c r="C68" s="5"/>
      <c r="D68" s="68"/>
      <c r="E68" s="114">
        <f t="shared" si="11"/>
        <v>0</v>
      </c>
      <c r="F68" s="69"/>
      <c r="G68" s="5"/>
      <c r="H68" s="68"/>
      <c r="I68" s="114">
        <f t="shared" si="12"/>
        <v>0</v>
      </c>
      <c r="J68" s="70"/>
      <c r="K68" s="5"/>
      <c r="L68" s="68"/>
      <c r="M68" s="114">
        <f t="shared" si="13"/>
        <v>0</v>
      </c>
      <c r="N68" s="69"/>
      <c r="O68" s="5"/>
      <c r="P68" s="16">
        <f t="shared" si="14"/>
        <v>0</v>
      </c>
      <c r="Q68" s="5"/>
    </row>
    <row r="69" spans="2:17" ht="15.75" x14ac:dyDescent="0.25">
      <c r="B69" s="17" t="s">
        <v>123</v>
      </c>
      <c r="C69" s="5"/>
      <c r="D69" s="68"/>
      <c r="E69" s="114">
        <f t="shared" si="11"/>
        <v>0</v>
      </c>
      <c r="F69" s="69"/>
      <c r="G69" s="5"/>
      <c r="H69" s="68"/>
      <c r="I69" s="114">
        <f t="shared" si="12"/>
        <v>0</v>
      </c>
      <c r="J69" s="70"/>
      <c r="K69" s="5"/>
      <c r="L69" s="68"/>
      <c r="M69" s="114">
        <f t="shared" si="13"/>
        <v>0</v>
      </c>
      <c r="N69" s="69"/>
      <c r="O69" s="5"/>
      <c r="P69" s="16">
        <f t="shared" si="14"/>
        <v>0</v>
      </c>
      <c r="Q69" s="5"/>
    </row>
    <row r="70" spans="2:17" ht="15.75" x14ac:dyDescent="0.25">
      <c r="B70" s="17" t="s">
        <v>124</v>
      </c>
      <c r="C70" s="5"/>
      <c r="D70" s="68"/>
      <c r="E70" s="114">
        <f t="shared" si="11"/>
        <v>0</v>
      </c>
      <c r="F70" s="69"/>
      <c r="G70" s="5"/>
      <c r="H70" s="68"/>
      <c r="I70" s="114">
        <f t="shared" si="12"/>
        <v>0</v>
      </c>
      <c r="J70" s="70"/>
      <c r="K70" s="5"/>
      <c r="L70" s="68"/>
      <c r="M70" s="114">
        <f t="shared" si="13"/>
        <v>0</v>
      </c>
      <c r="N70" s="69"/>
      <c r="O70" s="5"/>
      <c r="P70" s="16">
        <f t="shared" si="14"/>
        <v>0</v>
      </c>
      <c r="Q70" s="5"/>
    </row>
    <row r="71" spans="2:17" ht="15.75" x14ac:dyDescent="0.25">
      <c r="B71" s="17" t="s">
        <v>125</v>
      </c>
      <c r="C71" s="5"/>
      <c r="D71" s="68"/>
      <c r="E71" s="114">
        <f t="shared" si="11"/>
        <v>0</v>
      </c>
      <c r="F71" s="69"/>
      <c r="G71" s="5"/>
      <c r="H71" s="68"/>
      <c r="I71" s="114">
        <f t="shared" si="12"/>
        <v>0</v>
      </c>
      <c r="J71" s="70"/>
      <c r="K71" s="5"/>
      <c r="L71" s="68"/>
      <c r="M71" s="114">
        <f t="shared" si="13"/>
        <v>0</v>
      </c>
      <c r="N71" s="69"/>
      <c r="O71" s="5"/>
      <c r="P71" s="16">
        <f t="shared" si="14"/>
        <v>0</v>
      </c>
      <c r="Q71" s="5"/>
    </row>
    <row r="72" spans="2:17" ht="15.75" x14ac:dyDescent="0.25">
      <c r="B72" s="17" t="s">
        <v>126</v>
      </c>
      <c r="C72" s="5"/>
      <c r="D72" s="68"/>
      <c r="E72" s="114">
        <f t="shared" si="11"/>
        <v>0</v>
      </c>
      <c r="F72" s="69"/>
      <c r="G72" s="5"/>
      <c r="H72" s="68"/>
      <c r="I72" s="114">
        <f t="shared" si="12"/>
        <v>0</v>
      </c>
      <c r="J72" s="70"/>
      <c r="K72" s="5"/>
      <c r="L72" s="68"/>
      <c r="M72" s="114">
        <f t="shared" si="13"/>
        <v>0</v>
      </c>
      <c r="N72" s="69"/>
      <c r="O72" s="5"/>
      <c r="P72" s="16">
        <f t="shared" si="14"/>
        <v>0</v>
      </c>
      <c r="Q72" s="5"/>
    </row>
    <row r="73" spans="2:17" ht="15.75" x14ac:dyDescent="0.25">
      <c r="B73" s="17" t="s">
        <v>127</v>
      </c>
      <c r="C73" s="5"/>
      <c r="D73" s="68"/>
      <c r="E73" s="114">
        <f t="shared" si="11"/>
        <v>0</v>
      </c>
      <c r="F73" s="69"/>
      <c r="G73" s="5"/>
      <c r="H73" s="68"/>
      <c r="I73" s="114">
        <f t="shared" si="12"/>
        <v>0</v>
      </c>
      <c r="J73" s="70"/>
      <c r="K73" s="5"/>
      <c r="L73" s="68"/>
      <c r="M73" s="114">
        <f t="shared" si="13"/>
        <v>0</v>
      </c>
      <c r="N73" s="69"/>
      <c r="O73" s="5"/>
      <c r="P73" s="16">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18" t="s">
        <v>128</v>
      </c>
      <c r="C75" s="5"/>
      <c r="D75" s="19">
        <f>SUM(D62:D73)</f>
        <v>0</v>
      </c>
      <c r="E75" s="20">
        <f>IF(D75&lt;&gt;0,F75/D75,0)</f>
        <v>0</v>
      </c>
      <c r="F75" s="21">
        <f>SUM(F62:F73)</f>
        <v>0</v>
      </c>
      <c r="G75" s="5"/>
      <c r="H75" s="19">
        <f>SUM(H62:H73)</f>
        <v>0</v>
      </c>
      <c r="I75" s="20">
        <f>IF(H75&lt;&gt;0,J75/H75,0)</f>
        <v>0</v>
      </c>
      <c r="J75" s="21">
        <f>SUM(J62:J73)</f>
        <v>0</v>
      </c>
      <c r="K75" s="5"/>
      <c r="L75" s="19">
        <f>SUM(L62:L73)</f>
        <v>0</v>
      </c>
      <c r="M75" s="20">
        <f>IF(L75&lt;&gt;0,N75/L75,0)</f>
        <v>0</v>
      </c>
      <c r="N75" s="21">
        <f>SUM(N62:N73)</f>
        <v>0</v>
      </c>
      <c r="O75" s="5"/>
      <c r="P75" s="21">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2" t="s">
        <v>174</v>
      </c>
      <c r="C77" s="63"/>
      <c r="D77" s="229" t="s">
        <v>162</v>
      </c>
      <c r="E77" s="229"/>
      <c r="F77" s="229"/>
      <c r="G77" s="63"/>
      <c r="H77" s="229" t="s">
        <v>164</v>
      </c>
      <c r="I77" s="229"/>
      <c r="J77" s="229"/>
      <c r="K77" s="63"/>
      <c r="L77" s="229" t="s">
        <v>163</v>
      </c>
      <c r="M77" s="229"/>
      <c r="N77" s="229"/>
      <c r="O77" s="63"/>
      <c r="P77" s="112" t="s">
        <v>972</v>
      </c>
      <c r="Q77" s="5"/>
    </row>
    <row r="78" spans="2:17" ht="16.5" x14ac:dyDescent="0.3">
      <c r="B78" s="73" t="s">
        <v>175</v>
      </c>
      <c r="C78" s="9"/>
      <c r="D78" s="15"/>
      <c r="E78" s="15"/>
      <c r="F78" s="15"/>
      <c r="G78" s="9"/>
      <c r="H78" s="15"/>
      <c r="I78" s="15"/>
      <c r="J78" s="15"/>
      <c r="K78" s="9"/>
      <c r="L78" s="15"/>
      <c r="M78" s="15"/>
      <c r="N78" s="15"/>
      <c r="O78" s="9"/>
      <c r="P78" s="15"/>
      <c r="Q78" s="5"/>
    </row>
    <row r="79" spans="2:17" ht="33" x14ac:dyDescent="0.3">
      <c r="B79" s="14" t="s">
        <v>113</v>
      </c>
      <c r="C79" s="9"/>
      <c r="D79" s="15" t="s">
        <v>114</v>
      </c>
      <c r="E79" s="15" t="s">
        <v>108</v>
      </c>
      <c r="F79" s="15" t="s">
        <v>115</v>
      </c>
      <c r="G79" s="9"/>
      <c r="H79" s="15" t="s">
        <v>114</v>
      </c>
      <c r="I79" s="15" t="s">
        <v>108</v>
      </c>
      <c r="J79" s="15" t="s">
        <v>115</v>
      </c>
      <c r="K79" s="9"/>
      <c r="L79" s="15" t="s">
        <v>114</v>
      </c>
      <c r="M79" s="15" t="s">
        <v>108</v>
      </c>
      <c r="N79" s="15" t="s">
        <v>115</v>
      </c>
      <c r="O79" s="9"/>
      <c r="P79" s="15" t="s">
        <v>115</v>
      </c>
      <c r="Q79" s="5"/>
    </row>
    <row r="80" spans="2:17" x14ac:dyDescent="0.2">
      <c r="B80" s="5"/>
      <c r="C80" s="5"/>
      <c r="D80" s="5"/>
      <c r="E80" s="5"/>
      <c r="F80" s="5"/>
      <c r="G80" s="5"/>
      <c r="H80" s="5"/>
      <c r="I80" s="5"/>
      <c r="J80" s="5"/>
      <c r="K80" s="5"/>
      <c r="L80" s="5"/>
      <c r="M80" s="5"/>
      <c r="N80" s="5"/>
      <c r="O80" s="5"/>
      <c r="P80" s="5"/>
      <c r="Q80" s="5"/>
    </row>
    <row r="81" spans="2:17" ht="15.75" x14ac:dyDescent="0.25">
      <c r="B81" s="17" t="s">
        <v>116</v>
      </c>
      <c r="C81" s="5"/>
      <c r="D81" s="68"/>
      <c r="E81" s="114">
        <f t="shared" ref="E81:E92" si="15">IF(D81&lt;&gt;0,F81/D81,0)</f>
        <v>0</v>
      </c>
      <c r="F81" s="69"/>
      <c r="G81" s="5"/>
      <c r="H81" s="68"/>
      <c r="I81" s="114">
        <f t="shared" ref="I81:I92" si="16">IF(H81&lt;&gt;0,J81/H81,0)</f>
        <v>0</v>
      </c>
      <c r="J81" s="70"/>
      <c r="K81" s="5"/>
      <c r="L81" s="68"/>
      <c r="M81" s="114">
        <f t="shared" ref="M81:M92" si="17">IF(L81&lt;&gt;0,N81/L81,0)</f>
        <v>0</v>
      </c>
      <c r="N81" s="69"/>
      <c r="O81" s="5"/>
      <c r="P81" s="16">
        <f t="shared" ref="P81:P92" si="18">J81+N81</f>
        <v>0</v>
      </c>
      <c r="Q81" s="5"/>
    </row>
    <row r="82" spans="2:17" ht="15.75" x14ac:dyDescent="0.25">
      <c r="B82" s="17" t="s">
        <v>117</v>
      </c>
      <c r="C82" s="5"/>
      <c r="D82" s="68"/>
      <c r="E82" s="114">
        <f t="shared" si="15"/>
        <v>0</v>
      </c>
      <c r="F82" s="69"/>
      <c r="G82" s="5"/>
      <c r="H82" s="68"/>
      <c r="I82" s="114">
        <f t="shared" si="16"/>
        <v>0</v>
      </c>
      <c r="J82" s="70"/>
      <c r="K82" s="5"/>
      <c r="L82" s="68"/>
      <c r="M82" s="114">
        <f t="shared" si="17"/>
        <v>0</v>
      </c>
      <c r="N82" s="69"/>
      <c r="O82" s="5"/>
      <c r="P82" s="16">
        <f t="shared" si="18"/>
        <v>0</v>
      </c>
      <c r="Q82" s="5"/>
    </row>
    <row r="83" spans="2:17" ht="15.75" x14ac:dyDescent="0.25">
      <c r="B83" s="17" t="s">
        <v>118</v>
      </c>
      <c r="C83" s="5"/>
      <c r="D83" s="68"/>
      <c r="E83" s="114">
        <f t="shared" si="15"/>
        <v>0</v>
      </c>
      <c r="F83" s="69"/>
      <c r="G83" s="5"/>
      <c r="H83" s="68"/>
      <c r="I83" s="114">
        <f t="shared" si="16"/>
        <v>0</v>
      </c>
      <c r="J83" s="70"/>
      <c r="K83" s="5"/>
      <c r="L83" s="68"/>
      <c r="M83" s="114">
        <f t="shared" si="17"/>
        <v>0</v>
      </c>
      <c r="N83" s="69"/>
      <c r="O83" s="5"/>
      <c r="P83" s="16">
        <f t="shared" si="18"/>
        <v>0</v>
      </c>
      <c r="Q83" s="5"/>
    </row>
    <row r="84" spans="2:17" ht="15.75" x14ac:dyDescent="0.25">
      <c r="B84" s="17" t="s">
        <v>119</v>
      </c>
      <c r="C84" s="5"/>
      <c r="D84" s="68"/>
      <c r="E84" s="114">
        <f t="shared" si="15"/>
        <v>0</v>
      </c>
      <c r="F84" s="69"/>
      <c r="G84" s="5"/>
      <c r="H84" s="68"/>
      <c r="I84" s="114">
        <f t="shared" si="16"/>
        <v>0</v>
      </c>
      <c r="J84" s="70"/>
      <c r="K84" s="5"/>
      <c r="L84" s="68"/>
      <c r="M84" s="114">
        <f t="shared" si="17"/>
        <v>0</v>
      </c>
      <c r="N84" s="69"/>
      <c r="O84" s="5"/>
      <c r="P84" s="16">
        <f t="shared" si="18"/>
        <v>0</v>
      </c>
      <c r="Q84" s="5"/>
    </row>
    <row r="85" spans="2:17" ht="15.75" x14ac:dyDescent="0.25">
      <c r="B85" s="17" t="s">
        <v>120</v>
      </c>
      <c r="C85" s="5"/>
      <c r="D85" s="68"/>
      <c r="E85" s="114">
        <f t="shared" si="15"/>
        <v>0</v>
      </c>
      <c r="F85" s="69"/>
      <c r="G85" s="5"/>
      <c r="H85" s="68"/>
      <c r="I85" s="114">
        <f t="shared" si="16"/>
        <v>0</v>
      </c>
      <c r="J85" s="70"/>
      <c r="K85" s="5"/>
      <c r="L85" s="68"/>
      <c r="M85" s="114">
        <f t="shared" si="17"/>
        <v>0</v>
      </c>
      <c r="N85" s="69"/>
      <c r="O85" s="5"/>
      <c r="P85" s="16">
        <f t="shared" si="18"/>
        <v>0</v>
      </c>
      <c r="Q85" s="5"/>
    </row>
    <row r="86" spans="2:17" ht="15.75" x14ac:dyDescent="0.25">
      <c r="B86" s="17" t="s">
        <v>121</v>
      </c>
      <c r="C86" s="5"/>
      <c r="D86" s="68"/>
      <c r="E86" s="114">
        <f t="shared" si="15"/>
        <v>0</v>
      </c>
      <c r="F86" s="69"/>
      <c r="G86" s="5"/>
      <c r="H86" s="68"/>
      <c r="I86" s="114">
        <f t="shared" si="16"/>
        <v>0</v>
      </c>
      <c r="J86" s="70"/>
      <c r="K86" s="5"/>
      <c r="L86" s="68"/>
      <c r="M86" s="114">
        <f t="shared" si="17"/>
        <v>0</v>
      </c>
      <c r="N86" s="69"/>
      <c r="O86" s="5"/>
      <c r="P86" s="16">
        <f t="shared" si="18"/>
        <v>0</v>
      </c>
      <c r="Q86" s="5"/>
    </row>
    <row r="87" spans="2:17" ht="15.75" x14ac:dyDescent="0.25">
      <c r="B87" s="17" t="s">
        <v>122</v>
      </c>
      <c r="C87" s="5"/>
      <c r="D87" s="68"/>
      <c r="E87" s="114">
        <f t="shared" si="15"/>
        <v>0</v>
      </c>
      <c r="F87" s="69"/>
      <c r="G87" s="5"/>
      <c r="H87" s="68"/>
      <c r="I87" s="114">
        <f t="shared" si="16"/>
        <v>0</v>
      </c>
      <c r="J87" s="70"/>
      <c r="K87" s="5"/>
      <c r="L87" s="68"/>
      <c r="M87" s="114">
        <f t="shared" si="17"/>
        <v>0</v>
      </c>
      <c r="N87" s="69"/>
      <c r="O87" s="5"/>
      <c r="P87" s="16">
        <f t="shared" si="18"/>
        <v>0</v>
      </c>
      <c r="Q87" s="5"/>
    </row>
    <row r="88" spans="2:17" ht="15.75" x14ac:dyDescent="0.25">
      <c r="B88" s="17" t="s">
        <v>123</v>
      </c>
      <c r="C88" s="5"/>
      <c r="D88" s="68"/>
      <c r="E88" s="114">
        <f t="shared" si="15"/>
        <v>0</v>
      </c>
      <c r="F88" s="69"/>
      <c r="G88" s="5"/>
      <c r="H88" s="68"/>
      <c r="I88" s="114">
        <f t="shared" si="16"/>
        <v>0</v>
      </c>
      <c r="J88" s="70"/>
      <c r="K88" s="5"/>
      <c r="L88" s="68"/>
      <c r="M88" s="114">
        <f t="shared" si="17"/>
        <v>0</v>
      </c>
      <c r="N88" s="69"/>
      <c r="O88" s="5"/>
      <c r="P88" s="16">
        <f t="shared" si="18"/>
        <v>0</v>
      </c>
      <c r="Q88" s="5"/>
    </row>
    <row r="89" spans="2:17" ht="15.75" x14ac:dyDescent="0.25">
      <c r="B89" s="17" t="s">
        <v>124</v>
      </c>
      <c r="C89" s="5"/>
      <c r="D89" s="68"/>
      <c r="E89" s="114">
        <f t="shared" si="15"/>
        <v>0</v>
      </c>
      <c r="F89" s="69"/>
      <c r="G89" s="5"/>
      <c r="H89" s="68"/>
      <c r="I89" s="114">
        <f t="shared" si="16"/>
        <v>0</v>
      </c>
      <c r="J89" s="70"/>
      <c r="K89" s="5"/>
      <c r="L89" s="68"/>
      <c r="M89" s="114">
        <f t="shared" si="17"/>
        <v>0</v>
      </c>
      <c r="N89" s="69"/>
      <c r="O89" s="5"/>
      <c r="P89" s="16">
        <f t="shared" si="18"/>
        <v>0</v>
      </c>
      <c r="Q89" s="5"/>
    </row>
    <row r="90" spans="2:17" ht="15.75" x14ac:dyDescent="0.25">
      <c r="B90" s="17" t="s">
        <v>125</v>
      </c>
      <c r="C90" s="5"/>
      <c r="D90" s="68"/>
      <c r="E90" s="114">
        <f t="shared" si="15"/>
        <v>0</v>
      </c>
      <c r="F90" s="69"/>
      <c r="G90" s="5"/>
      <c r="H90" s="68"/>
      <c r="I90" s="114">
        <f t="shared" si="16"/>
        <v>0</v>
      </c>
      <c r="J90" s="70"/>
      <c r="K90" s="5"/>
      <c r="L90" s="68"/>
      <c r="M90" s="114">
        <f t="shared" si="17"/>
        <v>0</v>
      </c>
      <c r="N90" s="69"/>
      <c r="O90" s="5"/>
      <c r="P90" s="16">
        <f t="shared" si="18"/>
        <v>0</v>
      </c>
      <c r="Q90" s="5"/>
    </row>
    <row r="91" spans="2:17" ht="15.75" x14ac:dyDescent="0.25">
      <c r="B91" s="17" t="s">
        <v>126</v>
      </c>
      <c r="C91" s="5"/>
      <c r="D91" s="68"/>
      <c r="E91" s="114">
        <f t="shared" si="15"/>
        <v>0</v>
      </c>
      <c r="F91" s="69"/>
      <c r="G91" s="5"/>
      <c r="H91" s="68"/>
      <c r="I91" s="114">
        <f t="shared" si="16"/>
        <v>0</v>
      </c>
      <c r="J91" s="70"/>
      <c r="K91" s="5"/>
      <c r="L91" s="68"/>
      <c r="M91" s="114">
        <f t="shared" si="17"/>
        <v>0</v>
      </c>
      <c r="N91" s="69"/>
      <c r="O91" s="5"/>
      <c r="P91" s="16">
        <f t="shared" si="18"/>
        <v>0</v>
      </c>
      <c r="Q91" s="5"/>
    </row>
    <row r="92" spans="2:17" ht="15.75" x14ac:dyDescent="0.25">
      <c r="B92" s="17" t="s">
        <v>127</v>
      </c>
      <c r="C92" s="5"/>
      <c r="D92" s="68"/>
      <c r="E92" s="114">
        <f t="shared" si="15"/>
        <v>0</v>
      </c>
      <c r="F92" s="69"/>
      <c r="G92" s="5"/>
      <c r="H92" s="68"/>
      <c r="I92" s="114">
        <f t="shared" si="16"/>
        <v>0</v>
      </c>
      <c r="J92" s="70"/>
      <c r="K92" s="5"/>
      <c r="L92" s="68"/>
      <c r="M92" s="114">
        <f t="shared" si="17"/>
        <v>0</v>
      </c>
      <c r="N92" s="69"/>
      <c r="O92" s="5"/>
      <c r="P92" s="16">
        <f t="shared" si="18"/>
        <v>0</v>
      </c>
      <c r="Q92" s="5"/>
    </row>
    <row r="93" spans="2:17" x14ac:dyDescent="0.2">
      <c r="B93" s="5"/>
      <c r="C93" s="5"/>
      <c r="D93" s="5"/>
      <c r="E93" s="5"/>
      <c r="F93" s="5"/>
      <c r="G93" s="5"/>
      <c r="H93" s="5"/>
      <c r="I93" s="5"/>
      <c r="J93" s="5"/>
      <c r="K93" s="5"/>
      <c r="L93" s="5"/>
      <c r="M93" s="5"/>
      <c r="N93" s="5"/>
      <c r="O93" s="5"/>
      <c r="P93" s="5"/>
      <c r="Q93" s="5"/>
    </row>
    <row r="94" spans="2:17" ht="19.5" thickBot="1" x14ac:dyDescent="0.35">
      <c r="B94" s="18" t="s">
        <v>128</v>
      </c>
      <c r="C94" s="5"/>
      <c r="D94" s="19">
        <f>SUM(D81:D92)</f>
        <v>0</v>
      </c>
      <c r="E94" s="20">
        <f>IF(D94&lt;&gt;0,F94/D94,0)</f>
        <v>0</v>
      </c>
      <c r="F94" s="21">
        <f>SUM(F81:F92)</f>
        <v>0</v>
      </c>
      <c r="G94" s="5"/>
      <c r="H94" s="19">
        <f>SUM(H81:H92)</f>
        <v>0</v>
      </c>
      <c r="I94" s="20">
        <f>IF(H94&lt;&gt;0,J94/H94,0)</f>
        <v>0</v>
      </c>
      <c r="J94" s="21">
        <f>SUM(J81:J92)</f>
        <v>0</v>
      </c>
      <c r="K94" s="5"/>
      <c r="L94" s="19">
        <f>SUM(L81:L92)</f>
        <v>0</v>
      </c>
      <c r="M94" s="20">
        <f>IF(L94&lt;&gt;0,N94/L94,0)</f>
        <v>0</v>
      </c>
      <c r="N94" s="21">
        <f>SUM(N81:N92)</f>
        <v>0</v>
      </c>
      <c r="O94" s="5"/>
      <c r="P94" s="21">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4" t="s">
        <v>128</v>
      </c>
      <c r="C96" s="63"/>
      <c r="D96" s="229" t="s">
        <v>162</v>
      </c>
      <c r="E96" s="229"/>
      <c r="F96" s="229"/>
      <c r="G96" s="63"/>
      <c r="H96" s="229" t="s">
        <v>164</v>
      </c>
      <c r="I96" s="229"/>
      <c r="J96" s="229"/>
      <c r="K96" s="63"/>
      <c r="L96" s="229" t="s">
        <v>163</v>
      </c>
      <c r="M96" s="229"/>
      <c r="N96" s="229"/>
      <c r="O96" s="63"/>
      <c r="P96" s="112" t="s">
        <v>972</v>
      </c>
      <c r="Q96" s="5"/>
    </row>
    <row r="97" spans="2:17" ht="15.75" x14ac:dyDescent="0.25">
      <c r="B97" s="5"/>
      <c r="C97" s="5"/>
      <c r="D97" s="228"/>
      <c r="E97" s="228"/>
      <c r="F97" s="228"/>
      <c r="G97" s="13"/>
      <c r="H97" s="228"/>
      <c r="I97" s="228"/>
      <c r="J97" s="228"/>
      <c r="K97" s="13"/>
      <c r="L97" s="228"/>
      <c r="M97" s="228"/>
      <c r="N97" s="228"/>
      <c r="O97" s="13"/>
      <c r="P97" s="12"/>
      <c r="Q97" s="5"/>
    </row>
    <row r="98" spans="2:17" ht="33" x14ac:dyDescent="0.3">
      <c r="B98" s="11" t="s">
        <v>113</v>
      </c>
      <c r="C98" s="5"/>
      <c r="D98" s="15" t="s">
        <v>114</v>
      </c>
      <c r="E98" s="15" t="s">
        <v>108</v>
      </c>
      <c r="F98" s="15" t="s">
        <v>115</v>
      </c>
      <c r="G98" s="9"/>
      <c r="H98" s="15" t="s">
        <v>114</v>
      </c>
      <c r="I98" s="15" t="s">
        <v>108</v>
      </c>
      <c r="J98" s="15" t="s">
        <v>115</v>
      </c>
      <c r="K98" s="9"/>
      <c r="L98" s="15" t="s">
        <v>114</v>
      </c>
      <c r="M98" s="15" t="s">
        <v>108</v>
      </c>
      <c r="N98" s="15" t="s">
        <v>115</v>
      </c>
      <c r="O98" s="9"/>
      <c r="P98" s="15" t="s">
        <v>115</v>
      </c>
      <c r="Q98" s="5"/>
    </row>
    <row r="99" spans="2:17" x14ac:dyDescent="0.2">
      <c r="B99" s="5"/>
      <c r="C99" s="5"/>
      <c r="D99" s="5"/>
      <c r="E99" s="5"/>
      <c r="F99" s="5"/>
      <c r="G99" s="5"/>
      <c r="H99" s="5"/>
      <c r="I99" s="5"/>
      <c r="J99" s="5"/>
      <c r="K99" s="5"/>
      <c r="L99" s="5"/>
      <c r="M99" s="5"/>
      <c r="N99" s="5"/>
      <c r="O99" s="5"/>
      <c r="P99" s="5"/>
      <c r="Q99" s="5"/>
    </row>
    <row r="100" spans="2:17" ht="15.75" x14ac:dyDescent="0.25">
      <c r="B100" s="17" t="s">
        <v>116</v>
      </c>
      <c r="C100" s="5"/>
      <c r="D100" s="22">
        <f>D24+D43+D62+D81</f>
        <v>135365.79999999999</v>
      </c>
      <c r="E100" s="114">
        <f t="shared" ref="E100:E111" si="19">IF(D100&lt;&gt;0,F100/D100,0)</f>
        <v>4.5736586346034231</v>
      </c>
      <c r="F100" s="16">
        <f>F24+F43+F62+F81</f>
        <v>619116.96</v>
      </c>
      <c r="G100" s="5"/>
      <c r="H100" s="22">
        <f>H24+H43+H62+H81</f>
        <v>140695.79999999999</v>
      </c>
      <c r="I100" s="114">
        <f t="shared" ref="I100:I111" si="20">IF(H100&lt;&gt;0,J100/H100,0)</f>
        <v>0.77332770416743069</v>
      </c>
      <c r="J100" s="16">
        <f>J24+J43+J62+J81</f>
        <v>108803.95999999999</v>
      </c>
      <c r="K100" s="5"/>
      <c r="L100" s="22">
        <f>L24+L43+L62+L81</f>
        <v>140695.79999999999</v>
      </c>
      <c r="M100" s="114">
        <f t="shared" ref="M100:M111" si="21">IF(L100&lt;&gt;0,N100/L100,0)</f>
        <v>2.4923530055623551</v>
      </c>
      <c r="N100" s="16">
        <f>N24+N43+N62+N81</f>
        <v>350663.6</v>
      </c>
      <c r="O100" s="5"/>
      <c r="P100" s="16">
        <f t="shared" ref="P100:P111" si="22">J100+N100</f>
        <v>459467.55999999994</v>
      </c>
      <c r="Q100" s="5"/>
    </row>
    <row r="101" spans="2:17" ht="15.75" x14ac:dyDescent="0.25">
      <c r="B101" s="17" t="s">
        <v>117</v>
      </c>
      <c r="C101" s="5"/>
      <c r="D101" s="22">
        <f t="shared" ref="D101:D111" si="23">D25+D44+D63+D82</f>
        <v>134430.79999999999</v>
      </c>
      <c r="E101" s="114">
        <f t="shared" si="19"/>
        <v>4.5708519922517761</v>
      </c>
      <c r="F101" s="16">
        <f t="shared" ref="F101:F111" si="24">F25+F44+F63+F82</f>
        <v>614463.29</v>
      </c>
      <c r="G101" s="5"/>
      <c r="H101" s="22">
        <f t="shared" ref="H101:H111" si="25">H25+H44+H63+H82</f>
        <v>141480.79999999999</v>
      </c>
      <c r="I101" s="114">
        <f t="shared" si="20"/>
        <v>0.77338211262588286</v>
      </c>
      <c r="J101" s="16">
        <f t="shared" ref="J101:J111" si="26">J25+J44+J63+J82</f>
        <v>109418.72</v>
      </c>
      <c r="K101" s="5"/>
      <c r="L101" s="22">
        <f t="shared" ref="L101:L111" si="27">L25+L44+L63+L82</f>
        <v>141480.79999999999</v>
      </c>
      <c r="M101" s="114">
        <f t="shared" si="21"/>
        <v>2.4917385963325063</v>
      </c>
      <c r="N101" s="16">
        <f t="shared" ref="N101:N111" si="28">N25+N44+N63+N82</f>
        <v>352533.17000000004</v>
      </c>
      <c r="O101" s="5"/>
      <c r="P101" s="16">
        <f t="shared" si="22"/>
        <v>461951.89</v>
      </c>
      <c r="Q101" s="5"/>
    </row>
    <row r="102" spans="2:17" ht="15.75" x14ac:dyDescent="0.25">
      <c r="B102" s="17" t="s">
        <v>118</v>
      </c>
      <c r="C102" s="5"/>
      <c r="D102" s="22">
        <f t="shared" si="23"/>
        <v>126485.2</v>
      </c>
      <c r="E102" s="114">
        <f t="shared" si="19"/>
        <v>4.5704939392118602</v>
      </c>
      <c r="F102" s="16">
        <f t="shared" si="24"/>
        <v>578099.84</v>
      </c>
      <c r="G102" s="5"/>
      <c r="H102" s="22">
        <f t="shared" si="25"/>
        <v>135002.54999999999</v>
      </c>
      <c r="I102" s="114">
        <f t="shared" si="20"/>
        <v>0.77337413256268128</v>
      </c>
      <c r="J102" s="16">
        <f t="shared" si="26"/>
        <v>104407.48</v>
      </c>
      <c r="K102" s="5"/>
      <c r="L102" s="22">
        <f t="shared" si="27"/>
        <v>135002.54999999999</v>
      </c>
      <c r="M102" s="114">
        <f t="shared" si="21"/>
        <v>2.4918238211056014</v>
      </c>
      <c r="N102" s="16">
        <f t="shared" si="28"/>
        <v>336402.57</v>
      </c>
      <c r="O102" s="5"/>
      <c r="P102" s="16">
        <f t="shared" si="22"/>
        <v>440810.05</v>
      </c>
      <c r="Q102" s="5"/>
    </row>
    <row r="103" spans="2:17" ht="15.75" x14ac:dyDescent="0.25">
      <c r="B103" s="17" t="s">
        <v>119</v>
      </c>
      <c r="C103" s="5"/>
      <c r="D103" s="22">
        <f t="shared" si="23"/>
        <v>121353.76</v>
      </c>
      <c r="E103" s="114">
        <f t="shared" si="19"/>
        <v>4.573383799562535</v>
      </c>
      <c r="F103" s="16">
        <f t="shared" si="24"/>
        <v>554997.31999999995</v>
      </c>
      <c r="G103" s="5"/>
      <c r="H103" s="22">
        <f t="shared" si="25"/>
        <v>123193.76</v>
      </c>
      <c r="I103" s="114">
        <f t="shared" si="20"/>
        <v>0.77341652694097496</v>
      </c>
      <c r="J103" s="16">
        <f t="shared" si="26"/>
        <v>95280.09</v>
      </c>
      <c r="K103" s="5"/>
      <c r="L103" s="22">
        <f t="shared" si="27"/>
        <v>123193.76</v>
      </c>
      <c r="M103" s="114">
        <f t="shared" si="21"/>
        <v>2.4913433115443513</v>
      </c>
      <c r="N103" s="16">
        <f t="shared" si="28"/>
        <v>306917.95</v>
      </c>
      <c r="O103" s="5"/>
      <c r="P103" s="16">
        <f t="shared" si="22"/>
        <v>402198.04000000004</v>
      </c>
      <c r="Q103" s="5"/>
    </row>
    <row r="104" spans="2:17" ht="15.75" x14ac:dyDescent="0.25">
      <c r="B104" s="17" t="s">
        <v>120</v>
      </c>
      <c r="C104" s="5"/>
      <c r="D104" s="22">
        <f t="shared" si="23"/>
        <v>135847.04999999999</v>
      </c>
      <c r="E104" s="114">
        <f t="shared" si="19"/>
        <v>4.560685417901972</v>
      </c>
      <c r="F104" s="16">
        <f t="shared" si="24"/>
        <v>619555.66</v>
      </c>
      <c r="G104" s="5"/>
      <c r="H104" s="22">
        <f t="shared" si="25"/>
        <v>146846.04999999999</v>
      </c>
      <c r="I104" s="114">
        <f t="shared" si="20"/>
        <v>0.77362843603896736</v>
      </c>
      <c r="J104" s="16">
        <f t="shared" si="26"/>
        <v>113604.28</v>
      </c>
      <c r="K104" s="5"/>
      <c r="L104" s="22">
        <f t="shared" si="27"/>
        <v>146846.04999999999</v>
      </c>
      <c r="M104" s="114">
        <f t="shared" si="21"/>
        <v>2.4889303457600667</v>
      </c>
      <c r="N104" s="16">
        <f t="shared" si="28"/>
        <v>365489.59</v>
      </c>
      <c r="O104" s="5"/>
      <c r="P104" s="16">
        <f t="shared" si="22"/>
        <v>479093.87</v>
      </c>
      <c r="Q104" s="5"/>
    </row>
    <row r="105" spans="2:17" ht="15.75" x14ac:dyDescent="0.25">
      <c r="B105" s="17" t="s">
        <v>121</v>
      </c>
      <c r="C105" s="5"/>
      <c r="D105" s="22">
        <f t="shared" si="23"/>
        <v>145566.72</v>
      </c>
      <c r="E105" s="114">
        <f t="shared" si="19"/>
        <v>4.543939301510675</v>
      </c>
      <c r="F105" s="16">
        <f t="shared" si="24"/>
        <v>661446.34</v>
      </c>
      <c r="G105" s="5"/>
      <c r="H105" s="22">
        <f t="shared" si="25"/>
        <v>167113.72</v>
      </c>
      <c r="I105" s="114">
        <f t="shared" si="20"/>
        <v>0.77394237887828721</v>
      </c>
      <c r="J105" s="16">
        <f t="shared" si="26"/>
        <v>129336.39</v>
      </c>
      <c r="K105" s="5"/>
      <c r="L105" s="22">
        <f t="shared" si="27"/>
        <v>167113.72</v>
      </c>
      <c r="M105" s="114">
        <f t="shared" si="21"/>
        <v>2.4854056866186691</v>
      </c>
      <c r="N105" s="16">
        <f t="shared" si="28"/>
        <v>415345.39</v>
      </c>
      <c r="O105" s="5"/>
      <c r="P105" s="16">
        <f t="shared" si="22"/>
        <v>544681.78</v>
      </c>
      <c r="Q105" s="5"/>
    </row>
    <row r="106" spans="2:17" ht="15.75" x14ac:dyDescent="0.25">
      <c r="B106" s="17" t="s">
        <v>122</v>
      </c>
      <c r="C106" s="5"/>
      <c r="D106" s="22">
        <f t="shared" si="23"/>
        <v>138696.15</v>
      </c>
      <c r="E106" s="114">
        <f t="shared" si="19"/>
        <v>4.7389039998586844</v>
      </c>
      <c r="F106" s="16">
        <f t="shared" si="24"/>
        <v>657267.74</v>
      </c>
      <c r="G106" s="5"/>
      <c r="H106" s="22">
        <f t="shared" si="25"/>
        <v>173764.15</v>
      </c>
      <c r="I106" s="114">
        <f t="shared" si="20"/>
        <v>0.81025464688774984</v>
      </c>
      <c r="J106" s="16">
        <f t="shared" si="26"/>
        <v>140793.21</v>
      </c>
      <c r="K106" s="5"/>
      <c r="L106" s="22">
        <f t="shared" si="27"/>
        <v>173764.15</v>
      </c>
      <c r="M106" s="114">
        <f t="shared" si="21"/>
        <v>2.5953732113327175</v>
      </c>
      <c r="N106" s="16">
        <f t="shared" si="28"/>
        <v>450982.82</v>
      </c>
      <c r="O106" s="5"/>
      <c r="P106" s="16">
        <f t="shared" si="22"/>
        <v>591776.03</v>
      </c>
      <c r="Q106" s="5"/>
    </row>
    <row r="107" spans="2:17" ht="15.75" x14ac:dyDescent="0.25">
      <c r="B107" s="17" t="s">
        <v>123</v>
      </c>
      <c r="C107" s="5"/>
      <c r="D107" s="22">
        <f t="shared" si="23"/>
        <v>145885.21</v>
      </c>
      <c r="E107" s="114">
        <f t="shared" si="19"/>
        <v>4.7475448676394265</v>
      </c>
      <c r="F107" s="16">
        <f t="shared" si="24"/>
        <v>692596.58</v>
      </c>
      <c r="G107" s="5"/>
      <c r="H107" s="22">
        <f t="shared" si="25"/>
        <v>174614.21</v>
      </c>
      <c r="I107" s="114">
        <f t="shared" si="20"/>
        <v>0.81025330069070556</v>
      </c>
      <c r="J107" s="16">
        <f t="shared" si="26"/>
        <v>141481.74</v>
      </c>
      <c r="K107" s="5"/>
      <c r="L107" s="22">
        <f t="shared" si="27"/>
        <v>174614.21</v>
      </c>
      <c r="M107" s="114">
        <f t="shared" si="21"/>
        <v>2.5958864401700183</v>
      </c>
      <c r="N107" s="16">
        <f t="shared" si="28"/>
        <v>453278.66</v>
      </c>
      <c r="O107" s="5"/>
      <c r="P107" s="16">
        <f t="shared" si="22"/>
        <v>594760.39999999991</v>
      </c>
      <c r="Q107" s="5"/>
    </row>
    <row r="108" spans="2:17" ht="15.75" x14ac:dyDescent="0.25">
      <c r="B108" s="17" t="s">
        <v>124</v>
      </c>
      <c r="C108" s="5"/>
      <c r="D108" s="22">
        <f t="shared" si="23"/>
        <v>140267.57999999999</v>
      </c>
      <c r="E108" s="114">
        <f t="shared" si="19"/>
        <v>4.7677985889540553</v>
      </c>
      <c r="F108" s="16">
        <f t="shared" si="24"/>
        <v>668767.56999999995</v>
      </c>
      <c r="G108" s="5"/>
      <c r="H108" s="22">
        <f t="shared" si="25"/>
        <v>150499.57999999999</v>
      </c>
      <c r="I108" s="114">
        <f t="shared" si="20"/>
        <v>0.81023986910794044</v>
      </c>
      <c r="J108" s="16">
        <f t="shared" si="26"/>
        <v>121940.76</v>
      </c>
      <c r="K108" s="5"/>
      <c r="L108" s="22">
        <f t="shared" si="27"/>
        <v>150499.57999999999</v>
      </c>
      <c r="M108" s="114">
        <f t="shared" si="21"/>
        <v>2.5976572160533609</v>
      </c>
      <c r="N108" s="16">
        <f t="shared" si="28"/>
        <v>390946.32</v>
      </c>
      <c r="O108" s="5"/>
      <c r="P108" s="16">
        <f t="shared" si="22"/>
        <v>512887.08</v>
      </c>
      <c r="Q108" s="5"/>
    </row>
    <row r="109" spans="2:17" ht="15.75" x14ac:dyDescent="0.25">
      <c r="B109" s="17" t="s">
        <v>125</v>
      </c>
      <c r="C109" s="5"/>
      <c r="D109" s="22">
        <f t="shared" si="23"/>
        <v>120840.01</v>
      </c>
      <c r="E109" s="114">
        <f t="shared" si="19"/>
        <v>4.7812603623584611</v>
      </c>
      <c r="F109" s="16">
        <f t="shared" si="24"/>
        <v>577767.55000000005</v>
      </c>
      <c r="G109" s="5"/>
      <c r="H109" s="22">
        <f t="shared" si="25"/>
        <v>136264.69</v>
      </c>
      <c r="I109" s="114">
        <f t="shared" si="20"/>
        <v>0.8102079856491069</v>
      </c>
      <c r="J109" s="16">
        <f t="shared" si="26"/>
        <v>110402.74</v>
      </c>
      <c r="K109" s="5"/>
      <c r="L109" s="22">
        <f t="shared" si="27"/>
        <v>136264.69</v>
      </c>
      <c r="M109" s="114">
        <f t="shared" si="21"/>
        <v>2.604902267784853</v>
      </c>
      <c r="N109" s="16">
        <f t="shared" si="28"/>
        <v>354956.2</v>
      </c>
      <c r="O109" s="5"/>
      <c r="P109" s="16">
        <f t="shared" si="22"/>
        <v>465358.94</v>
      </c>
      <c r="Q109" s="5"/>
    </row>
    <row r="110" spans="2:17" ht="15.75" x14ac:dyDescent="0.25">
      <c r="B110" s="17" t="s">
        <v>126</v>
      </c>
      <c r="C110" s="5"/>
      <c r="D110" s="22">
        <f t="shared" si="23"/>
        <v>128662.14</v>
      </c>
      <c r="E110" s="114">
        <f t="shared" si="19"/>
        <v>4.7796877931612203</v>
      </c>
      <c r="F110" s="16">
        <f t="shared" si="24"/>
        <v>614964.86</v>
      </c>
      <c r="G110" s="5"/>
      <c r="H110" s="22">
        <f t="shared" si="25"/>
        <v>138792.14000000001</v>
      </c>
      <c r="I110" s="114">
        <f t="shared" si="20"/>
        <v>0.81021612607169247</v>
      </c>
      <c r="J110" s="16">
        <f t="shared" si="26"/>
        <v>112451.63</v>
      </c>
      <c r="K110" s="5"/>
      <c r="L110" s="22">
        <f t="shared" si="27"/>
        <v>138792.14000000001</v>
      </c>
      <c r="M110" s="114">
        <f t="shared" si="21"/>
        <v>2.6026169061158648</v>
      </c>
      <c r="N110" s="16">
        <f t="shared" si="28"/>
        <v>361222.77</v>
      </c>
      <c r="O110" s="5"/>
      <c r="P110" s="16">
        <f t="shared" si="22"/>
        <v>473674.4</v>
      </c>
      <c r="Q110" s="5"/>
    </row>
    <row r="111" spans="2:17" ht="15.75" x14ac:dyDescent="0.25">
      <c r="B111" s="17" t="s">
        <v>127</v>
      </c>
      <c r="C111" s="5"/>
      <c r="D111" s="22">
        <f t="shared" si="23"/>
        <v>131752.72</v>
      </c>
      <c r="E111" s="114">
        <f t="shared" si="19"/>
        <v>4.7803334155074753</v>
      </c>
      <c r="F111" s="16">
        <f t="shared" si="24"/>
        <v>629821.93000000005</v>
      </c>
      <c r="G111" s="5"/>
      <c r="H111" s="22">
        <f t="shared" si="25"/>
        <v>136971.72</v>
      </c>
      <c r="I111" s="114">
        <f t="shared" si="20"/>
        <v>0.81022914803143298</v>
      </c>
      <c r="J111" s="16">
        <f t="shared" si="26"/>
        <v>110978.48</v>
      </c>
      <c r="K111" s="5"/>
      <c r="L111" s="22">
        <f t="shared" si="27"/>
        <v>136971.72</v>
      </c>
      <c r="M111" s="114">
        <f t="shared" si="21"/>
        <v>2.6011002125110205</v>
      </c>
      <c r="N111" s="16">
        <f t="shared" si="28"/>
        <v>356277.17</v>
      </c>
      <c r="O111" s="5"/>
      <c r="P111" s="16">
        <f t="shared" si="22"/>
        <v>467255.64999999997</v>
      </c>
      <c r="Q111" s="5"/>
    </row>
    <row r="112" spans="2:17" x14ac:dyDescent="0.2">
      <c r="B112" s="5"/>
      <c r="C112" s="5"/>
      <c r="D112" s="5"/>
      <c r="E112" s="5"/>
      <c r="F112" s="5"/>
      <c r="G112" s="5"/>
      <c r="H112" s="5"/>
      <c r="I112" s="5"/>
      <c r="J112" s="5"/>
      <c r="K112" s="5"/>
      <c r="L112" s="5"/>
      <c r="M112" s="5"/>
      <c r="N112" s="5"/>
      <c r="O112" s="5"/>
      <c r="P112" s="16"/>
      <c r="Q112" s="5"/>
    </row>
    <row r="113" spans="2:17" ht="19.5" thickBot="1" x14ac:dyDescent="0.35">
      <c r="B113" s="18" t="s">
        <v>128</v>
      </c>
      <c r="C113" s="5"/>
      <c r="D113" s="19">
        <f>SUM(D100:D111)</f>
        <v>1605153.14</v>
      </c>
      <c r="E113" s="20">
        <f>IF(D113&lt;&gt;0,F113/D113,0)</f>
        <v>4.6655147433471678</v>
      </c>
      <c r="F113" s="21">
        <f>SUM(F100:F111)</f>
        <v>7488865.6399999997</v>
      </c>
      <c r="G113" s="5"/>
      <c r="H113" s="19">
        <f>SUM(H100:H111)</f>
        <v>1765239.1700000002</v>
      </c>
      <c r="I113" s="20">
        <f>IF(H113&lt;&gt;0,J113/H113,0)</f>
        <v>0.79247022373744391</v>
      </c>
      <c r="J113" s="21">
        <f>SUM(J100:J111)</f>
        <v>1398899.48</v>
      </c>
      <c r="K113" s="5"/>
      <c r="L113" s="19">
        <f>SUM(L100:L111)</f>
        <v>1765239.1700000002</v>
      </c>
      <c r="M113" s="20">
        <f>IF(L113&lt;&gt;0,N113/L113,0)</f>
        <v>2.5464063376749109</v>
      </c>
      <c r="N113" s="21">
        <f>SUM(N100:N111)</f>
        <v>4495016.21</v>
      </c>
      <c r="O113" s="5"/>
      <c r="P113" s="21">
        <f>SUM(P100:P111)</f>
        <v>5893915.6900000013</v>
      </c>
      <c r="Q113" s="5"/>
    </row>
    <row r="114" spans="2:17" x14ac:dyDescent="0.2">
      <c r="P114" s="16"/>
    </row>
    <row r="115" spans="2:17" x14ac:dyDescent="0.2">
      <c r="M115" s="74"/>
      <c r="N115" s="75" t="s">
        <v>178</v>
      </c>
      <c r="P115" s="77">
        <f>'4. UTRs and Sub-Transmission'!E76</f>
        <v>0</v>
      </c>
    </row>
    <row r="117" spans="2:17" ht="13.5" thickBot="1" x14ac:dyDescent="0.25">
      <c r="N117" s="76" t="s">
        <v>179</v>
      </c>
      <c r="P117" s="21">
        <f>P113+P115</f>
        <v>5893915.6900000013</v>
      </c>
    </row>
  </sheetData>
  <sheetProtection algorithmName="SHA-512" hashValue="wGUpx35ncStiMc4cirYiHIgzXeBdJ2mN7XnBI8NXieA041vaPG1aabhCVTFZCAJifZDHF5T4UCX0uonlmGlilg==" saltValue="E6B6MZDrqWLBy6koEODZCQ==" spinCount="100000"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3"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3" id="{D15FAD9E-8827-4968-974D-FBB8B65B6D63}">
            <xm:f>E43&lt;&gt;'C:\01 -2023 Rebasing\Ex8.Rate Design\1.LD Models\1. Current\[2023_RTSR_Workform_20220906 updated sept 16 LD.xlsm]4. UTRs and Sub-Transmission'!#REF!</xm:f>
            <x14:dxf>
              <fill>
                <patternFill>
                  <bgColor rgb="FFFF0000"/>
                </patternFill>
              </fill>
            </x14:dxf>
          </x14:cfRule>
          <xm:sqref>E43:E54</xm:sqref>
        </x14:conditionalFormatting>
        <x14:conditionalFormatting xmlns:xm="http://schemas.microsoft.com/office/excel/2006/main">
          <x14:cfRule type="expression" priority="2" id="{D586F527-9E71-41E4-83DA-FCEB7288530B}">
            <xm:f>I43&lt;&gt;'C:\01 -2023 Rebasing\Ex8.Rate Design\1.LD Models\1. Current\[2023_RTSR_Workform_20220906 updated sept 16 LD.xlsm]4. UTRs and Sub-Transmission'!#REF!</xm:f>
            <x14:dxf>
              <fill>
                <patternFill>
                  <bgColor rgb="FFFF0000"/>
                </patternFill>
              </fill>
            </x14:dxf>
          </x14:cfRule>
          <xm:sqref>I43:I54</xm:sqref>
        </x14:conditionalFormatting>
        <x14:conditionalFormatting xmlns:xm="http://schemas.microsoft.com/office/excel/2006/main">
          <x14:cfRule type="expression" priority="1" id="{F865A83D-8530-4DC3-87AE-BB7942D71963}">
            <xm:f>M43&lt;&gt;'C:\01 -2023 Rebasing\Ex8.Rate Design\1.LD Models\1. Current\[2023_RTSR_Workform_20220906 updated sept 16 LD.xlsm]4. UTRs and Sub-Transmission'!#REF!</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17" activePane="bottomLeft" state="frozenSplit"/>
      <selection pane="bottomLeft" activeCell="L54" sqref="L54"/>
    </sheetView>
  </sheetViews>
  <sheetFormatPr defaultColWidth="9.28515625" defaultRowHeight="12.75" x14ac:dyDescent="0.2"/>
  <cols>
    <col min="1" max="1" width="11.7109375" style="7" hidden="1" customWidth="1"/>
    <col min="2" max="2" width="30.28515625" style="7" customWidth="1"/>
    <col min="3" max="3" width="3.7109375" style="7" customWidth="1"/>
    <col min="4" max="4" width="13.7109375" style="7" customWidth="1"/>
    <col min="5" max="5" width="15.28515625" style="7" customWidth="1"/>
    <col min="6" max="6" width="13.7109375" style="7" customWidth="1"/>
    <col min="7" max="7" width="2.7109375" style="7" customWidth="1"/>
    <col min="8" max="8" width="13.7109375" style="7" customWidth="1"/>
    <col min="9" max="9" width="10.28515625" style="7" bestFit="1" customWidth="1"/>
    <col min="10" max="10" width="13.7109375" style="7" customWidth="1"/>
    <col min="11" max="11" width="3.28515625" style="7" customWidth="1"/>
    <col min="12" max="12" width="13.7109375" style="7" customWidth="1"/>
    <col min="13" max="13" width="9.42578125" style="7" bestFit="1" customWidth="1"/>
    <col min="14" max="14" width="13.7109375" style="7" customWidth="1"/>
    <col min="15" max="15" width="3.7109375" style="7" customWidth="1"/>
    <col min="16" max="16" width="20.28515625" style="7" bestFit="1" customWidth="1"/>
    <col min="17" max="16384" width="9.28515625" style="7"/>
  </cols>
  <sheetData>
    <row r="13" spans="2:12" ht="36.75" customHeight="1" x14ac:dyDescent="0.2">
      <c r="B13" s="230" t="s">
        <v>1083</v>
      </c>
      <c r="C13" s="230"/>
      <c r="D13" s="230"/>
      <c r="E13" s="230"/>
      <c r="F13" s="230"/>
      <c r="G13" s="230"/>
      <c r="H13" s="230"/>
      <c r="I13" s="230"/>
      <c r="J13" s="230"/>
      <c r="K13" s="230"/>
      <c r="L13" s="230"/>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8"/>
      <c r="F19" s="5"/>
      <c r="G19" s="8"/>
      <c r="H19" s="5"/>
    </row>
    <row r="20" spans="2:17" ht="15.75" x14ac:dyDescent="0.2">
      <c r="B20" s="64" t="s">
        <v>161</v>
      </c>
      <c r="C20" s="63"/>
      <c r="D20" s="229" t="s">
        <v>162</v>
      </c>
      <c r="E20" s="229"/>
      <c r="F20" s="229"/>
      <c r="G20" s="63"/>
      <c r="H20" s="229" t="s">
        <v>164</v>
      </c>
      <c r="I20" s="229"/>
      <c r="J20" s="229"/>
      <c r="K20" s="63"/>
      <c r="L20" s="229" t="s">
        <v>163</v>
      </c>
      <c r="M20" s="229"/>
      <c r="N20" s="229"/>
      <c r="O20" s="63"/>
      <c r="P20" s="64" t="s">
        <v>972</v>
      </c>
      <c r="Q20" s="5"/>
    </row>
    <row r="21" spans="2:17" ht="15.75" x14ac:dyDescent="0.25">
      <c r="B21" s="5"/>
      <c r="C21" s="5"/>
      <c r="D21" s="228"/>
      <c r="E21" s="228"/>
      <c r="F21" s="228"/>
      <c r="G21" s="13"/>
      <c r="H21" s="228"/>
      <c r="I21" s="228"/>
      <c r="J21" s="228"/>
      <c r="K21" s="13"/>
      <c r="L21" s="228"/>
      <c r="M21" s="228"/>
      <c r="N21" s="228"/>
      <c r="O21" s="5"/>
      <c r="P21" s="12"/>
      <c r="Q21" s="10"/>
    </row>
    <row r="22" spans="2:17" ht="16.5" x14ac:dyDescent="0.3">
      <c r="B22" s="14" t="s">
        <v>113</v>
      </c>
      <c r="C22" s="9"/>
      <c r="D22" s="15" t="s">
        <v>114</v>
      </c>
      <c r="E22" s="15" t="s">
        <v>108</v>
      </c>
      <c r="F22" s="15" t="s">
        <v>115</v>
      </c>
      <c r="G22" s="9"/>
      <c r="H22" s="15" t="s">
        <v>114</v>
      </c>
      <c r="I22" s="15" t="s">
        <v>108</v>
      </c>
      <c r="J22" s="15" t="s">
        <v>115</v>
      </c>
      <c r="K22" s="9"/>
      <c r="L22" s="15" t="s">
        <v>114</v>
      </c>
      <c r="M22" s="15" t="s">
        <v>108</v>
      </c>
      <c r="N22" s="15" t="s">
        <v>115</v>
      </c>
      <c r="O22" s="9"/>
      <c r="P22" s="15" t="s">
        <v>115</v>
      </c>
      <c r="Q22" s="5"/>
    </row>
    <row r="23" spans="2:17" x14ac:dyDescent="0.2">
      <c r="B23" s="5"/>
      <c r="C23" s="5"/>
      <c r="D23" s="5"/>
      <c r="E23" s="5"/>
      <c r="F23" s="5"/>
      <c r="G23" s="5"/>
      <c r="H23" s="5"/>
      <c r="I23" s="5"/>
      <c r="J23" s="5"/>
      <c r="K23" s="5"/>
      <c r="L23" s="5"/>
      <c r="M23" s="5"/>
      <c r="N23" s="5"/>
      <c r="O23" s="5"/>
      <c r="P23" s="5"/>
      <c r="Q23" s="5"/>
    </row>
    <row r="24" spans="2:17" ht="15.75" x14ac:dyDescent="0.25">
      <c r="B24" s="17" t="s">
        <v>116</v>
      </c>
      <c r="C24" s="5"/>
      <c r="D24" s="26">
        <f>'5. Historical Wholesale'!D24</f>
        <v>124427</v>
      </c>
      <c r="E24" s="27">
        <f>'4. UTRs and Sub-Transmission'!I22</f>
        <v>5.13</v>
      </c>
      <c r="F24" s="28">
        <f>D24*E24</f>
        <v>638310.51</v>
      </c>
      <c r="G24" s="5"/>
      <c r="H24" s="26">
        <f>'5. Historical Wholesale'!H24</f>
        <v>129757</v>
      </c>
      <c r="I24" s="27">
        <f>'4. UTRs and Sub-Transmission'!I24</f>
        <v>0.88</v>
      </c>
      <c r="J24" s="28">
        <f>H24*I24</f>
        <v>114186.16</v>
      </c>
      <c r="K24" s="5"/>
      <c r="L24" s="26">
        <f>'5. Historical Wholesale'!L24</f>
        <v>129757</v>
      </c>
      <c r="M24" s="27">
        <f>'4. UTRs and Sub-Transmission'!I26</f>
        <v>2.81</v>
      </c>
      <c r="N24" s="28">
        <f>L24*M24</f>
        <v>364617.17</v>
      </c>
      <c r="O24" s="5"/>
      <c r="P24" s="16">
        <f t="shared" ref="P24:P35" si="0">J24+N24</f>
        <v>478803.32999999996</v>
      </c>
      <c r="Q24" s="5"/>
    </row>
    <row r="25" spans="2:17" ht="15.75" x14ac:dyDescent="0.25">
      <c r="B25" s="17" t="s">
        <v>117</v>
      </c>
      <c r="C25" s="5"/>
      <c r="D25" s="26">
        <f>'5. Historical Wholesale'!D25</f>
        <v>123251</v>
      </c>
      <c r="E25" s="27">
        <f>E24</f>
        <v>5.13</v>
      </c>
      <c r="F25" s="28">
        <f t="shared" ref="F25:F35" si="1">D25*E25</f>
        <v>632277.63</v>
      </c>
      <c r="G25" s="5"/>
      <c r="H25" s="26">
        <f>'5. Historical Wholesale'!H25</f>
        <v>130301</v>
      </c>
      <c r="I25" s="27">
        <f>I24</f>
        <v>0.88</v>
      </c>
      <c r="J25" s="28">
        <f t="shared" ref="J25:J35" si="2">H25*I25</f>
        <v>114664.88</v>
      </c>
      <c r="K25" s="5"/>
      <c r="L25" s="26">
        <f>'5. Historical Wholesale'!L25</f>
        <v>130301</v>
      </c>
      <c r="M25" s="27">
        <f>M24</f>
        <v>2.81</v>
      </c>
      <c r="N25" s="28">
        <f t="shared" ref="N25:N35" si="3">L25*M25</f>
        <v>366145.81</v>
      </c>
      <c r="O25" s="5"/>
      <c r="P25" s="16">
        <f t="shared" si="0"/>
        <v>480810.69</v>
      </c>
      <c r="Q25" s="5"/>
    </row>
    <row r="26" spans="2:17" ht="15.75" x14ac:dyDescent="0.25">
      <c r="B26" s="17" t="s">
        <v>118</v>
      </c>
      <c r="C26" s="5"/>
      <c r="D26" s="26">
        <f>'5. Historical Wholesale'!D26</f>
        <v>115928</v>
      </c>
      <c r="E26" s="27">
        <f t="shared" ref="E26:E35" si="4">E25</f>
        <v>5.13</v>
      </c>
      <c r="F26" s="28">
        <f t="shared" si="1"/>
        <v>594710.64</v>
      </c>
      <c r="G26" s="5"/>
      <c r="H26" s="26">
        <f>'5. Historical Wholesale'!H26</f>
        <v>124359</v>
      </c>
      <c r="I26" s="27">
        <f t="shared" ref="I26:I35" si="5">I25</f>
        <v>0.88</v>
      </c>
      <c r="J26" s="28">
        <f t="shared" si="2"/>
        <v>109435.92</v>
      </c>
      <c r="K26" s="5"/>
      <c r="L26" s="26">
        <f>'5. Historical Wholesale'!L26</f>
        <v>124359</v>
      </c>
      <c r="M26" s="27">
        <f t="shared" ref="M26" si="6">M25</f>
        <v>2.81</v>
      </c>
      <c r="N26" s="28">
        <f t="shared" si="3"/>
        <v>349448.79</v>
      </c>
      <c r="O26" s="5"/>
      <c r="P26" s="16">
        <f t="shared" si="0"/>
        <v>458884.70999999996</v>
      </c>
      <c r="Q26" s="5"/>
    </row>
    <row r="27" spans="2:17" ht="15.75" x14ac:dyDescent="0.25">
      <c r="B27" s="17" t="s">
        <v>119</v>
      </c>
      <c r="C27" s="5"/>
      <c r="D27" s="26">
        <f>'5. Historical Wholesale'!D27</f>
        <v>111519</v>
      </c>
      <c r="E27" s="27">
        <f>'4. UTRs and Sub-Transmission'!J22</f>
        <v>5.46</v>
      </c>
      <c r="F27" s="28">
        <f t="shared" si="1"/>
        <v>608893.74</v>
      </c>
      <c r="G27" s="5"/>
      <c r="H27" s="26">
        <f>'5. Historical Wholesale'!H27</f>
        <v>113359</v>
      </c>
      <c r="I27" s="27">
        <f>'4. UTRs and Sub-Transmission'!J24</f>
        <v>0.88</v>
      </c>
      <c r="J27" s="28">
        <f t="shared" si="2"/>
        <v>99755.92</v>
      </c>
      <c r="K27" s="5"/>
      <c r="L27" s="26">
        <f>'5. Historical Wholesale'!L27</f>
        <v>113359</v>
      </c>
      <c r="M27" s="27">
        <f>'4. UTRs and Sub-Transmission'!I26</f>
        <v>2.81</v>
      </c>
      <c r="N27" s="28">
        <f t="shared" si="3"/>
        <v>318538.78999999998</v>
      </c>
      <c r="O27" s="5"/>
      <c r="P27" s="16">
        <f t="shared" si="0"/>
        <v>418294.70999999996</v>
      </c>
      <c r="Q27" s="5"/>
    </row>
    <row r="28" spans="2:17" ht="15.75" x14ac:dyDescent="0.25">
      <c r="B28" s="17" t="s">
        <v>120</v>
      </c>
      <c r="C28" s="5"/>
      <c r="D28" s="26">
        <f>'5. Historical Wholesale'!D28</f>
        <v>123391</v>
      </c>
      <c r="E28" s="27">
        <f t="shared" si="4"/>
        <v>5.46</v>
      </c>
      <c r="F28" s="28">
        <f t="shared" si="1"/>
        <v>673714.86</v>
      </c>
      <c r="G28" s="5"/>
      <c r="H28" s="26">
        <f>'5. Historical Wholesale'!H28</f>
        <v>134390</v>
      </c>
      <c r="I28" s="27">
        <f t="shared" si="5"/>
        <v>0.88</v>
      </c>
      <c r="J28" s="28">
        <f t="shared" si="2"/>
        <v>118263.2</v>
      </c>
      <c r="K28" s="5"/>
      <c r="L28" s="26">
        <f>'5. Historical Wholesale'!L28</f>
        <v>134390</v>
      </c>
      <c r="M28" s="27">
        <f t="shared" ref="M28:M35" si="7">M27</f>
        <v>2.81</v>
      </c>
      <c r="N28" s="28">
        <f t="shared" si="3"/>
        <v>377635.9</v>
      </c>
      <c r="O28" s="5"/>
      <c r="P28" s="16">
        <f t="shared" si="0"/>
        <v>495899.10000000003</v>
      </c>
      <c r="Q28" s="5"/>
    </row>
    <row r="29" spans="2:17" ht="15.75" x14ac:dyDescent="0.25">
      <c r="B29" s="17" t="s">
        <v>121</v>
      </c>
      <c r="C29" s="5"/>
      <c r="D29" s="26">
        <f>'5. Historical Wholesale'!D29</f>
        <v>130175</v>
      </c>
      <c r="E29" s="27">
        <f t="shared" si="4"/>
        <v>5.46</v>
      </c>
      <c r="F29" s="28">
        <f t="shared" si="1"/>
        <v>710755.5</v>
      </c>
      <c r="G29" s="5"/>
      <c r="H29" s="26">
        <f>'5. Historical Wholesale'!H29</f>
        <v>151722</v>
      </c>
      <c r="I29" s="27">
        <f t="shared" si="5"/>
        <v>0.88</v>
      </c>
      <c r="J29" s="28">
        <f t="shared" si="2"/>
        <v>133515.36000000002</v>
      </c>
      <c r="K29" s="5"/>
      <c r="L29" s="26">
        <f>'5. Historical Wholesale'!L29</f>
        <v>151722</v>
      </c>
      <c r="M29" s="27">
        <f t="shared" si="7"/>
        <v>2.81</v>
      </c>
      <c r="N29" s="28">
        <f t="shared" si="3"/>
        <v>426338.82</v>
      </c>
      <c r="O29" s="5"/>
      <c r="P29" s="16">
        <f t="shared" si="0"/>
        <v>559854.18000000005</v>
      </c>
      <c r="Q29" s="5"/>
    </row>
    <row r="30" spans="2:17" ht="15.75" x14ac:dyDescent="0.25">
      <c r="B30" s="17" t="s">
        <v>122</v>
      </c>
      <c r="C30" s="5"/>
      <c r="D30" s="26">
        <f>'5. Historical Wholesale'!D30</f>
        <v>122986</v>
      </c>
      <c r="E30" s="27">
        <f t="shared" si="4"/>
        <v>5.46</v>
      </c>
      <c r="F30" s="28">
        <f t="shared" si="1"/>
        <v>671503.55999999994</v>
      </c>
      <c r="G30" s="5"/>
      <c r="H30" s="26">
        <f>'5. Historical Wholesale'!H30</f>
        <v>158054</v>
      </c>
      <c r="I30" s="27">
        <f t="shared" si="5"/>
        <v>0.88</v>
      </c>
      <c r="J30" s="28">
        <f t="shared" si="2"/>
        <v>139087.51999999999</v>
      </c>
      <c r="K30" s="5"/>
      <c r="L30" s="26">
        <f>'5. Historical Wholesale'!L30</f>
        <v>158054</v>
      </c>
      <c r="M30" s="27">
        <f t="shared" si="7"/>
        <v>2.81</v>
      </c>
      <c r="N30" s="28">
        <f t="shared" si="3"/>
        <v>444131.74</v>
      </c>
      <c r="O30" s="5"/>
      <c r="P30" s="16">
        <f t="shared" si="0"/>
        <v>583219.26</v>
      </c>
      <c r="Q30" s="5"/>
    </row>
    <row r="31" spans="2:17" ht="15.75" x14ac:dyDescent="0.25">
      <c r="B31" s="17" t="s">
        <v>123</v>
      </c>
      <c r="C31" s="5"/>
      <c r="D31" s="26">
        <f>'5. Historical Wholesale'!D31</f>
        <v>130247</v>
      </c>
      <c r="E31" s="27">
        <f t="shared" si="4"/>
        <v>5.46</v>
      </c>
      <c r="F31" s="28">
        <f t="shared" si="1"/>
        <v>711148.62</v>
      </c>
      <c r="G31" s="5"/>
      <c r="H31" s="26">
        <f>'5. Historical Wholesale'!H31</f>
        <v>158976</v>
      </c>
      <c r="I31" s="27">
        <f t="shared" si="5"/>
        <v>0.88</v>
      </c>
      <c r="J31" s="28">
        <f t="shared" si="2"/>
        <v>139898.88</v>
      </c>
      <c r="K31" s="5"/>
      <c r="L31" s="26">
        <f>'5. Historical Wholesale'!L31</f>
        <v>158976</v>
      </c>
      <c r="M31" s="27">
        <f t="shared" si="7"/>
        <v>2.81</v>
      </c>
      <c r="N31" s="28">
        <f t="shared" si="3"/>
        <v>446722.56</v>
      </c>
      <c r="O31" s="5"/>
      <c r="P31" s="16">
        <f t="shared" si="0"/>
        <v>586621.43999999994</v>
      </c>
      <c r="Q31" s="5"/>
    </row>
    <row r="32" spans="2:17" ht="15.75" x14ac:dyDescent="0.25">
      <c r="B32" s="17" t="s">
        <v>124</v>
      </c>
      <c r="C32" s="5"/>
      <c r="D32" s="26">
        <f>'5. Historical Wholesale'!D32</f>
        <v>127229</v>
      </c>
      <c r="E32" s="27">
        <f t="shared" si="4"/>
        <v>5.46</v>
      </c>
      <c r="F32" s="28">
        <f t="shared" si="1"/>
        <v>694670.34</v>
      </c>
      <c r="G32" s="5"/>
      <c r="H32" s="26">
        <f>'5. Historical Wholesale'!H32</f>
        <v>137461</v>
      </c>
      <c r="I32" s="27">
        <f t="shared" si="5"/>
        <v>0.88</v>
      </c>
      <c r="J32" s="28">
        <f t="shared" si="2"/>
        <v>120965.68000000001</v>
      </c>
      <c r="K32" s="5"/>
      <c r="L32" s="26">
        <f>'5. Historical Wholesale'!L32</f>
        <v>137461</v>
      </c>
      <c r="M32" s="27">
        <f t="shared" si="7"/>
        <v>2.81</v>
      </c>
      <c r="N32" s="28">
        <f t="shared" si="3"/>
        <v>386265.41000000003</v>
      </c>
      <c r="O32" s="5"/>
      <c r="P32" s="16">
        <f t="shared" si="0"/>
        <v>507231.09</v>
      </c>
      <c r="Q32" s="5"/>
    </row>
    <row r="33" spans="2:17" ht="15.75" x14ac:dyDescent="0.25">
      <c r="B33" s="17" t="s">
        <v>125</v>
      </c>
      <c r="C33" s="5"/>
      <c r="D33" s="26">
        <f>'5. Historical Wholesale'!D33</f>
        <v>110751</v>
      </c>
      <c r="E33" s="27">
        <f t="shared" si="4"/>
        <v>5.46</v>
      </c>
      <c r="F33" s="28">
        <f t="shared" si="1"/>
        <v>604700.46</v>
      </c>
      <c r="G33" s="5"/>
      <c r="H33" s="26">
        <f>'5. Historical Wholesale'!H33</f>
        <v>126094</v>
      </c>
      <c r="I33" s="27">
        <f t="shared" si="5"/>
        <v>0.88</v>
      </c>
      <c r="J33" s="28">
        <f t="shared" si="2"/>
        <v>110962.72</v>
      </c>
      <c r="K33" s="5"/>
      <c r="L33" s="26">
        <f>'5. Historical Wholesale'!L33</f>
        <v>126094</v>
      </c>
      <c r="M33" s="27">
        <f t="shared" si="7"/>
        <v>2.81</v>
      </c>
      <c r="N33" s="28">
        <f t="shared" si="3"/>
        <v>354324.14</v>
      </c>
      <c r="O33" s="5"/>
      <c r="P33" s="16">
        <f t="shared" si="0"/>
        <v>465286.86</v>
      </c>
      <c r="Q33" s="5"/>
    </row>
    <row r="34" spans="2:17" ht="15.75" x14ac:dyDescent="0.25">
      <c r="B34" s="17" t="s">
        <v>126</v>
      </c>
      <c r="C34" s="5"/>
      <c r="D34" s="26">
        <f>'5. Historical Wholesale'!D34</f>
        <v>117778</v>
      </c>
      <c r="E34" s="27">
        <f t="shared" si="4"/>
        <v>5.46</v>
      </c>
      <c r="F34" s="28">
        <f t="shared" si="1"/>
        <v>643067.88</v>
      </c>
      <c r="G34" s="5"/>
      <c r="H34" s="26">
        <f>'5. Historical Wholesale'!H34</f>
        <v>127908</v>
      </c>
      <c r="I34" s="27">
        <f t="shared" si="5"/>
        <v>0.88</v>
      </c>
      <c r="J34" s="28">
        <f t="shared" si="2"/>
        <v>112559.03999999999</v>
      </c>
      <c r="K34" s="5"/>
      <c r="L34" s="26">
        <f>'5. Historical Wholesale'!L34</f>
        <v>127908</v>
      </c>
      <c r="M34" s="27">
        <f t="shared" si="7"/>
        <v>2.81</v>
      </c>
      <c r="N34" s="28">
        <f t="shared" si="3"/>
        <v>359421.48</v>
      </c>
      <c r="O34" s="5"/>
      <c r="P34" s="16">
        <f t="shared" si="0"/>
        <v>471980.51999999996</v>
      </c>
      <c r="Q34" s="5"/>
    </row>
    <row r="35" spans="2:17" ht="15.75" x14ac:dyDescent="0.25">
      <c r="B35" s="17" t="s">
        <v>127</v>
      </c>
      <c r="C35" s="5"/>
      <c r="D35" s="26">
        <f>'5. Historical Wholesale'!D35</f>
        <v>120667</v>
      </c>
      <c r="E35" s="27">
        <f t="shared" si="4"/>
        <v>5.46</v>
      </c>
      <c r="F35" s="28">
        <f t="shared" si="1"/>
        <v>658841.81999999995</v>
      </c>
      <c r="G35" s="5"/>
      <c r="H35" s="26">
        <f>'5. Historical Wholesale'!H35</f>
        <v>125886</v>
      </c>
      <c r="I35" s="27">
        <f t="shared" si="5"/>
        <v>0.88</v>
      </c>
      <c r="J35" s="28">
        <f t="shared" si="2"/>
        <v>110779.68000000001</v>
      </c>
      <c r="K35" s="5"/>
      <c r="L35" s="26">
        <f>'5. Historical Wholesale'!L35</f>
        <v>125886</v>
      </c>
      <c r="M35" s="27">
        <f t="shared" si="7"/>
        <v>2.81</v>
      </c>
      <c r="N35" s="28">
        <f t="shared" si="3"/>
        <v>353739.66000000003</v>
      </c>
      <c r="O35" s="5"/>
      <c r="P35" s="16">
        <f t="shared" si="0"/>
        <v>464519.34</v>
      </c>
      <c r="Q35" s="5"/>
    </row>
    <row r="36" spans="2:17" x14ac:dyDescent="0.2">
      <c r="B36" s="5"/>
      <c r="C36" s="5"/>
      <c r="D36" s="5"/>
      <c r="E36" s="5"/>
      <c r="F36" s="5"/>
      <c r="G36" s="5"/>
      <c r="H36" s="5"/>
      <c r="I36" s="5"/>
      <c r="J36" s="5"/>
      <c r="K36" s="5"/>
      <c r="L36" s="5"/>
      <c r="M36" s="5"/>
      <c r="N36" s="5"/>
      <c r="O36" s="5"/>
      <c r="P36" s="5"/>
      <c r="Q36" s="5"/>
    </row>
    <row r="37" spans="2:17" ht="19.5" thickBot="1" x14ac:dyDescent="0.35">
      <c r="B37" s="18" t="s">
        <v>128</v>
      </c>
      <c r="C37" s="5"/>
      <c r="D37" s="19">
        <f>SUM(D24:D35)</f>
        <v>1458349</v>
      </c>
      <c r="E37" s="20">
        <f>IF(D37&lt;&gt;0,F37/D37,0)</f>
        <v>5.3777220404717943</v>
      </c>
      <c r="F37" s="21">
        <f>SUM(F24:F35)</f>
        <v>7842595.5600000005</v>
      </c>
      <c r="G37" s="5"/>
      <c r="H37" s="19">
        <f>SUM(H24:H35)</f>
        <v>1618267</v>
      </c>
      <c r="I37" s="20">
        <f>IF(H37&lt;&gt;0,J37/H37,0)</f>
        <v>0.88</v>
      </c>
      <c r="J37" s="21">
        <f>SUM(J24:J35)</f>
        <v>1424074.96</v>
      </c>
      <c r="K37" s="5"/>
      <c r="L37" s="19">
        <f>SUM(L24:L35)</f>
        <v>1618267</v>
      </c>
      <c r="M37" s="20">
        <f>IF(L37&lt;&gt;0,N37/L37,0)</f>
        <v>2.8099999999999996</v>
      </c>
      <c r="N37" s="21">
        <f>SUM(N24:N35)</f>
        <v>4547330.2699999996</v>
      </c>
      <c r="O37" s="5"/>
      <c r="P37" s="21">
        <f>SUM(P24:P35)</f>
        <v>5971405.2300000004</v>
      </c>
      <c r="Q37" s="5"/>
    </row>
    <row r="38" spans="2:17" x14ac:dyDescent="0.2">
      <c r="B38" s="5"/>
      <c r="C38" s="5"/>
      <c r="D38" s="5"/>
      <c r="E38" s="5"/>
      <c r="F38" s="5"/>
      <c r="G38" s="5"/>
      <c r="H38" s="5"/>
      <c r="I38" s="5"/>
      <c r="J38" s="5"/>
      <c r="K38" s="5"/>
      <c r="L38" s="5"/>
      <c r="M38" s="5"/>
      <c r="N38" s="5"/>
      <c r="O38" s="5"/>
      <c r="P38" s="5"/>
      <c r="Q38" s="5"/>
    </row>
    <row r="39" spans="2:17" ht="15.75" x14ac:dyDescent="0.2">
      <c r="B39" s="64" t="s">
        <v>165</v>
      </c>
      <c r="C39" s="63"/>
      <c r="D39" s="229" t="s">
        <v>162</v>
      </c>
      <c r="E39" s="229"/>
      <c r="F39" s="229"/>
      <c r="G39" s="63"/>
      <c r="H39" s="229" t="s">
        <v>164</v>
      </c>
      <c r="I39" s="229"/>
      <c r="J39" s="229"/>
      <c r="K39" s="63"/>
      <c r="L39" s="229" t="s">
        <v>163</v>
      </c>
      <c r="M39" s="229"/>
      <c r="N39" s="229"/>
      <c r="O39" s="63"/>
      <c r="P39" s="113" t="s">
        <v>972</v>
      </c>
      <c r="Q39" s="5"/>
    </row>
    <row r="40" spans="2:17" ht="16.5" x14ac:dyDescent="0.3">
      <c r="B40" s="14"/>
      <c r="C40" s="9"/>
      <c r="D40" s="15"/>
      <c r="E40" s="15"/>
      <c r="F40" s="15"/>
      <c r="G40" s="9"/>
      <c r="H40" s="15"/>
      <c r="I40" s="15"/>
      <c r="J40" s="15"/>
      <c r="K40" s="9"/>
      <c r="L40" s="15"/>
      <c r="M40" s="15"/>
      <c r="N40" s="15"/>
      <c r="O40" s="9"/>
      <c r="P40" s="15"/>
      <c r="Q40" s="5"/>
    </row>
    <row r="41" spans="2:17" ht="16.5" x14ac:dyDescent="0.3">
      <c r="B41" s="14" t="s">
        <v>113</v>
      </c>
      <c r="C41" s="9"/>
      <c r="D41" s="15" t="s">
        <v>114</v>
      </c>
      <c r="E41" s="15" t="s">
        <v>108</v>
      </c>
      <c r="F41" s="15" t="s">
        <v>115</v>
      </c>
      <c r="G41" s="9"/>
      <c r="H41" s="15" t="s">
        <v>114</v>
      </c>
      <c r="I41" s="15" t="s">
        <v>108</v>
      </c>
      <c r="J41" s="15" t="s">
        <v>115</v>
      </c>
      <c r="K41" s="9"/>
      <c r="L41" s="15" t="s">
        <v>114</v>
      </c>
      <c r="M41" s="15" t="s">
        <v>108</v>
      </c>
      <c r="N41" s="15" t="s">
        <v>115</v>
      </c>
      <c r="O41" s="9"/>
      <c r="P41" s="15" t="s">
        <v>115</v>
      </c>
      <c r="Q41" s="5"/>
    </row>
    <row r="42" spans="2:17" x14ac:dyDescent="0.2">
      <c r="B42" s="5"/>
      <c r="C42" s="5"/>
      <c r="D42" s="5"/>
      <c r="E42" s="5"/>
      <c r="F42" s="5"/>
      <c r="G42" s="5"/>
      <c r="H42" s="5"/>
      <c r="I42" s="5"/>
      <c r="J42" s="5"/>
      <c r="K42" s="5"/>
      <c r="L42" s="5"/>
      <c r="M42" s="5"/>
      <c r="N42" s="5"/>
      <c r="O42" s="5"/>
      <c r="P42" s="5"/>
      <c r="Q42" s="5"/>
    </row>
    <row r="43" spans="2:17" ht="15.75" x14ac:dyDescent="0.25">
      <c r="B43" s="17" t="s">
        <v>116</v>
      </c>
      <c r="C43" s="5"/>
      <c r="D43" s="26">
        <f>'5. Historical Wholesale'!D43</f>
        <v>10938.8</v>
      </c>
      <c r="E43" s="27">
        <f>'4. UTRs and Sub-Transmission'!I35</f>
        <v>4.3472999999999997</v>
      </c>
      <c r="F43" s="28">
        <f>D43*E43</f>
        <v>47554.245239999997</v>
      </c>
      <c r="G43" s="5"/>
      <c r="H43" s="26">
        <f>'5. Historical Wholesale'!H43</f>
        <v>10938.8</v>
      </c>
      <c r="I43" s="27">
        <f>'4. UTRs and Sub-Transmission'!I37</f>
        <v>0.67879999999999996</v>
      </c>
      <c r="J43" s="28">
        <f>H43*I43</f>
        <v>7425.2574399999994</v>
      </c>
      <c r="K43" s="5"/>
      <c r="L43" s="26">
        <f>'5. Historical Wholesale'!L43</f>
        <v>10938.8</v>
      </c>
      <c r="M43" s="27">
        <f>'4. UTRs and Sub-Transmission'!I39</f>
        <v>2.3267000000000002</v>
      </c>
      <c r="N43" s="28">
        <f>L43*M43</f>
        <v>25451.305960000002</v>
      </c>
      <c r="O43" s="5"/>
      <c r="P43" s="16">
        <f t="shared" ref="P43:P54" si="8">J43+N43</f>
        <v>32876.563399999999</v>
      </c>
      <c r="Q43" s="5"/>
    </row>
    <row r="44" spans="2:17" ht="15.75" x14ac:dyDescent="0.25">
      <c r="B44" s="17" t="s">
        <v>117</v>
      </c>
      <c r="C44" s="5"/>
      <c r="D44" s="26">
        <f>'5. Historical Wholesale'!D44</f>
        <v>11179.8</v>
      </c>
      <c r="E44" s="27">
        <f t="shared" ref="E44:E54" si="9">E43</f>
        <v>4.3472999999999997</v>
      </c>
      <c r="F44" s="28">
        <f t="shared" ref="F44:F54" si="10">D44*E44</f>
        <v>48601.944539999997</v>
      </c>
      <c r="G44" s="5"/>
      <c r="H44" s="26">
        <f>'5. Historical Wholesale'!H44</f>
        <v>11179.8</v>
      </c>
      <c r="I44" s="27">
        <f t="shared" ref="I44:I54" si="11">I43</f>
        <v>0.67879999999999996</v>
      </c>
      <c r="J44" s="28">
        <f t="shared" ref="J44:J54" si="12">H44*I44</f>
        <v>7588.8482399999994</v>
      </c>
      <c r="K44" s="5"/>
      <c r="L44" s="26">
        <f>'5. Historical Wholesale'!L44</f>
        <v>11179.8</v>
      </c>
      <c r="M44" s="27">
        <f>M43</f>
        <v>2.3267000000000002</v>
      </c>
      <c r="N44" s="28">
        <f t="shared" ref="N44:N54" si="13">L44*M44</f>
        <v>26012.040660000002</v>
      </c>
      <c r="O44" s="5"/>
      <c r="P44" s="16">
        <f t="shared" si="8"/>
        <v>33600.888900000005</v>
      </c>
      <c r="Q44" s="5"/>
    </row>
    <row r="45" spans="2:17" ht="15.75" x14ac:dyDescent="0.25">
      <c r="B45" s="17" t="s">
        <v>118</v>
      </c>
      <c r="C45" s="5"/>
      <c r="D45" s="26">
        <f>'5. Historical Wholesale'!D45</f>
        <v>10557.2</v>
      </c>
      <c r="E45" s="27">
        <f t="shared" si="9"/>
        <v>4.3472999999999997</v>
      </c>
      <c r="F45" s="28">
        <f t="shared" si="10"/>
        <v>45895.315560000003</v>
      </c>
      <c r="G45" s="5"/>
      <c r="H45" s="26">
        <f>'5. Historical Wholesale'!H45</f>
        <v>10643.55</v>
      </c>
      <c r="I45" s="27">
        <f t="shared" si="11"/>
        <v>0.67879999999999996</v>
      </c>
      <c r="J45" s="28">
        <f t="shared" si="12"/>
        <v>7224.8417399999989</v>
      </c>
      <c r="K45" s="5"/>
      <c r="L45" s="26">
        <f>'5. Historical Wholesale'!L45</f>
        <v>10643.55</v>
      </c>
      <c r="M45" s="27">
        <f>M44</f>
        <v>2.3267000000000002</v>
      </c>
      <c r="N45" s="28">
        <f t="shared" si="13"/>
        <v>24764.347785000002</v>
      </c>
      <c r="O45" s="5"/>
      <c r="P45" s="16">
        <f t="shared" si="8"/>
        <v>31989.189525000002</v>
      </c>
      <c r="Q45" s="5"/>
    </row>
    <row r="46" spans="2:17" ht="15.75" x14ac:dyDescent="0.25">
      <c r="B46" s="17" t="s">
        <v>119</v>
      </c>
      <c r="C46" s="5"/>
      <c r="D46" s="26">
        <f>'5. Historical Wholesale'!D46</f>
        <v>9834.76</v>
      </c>
      <c r="E46" s="27">
        <f t="shared" si="9"/>
        <v>4.3472999999999997</v>
      </c>
      <c r="F46" s="28">
        <f t="shared" si="10"/>
        <v>42754.652148000001</v>
      </c>
      <c r="G46" s="5"/>
      <c r="H46" s="26">
        <f>'5. Historical Wholesale'!H46</f>
        <v>9834.76</v>
      </c>
      <c r="I46" s="27">
        <f t="shared" si="11"/>
        <v>0.67879999999999996</v>
      </c>
      <c r="J46" s="28">
        <f t="shared" si="12"/>
        <v>6675.8350879999998</v>
      </c>
      <c r="K46" s="5"/>
      <c r="L46" s="26">
        <f>'5. Historical Wholesale'!L46</f>
        <v>9834.76</v>
      </c>
      <c r="M46" s="27">
        <f t="shared" ref="M46:M54" si="14">M45</f>
        <v>2.3267000000000002</v>
      </c>
      <c r="N46" s="28">
        <f t="shared" si="13"/>
        <v>22882.536092000002</v>
      </c>
      <c r="O46" s="5"/>
      <c r="P46" s="16">
        <f t="shared" si="8"/>
        <v>29558.371180000002</v>
      </c>
      <c r="Q46" s="5"/>
    </row>
    <row r="47" spans="2:17" ht="15.75" x14ac:dyDescent="0.25">
      <c r="B47" s="17" t="s">
        <v>120</v>
      </c>
      <c r="C47" s="5"/>
      <c r="D47" s="26">
        <f>'5. Historical Wholesale'!D47</f>
        <v>12456.05</v>
      </c>
      <c r="E47" s="27">
        <f t="shared" si="9"/>
        <v>4.3472999999999997</v>
      </c>
      <c r="F47" s="28">
        <f t="shared" si="10"/>
        <v>54150.186164999992</v>
      </c>
      <c r="G47" s="5"/>
      <c r="H47" s="26">
        <f>'5. Historical Wholesale'!H47</f>
        <v>12456.05</v>
      </c>
      <c r="I47" s="27">
        <f t="shared" si="11"/>
        <v>0.67879999999999996</v>
      </c>
      <c r="J47" s="28">
        <f t="shared" si="12"/>
        <v>8455.1667399999988</v>
      </c>
      <c r="K47" s="5"/>
      <c r="L47" s="26">
        <f>'5. Historical Wholesale'!L47</f>
        <v>12456.05</v>
      </c>
      <c r="M47" s="27">
        <f t="shared" si="14"/>
        <v>2.3267000000000002</v>
      </c>
      <c r="N47" s="28">
        <f t="shared" si="13"/>
        <v>28981.491535000001</v>
      </c>
      <c r="O47" s="5"/>
      <c r="P47" s="16">
        <f t="shared" si="8"/>
        <v>37436.658275000002</v>
      </c>
      <c r="Q47" s="5"/>
    </row>
    <row r="48" spans="2:17" ht="15.75" x14ac:dyDescent="0.25">
      <c r="B48" s="17" t="s">
        <v>121</v>
      </c>
      <c r="C48" s="5"/>
      <c r="D48" s="26">
        <f>'5. Historical Wholesale'!D48</f>
        <v>15391.72</v>
      </c>
      <c r="E48" s="27">
        <f t="shared" si="9"/>
        <v>4.3472999999999997</v>
      </c>
      <c r="F48" s="28">
        <f t="shared" si="10"/>
        <v>66912.424355999989</v>
      </c>
      <c r="G48" s="5"/>
      <c r="H48" s="26">
        <f>'5. Historical Wholesale'!H48</f>
        <v>15391.72</v>
      </c>
      <c r="I48" s="27">
        <f t="shared" si="11"/>
        <v>0.67879999999999996</v>
      </c>
      <c r="J48" s="28">
        <f t="shared" si="12"/>
        <v>10447.899535999999</v>
      </c>
      <c r="K48" s="5"/>
      <c r="L48" s="26">
        <f>'5. Historical Wholesale'!L48</f>
        <v>15391.72</v>
      </c>
      <c r="M48" s="27">
        <f t="shared" si="14"/>
        <v>2.3267000000000002</v>
      </c>
      <c r="N48" s="28">
        <f t="shared" si="13"/>
        <v>35811.914924000004</v>
      </c>
      <c r="O48" s="5"/>
      <c r="P48" s="16">
        <f t="shared" si="8"/>
        <v>46259.814460000001</v>
      </c>
      <c r="Q48" s="5"/>
    </row>
    <row r="49" spans="2:17" ht="15.75" x14ac:dyDescent="0.25">
      <c r="B49" s="17" t="s">
        <v>122</v>
      </c>
      <c r="C49" s="5"/>
      <c r="D49" s="26">
        <f>'5. Historical Wholesale'!D49</f>
        <v>15710.15</v>
      </c>
      <c r="E49" s="27">
        <f t="shared" si="9"/>
        <v>4.3472999999999997</v>
      </c>
      <c r="F49" s="28">
        <f t="shared" si="10"/>
        <v>68296.735094999996</v>
      </c>
      <c r="G49" s="5"/>
      <c r="H49" s="26">
        <f>'5. Historical Wholesale'!H49</f>
        <v>15710.15</v>
      </c>
      <c r="I49" s="27">
        <f t="shared" si="11"/>
        <v>0.67879999999999996</v>
      </c>
      <c r="J49" s="28">
        <f t="shared" si="12"/>
        <v>10664.049819999998</v>
      </c>
      <c r="K49" s="5"/>
      <c r="L49" s="26">
        <f>'5. Historical Wholesale'!L49</f>
        <v>15710.15</v>
      </c>
      <c r="M49" s="27">
        <f t="shared" si="14"/>
        <v>2.3267000000000002</v>
      </c>
      <c r="N49" s="28">
        <f t="shared" si="13"/>
        <v>36552.806005000006</v>
      </c>
      <c r="O49" s="5"/>
      <c r="P49" s="16">
        <f t="shared" si="8"/>
        <v>47216.855825000006</v>
      </c>
      <c r="Q49" s="5"/>
    </row>
    <row r="50" spans="2:17" ht="15.75" x14ac:dyDescent="0.25">
      <c r="B50" s="17" t="s">
        <v>123</v>
      </c>
      <c r="C50" s="5"/>
      <c r="D50" s="26">
        <f>'5. Historical Wholesale'!D50</f>
        <v>15638.21</v>
      </c>
      <c r="E50" s="27">
        <f t="shared" si="9"/>
        <v>4.3472999999999997</v>
      </c>
      <c r="F50" s="28">
        <f t="shared" si="10"/>
        <v>67983.990332999994</v>
      </c>
      <c r="G50" s="5"/>
      <c r="H50" s="26">
        <f>'5. Historical Wholesale'!H50</f>
        <v>15638.21</v>
      </c>
      <c r="I50" s="27">
        <f t="shared" si="11"/>
        <v>0.67879999999999996</v>
      </c>
      <c r="J50" s="28">
        <f t="shared" si="12"/>
        <v>10615.216947999999</v>
      </c>
      <c r="K50" s="5"/>
      <c r="L50" s="26">
        <f>'5. Historical Wholesale'!L50</f>
        <v>15638.21</v>
      </c>
      <c r="M50" s="27">
        <f t="shared" si="14"/>
        <v>2.3267000000000002</v>
      </c>
      <c r="N50" s="28">
        <f t="shared" si="13"/>
        <v>36385.423207</v>
      </c>
      <c r="O50" s="5"/>
      <c r="P50" s="16">
        <f t="shared" si="8"/>
        <v>47000.640155000001</v>
      </c>
      <c r="Q50" s="5"/>
    </row>
    <row r="51" spans="2:17" ht="15.75" x14ac:dyDescent="0.25">
      <c r="B51" s="17" t="s">
        <v>124</v>
      </c>
      <c r="C51" s="5"/>
      <c r="D51" s="26">
        <f>'5. Historical Wholesale'!D51</f>
        <v>13038.58</v>
      </c>
      <c r="E51" s="27">
        <f t="shared" si="9"/>
        <v>4.3472999999999997</v>
      </c>
      <c r="F51" s="28">
        <f t="shared" si="10"/>
        <v>56682.618833999994</v>
      </c>
      <c r="G51" s="5"/>
      <c r="H51" s="26">
        <f>'5. Historical Wholesale'!H51</f>
        <v>13038.58</v>
      </c>
      <c r="I51" s="27">
        <f t="shared" si="11"/>
        <v>0.67879999999999996</v>
      </c>
      <c r="J51" s="28">
        <f t="shared" si="12"/>
        <v>8850.5881039999986</v>
      </c>
      <c r="K51" s="5"/>
      <c r="L51" s="26">
        <f>'5. Historical Wholesale'!L51</f>
        <v>13038.58</v>
      </c>
      <c r="M51" s="27">
        <f t="shared" si="14"/>
        <v>2.3267000000000002</v>
      </c>
      <c r="N51" s="28">
        <f t="shared" si="13"/>
        <v>30336.864086000001</v>
      </c>
      <c r="O51" s="5"/>
      <c r="P51" s="16">
        <f t="shared" si="8"/>
        <v>39187.452189999996</v>
      </c>
      <c r="Q51" s="5"/>
    </row>
    <row r="52" spans="2:17" ht="15.75" x14ac:dyDescent="0.25">
      <c r="B52" s="17" t="s">
        <v>125</v>
      </c>
      <c r="C52" s="5"/>
      <c r="D52" s="26">
        <f>'5. Historical Wholesale'!D52</f>
        <v>10089.01</v>
      </c>
      <c r="E52" s="27">
        <f t="shared" si="9"/>
        <v>4.3472999999999997</v>
      </c>
      <c r="F52" s="28">
        <f t="shared" si="10"/>
        <v>43859.953173000002</v>
      </c>
      <c r="G52" s="5"/>
      <c r="H52" s="26">
        <f>'5. Historical Wholesale'!H52</f>
        <v>10170.69</v>
      </c>
      <c r="I52" s="27">
        <f t="shared" si="11"/>
        <v>0.67879999999999996</v>
      </c>
      <c r="J52" s="28">
        <f t="shared" si="12"/>
        <v>6903.864372</v>
      </c>
      <c r="K52" s="5"/>
      <c r="L52" s="26">
        <f>'5. Historical Wholesale'!L52</f>
        <v>10170.69</v>
      </c>
      <c r="M52" s="27">
        <f t="shared" si="14"/>
        <v>2.3267000000000002</v>
      </c>
      <c r="N52" s="28">
        <f t="shared" si="13"/>
        <v>23664.144423000002</v>
      </c>
      <c r="O52" s="5"/>
      <c r="P52" s="16">
        <f t="shared" si="8"/>
        <v>30568.008795000002</v>
      </c>
      <c r="Q52" s="5"/>
    </row>
    <row r="53" spans="2:17" ht="15.75" x14ac:dyDescent="0.25">
      <c r="B53" s="17" t="s">
        <v>126</v>
      </c>
      <c r="C53" s="5"/>
      <c r="D53" s="26">
        <f>'5. Historical Wholesale'!D53</f>
        <v>10884.14</v>
      </c>
      <c r="E53" s="27">
        <f t="shared" si="9"/>
        <v>4.3472999999999997</v>
      </c>
      <c r="F53" s="28">
        <f t="shared" si="10"/>
        <v>47316.621821999994</v>
      </c>
      <c r="G53" s="5"/>
      <c r="H53" s="26">
        <f>'5. Historical Wholesale'!H53</f>
        <v>10884.14</v>
      </c>
      <c r="I53" s="27">
        <f t="shared" si="11"/>
        <v>0.67879999999999996</v>
      </c>
      <c r="J53" s="28">
        <f t="shared" si="12"/>
        <v>7388.154231999999</v>
      </c>
      <c r="K53" s="5"/>
      <c r="L53" s="26">
        <f>'5. Historical Wholesale'!L53</f>
        <v>10884.14</v>
      </c>
      <c r="M53" s="27">
        <f t="shared" si="14"/>
        <v>2.3267000000000002</v>
      </c>
      <c r="N53" s="28">
        <f t="shared" si="13"/>
        <v>25324.128538000001</v>
      </c>
      <c r="O53" s="5"/>
      <c r="P53" s="16">
        <f t="shared" si="8"/>
        <v>32712.282769999998</v>
      </c>
      <c r="Q53" s="5"/>
    </row>
    <row r="54" spans="2:17" ht="15.75" x14ac:dyDescent="0.25">
      <c r="B54" s="17" t="s">
        <v>127</v>
      </c>
      <c r="C54" s="5"/>
      <c r="D54" s="26">
        <f>'5. Historical Wholesale'!D54</f>
        <v>11085.72</v>
      </c>
      <c r="E54" s="27">
        <f t="shared" si="9"/>
        <v>4.3472999999999997</v>
      </c>
      <c r="F54" s="28">
        <f t="shared" si="10"/>
        <v>48192.950555999996</v>
      </c>
      <c r="G54" s="5"/>
      <c r="H54" s="26">
        <f>'5. Historical Wholesale'!H54</f>
        <v>11085.72</v>
      </c>
      <c r="I54" s="27">
        <f t="shared" si="11"/>
        <v>0.67879999999999996</v>
      </c>
      <c r="J54" s="28">
        <f t="shared" si="12"/>
        <v>7524.9867359999989</v>
      </c>
      <c r="K54" s="5"/>
      <c r="L54" s="26">
        <f>'5. Historical Wholesale'!L54</f>
        <v>11085.72</v>
      </c>
      <c r="M54" s="27">
        <f t="shared" si="14"/>
        <v>2.3267000000000002</v>
      </c>
      <c r="N54" s="28">
        <f t="shared" si="13"/>
        <v>25793.144724000002</v>
      </c>
      <c r="O54" s="5"/>
      <c r="P54" s="16">
        <f t="shared" si="8"/>
        <v>33318.131460000004</v>
      </c>
      <c r="Q54" s="5"/>
    </row>
    <row r="55" spans="2:17" x14ac:dyDescent="0.2">
      <c r="B55" s="5"/>
      <c r="C55" s="5"/>
      <c r="D55" s="5"/>
      <c r="E55" s="5"/>
      <c r="F55" s="5"/>
      <c r="G55" s="5"/>
      <c r="H55" s="5"/>
      <c r="I55" s="5"/>
      <c r="J55" s="5"/>
      <c r="K55" s="5"/>
      <c r="L55" s="5"/>
      <c r="M55" s="5"/>
      <c r="N55" s="5"/>
      <c r="O55" s="5"/>
      <c r="P55" s="5"/>
      <c r="Q55" s="5"/>
    </row>
    <row r="56" spans="2:17" ht="19.5" thickBot="1" x14ac:dyDescent="0.35">
      <c r="B56" s="18" t="s">
        <v>128</v>
      </c>
      <c r="C56" s="5"/>
      <c r="D56" s="19">
        <f>SUM(D43:D54)</f>
        <v>146804.13999999998</v>
      </c>
      <c r="E56" s="20">
        <f>IF(D56&lt;&gt;0,F56/D56,0)</f>
        <v>4.3473000000000006</v>
      </c>
      <c r="F56" s="21">
        <f>SUM(F43:F54)</f>
        <v>638201.63782199996</v>
      </c>
      <c r="G56" s="5"/>
      <c r="H56" s="19">
        <f>SUM(H43:H54)</f>
        <v>146972.16999999998</v>
      </c>
      <c r="I56" s="20">
        <f>IF(H56&lt;&gt;0,J56/H56,0)</f>
        <v>0.67879999999999985</v>
      </c>
      <c r="J56" s="21">
        <f>SUM(J43:J54)</f>
        <v>99764.708995999972</v>
      </c>
      <c r="K56" s="5"/>
      <c r="L56" s="19">
        <f>SUM(L43:L54)</f>
        <v>146972.16999999998</v>
      </c>
      <c r="M56" s="20">
        <f>IF(L56&lt;&gt;0,N56/L56,0)</f>
        <v>2.3267000000000007</v>
      </c>
      <c r="N56" s="21">
        <f>SUM(N43:N54)</f>
        <v>341960.14793900005</v>
      </c>
      <c r="O56" s="5"/>
      <c r="P56" s="21">
        <f>SUM(P43:P54)</f>
        <v>441724.85693500005</v>
      </c>
      <c r="Q56" s="5"/>
    </row>
    <row r="57" spans="2:17" x14ac:dyDescent="0.2">
      <c r="B57" s="5"/>
      <c r="C57" s="5"/>
      <c r="D57" s="5"/>
      <c r="E57" s="5"/>
      <c r="F57" s="5"/>
      <c r="G57" s="5"/>
      <c r="H57" s="5"/>
      <c r="I57" s="5"/>
      <c r="J57" s="5"/>
      <c r="K57" s="5"/>
      <c r="L57" s="5"/>
      <c r="M57" s="5"/>
      <c r="N57" s="5"/>
      <c r="O57" s="5"/>
      <c r="P57" s="5"/>
      <c r="Q57" s="5"/>
    </row>
    <row r="58" spans="2:17" ht="15.75" x14ac:dyDescent="0.2">
      <c r="B58" s="71" t="str">
        <f>'5. Historical Wholesale'!B58</f>
        <v>Add Extra Host Here (I)</v>
      </c>
      <c r="C58" s="63"/>
      <c r="D58" s="229" t="s">
        <v>162</v>
      </c>
      <c r="E58" s="229"/>
      <c r="F58" s="229"/>
      <c r="G58" s="63"/>
      <c r="H58" s="229" t="s">
        <v>164</v>
      </c>
      <c r="I58" s="229"/>
      <c r="J58" s="229"/>
      <c r="K58" s="63"/>
      <c r="L58" s="229" t="s">
        <v>163</v>
      </c>
      <c r="M58" s="229"/>
      <c r="N58" s="229"/>
      <c r="O58" s="63"/>
      <c r="P58" s="113" t="s">
        <v>972</v>
      </c>
      <c r="Q58" s="5"/>
    </row>
    <row r="59" spans="2:17" ht="16.5" x14ac:dyDescent="0.3">
      <c r="B59" s="14"/>
      <c r="C59" s="9"/>
      <c r="D59" s="15"/>
      <c r="E59" s="15"/>
      <c r="F59" s="15"/>
      <c r="G59" s="9"/>
      <c r="H59" s="15"/>
      <c r="I59" s="15"/>
      <c r="J59" s="15"/>
      <c r="K59" s="9"/>
      <c r="L59" s="15"/>
      <c r="M59" s="15"/>
      <c r="N59" s="15"/>
      <c r="O59" s="9"/>
      <c r="P59" s="15"/>
      <c r="Q59" s="5"/>
    </row>
    <row r="60" spans="2:17" ht="16.5" x14ac:dyDescent="0.3">
      <c r="B60" s="14" t="s">
        <v>113</v>
      </c>
      <c r="C60" s="9"/>
      <c r="D60" s="15" t="s">
        <v>114</v>
      </c>
      <c r="E60" s="15" t="s">
        <v>108</v>
      </c>
      <c r="F60" s="15" t="s">
        <v>115</v>
      </c>
      <c r="G60" s="9"/>
      <c r="H60" s="15" t="s">
        <v>114</v>
      </c>
      <c r="I60" s="15" t="s">
        <v>108</v>
      </c>
      <c r="J60" s="15" t="s">
        <v>115</v>
      </c>
      <c r="K60" s="9"/>
      <c r="L60" s="15" t="s">
        <v>114</v>
      </c>
      <c r="M60" s="15" t="s">
        <v>108</v>
      </c>
      <c r="N60" s="15" t="s">
        <v>115</v>
      </c>
      <c r="O60" s="9"/>
      <c r="P60" s="15" t="s">
        <v>115</v>
      </c>
      <c r="Q60" s="5"/>
    </row>
    <row r="61" spans="2:17" x14ac:dyDescent="0.2">
      <c r="B61" s="5"/>
      <c r="C61" s="5"/>
      <c r="D61" s="5"/>
      <c r="E61" s="5"/>
      <c r="F61" s="5"/>
      <c r="G61" s="5"/>
      <c r="H61" s="5"/>
      <c r="I61" s="5"/>
      <c r="J61" s="5"/>
      <c r="K61" s="5"/>
      <c r="L61" s="5"/>
      <c r="M61" s="5"/>
      <c r="N61" s="5"/>
      <c r="O61" s="5"/>
      <c r="P61" s="5"/>
      <c r="Q61" s="5"/>
    </row>
    <row r="62" spans="2:17" ht="15.75" x14ac:dyDescent="0.25">
      <c r="B62" s="17" t="s">
        <v>116</v>
      </c>
      <c r="C62" s="5"/>
      <c r="D62" s="26">
        <f>'5. Historical Wholesale'!D62</f>
        <v>0</v>
      </c>
      <c r="E62" s="27">
        <f>'4. UTRs and Sub-Transmission'!H52</f>
        <v>0</v>
      </c>
      <c r="F62" s="28">
        <f>D62*E62</f>
        <v>0</v>
      </c>
      <c r="G62" s="5"/>
      <c r="H62" s="26">
        <f>'5. Historical Wholesale'!H62</f>
        <v>0</v>
      </c>
      <c r="I62" s="27">
        <f>'4. UTRs and Sub-Transmission'!H54</f>
        <v>0</v>
      </c>
      <c r="J62" s="28">
        <f>H62*I62</f>
        <v>0</v>
      </c>
      <c r="K62" s="5"/>
      <c r="L62" s="26">
        <f>'5. Historical Wholesale'!L62</f>
        <v>0</v>
      </c>
      <c r="M62" s="27">
        <f>'4. UTRs and Sub-Transmission'!H56</f>
        <v>0</v>
      </c>
      <c r="N62" s="28">
        <f>L62*M62</f>
        <v>0</v>
      </c>
      <c r="O62" s="5"/>
      <c r="P62" s="16">
        <f t="shared" ref="P62:P73" si="15">J62+N62</f>
        <v>0</v>
      </c>
      <c r="Q62" s="5"/>
    </row>
    <row r="63" spans="2:17" ht="15.75" x14ac:dyDescent="0.25">
      <c r="B63" s="17" t="s">
        <v>117</v>
      </c>
      <c r="C63" s="5"/>
      <c r="D63" s="26">
        <f>'5. Historical Wholesale'!D63</f>
        <v>0</v>
      </c>
      <c r="E63" s="27">
        <f>E62</f>
        <v>0</v>
      </c>
      <c r="F63" s="28">
        <f t="shared" ref="F63:F73" si="16">D63*E63</f>
        <v>0</v>
      </c>
      <c r="G63" s="5"/>
      <c r="H63" s="26">
        <f>'5. Historical Wholesale'!H63</f>
        <v>0</v>
      </c>
      <c r="I63" s="27">
        <f>I62</f>
        <v>0</v>
      </c>
      <c r="J63" s="28">
        <f t="shared" ref="J63:J73" si="17">H63*I63</f>
        <v>0</v>
      </c>
      <c r="K63" s="5"/>
      <c r="L63" s="26">
        <f>'5. Historical Wholesale'!L63</f>
        <v>0</v>
      </c>
      <c r="M63" s="27">
        <f>M62</f>
        <v>0</v>
      </c>
      <c r="N63" s="28">
        <f t="shared" ref="N63:N73" si="18">L63*M63</f>
        <v>0</v>
      </c>
      <c r="O63" s="5"/>
      <c r="P63" s="16">
        <f t="shared" si="15"/>
        <v>0</v>
      </c>
      <c r="Q63" s="5"/>
    </row>
    <row r="64" spans="2:17" ht="15.75" x14ac:dyDescent="0.25">
      <c r="B64" s="17" t="s">
        <v>118</v>
      </c>
      <c r="C64" s="5"/>
      <c r="D64" s="26">
        <f>'5. Historical Wholesale'!D64</f>
        <v>0</v>
      </c>
      <c r="E64" s="27">
        <f t="shared" ref="E64:E73" si="19">E63</f>
        <v>0</v>
      </c>
      <c r="F64" s="28">
        <f t="shared" si="16"/>
        <v>0</v>
      </c>
      <c r="G64" s="5"/>
      <c r="H64" s="26">
        <f>'5. Historical Wholesale'!H64</f>
        <v>0</v>
      </c>
      <c r="I64" s="27">
        <f t="shared" ref="I64:I73" si="20">I63</f>
        <v>0</v>
      </c>
      <c r="J64" s="28">
        <f t="shared" si="17"/>
        <v>0</v>
      </c>
      <c r="K64" s="5"/>
      <c r="L64" s="26">
        <f>'5. Historical Wholesale'!L64</f>
        <v>0</v>
      </c>
      <c r="M64" s="27">
        <f>M63</f>
        <v>0</v>
      </c>
      <c r="N64" s="28">
        <f t="shared" si="18"/>
        <v>0</v>
      </c>
      <c r="O64" s="5"/>
      <c r="P64" s="16">
        <f t="shared" si="15"/>
        <v>0</v>
      </c>
      <c r="Q64" s="5"/>
    </row>
    <row r="65" spans="2:17" ht="15.75" x14ac:dyDescent="0.25">
      <c r="B65" s="17" t="s">
        <v>119</v>
      </c>
      <c r="C65" s="5"/>
      <c r="D65" s="26">
        <f>'5. Historical Wholesale'!D65</f>
        <v>0</v>
      </c>
      <c r="E65" s="27">
        <f t="shared" si="19"/>
        <v>0</v>
      </c>
      <c r="F65" s="28">
        <f t="shared" si="16"/>
        <v>0</v>
      </c>
      <c r="G65" s="5"/>
      <c r="H65" s="26">
        <f>'5. Historical Wholesale'!H65</f>
        <v>0</v>
      </c>
      <c r="I65" s="27">
        <f t="shared" si="20"/>
        <v>0</v>
      </c>
      <c r="J65" s="28">
        <f t="shared" si="17"/>
        <v>0</v>
      </c>
      <c r="K65" s="5"/>
      <c r="L65" s="26">
        <f>'5. Historical Wholesale'!L65</f>
        <v>0</v>
      </c>
      <c r="M65" s="27">
        <f t="shared" ref="M65:M73" si="21">M64</f>
        <v>0</v>
      </c>
      <c r="N65" s="28">
        <f t="shared" si="18"/>
        <v>0</v>
      </c>
      <c r="O65" s="5"/>
      <c r="P65" s="16">
        <f t="shared" si="15"/>
        <v>0</v>
      </c>
      <c r="Q65" s="5"/>
    </row>
    <row r="66" spans="2:17" ht="15.75" x14ac:dyDescent="0.25">
      <c r="B66" s="17" t="s">
        <v>120</v>
      </c>
      <c r="C66" s="5"/>
      <c r="D66" s="26">
        <f>'5. Historical Wholesale'!D66</f>
        <v>0</v>
      </c>
      <c r="E66" s="27">
        <f t="shared" si="19"/>
        <v>0</v>
      </c>
      <c r="F66" s="28">
        <f t="shared" si="16"/>
        <v>0</v>
      </c>
      <c r="G66" s="5"/>
      <c r="H66" s="26">
        <f>'5. Historical Wholesale'!H66</f>
        <v>0</v>
      </c>
      <c r="I66" s="27">
        <f t="shared" si="20"/>
        <v>0</v>
      </c>
      <c r="J66" s="28">
        <f t="shared" si="17"/>
        <v>0</v>
      </c>
      <c r="K66" s="5"/>
      <c r="L66" s="26">
        <f>'5. Historical Wholesale'!L66</f>
        <v>0</v>
      </c>
      <c r="M66" s="27">
        <f t="shared" si="21"/>
        <v>0</v>
      </c>
      <c r="N66" s="28">
        <f t="shared" si="18"/>
        <v>0</v>
      </c>
      <c r="O66" s="5"/>
      <c r="P66" s="16">
        <f t="shared" si="15"/>
        <v>0</v>
      </c>
      <c r="Q66" s="5"/>
    </row>
    <row r="67" spans="2:17" ht="15.75" x14ac:dyDescent="0.25">
      <c r="B67" s="17" t="s">
        <v>121</v>
      </c>
      <c r="C67" s="5"/>
      <c r="D67" s="26">
        <f>'5. Historical Wholesale'!D67</f>
        <v>0</v>
      </c>
      <c r="E67" s="27">
        <f t="shared" si="19"/>
        <v>0</v>
      </c>
      <c r="F67" s="28">
        <f t="shared" si="16"/>
        <v>0</v>
      </c>
      <c r="G67" s="5"/>
      <c r="H67" s="26">
        <f>'5. Historical Wholesale'!H67</f>
        <v>0</v>
      </c>
      <c r="I67" s="27">
        <f t="shared" si="20"/>
        <v>0</v>
      </c>
      <c r="J67" s="28">
        <f t="shared" si="17"/>
        <v>0</v>
      </c>
      <c r="K67" s="5"/>
      <c r="L67" s="26">
        <f>'5. Historical Wholesale'!L67</f>
        <v>0</v>
      </c>
      <c r="M67" s="27">
        <f t="shared" si="21"/>
        <v>0</v>
      </c>
      <c r="N67" s="28">
        <f t="shared" si="18"/>
        <v>0</v>
      </c>
      <c r="O67" s="5"/>
      <c r="P67" s="16">
        <f t="shared" si="15"/>
        <v>0</v>
      </c>
      <c r="Q67" s="5"/>
    </row>
    <row r="68" spans="2:17" ht="15.75" x14ac:dyDescent="0.25">
      <c r="B68" s="17" t="s">
        <v>122</v>
      </c>
      <c r="C68" s="5"/>
      <c r="D68" s="26">
        <f>'5. Historical Wholesale'!D68</f>
        <v>0</v>
      </c>
      <c r="E68" s="27">
        <f t="shared" si="19"/>
        <v>0</v>
      </c>
      <c r="F68" s="28">
        <f t="shared" si="16"/>
        <v>0</v>
      </c>
      <c r="G68" s="5"/>
      <c r="H68" s="26">
        <f>'5. Historical Wholesale'!H68</f>
        <v>0</v>
      </c>
      <c r="I68" s="27">
        <f t="shared" si="20"/>
        <v>0</v>
      </c>
      <c r="J68" s="28">
        <f t="shared" si="17"/>
        <v>0</v>
      </c>
      <c r="K68" s="5"/>
      <c r="L68" s="26">
        <f>'5. Historical Wholesale'!L68</f>
        <v>0</v>
      </c>
      <c r="M68" s="27">
        <f t="shared" si="21"/>
        <v>0</v>
      </c>
      <c r="N68" s="28">
        <f t="shared" si="18"/>
        <v>0</v>
      </c>
      <c r="O68" s="5"/>
      <c r="P68" s="16">
        <f t="shared" si="15"/>
        <v>0</v>
      </c>
      <c r="Q68" s="5"/>
    </row>
    <row r="69" spans="2:17" ht="15.75" x14ac:dyDescent="0.25">
      <c r="B69" s="17" t="s">
        <v>123</v>
      </c>
      <c r="C69" s="5"/>
      <c r="D69" s="26">
        <f>'5. Historical Wholesale'!D69</f>
        <v>0</v>
      </c>
      <c r="E69" s="27">
        <f t="shared" si="19"/>
        <v>0</v>
      </c>
      <c r="F69" s="28">
        <f t="shared" si="16"/>
        <v>0</v>
      </c>
      <c r="G69" s="5"/>
      <c r="H69" s="26">
        <f>'5. Historical Wholesale'!H69</f>
        <v>0</v>
      </c>
      <c r="I69" s="27">
        <f t="shared" si="20"/>
        <v>0</v>
      </c>
      <c r="J69" s="28">
        <f t="shared" si="17"/>
        <v>0</v>
      </c>
      <c r="K69" s="5"/>
      <c r="L69" s="26">
        <f>'5. Historical Wholesale'!L69</f>
        <v>0</v>
      </c>
      <c r="M69" s="27">
        <f t="shared" si="21"/>
        <v>0</v>
      </c>
      <c r="N69" s="28">
        <f t="shared" si="18"/>
        <v>0</v>
      </c>
      <c r="O69" s="5"/>
      <c r="P69" s="16">
        <f t="shared" si="15"/>
        <v>0</v>
      </c>
      <c r="Q69" s="5"/>
    </row>
    <row r="70" spans="2:17" ht="15.75" x14ac:dyDescent="0.25">
      <c r="B70" s="17" t="s">
        <v>124</v>
      </c>
      <c r="C70" s="5"/>
      <c r="D70" s="26">
        <f>'5. Historical Wholesale'!D70</f>
        <v>0</v>
      </c>
      <c r="E70" s="27">
        <f t="shared" si="19"/>
        <v>0</v>
      </c>
      <c r="F70" s="28">
        <f t="shared" si="16"/>
        <v>0</v>
      </c>
      <c r="G70" s="5"/>
      <c r="H70" s="26">
        <f>'5. Historical Wholesale'!H70</f>
        <v>0</v>
      </c>
      <c r="I70" s="27">
        <f t="shared" si="20"/>
        <v>0</v>
      </c>
      <c r="J70" s="28">
        <f t="shared" si="17"/>
        <v>0</v>
      </c>
      <c r="K70" s="5"/>
      <c r="L70" s="26">
        <f>'5. Historical Wholesale'!L70</f>
        <v>0</v>
      </c>
      <c r="M70" s="27">
        <f t="shared" si="21"/>
        <v>0</v>
      </c>
      <c r="N70" s="28">
        <f t="shared" si="18"/>
        <v>0</v>
      </c>
      <c r="O70" s="5"/>
      <c r="P70" s="16">
        <f t="shared" si="15"/>
        <v>0</v>
      </c>
      <c r="Q70" s="5"/>
    </row>
    <row r="71" spans="2:17" ht="15.75" x14ac:dyDescent="0.25">
      <c r="B71" s="17" t="s">
        <v>125</v>
      </c>
      <c r="C71" s="5"/>
      <c r="D71" s="26">
        <f>'5. Historical Wholesale'!D71</f>
        <v>0</v>
      </c>
      <c r="E71" s="27">
        <f t="shared" si="19"/>
        <v>0</v>
      </c>
      <c r="F71" s="28">
        <f t="shared" si="16"/>
        <v>0</v>
      </c>
      <c r="G71" s="5"/>
      <c r="H71" s="26">
        <f>'5. Historical Wholesale'!H71</f>
        <v>0</v>
      </c>
      <c r="I71" s="27">
        <f t="shared" si="20"/>
        <v>0</v>
      </c>
      <c r="J71" s="28">
        <f t="shared" si="17"/>
        <v>0</v>
      </c>
      <c r="K71" s="5"/>
      <c r="L71" s="26">
        <f>'5. Historical Wholesale'!L71</f>
        <v>0</v>
      </c>
      <c r="M71" s="27">
        <f t="shared" si="21"/>
        <v>0</v>
      </c>
      <c r="N71" s="28">
        <f t="shared" si="18"/>
        <v>0</v>
      </c>
      <c r="O71" s="5"/>
      <c r="P71" s="16">
        <f t="shared" si="15"/>
        <v>0</v>
      </c>
      <c r="Q71" s="5"/>
    </row>
    <row r="72" spans="2:17" ht="15.75" x14ac:dyDescent="0.25">
      <c r="B72" s="17" t="s">
        <v>126</v>
      </c>
      <c r="C72" s="5"/>
      <c r="D72" s="26">
        <f>'5. Historical Wholesale'!D72</f>
        <v>0</v>
      </c>
      <c r="E72" s="27">
        <f t="shared" si="19"/>
        <v>0</v>
      </c>
      <c r="F72" s="28">
        <f t="shared" si="16"/>
        <v>0</v>
      </c>
      <c r="G72" s="5"/>
      <c r="H72" s="26">
        <f>'5. Historical Wholesale'!H72</f>
        <v>0</v>
      </c>
      <c r="I72" s="27">
        <f t="shared" si="20"/>
        <v>0</v>
      </c>
      <c r="J72" s="28">
        <f t="shared" si="17"/>
        <v>0</v>
      </c>
      <c r="K72" s="5"/>
      <c r="L72" s="26">
        <f>'5. Historical Wholesale'!L72</f>
        <v>0</v>
      </c>
      <c r="M72" s="27">
        <f t="shared" si="21"/>
        <v>0</v>
      </c>
      <c r="N72" s="28">
        <f t="shared" si="18"/>
        <v>0</v>
      </c>
      <c r="O72" s="5"/>
      <c r="P72" s="16">
        <f t="shared" si="15"/>
        <v>0</v>
      </c>
      <c r="Q72" s="5"/>
    </row>
    <row r="73" spans="2:17" ht="15.75" x14ac:dyDescent="0.25">
      <c r="B73" s="17" t="s">
        <v>127</v>
      </c>
      <c r="C73" s="5"/>
      <c r="D73" s="26">
        <f>'5. Historical Wholesale'!D73</f>
        <v>0</v>
      </c>
      <c r="E73" s="27">
        <f t="shared" si="19"/>
        <v>0</v>
      </c>
      <c r="F73" s="28">
        <f t="shared" si="16"/>
        <v>0</v>
      </c>
      <c r="G73" s="5"/>
      <c r="H73" s="26">
        <f>'5. Historical Wholesale'!H73</f>
        <v>0</v>
      </c>
      <c r="I73" s="27">
        <f t="shared" si="20"/>
        <v>0</v>
      </c>
      <c r="J73" s="28">
        <f t="shared" si="17"/>
        <v>0</v>
      </c>
      <c r="K73" s="5"/>
      <c r="L73" s="26">
        <f>'5. Historical Wholesale'!L73</f>
        <v>0</v>
      </c>
      <c r="M73" s="27">
        <f t="shared" si="21"/>
        <v>0</v>
      </c>
      <c r="N73" s="28">
        <f t="shared" si="18"/>
        <v>0</v>
      </c>
      <c r="O73" s="5"/>
      <c r="P73" s="16">
        <f t="shared" si="15"/>
        <v>0</v>
      </c>
      <c r="Q73" s="5"/>
    </row>
    <row r="74" spans="2:17" x14ac:dyDescent="0.2">
      <c r="B74" s="5"/>
      <c r="C74" s="5"/>
      <c r="D74" s="5"/>
      <c r="E74" s="5"/>
      <c r="F74" s="5"/>
      <c r="G74" s="5"/>
      <c r="H74" s="5"/>
      <c r="I74" s="5"/>
      <c r="J74" s="5"/>
      <c r="K74" s="5"/>
      <c r="L74" s="5"/>
      <c r="M74" s="5"/>
      <c r="N74" s="5"/>
      <c r="O74" s="5"/>
      <c r="P74" s="5"/>
      <c r="Q74" s="5"/>
    </row>
    <row r="75" spans="2:17" ht="19.5" thickBot="1" x14ac:dyDescent="0.35">
      <c r="B75" s="18" t="s">
        <v>128</v>
      </c>
      <c r="C75" s="5"/>
      <c r="D75" s="19">
        <f>SUM(D62:D73)</f>
        <v>0</v>
      </c>
      <c r="E75" s="20">
        <f>IF(D75&lt;&gt;0,F75/D75,0)</f>
        <v>0</v>
      </c>
      <c r="F75" s="21">
        <f>SUM(F62:F73)</f>
        <v>0</v>
      </c>
      <c r="G75" s="5"/>
      <c r="H75" s="19">
        <f>SUM(H62:H73)</f>
        <v>0</v>
      </c>
      <c r="I75" s="20">
        <f>IF(H75&lt;&gt;0,J75/H75,0)</f>
        <v>0</v>
      </c>
      <c r="J75" s="21">
        <f>SUM(J62:J73)</f>
        <v>0</v>
      </c>
      <c r="K75" s="5"/>
      <c r="L75" s="19">
        <f>SUM(L62:L73)</f>
        <v>0</v>
      </c>
      <c r="M75" s="20">
        <f>IF(L75&lt;&gt;0,N75/L75,0)</f>
        <v>0</v>
      </c>
      <c r="N75" s="21">
        <f>SUM(N62:N73)</f>
        <v>0</v>
      </c>
      <c r="O75" s="5"/>
      <c r="P75" s="21">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1" t="str">
        <f>'5. Historical Wholesale'!B77</f>
        <v>Add Extra Host Here (II)</v>
      </c>
      <c r="C77" s="63"/>
      <c r="D77" s="229" t="s">
        <v>162</v>
      </c>
      <c r="E77" s="229"/>
      <c r="F77" s="229"/>
      <c r="G77" s="63"/>
      <c r="H77" s="229" t="s">
        <v>164</v>
      </c>
      <c r="I77" s="229"/>
      <c r="J77" s="229"/>
      <c r="K77" s="63"/>
      <c r="L77" s="229" t="s">
        <v>163</v>
      </c>
      <c r="M77" s="229"/>
      <c r="N77" s="229"/>
      <c r="O77" s="63"/>
      <c r="P77" s="113" t="s">
        <v>972</v>
      </c>
      <c r="Q77" s="5"/>
    </row>
    <row r="78" spans="2:17" ht="16.5" x14ac:dyDescent="0.3">
      <c r="B78" s="14"/>
      <c r="C78" s="9"/>
      <c r="D78" s="15"/>
      <c r="E78" s="15"/>
      <c r="F78" s="15"/>
      <c r="G78" s="9"/>
      <c r="H78" s="15"/>
      <c r="I78" s="15"/>
      <c r="J78" s="15"/>
      <c r="K78" s="9"/>
      <c r="L78" s="15"/>
      <c r="M78" s="15"/>
      <c r="N78" s="15"/>
      <c r="O78" s="9"/>
      <c r="P78" s="15"/>
      <c r="Q78" s="5"/>
    </row>
    <row r="79" spans="2:17" ht="16.5" x14ac:dyDescent="0.3">
      <c r="B79" s="14" t="s">
        <v>113</v>
      </c>
      <c r="C79" s="9"/>
      <c r="D79" s="15" t="s">
        <v>114</v>
      </c>
      <c r="E79" s="15" t="s">
        <v>108</v>
      </c>
      <c r="F79" s="15" t="s">
        <v>115</v>
      </c>
      <c r="G79" s="9"/>
      <c r="H79" s="15" t="s">
        <v>114</v>
      </c>
      <c r="I79" s="15" t="s">
        <v>108</v>
      </c>
      <c r="J79" s="15" t="s">
        <v>115</v>
      </c>
      <c r="K79" s="9"/>
      <c r="L79" s="15" t="s">
        <v>114</v>
      </c>
      <c r="M79" s="15" t="s">
        <v>108</v>
      </c>
      <c r="N79" s="15" t="s">
        <v>115</v>
      </c>
      <c r="O79" s="9"/>
      <c r="P79" s="15" t="s">
        <v>115</v>
      </c>
      <c r="Q79" s="5"/>
    </row>
    <row r="80" spans="2:17" x14ac:dyDescent="0.2">
      <c r="B80" s="5"/>
      <c r="C80" s="5"/>
      <c r="D80" s="5"/>
      <c r="E80" s="5"/>
      <c r="F80" s="5"/>
      <c r="G80" s="5"/>
      <c r="H80" s="5"/>
      <c r="I80" s="5"/>
      <c r="J80" s="5"/>
      <c r="K80" s="5"/>
      <c r="L80" s="5"/>
      <c r="M80" s="5"/>
      <c r="N80" s="5"/>
      <c r="O80" s="5"/>
      <c r="P80" s="5"/>
      <c r="Q80" s="5"/>
    </row>
    <row r="81" spans="2:17" ht="15.75" x14ac:dyDescent="0.25">
      <c r="B81" s="17" t="s">
        <v>116</v>
      </c>
      <c r="C81" s="5"/>
      <c r="D81" s="26">
        <f>'5. Historical Wholesale'!D81</f>
        <v>0</v>
      </c>
      <c r="E81" s="27">
        <f>'4. UTRs and Sub-Transmission'!H67</f>
        <v>0</v>
      </c>
      <c r="F81" s="28">
        <f>D81*E81</f>
        <v>0</v>
      </c>
      <c r="G81" s="5"/>
      <c r="H81" s="26">
        <f>'5. Historical Wholesale'!H81</f>
        <v>0</v>
      </c>
      <c r="I81" s="27">
        <f>'4. UTRs and Sub-Transmission'!H69</f>
        <v>0</v>
      </c>
      <c r="J81" s="28">
        <f>H81*I81</f>
        <v>0</v>
      </c>
      <c r="K81" s="5"/>
      <c r="L81" s="26">
        <f>'5. Historical Wholesale'!L81</f>
        <v>0</v>
      </c>
      <c r="M81" s="27">
        <f>'4. UTRs and Sub-Transmission'!H71</f>
        <v>0</v>
      </c>
      <c r="N81" s="28">
        <f>L81*M81</f>
        <v>0</v>
      </c>
      <c r="O81" s="5"/>
      <c r="P81" s="16">
        <f t="shared" ref="P81:P92" si="22">J81+N81</f>
        <v>0</v>
      </c>
      <c r="Q81" s="5"/>
    </row>
    <row r="82" spans="2:17" ht="15.75" x14ac:dyDescent="0.25">
      <c r="B82" s="17" t="s">
        <v>117</v>
      </c>
      <c r="C82" s="5"/>
      <c r="D82" s="26">
        <f>'5. Historical Wholesale'!D82</f>
        <v>0</v>
      </c>
      <c r="E82" s="27">
        <f>E81</f>
        <v>0</v>
      </c>
      <c r="F82" s="28">
        <f t="shared" ref="F82:F92" si="23">D82*E82</f>
        <v>0</v>
      </c>
      <c r="G82" s="5"/>
      <c r="H82" s="26">
        <f>'5. Historical Wholesale'!H82</f>
        <v>0</v>
      </c>
      <c r="I82" s="27">
        <f>I81</f>
        <v>0</v>
      </c>
      <c r="J82" s="28">
        <f t="shared" ref="J82:J92" si="24">H82*I82</f>
        <v>0</v>
      </c>
      <c r="K82" s="5"/>
      <c r="L82" s="26">
        <f>'5. Historical Wholesale'!L82</f>
        <v>0</v>
      </c>
      <c r="M82" s="27">
        <f>M81</f>
        <v>0</v>
      </c>
      <c r="N82" s="28">
        <f t="shared" ref="N82:N92" si="25">L82*M82</f>
        <v>0</v>
      </c>
      <c r="O82" s="5"/>
      <c r="P82" s="16">
        <f t="shared" si="22"/>
        <v>0</v>
      </c>
      <c r="Q82" s="5"/>
    </row>
    <row r="83" spans="2:17" ht="15.75" x14ac:dyDescent="0.25">
      <c r="B83" s="17" t="s">
        <v>118</v>
      </c>
      <c r="C83" s="5"/>
      <c r="D83" s="26">
        <f>'5. Historical Wholesale'!D83</f>
        <v>0</v>
      </c>
      <c r="E83" s="27">
        <f t="shared" ref="E83:E92" si="26">E82</f>
        <v>0</v>
      </c>
      <c r="F83" s="28">
        <f t="shared" si="23"/>
        <v>0</v>
      </c>
      <c r="G83" s="5"/>
      <c r="H83" s="26">
        <f>'5. Historical Wholesale'!H83</f>
        <v>0</v>
      </c>
      <c r="I83" s="27">
        <f t="shared" ref="I83:I92" si="27">I82</f>
        <v>0</v>
      </c>
      <c r="J83" s="28">
        <f t="shared" si="24"/>
        <v>0</v>
      </c>
      <c r="K83" s="5"/>
      <c r="L83" s="26">
        <f>'5. Historical Wholesale'!L83</f>
        <v>0</v>
      </c>
      <c r="M83" s="27">
        <f>M82</f>
        <v>0</v>
      </c>
      <c r="N83" s="28">
        <f t="shared" si="25"/>
        <v>0</v>
      </c>
      <c r="O83" s="5"/>
      <c r="P83" s="16">
        <f t="shared" si="22"/>
        <v>0</v>
      </c>
      <c r="Q83" s="5"/>
    </row>
    <row r="84" spans="2:17" ht="15.75" x14ac:dyDescent="0.25">
      <c r="B84" s="17" t="s">
        <v>119</v>
      </c>
      <c r="C84" s="5"/>
      <c r="D84" s="26">
        <f>'5. Historical Wholesale'!D84</f>
        <v>0</v>
      </c>
      <c r="E84" s="27">
        <f t="shared" si="26"/>
        <v>0</v>
      </c>
      <c r="F84" s="28">
        <f t="shared" si="23"/>
        <v>0</v>
      </c>
      <c r="G84" s="5"/>
      <c r="H84" s="26">
        <f>'5. Historical Wholesale'!H84</f>
        <v>0</v>
      </c>
      <c r="I84" s="27">
        <f t="shared" si="27"/>
        <v>0</v>
      </c>
      <c r="J84" s="28">
        <f t="shared" si="24"/>
        <v>0</v>
      </c>
      <c r="K84" s="5"/>
      <c r="L84" s="26">
        <f>'5. Historical Wholesale'!L84</f>
        <v>0</v>
      </c>
      <c r="M84" s="27">
        <f t="shared" ref="M84:M92" si="28">M83</f>
        <v>0</v>
      </c>
      <c r="N84" s="28">
        <f t="shared" si="25"/>
        <v>0</v>
      </c>
      <c r="O84" s="5"/>
      <c r="P84" s="16">
        <f t="shared" si="22"/>
        <v>0</v>
      </c>
      <c r="Q84" s="5"/>
    </row>
    <row r="85" spans="2:17" ht="15.75" x14ac:dyDescent="0.25">
      <c r="B85" s="17" t="s">
        <v>120</v>
      </c>
      <c r="C85" s="5"/>
      <c r="D85" s="26">
        <f>'5. Historical Wholesale'!D85</f>
        <v>0</v>
      </c>
      <c r="E85" s="27">
        <f t="shared" si="26"/>
        <v>0</v>
      </c>
      <c r="F85" s="28">
        <f t="shared" si="23"/>
        <v>0</v>
      </c>
      <c r="G85" s="5"/>
      <c r="H85" s="26">
        <f>'5. Historical Wholesale'!H85</f>
        <v>0</v>
      </c>
      <c r="I85" s="27">
        <f t="shared" si="27"/>
        <v>0</v>
      </c>
      <c r="J85" s="28">
        <f t="shared" si="24"/>
        <v>0</v>
      </c>
      <c r="K85" s="5"/>
      <c r="L85" s="26">
        <f>'5. Historical Wholesale'!L85</f>
        <v>0</v>
      </c>
      <c r="M85" s="27">
        <f t="shared" si="28"/>
        <v>0</v>
      </c>
      <c r="N85" s="28">
        <f t="shared" si="25"/>
        <v>0</v>
      </c>
      <c r="O85" s="5"/>
      <c r="P85" s="16">
        <f t="shared" si="22"/>
        <v>0</v>
      </c>
      <c r="Q85" s="5"/>
    </row>
    <row r="86" spans="2:17" ht="15.75" x14ac:dyDescent="0.25">
      <c r="B86" s="17" t="s">
        <v>121</v>
      </c>
      <c r="C86" s="5"/>
      <c r="D86" s="26">
        <f>'5. Historical Wholesale'!D86</f>
        <v>0</v>
      </c>
      <c r="E86" s="27">
        <f t="shared" si="26"/>
        <v>0</v>
      </c>
      <c r="F86" s="28">
        <f t="shared" si="23"/>
        <v>0</v>
      </c>
      <c r="G86" s="5"/>
      <c r="H86" s="26">
        <f>'5. Historical Wholesale'!H86</f>
        <v>0</v>
      </c>
      <c r="I86" s="27">
        <f t="shared" si="27"/>
        <v>0</v>
      </c>
      <c r="J86" s="28">
        <f t="shared" si="24"/>
        <v>0</v>
      </c>
      <c r="K86" s="5"/>
      <c r="L86" s="26">
        <f>'5. Historical Wholesale'!L86</f>
        <v>0</v>
      </c>
      <c r="M86" s="27">
        <f t="shared" si="28"/>
        <v>0</v>
      </c>
      <c r="N86" s="28">
        <f t="shared" si="25"/>
        <v>0</v>
      </c>
      <c r="O86" s="5"/>
      <c r="P86" s="16">
        <f t="shared" si="22"/>
        <v>0</v>
      </c>
      <c r="Q86" s="5"/>
    </row>
    <row r="87" spans="2:17" ht="15.75" x14ac:dyDescent="0.25">
      <c r="B87" s="17" t="s">
        <v>122</v>
      </c>
      <c r="C87" s="5"/>
      <c r="D87" s="26">
        <f>'5. Historical Wholesale'!D87</f>
        <v>0</v>
      </c>
      <c r="E87" s="27">
        <f t="shared" si="26"/>
        <v>0</v>
      </c>
      <c r="F87" s="28">
        <f t="shared" si="23"/>
        <v>0</v>
      </c>
      <c r="G87" s="5"/>
      <c r="H87" s="26">
        <f>'5. Historical Wholesale'!H87</f>
        <v>0</v>
      </c>
      <c r="I87" s="27">
        <f t="shared" si="27"/>
        <v>0</v>
      </c>
      <c r="J87" s="28">
        <f t="shared" si="24"/>
        <v>0</v>
      </c>
      <c r="K87" s="5"/>
      <c r="L87" s="26">
        <f>'5. Historical Wholesale'!L87</f>
        <v>0</v>
      </c>
      <c r="M87" s="27">
        <f t="shared" si="28"/>
        <v>0</v>
      </c>
      <c r="N87" s="28">
        <f t="shared" si="25"/>
        <v>0</v>
      </c>
      <c r="O87" s="5"/>
      <c r="P87" s="16">
        <f t="shared" si="22"/>
        <v>0</v>
      </c>
      <c r="Q87" s="5"/>
    </row>
    <row r="88" spans="2:17" ht="15.75" x14ac:dyDescent="0.25">
      <c r="B88" s="17" t="s">
        <v>123</v>
      </c>
      <c r="C88" s="5"/>
      <c r="D88" s="26">
        <f>'5. Historical Wholesale'!D88</f>
        <v>0</v>
      </c>
      <c r="E88" s="27">
        <f t="shared" si="26"/>
        <v>0</v>
      </c>
      <c r="F88" s="28">
        <f t="shared" si="23"/>
        <v>0</v>
      </c>
      <c r="G88" s="5"/>
      <c r="H88" s="26">
        <f>'5. Historical Wholesale'!H88</f>
        <v>0</v>
      </c>
      <c r="I88" s="27">
        <f t="shared" si="27"/>
        <v>0</v>
      </c>
      <c r="J88" s="28">
        <f t="shared" si="24"/>
        <v>0</v>
      </c>
      <c r="K88" s="5"/>
      <c r="L88" s="26">
        <f>'5. Historical Wholesale'!L88</f>
        <v>0</v>
      </c>
      <c r="M88" s="27">
        <f t="shared" si="28"/>
        <v>0</v>
      </c>
      <c r="N88" s="28">
        <f t="shared" si="25"/>
        <v>0</v>
      </c>
      <c r="O88" s="5"/>
      <c r="P88" s="16">
        <f t="shared" si="22"/>
        <v>0</v>
      </c>
      <c r="Q88" s="5"/>
    </row>
    <row r="89" spans="2:17" ht="15.75" x14ac:dyDescent="0.25">
      <c r="B89" s="17" t="s">
        <v>124</v>
      </c>
      <c r="C89" s="5"/>
      <c r="D89" s="26">
        <f>'5. Historical Wholesale'!D89</f>
        <v>0</v>
      </c>
      <c r="E89" s="27">
        <f t="shared" si="26"/>
        <v>0</v>
      </c>
      <c r="F89" s="28">
        <f t="shared" si="23"/>
        <v>0</v>
      </c>
      <c r="G89" s="5"/>
      <c r="H89" s="26">
        <f>'5. Historical Wholesale'!H89</f>
        <v>0</v>
      </c>
      <c r="I89" s="27">
        <f t="shared" si="27"/>
        <v>0</v>
      </c>
      <c r="J89" s="28">
        <f t="shared" si="24"/>
        <v>0</v>
      </c>
      <c r="K89" s="5"/>
      <c r="L89" s="26">
        <f>'5. Historical Wholesale'!L89</f>
        <v>0</v>
      </c>
      <c r="M89" s="27">
        <f t="shared" si="28"/>
        <v>0</v>
      </c>
      <c r="N89" s="28">
        <f t="shared" si="25"/>
        <v>0</v>
      </c>
      <c r="O89" s="5"/>
      <c r="P89" s="16">
        <f t="shared" si="22"/>
        <v>0</v>
      </c>
      <c r="Q89" s="5"/>
    </row>
    <row r="90" spans="2:17" ht="15.75" x14ac:dyDescent="0.25">
      <c r="B90" s="17" t="s">
        <v>125</v>
      </c>
      <c r="C90" s="5"/>
      <c r="D90" s="26">
        <f>'5. Historical Wholesale'!D90</f>
        <v>0</v>
      </c>
      <c r="E90" s="27">
        <f t="shared" si="26"/>
        <v>0</v>
      </c>
      <c r="F90" s="28">
        <f t="shared" si="23"/>
        <v>0</v>
      </c>
      <c r="G90" s="5"/>
      <c r="H90" s="26">
        <f>'5. Historical Wholesale'!H90</f>
        <v>0</v>
      </c>
      <c r="I90" s="27">
        <f t="shared" si="27"/>
        <v>0</v>
      </c>
      <c r="J90" s="28">
        <f t="shared" si="24"/>
        <v>0</v>
      </c>
      <c r="K90" s="5"/>
      <c r="L90" s="26">
        <f>'5. Historical Wholesale'!L90</f>
        <v>0</v>
      </c>
      <c r="M90" s="27">
        <f t="shared" si="28"/>
        <v>0</v>
      </c>
      <c r="N90" s="28">
        <f t="shared" si="25"/>
        <v>0</v>
      </c>
      <c r="O90" s="5"/>
      <c r="P90" s="16">
        <f t="shared" si="22"/>
        <v>0</v>
      </c>
      <c r="Q90" s="5"/>
    </row>
    <row r="91" spans="2:17" ht="15.75" x14ac:dyDescent="0.25">
      <c r="B91" s="17" t="s">
        <v>126</v>
      </c>
      <c r="C91" s="5"/>
      <c r="D91" s="26">
        <f>'5. Historical Wholesale'!D91</f>
        <v>0</v>
      </c>
      <c r="E91" s="27">
        <f t="shared" si="26"/>
        <v>0</v>
      </c>
      <c r="F91" s="28">
        <f t="shared" si="23"/>
        <v>0</v>
      </c>
      <c r="G91" s="5"/>
      <c r="H91" s="26">
        <f>'5. Historical Wholesale'!H91</f>
        <v>0</v>
      </c>
      <c r="I91" s="27">
        <f t="shared" si="27"/>
        <v>0</v>
      </c>
      <c r="J91" s="28">
        <f t="shared" si="24"/>
        <v>0</v>
      </c>
      <c r="K91" s="5"/>
      <c r="L91" s="26">
        <f>'5. Historical Wholesale'!L91</f>
        <v>0</v>
      </c>
      <c r="M91" s="27">
        <f t="shared" si="28"/>
        <v>0</v>
      </c>
      <c r="N91" s="28">
        <f t="shared" si="25"/>
        <v>0</v>
      </c>
      <c r="O91" s="5"/>
      <c r="P91" s="16">
        <f t="shared" si="22"/>
        <v>0</v>
      </c>
      <c r="Q91" s="5"/>
    </row>
    <row r="92" spans="2:17" ht="15.75" x14ac:dyDescent="0.25">
      <c r="B92" s="17" t="s">
        <v>127</v>
      </c>
      <c r="C92" s="5"/>
      <c r="D92" s="26">
        <f>'5. Historical Wholesale'!D92</f>
        <v>0</v>
      </c>
      <c r="E92" s="27">
        <f t="shared" si="26"/>
        <v>0</v>
      </c>
      <c r="F92" s="28">
        <f t="shared" si="23"/>
        <v>0</v>
      </c>
      <c r="G92" s="5"/>
      <c r="H92" s="26">
        <f>'5. Historical Wholesale'!H92</f>
        <v>0</v>
      </c>
      <c r="I92" s="27">
        <f t="shared" si="27"/>
        <v>0</v>
      </c>
      <c r="J92" s="28">
        <f t="shared" si="24"/>
        <v>0</v>
      </c>
      <c r="K92" s="5"/>
      <c r="L92" s="26">
        <f>'5. Historical Wholesale'!L92</f>
        <v>0</v>
      </c>
      <c r="M92" s="27">
        <f t="shared" si="28"/>
        <v>0</v>
      </c>
      <c r="N92" s="28">
        <f t="shared" si="25"/>
        <v>0</v>
      </c>
      <c r="O92" s="5"/>
      <c r="P92" s="16">
        <f t="shared" si="22"/>
        <v>0</v>
      </c>
      <c r="Q92" s="5"/>
    </row>
    <row r="93" spans="2:17" x14ac:dyDescent="0.2">
      <c r="B93" s="5"/>
      <c r="C93" s="5"/>
      <c r="D93" s="5"/>
      <c r="E93" s="5"/>
      <c r="F93" s="5"/>
      <c r="G93" s="5"/>
      <c r="H93" s="5"/>
      <c r="I93" s="5"/>
      <c r="J93" s="5"/>
      <c r="K93" s="5"/>
      <c r="L93" s="5"/>
      <c r="M93" s="5"/>
      <c r="N93" s="5"/>
      <c r="O93" s="5"/>
      <c r="P93" s="5"/>
      <c r="Q93" s="5"/>
    </row>
    <row r="94" spans="2:17" ht="19.5" thickBot="1" x14ac:dyDescent="0.35">
      <c r="B94" s="18" t="s">
        <v>128</v>
      </c>
      <c r="C94" s="5"/>
      <c r="D94" s="19">
        <f>SUM(D81:D92)</f>
        <v>0</v>
      </c>
      <c r="E94" s="20">
        <f>IF(D94&lt;&gt;0,F94/D94,0)</f>
        <v>0</v>
      </c>
      <c r="F94" s="21">
        <f>SUM(F81:F92)</f>
        <v>0</v>
      </c>
      <c r="G94" s="5"/>
      <c r="H94" s="19">
        <f>SUM(H81:H92)</f>
        <v>0</v>
      </c>
      <c r="I94" s="20">
        <f>IF(H94&lt;&gt;0,J94/H94,0)</f>
        <v>0</v>
      </c>
      <c r="J94" s="21">
        <f>SUM(J81:J92)</f>
        <v>0</v>
      </c>
      <c r="K94" s="5"/>
      <c r="L94" s="19">
        <f>SUM(L81:L92)</f>
        <v>0</v>
      </c>
      <c r="M94" s="20">
        <f>IF(L94&lt;&gt;0,N94/L94,0)</f>
        <v>0</v>
      </c>
      <c r="N94" s="21">
        <f>SUM(N81:N92)</f>
        <v>0</v>
      </c>
      <c r="O94" s="5"/>
      <c r="P94" s="21">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4" t="s">
        <v>128</v>
      </c>
      <c r="C96" s="63"/>
      <c r="D96" s="229" t="s">
        <v>162</v>
      </c>
      <c r="E96" s="229"/>
      <c r="F96" s="229"/>
      <c r="G96" s="63"/>
      <c r="H96" s="229" t="s">
        <v>164</v>
      </c>
      <c r="I96" s="229"/>
      <c r="J96" s="229"/>
      <c r="K96" s="63"/>
      <c r="L96" s="229" t="s">
        <v>163</v>
      </c>
      <c r="M96" s="229"/>
      <c r="N96" s="229"/>
      <c r="O96" s="63"/>
      <c r="P96" s="113" t="s">
        <v>972</v>
      </c>
      <c r="Q96" s="5"/>
    </row>
    <row r="97" spans="2:17" ht="15.75" x14ac:dyDescent="0.25">
      <c r="B97" s="5"/>
      <c r="C97" s="5"/>
      <c r="D97" s="228"/>
      <c r="E97" s="228"/>
      <c r="F97" s="228"/>
      <c r="G97" s="13"/>
      <c r="H97" s="228"/>
      <c r="I97" s="228"/>
      <c r="J97" s="228"/>
      <c r="K97" s="13"/>
      <c r="L97" s="228"/>
      <c r="M97" s="228"/>
      <c r="N97" s="228"/>
      <c r="O97" s="13"/>
      <c r="P97" s="12"/>
      <c r="Q97" s="5"/>
    </row>
    <row r="98" spans="2:17" ht="16.5" x14ac:dyDescent="0.3">
      <c r="B98" s="11" t="s">
        <v>113</v>
      </c>
      <c r="C98" s="5"/>
      <c r="D98" s="15" t="s">
        <v>114</v>
      </c>
      <c r="E98" s="15" t="s">
        <v>108</v>
      </c>
      <c r="F98" s="15" t="s">
        <v>115</v>
      </c>
      <c r="G98" s="9"/>
      <c r="H98" s="15" t="s">
        <v>114</v>
      </c>
      <c r="I98" s="15" t="s">
        <v>108</v>
      </c>
      <c r="J98" s="15" t="s">
        <v>115</v>
      </c>
      <c r="K98" s="9"/>
      <c r="L98" s="15" t="s">
        <v>114</v>
      </c>
      <c r="M98" s="15" t="s">
        <v>108</v>
      </c>
      <c r="N98" s="15" t="s">
        <v>115</v>
      </c>
      <c r="O98" s="9"/>
      <c r="P98" s="15" t="s">
        <v>115</v>
      </c>
      <c r="Q98" s="5"/>
    </row>
    <row r="99" spans="2:17" x14ac:dyDescent="0.2">
      <c r="B99" s="5"/>
      <c r="C99" s="5"/>
      <c r="D99" s="5"/>
      <c r="E99" s="5"/>
      <c r="F99" s="5"/>
      <c r="G99" s="5"/>
      <c r="H99" s="5"/>
      <c r="I99" s="5"/>
      <c r="J99" s="5"/>
      <c r="K99" s="5"/>
      <c r="L99" s="5"/>
      <c r="M99" s="5"/>
      <c r="N99" s="5"/>
      <c r="O99" s="5"/>
      <c r="P99" s="5"/>
      <c r="Q99" s="5"/>
    </row>
    <row r="100" spans="2:17" ht="15.75" x14ac:dyDescent="0.25">
      <c r="B100" s="17" t="s">
        <v>116</v>
      </c>
      <c r="C100" s="5"/>
      <c r="D100" s="22">
        <f>D24+D43+D62+D81</f>
        <v>135365.79999999999</v>
      </c>
      <c r="E100" s="25">
        <f t="shared" ref="E100:E111" si="29">IF(D100&lt;&gt;0,F100/D100,0)</f>
        <v>5.0667506507552131</v>
      </c>
      <c r="F100" s="16">
        <f>F24+F43+F62+F81</f>
        <v>685864.75523999997</v>
      </c>
      <c r="G100" s="5"/>
      <c r="H100" s="22">
        <f>H24+H43+H62+H81</f>
        <v>140695.79999999999</v>
      </c>
      <c r="I100" s="25">
        <f t="shared" ref="I100:I111" si="30">IF(H100&lt;&gt;0,J100/H100,0)</f>
        <v>0.86435712679411902</v>
      </c>
      <c r="J100" s="16">
        <f>J24+J43+J62+J81</f>
        <v>121611.41744</v>
      </c>
      <c r="K100" s="5"/>
      <c r="L100" s="22">
        <f>L24+L43+L62+L81</f>
        <v>140695.79999999999</v>
      </c>
      <c r="M100" s="25">
        <f t="shared" ref="M100:M111" si="31">IF(L100&lt;&gt;0,N100/L100,0)</f>
        <v>2.7724244501968078</v>
      </c>
      <c r="N100" s="16">
        <f>N24+N43+N62+N81</f>
        <v>390068.47596000001</v>
      </c>
      <c r="O100" s="5"/>
      <c r="P100" s="16">
        <f t="shared" ref="P100:P111" si="32">J100+N100</f>
        <v>511679.8934</v>
      </c>
      <c r="Q100" s="5"/>
    </row>
    <row r="101" spans="2:17" ht="15.75" x14ac:dyDescent="0.25">
      <c r="B101" s="17" t="s">
        <v>117</v>
      </c>
      <c r="C101" s="5"/>
      <c r="D101" s="22">
        <f t="shared" ref="D101:D111" si="33">D25+D44+D63+D82</f>
        <v>134430.79999999999</v>
      </c>
      <c r="E101" s="25">
        <f t="shared" si="29"/>
        <v>5.0649075549650826</v>
      </c>
      <c r="F101" s="16">
        <f t="shared" ref="F101:F111" si="34">F25+F44+F63+F82</f>
        <v>680879.57453999994</v>
      </c>
      <c r="G101" s="5"/>
      <c r="H101" s="22">
        <f t="shared" ref="H101:H111" si="35">H25+H44+H63+H82</f>
        <v>141480.79999999999</v>
      </c>
      <c r="I101" s="25">
        <f t="shared" si="30"/>
        <v>0.86410119422564757</v>
      </c>
      <c r="J101" s="16">
        <f t="shared" ref="J101:J111" si="36">J25+J44+J63+J82</f>
        <v>122253.72824</v>
      </c>
      <c r="K101" s="5"/>
      <c r="L101" s="22">
        <f t="shared" ref="L101:L111" si="37">L25+L44+L63+L82</f>
        <v>141480.79999999999</v>
      </c>
      <c r="M101" s="25">
        <f t="shared" si="31"/>
        <v>2.7718096777796002</v>
      </c>
      <c r="N101" s="16">
        <f t="shared" ref="N101:N111" si="38">N25+N44+N63+N82</f>
        <v>392157.85066</v>
      </c>
      <c r="O101" s="5"/>
      <c r="P101" s="16">
        <f t="shared" si="32"/>
        <v>514411.57889999996</v>
      </c>
      <c r="Q101" s="5"/>
    </row>
    <row r="102" spans="2:17" ht="15.75" x14ac:dyDescent="0.25">
      <c r="B102" s="17" t="s">
        <v>118</v>
      </c>
      <c r="C102" s="5"/>
      <c r="D102" s="22">
        <f t="shared" si="33"/>
        <v>126485.2</v>
      </c>
      <c r="E102" s="25">
        <f t="shared" si="29"/>
        <v>5.0646712465964399</v>
      </c>
      <c r="F102" s="16">
        <f t="shared" si="34"/>
        <v>640605.95556000003</v>
      </c>
      <c r="G102" s="5"/>
      <c r="H102" s="22">
        <f t="shared" si="35"/>
        <v>135002.54999999999</v>
      </c>
      <c r="I102" s="25">
        <f t="shared" si="30"/>
        <v>0.86413746807004765</v>
      </c>
      <c r="J102" s="16">
        <f t="shared" si="36"/>
        <v>116660.76174</v>
      </c>
      <c r="K102" s="5"/>
      <c r="L102" s="22">
        <f t="shared" si="37"/>
        <v>135002.54999999999</v>
      </c>
      <c r="M102" s="25">
        <f t="shared" si="31"/>
        <v>2.7718968107269086</v>
      </c>
      <c r="N102" s="16">
        <f t="shared" si="38"/>
        <v>374213.13778499997</v>
      </c>
      <c r="O102" s="5"/>
      <c r="P102" s="16">
        <f t="shared" si="32"/>
        <v>490873.89952499996</v>
      </c>
      <c r="Q102" s="5"/>
    </row>
    <row r="103" spans="2:17" ht="15.75" x14ac:dyDescent="0.25">
      <c r="B103" s="17" t="s">
        <v>119</v>
      </c>
      <c r="C103" s="5"/>
      <c r="D103" s="22">
        <f t="shared" si="33"/>
        <v>121353.76</v>
      </c>
      <c r="E103" s="25">
        <f t="shared" si="29"/>
        <v>5.3698244879103871</v>
      </c>
      <c r="F103" s="16">
        <f t="shared" si="34"/>
        <v>651648.39214799996</v>
      </c>
      <c r="G103" s="5"/>
      <c r="H103" s="22">
        <f t="shared" si="35"/>
        <v>123193.76</v>
      </c>
      <c r="I103" s="25">
        <f t="shared" si="30"/>
        <v>0.8639378738663388</v>
      </c>
      <c r="J103" s="16">
        <f t="shared" si="36"/>
        <v>106431.75508800001</v>
      </c>
      <c r="K103" s="5"/>
      <c r="L103" s="22">
        <f t="shared" si="37"/>
        <v>123193.76</v>
      </c>
      <c r="M103" s="25">
        <f t="shared" si="31"/>
        <v>2.7714173679900673</v>
      </c>
      <c r="N103" s="16">
        <f t="shared" si="38"/>
        <v>341421.326092</v>
      </c>
      <c r="O103" s="5"/>
      <c r="P103" s="16">
        <f t="shared" si="32"/>
        <v>447853.08117999998</v>
      </c>
      <c r="Q103" s="5"/>
    </row>
    <row r="104" spans="2:17" ht="15.75" x14ac:dyDescent="0.25">
      <c r="B104" s="17" t="s">
        <v>120</v>
      </c>
      <c r="C104" s="5"/>
      <c r="D104" s="22">
        <f t="shared" si="33"/>
        <v>135847.04999999999</v>
      </c>
      <c r="E104" s="25">
        <f t="shared" si="29"/>
        <v>5.3579746204647067</v>
      </c>
      <c r="F104" s="16">
        <f t="shared" si="34"/>
        <v>727865.04616499995</v>
      </c>
      <c r="G104" s="5"/>
      <c r="H104" s="22">
        <f t="shared" si="35"/>
        <v>146846.04999999999</v>
      </c>
      <c r="I104" s="25">
        <f t="shared" si="30"/>
        <v>0.86293343770567887</v>
      </c>
      <c r="J104" s="16">
        <f t="shared" si="36"/>
        <v>126718.36674</v>
      </c>
      <c r="K104" s="5"/>
      <c r="L104" s="22">
        <f t="shared" si="37"/>
        <v>146846.04999999999</v>
      </c>
      <c r="M104" s="25">
        <f t="shared" si="31"/>
        <v>2.7690046244689595</v>
      </c>
      <c r="N104" s="16">
        <f t="shared" si="38"/>
        <v>406617.391535</v>
      </c>
      <c r="O104" s="5"/>
      <c r="P104" s="16">
        <f t="shared" si="32"/>
        <v>533335.75827500003</v>
      </c>
      <c r="Q104" s="5"/>
    </row>
    <row r="105" spans="2:17" ht="15.75" x14ac:dyDescent="0.25">
      <c r="B105" s="17" t="s">
        <v>121</v>
      </c>
      <c r="C105" s="5"/>
      <c r="D105" s="22">
        <f t="shared" si="33"/>
        <v>145566.72</v>
      </c>
      <c r="E105" s="25">
        <f t="shared" si="29"/>
        <v>5.3423469619704287</v>
      </c>
      <c r="F105" s="16">
        <f t="shared" si="34"/>
        <v>777667.92435600003</v>
      </c>
      <c r="G105" s="5"/>
      <c r="H105" s="22">
        <f t="shared" si="35"/>
        <v>167113.72</v>
      </c>
      <c r="I105" s="25">
        <f t="shared" si="30"/>
        <v>0.8614688221649307</v>
      </c>
      <c r="J105" s="16">
        <f t="shared" si="36"/>
        <v>143963.25953600003</v>
      </c>
      <c r="K105" s="5"/>
      <c r="L105" s="22">
        <f t="shared" si="37"/>
        <v>167113.72</v>
      </c>
      <c r="M105" s="25">
        <f t="shared" si="31"/>
        <v>2.765486489822619</v>
      </c>
      <c r="N105" s="16">
        <f t="shared" si="38"/>
        <v>462150.73492399999</v>
      </c>
      <c r="O105" s="5"/>
      <c r="P105" s="16">
        <f t="shared" si="32"/>
        <v>606113.99445999996</v>
      </c>
      <c r="Q105" s="5"/>
    </row>
    <row r="106" spans="2:17" ht="15.75" x14ac:dyDescent="0.25">
      <c r="B106" s="17" t="s">
        <v>122</v>
      </c>
      <c r="C106" s="5"/>
      <c r="D106" s="22">
        <f t="shared" si="33"/>
        <v>138696.15</v>
      </c>
      <c r="E106" s="25">
        <f t="shared" si="29"/>
        <v>5.3339641734467751</v>
      </c>
      <c r="F106" s="16">
        <f t="shared" si="34"/>
        <v>739800.29509499995</v>
      </c>
      <c r="G106" s="5"/>
      <c r="H106" s="22">
        <f t="shared" si="35"/>
        <v>173764.15</v>
      </c>
      <c r="I106" s="25">
        <f t="shared" si="30"/>
        <v>0.86180935377061363</v>
      </c>
      <c r="J106" s="16">
        <f t="shared" si="36"/>
        <v>149751.56981999998</v>
      </c>
      <c r="K106" s="5"/>
      <c r="L106" s="22">
        <f t="shared" si="37"/>
        <v>173764.15</v>
      </c>
      <c r="M106" s="25">
        <f t="shared" si="31"/>
        <v>2.7663044765275231</v>
      </c>
      <c r="N106" s="16">
        <f t="shared" si="38"/>
        <v>480684.54600500001</v>
      </c>
      <c r="O106" s="5"/>
      <c r="P106" s="16">
        <f t="shared" si="32"/>
        <v>630436.11582499999</v>
      </c>
      <c r="Q106" s="5"/>
    </row>
    <row r="107" spans="2:17" ht="15.75" x14ac:dyDescent="0.25">
      <c r="B107" s="17" t="s">
        <v>123</v>
      </c>
      <c r="C107" s="5"/>
      <c r="D107" s="22">
        <f t="shared" si="33"/>
        <v>145885.21</v>
      </c>
      <c r="E107" s="25">
        <f t="shared" si="29"/>
        <v>5.3407237809302259</v>
      </c>
      <c r="F107" s="16">
        <f t="shared" si="34"/>
        <v>779132.61033299996</v>
      </c>
      <c r="G107" s="5"/>
      <c r="H107" s="22">
        <f t="shared" si="35"/>
        <v>174614.21</v>
      </c>
      <c r="I107" s="25">
        <f t="shared" si="30"/>
        <v>0.86198080298275837</v>
      </c>
      <c r="J107" s="16">
        <f t="shared" si="36"/>
        <v>150514.09694799999</v>
      </c>
      <c r="K107" s="5"/>
      <c r="L107" s="22">
        <f t="shared" si="37"/>
        <v>174614.21</v>
      </c>
      <c r="M107" s="25">
        <f t="shared" si="31"/>
        <v>2.7667163125326399</v>
      </c>
      <c r="N107" s="16">
        <f t="shared" si="38"/>
        <v>483107.98320700001</v>
      </c>
      <c r="O107" s="5"/>
      <c r="P107" s="16">
        <f t="shared" si="32"/>
        <v>633622.08015499997</v>
      </c>
      <c r="Q107" s="5"/>
    </row>
    <row r="108" spans="2:17" ht="15.75" x14ac:dyDescent="0.25">
      <c r="B108" s="17" t="s">
        <v>124</v>
      </c>
      <c r="C108" s="5"/>
      <c r="D108" s="22">
        <f t="shared" si="33"/>
        <v>140267.57999999999</v>
      </c>
      <c r="E108" s="25">
        <f t="shared" si="29"/>
        <v>5.3565689151691362</v>
      </c>
      <c r="F108" s="16">
        <f t="shared" si="34"/>
        <v>751352.95883399993</v>
      </c>
      <c r="G108" s="5"/>
      <c r="H108" s="22">
        <f t="shared" si="35"/>
        <v>150499.57999999999</v>
      </c>
      <c r="I108" s="25">
        <f t="shared" si="30"/>
        <v>0.8625689726443091</v>
      </c>
      <c r="J108" s="16">
        <f t="shared" si="36"/>
        <v>129816.268104</v>
      </c>
      <c r="K108" s="5"/>
      <c r="L108" s="22">
        <f t="shared" si="37"/>
        <v>150499.57999999999</v>
      </c>
      <c r="M108" s="25">
        <f t="shared" si="31"/>
        <v>2.7681291475099137</v>
      </c>
      <c r="N108" s="16">
        <f t="shared" si="38"/>
        <v>416602.27408600005</v>
      </c>
      <c r="O108" s="5"/>
      <c r="P108" s="16">
        <f t="shared" si="32"/>
        <v>546418.54219000007</v>
      </c>
      <c r="Q108" s="5"/>
    </row>
    <row r="109" spans="2:17" ht="15.75" x14ac:dyDescent="0.25">
      <c r="B109" s="17" t="s">
        <v>125</v>
      </c>
      <c r="C109" s="5"/>
      <c r="D109" s="22">
        <f t="shared" si="33"/>
        <v>120840.01</v>
      </c>
      <c r="E109" s="25">
        <f t="shared" si="29"/>
        <v>5.3670999627772291</v>
      </c>
      <c r="F109" s="16">
        <f t="shared" si="34"/>
        <v>648560.41317299998</v>
      </c>
      <c r="G109" s="5"/>
      <c r="H109" s="22">
        <f t="shared" si="35"/>
        <v>136264.69</v>
      </c>
      <c r="I109" s="25">
        <f t="shared" si="30"/>
        <v>0.86498258919460347</v>
      </c>
      <c r="J109" s="16">
        <f t="shared" si="36"/>
        <v>117866.584372</v>
      </c>
      <c r="K109" s="5"/>
      <c r="L109" s="22">
        <f t="shared" si="37"/>
        <v>136264.69</v>
      </c>
      <c r="M109" s="25">
        <f t="shared" si="31"/>
        <v>2.7739268655951883</v>
      </c>
      <c r="N109" s="16">
        <f t="shared" si="38"/>
        <v>377988.284423</v>
      </c>
      <c r="O109" s="5"/>
      <c r="P109" s="16">
        <f t="shared" si="32"/>
        <v>495854.86879500002</v>
      </c>
      <c r="Q109" s="5"/>
    </row>
    <row r="110" spans="2:17" ht="15.75" x14ac:dyDescent="0.25">
      <c r="B110" s="17" t="s">
        <v>126</v>
      </c>
      <c r="C110" s="5"/>
      <c r="D110" s="22">
        <f t="shared" si="33"/>
        <v>128662.14</v>
      </c>
      <c r="E110" s="25">
        <f t="shared" si="29"/>
        <v>5.3658714352333954</v>
      </c>
      <c r="F110" s="16">
        <f t="shared" si="34"/>
        <v>690384.50182200002</v>
      </c>
      <c r="G110" s="5"/>
      <c r="H110" s="22">
        <f t="shared" si="35"/>
        <v>138792.14000000001</v>
      </c>
      <c r="I110" s="25">
        <f t="shared" si="30"/>
        <v>0.86422180846840446</v>
      </c>
      <c r="J110" s="16">
        <f t="shared" si="36"/>
        <v>119947.19423199999</v>
      </c>
      <c r="K110" s="5"/>
      <c r="L110" s="22">
        <f t="shared" si="37"/>
        <v>138792.14000000001</v>
      </c>
      <c r="M110" s="25">
        <f t="shared" si="31"/>
        <v>2.7720994037414504</v>
      </c>
      <c r="N110" s="16">
        <f t="shared" si="38"/>
        <v>384745.60853799997</v>
      </c>
      <c r="O110" s="5"/>
      <c r="P110" s="16">
        <f t="shared" si="32"/>
        <v>504692.80276999995</v>
      </c>
      <c r="Q110" s="5"/>
    </row>
    <row r="111" spans="2:17" ht="15.75" x14ac:dyDescent="0.25">
      <c r="B111" s="17" t="s">
        <v>127</v>
      </c>
      <c r="C111" s="5"/>
      <c r="D111" s="22">
        <f t="shared" si="33"/>
        <v>131752.72</v>
      </c>
      <c r="E111" s="25">
        <f t="shared" si="29"/>
        <v>5.3663770323375486</v>
      </c>
      <c r="F111" s="16">
        <f t="shared" si="34"/>
        <v>707034.77055599994</v>
      </c>
      <c r="G111" s="5"/>
      <c r="H111" s="22">
        <f t="shared" si="35"/>
        <v>136971.72</v>
      </c>
      <c r="I111" s="25">
        <f t="shared" si="30"/>
        <v>0.8637160045591894</v>
      </c>
      <c r="J111" s="16">
        <f t="shared" si="36"/>
        <v>118304.66673600001</v>
      </c>
      <c r="K111" s="5"/>
      <c r="L111" s="22">
        <f t="shared" si="37"/>
        <v>136971.72</v>
      </c>
      <c r="M111" s="25">
        <f t="shared" si="31"/>
        <v>2.7708844185062436</v>
      </c>
      <c r="N111" s="16">
        <f t="shared" si="38"/>
        <v>379532.80472400005</v>
      </c>
      <c r="O111" s="5"/>
      <c r="P111" s="16">
        <f t="shared" si="32"/>
        <v>497837.47146000003</v>
      </c>
      <c r="Q111" s="5"/>
    </row>
    <row r="112" spans="2:17" x14ac:dyDescent="0.2">
      <c r="B112" s="5"/>
      <c r="C112" s="5"/>
      <c r="D112" s="5"/>
      <c r="E112" s="5"/>
      <c r="F112" s="5"/>
      <c r="G112" s="5"/>
      <c r="H112" s="5"/>
      <c r="I112" s="5"/>
      <c r="J112" s="5"/>
      <c r="K112" s="5"/>
      <c r="L112" s="5"/>
      <c r="M112" s="5"/>
      <c r="N112" s="5"/>
      <c r="O112" s="5"/>
      <c r="P112" s="16"/>
      <c r="Q112" s="5"/>
    </row>
    <row r="113" spans="2:17" ht="19.5" thickBot="1" x14ac:dyDescent="0.35">
      <c r="B113" s="18" t="s">
        <v>128</v>
      </c>
      <c r="C113" s="5"/>
      <c r="D113" s="19">
        <f>SUM(D100:D111)</f>
        <v>1605153.14</v>
      </c>
      <c r="E113" s="20">
        <f>IF(D113&lt;&gt;0,F113/D113,0)</f>
        <v>5.2834816731704501</v>
      </c>
      <c r="F113" s="21">
        <f>SUM(F100:F111)</f>
        <v>8480797.1978220008</v>
      </c>
      <c r="G113" s="5"/>
      <c r="H113" s="19">
        <f>SUM(H100:H111)</f>
        <v>1765239.1700000002</v>
      </c>
      <c r="I113" s="20">
        <f>IF(H113&lt;&gt;0,J113/H113,0)</f>
        <v>0.8632482753008478</v>
      </c>
      <c r="J113" s="21">
        <f>SUM(J100:J111)</f>
        <v>1523839.6689960002</v>
      </c>
      <c r="K113" s="5"/>
      <c r="L113" s="19">
        <f>SUM(L100:L111)</f>
        <v>1765239.1700000002</v>
      </c>
      <c r="M113" s="20">
        <f>IF(L113&lt;&gt;0,N113/L113,0)</f>
        <v>2.7697608919130206</v>
      </c>
      <c r="N113" s="21">
        <f>SUM(N100:N111)</f>
        <v>4889290.4179390008</v>
      </c>
      <c r="O113" s="5"/>
      <c r="P113" s="21">
        <f>SUM(P100:P111)</f>
        <v>6413130.0869350005</v>
      </c>
      <c r="Q113" s="5"/>
    </row>
    <row r="115" spans="2:17" x14ac:dyDescent="0.2">
      <c r="N115" s="75" t="s">
        <v>178</v>
      </c>
      <c r="P115" s="77">
        <f>'4. UTRs and Sub-Transmission'!J76</f>
        <v>0</v>
      </c>
    </row>
    <row r="117" spans="2:17" ht="13.5" thickBot="1" x14ac:dyDescent="0.25">
      <c r="N117" s="76" t="s">
        <v>179</v>
      </c>
      <c r="P117" s="21">
        <f>P113+P115</f>
        <v>6413130.0869350005</v>
      </c>
    </row>
  </sheetData>
  <sheetProtection algorithmName="SHA-512" hashValue="VGs8/DvDS3HvUw08V2qKuaZTmgiIth5AfrbMxjCWuj6pIcGstu4IGOF60FR8mnOiuVD75QMFMEsp5ZWWmpfuZQ==" saltValue="ObcmULiKAya8aUa+A1o66g==" spinCount="100000"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3:Q117"/>
  <sheetViews>
    <sheetView showGridLines="0" topLeftCell="B1" zoomScaleNormal="100" workbookViewId="0">
      <pane ySplit="16" topLeftCell="A98" activePane="bottomLeft" state="frozenSplit"/>
      <selection pane="bottomLeft" activeCell="N3" sqref="N3"/>
    </sheetView>
  </sheetViews>
  <sheetFormatPr defaultColWidth="9.28515625" defaultRowHeight="12.75" x14ac:dyDescent="0.2"/>
  <cols>
    <col min="1" max="1" width="11.7109375" style="7" hidden="1" customWidth="1"/>
    <col min="2" max="2" width="30.28515625" style="7" customWidth="1"/>
    <col min="3" max="3" width="3.7109375" style="7" customWidth="1"/>
    <col min="4" max="4" width="14.42578125" style="7" customWidth="1"/>
    <col min="5" max="5" width="10.28515625" style="7" bestFit="1" customWidth="1"/>
    <col min="6" max="6" width="14.42578125" style="7" customWidth="1"/>
    <col min="7" max="7" width="2.7109375" style="7" customWidth="1"/>
    <col min="8" max="8" width="14.42578125" style="7" customWidth="1"/>
    <col min="9" max="9" width="9.7109375" style="7" bestFit="1" customWidth="1"/>
    <col min="10" max="10" width="14.42578125" style="7" customWidth="1"/>
    <col min="11" max="11" width="3.28515625" style="7" customWidth="1"/>
    <col min="12" max="12" width="14.42578125" style="7" customWidth="1"/>
    <col min="13" max="13" width="9.7109375" style="7" bestFit="1" customWidth="1"/>
    <col min="14" max="14" width="14.42578125" style="7" customWidth="1"/>
    <col min="15" max="15" width="3.7109375" style="7" customWidth="1"/>
    <col min="16" max="16" width="20.28515625" style="7" bestFit="1" customWidth="1"/>
    <col min="17" max="16384" width="9.28515625" style="7"/>
  </cols>
  <sheetData>
    <row r="3" spans="2:14" x14ac:dyDescent="0.2">
      <c r="N3" s="204"/>
    </row>
    <row r="13" spans="2:14" ht="32.25" customHeight="1" x14ac:dyDescent="0.2">
      <c r="B13" s="212" t="s">
        <v>1082</v>
      </c>
      <c r="C13" s="212"/>
      <c r="D13" s="212"/>
      <c r="E13" s="212"/>
      <c r="F13" s="212"/>
      <c r="G13" s="212"/>
      <c r="H13" s="212"/>
      <c r="I13" s="212"/>
      <c r="J13" s="212"/>
      <c r="K13" s="212"/>
      <c r="L13" s="212"/>
      <c r="M13" s="212"/>
    </row>
    <row r="14" spans="2:14" ht="0.75" customHeight="1" x14ac:dyDescent="0.2"/>
    <row r="15" spans="2:14" ht="0.75" customHeight="1" x14ac:dyDescent="0.2"/>
    <row r="16" spans="2:14" ht="0.75" customHeight="1" x14ac:dyDescent="0.2"/>
    <row r="17" spans="2:17" ht="0.75" customHeight="1" x14ac:dyDescent="0.2"/>
    <row r="18" spans="2:17" ht="0.75" customHeight="1" x14ac:dyDescent="0.2"/>
    <row r="19" spans="2:17" ht="0.75" customHeight="1" x14ac:dyDescent="0.25">
      <c r="B19" s="5"/>
      <c r="C19" s="5"/>
      <c r="D19" s="6"/>
      <c r="E19" s="8"/>
      <c r="F19" s="5"/>
      <c r="G19" s="8"/>
      <c r="H19" s="5"/>
    </row>
    <row r="20" spans="2:17" ht="15.75" x14ac:dyDescent="0.2">
      <c r="B20" s="64" t="s">
        <v>161</v>
      </c>
      <c r="C20" s="63"/>
      <c r="D20" s="229" t="s">
        <v>162</v>
      </c>
      <c r="E20" s="229"/>
      <c r="F20" s="229"/>
      <c r="G20" s="63"/>
      <c r="H20" s="229" t="s">
        <v>164</v>
      </c>
      <c r="I20" s="229"/>
      <c r="J20" s="229"/>
      <c r="K20" s="63"/>
      <c r="L20" s="229" t="s">
        <v>163</v>
      </c>
      <c r="M20" s="229"/>
      <c r="N20" s="229"/>
      <c r="O20" s="63"/>
      <c r="P20" s="64" t="s">
        <v>972</v>
      </c>
      <c r="Q20" s="5"/>
    </row>
    <row r="21" spans="2:17" ht="15.75" x14ac:dyDescent="0.25">
      <c r="B21" s="5"/>
      <c r="C21" s="5"/>
      <c r="D21" s="228"/>
      <c r="E21" s="228"/>
      <c r="F21" s="228"/>
      <c r="G21" s="13"/>
      <c r="H21" s="228"/>
      <c r="I21" s="228"/>
      <c r="J21" s="228"/>
      <c r="K21" s="13"/>
      <c r="L21" s="228"/>
      <c r="M21" s="228"/>
      <c r="N21" s="228"/>
      <c r="O21" s="5"/>
      <c r="P21" s="12"/>
      <c r="Q21" s="10"/>
    </row>
    <row r="22" spans="2:17" ht="16.5" x14ac:dyDescent="0.3">
      <c r="B22" s="14" t="s">
        <v>113</v>
      </c>
      <c r="C22" s="9"/>
      <c r="D22" s="15" t="s">
        <v>114</v>
      </c>
      <c r="E22" s="15" t="s">
        <v>108</v>
      </c>
      <c r="F22" s="15" t="s">
        <v>115</v>
      </c>
      <c r="G22" s="9"/>
      <c r="H22" s="15" t="s">
        <v>114</v>
      </c>
      <c r="I22" s="15" t="s">
        <v>108</v>
      </c>
      <c r="J22" s="15" t="s">
        <v>115</v>
      </c>
      <c r="K22" s="9"/>
      <c r="L22" s="15" t="s">
        <v>114</v>
      </c>
      <c r="M22" s="15" t="s">
        <v>108</v>
      </c>
      <c r="N22" s="15" t="s">
        <v>115</v>
      </c>
      <c r="O22" s="9"/>
      <c r="P22" s="15" t="s">
        <v>115</v>
      </c>
      <c r="Q22" s="5"/>
    </row>
    <row r="23" spans="2:17" x14ac:dyDescent="0.2">
      <c r="B23" s="5"/>
      <c r="C23" s="5"/>
      <c r="D23" s="5"/>
      <c r="E23" s="5"/>
      <c r="F23" s="5"/>
      <c r="G23" s="5"/>
      <c r="H23" s="5"/>
      <c r="I23" s="5"/>
      <c r="J23" s="5"/>
      <c r="K23" s="5"/>
      <c r="L23" s="5"/>
      <c r="M23" s="5"/>
      <c r="N23" s="5"/>
      <c r="O23" s="5"/>
      <c r="P23" s="5"/>
      <c r="Q23" s="5"/>
    </row>
    <row r="24" spans="2:17" ht="15.75" x14ac:dyDescent="0.25">
      <c r="B24" s="17" t="s">
        <v>116</v>
      </c>
      <c r="C24" s="5"/>
      <c r="D24" s="26">
        <f>'5. Historical Wholesale'!D24</f>
        <v>124427</v>
      </c>
      <c r="E24" s="27">
        <f>'4. UTRs and Sub-Transmission'!L22</f>
        <v>5.46</v>
      </c>
      <c r="F24" s="28">
        <f t="shared" ref="F24:F35" si="0">D24*E24</f>
        <v>679371.42</v>
      </c>
      <c r="G24" s="5"/>
      <c r="H24" s="26">
        <f>'5. Historical Wholesale'!H24</f>
        <v>129757</v>
      </c>
      <c r="I24" s="27">
        <f>'4. UTRs and Sub-Transmission'!L24</f>
        <v>0.88</v>
      </c>
      <c r="J24" s="28">
        <f t="shared" ref="J24:J35" si="1">H24*I24</f>
        <v>114186.16</v>
      </c>
      <c r="K24" s="5"/>
      <c r="L24" s="26">
        <f>'5. Historical Wholesale'!L24</f>
        <v>129757</v>
      </c>
      <c r="M24" s="27">
        <f>'4. UTRs and Sub-Transmission'!L26</f>
        <v>2.81</v>
      </c>
      <c r="N24" s="28">
        <f t="shared" ref="N24:N35" si="2">L24*M24</f>
        <v>364617.17</v>
      </c>
      <c r="O24" s="5"/>
      <c r="P24" s="16">
        <f t="shared" ref="P24:P35" si="3">J24+N24</f>
        <v>478803.32999999996</v>
      </c>
      <c r="Q24" s="5"/>
    </row>
    <row r="25" spans="2:17" ht="15.75" x14ac:dyDescent="0.25">
      <c r="B25" s="17" t="s">
        <v>117</v>
      </c>
      <c r="C25" s="5"/>
      <c r="D25" s="26">
        <f>'5. Historical Wholesale'!D25</f>
        <v>123251</v>
      </c>
      <c r="E25" s="27">
        <f t="shared" ref="E25:E35" si="4">E24</f>
        <v>5.46</v>
      </c>
      <c r="F25" s="28">
        <f t="shared" si="0"/>
        <v>672950.46</v>
      </c>
      <c r="G25" s="5"/>
      <c r="H25" s="26">
        <f>'5. Historical Wholesale'!H25</f>
        <v>130301</v>
      </c>
      <c r="I25" s="27">
        <f t="shared" ref="I25:I35" si="5">I24</f>
        <v>0.88</v>
      </c>
      <c r="J25" s="28">
        <f t="shared" si="1"/>
        <v>114664.88</v>
      </c>
      <c r="K25" s="5"/>
      <c r="L25" s="26">
        <f>'5. Historical Wholesale'!L25</f>
        <v>130301</v>
      </c>
      <c r="M25" s="27">
        <f t="shared" ref="M25:M35" si="6">M24</f>
        <v>2.81</v>
      </c>
      <c r="N25" s="28">
        <f t="shared" si="2"/>
        <v>366145.81</v>
      </c>
      <c r="O25" s="5"/>
      <c r="P25" s="16">
        <f t="shared" si="3"/>
        <v>480810.69</v>
      </c>
      <c r="Q25" s="5"/>
    </row>
    <row r="26" spans="2:17" ht="15.75" x14ac:dyDescent="0.25">
      <c r="B26" s="17" t="s">
        <v>118</v>
      </c>
      <c r="C26" s="5"/>
      <c r="D26" s="26">
        <f>'5. Historical Wholesale'!D26</f>
        <v>115928</v>
      </c>
      <c r="E26" s="27">
        <f t="shared" si="4"/>
        <v>5.46</v>
      </c>
      <c r="F26" s="28">
        <f t="shared" si="0"/>
        <v>632966.88</v>
      </c>
      <c r="G26" s="5"/>
      <c r="H26" s="26">
        <f>'5. Historical Wholesale'!H26</f>
        <v>124359</v>
      </c>
      <c r="I26" s="27">
        <f t="shared" si="5"/>
        <v>0.88</v>
      </c>
      <c r="J26" s="28">
        <f t="shared" si="1"/>
        <v>109435.92</v>
      </c>
      <c r="K26" s="5"/>
      <c r="L26" s="26">
        <f>'5. Historical Wholesale'!L26</f>
        <v>124359</v>
      </c>
      <c r="M26" s="27">
        <f t="shared" si="6"/>
        <v>2.81</v>
      </c>
      <c r="N26" s="28">
        <f t="shared" si="2"/>
        <v>349448.79</v>
      </c>
      <c r="O26" s="5"/>
      <c r="P26" s="16">
        <f t="shared" si="3"/>
        <v>458884.70999999996</v>
      </c>
      <c r="Q26" s="5"/>
    </row>
    <row r="27" spans="2:17" ht="15.75" x14ac:dyDescent="0.25">
      <c r="B27" s="17" t="s">
        <v>119</v>
      </c>
      <c r="C27" s="5"/>
      <c r="D27" s="26">
        <f>'5. Historical Wholesale'!D27</f>
        <v>111519</v>
      </c>
      <c r="E27" s="27">
        <f t="shared" si="4"/>
        <v>5.46</v>
      </c>
      <c r="F27" s="28">
        <f t="shared" si="0"/>
        <v>608893.74</v>
      </c>
      <c r="G27" s="5"/>
      <c r="H27" s="26">
        <f>'5. Historical Wholesale'!H27</f>
        <v>113359</v>
      </c>
      <c r="I27" s="27">
        <f t="shared" si="5"/>
        <v>0.88</v>
      </c>
      <c r="J27" s="28">
        <f t="shared" si="1"/>
        <v>99755.92</v>
      </c>
      <c r="K27" s="5"/>
      <c r="L27" s="26">
        <f>'5. Historical Wholesale'!L27</f>
        <v>113359</v>
      </c>
      <c r="M27" s="27">
        <f t="shared" si="6"/>
        <v>2.81</v>
      </c>
      <c r="N27" s="28">
        <f t="shared" si="2"/>
        <v>318538.78999999998</v>
      </c>
      <c r="O27" s="5"/>
      <c r="P27" s="16">
        <f t="shared" si="3"/>
        <v>418294.70999999996</v>
      </c>
      <c r="Q27" s="5"/>
    </row>
    <row r="28" spans="2:17" ht="15.75" x14ac:dyDescent="0.25">
      <c r="B28" s="17" t="s">
        <v>120</v>
      </c>
      <c r="C28" s="5"/>
      <c r="D28" s="26">
        <f>'5. Historical Wholesale'!D28</f>
        <v>123391</v>
      </c>
      <c r="E28" s="27">
        <f t="shared" si="4"/>
        <v>5.46</v>
      </c>
      <c r="F28" s="28">
        <f t="shared" si="0"/>
        <v>673714.86</v>
      </c>
      <c r="G28" s="5"/>
      <c r="H28" s="26">
        <f>'5. Historical Wholesale'!H28</f>
        <v>134390</v>
      </c>
      <c r="I28" s="27">
        <f t="shared" si="5"/>
        <v>0.88</v>
      </c>
      <c r="J28" s="28">
        <f t="shared" si="1"/>
        <v>118263.2</v>
      </c>
      <c r="K28" s="5"/>
      <c r="L28" s="26">
        <f>'5. Historical Wholesale'!L28</f>
        <v>134390</v>
      </c>
      <c r="M28" s="27">
        <f t="shared" si="6"/>
        <v>2.81</v>
      </c>
      <c r="N28" s="28">
        <f t="shared" si="2"/>
        <v>377635.9</v>
      </c>
      <c r="O28" s="5"/>
      <c r="P28" s="16">
        <f t="shared" si="3"/>
        <v>495899.10000000003</v>
      </c>
      <c r="Q28" s="5"/>
    </row>
    <row r="29" spans="2:17" ht="15.75" x14ac:dyDescent="0.25">
      <c r="B29" s="17" t="s">
        <v>121</v>
      </c>
      <c r="C29" s="5"/>
      <c r="D29" s="26">
        <f>'5. Historical Wholesale'!D29</f>
        <v>130175</v>
      </c>
      <c r="E29" s="27">
        <f t="shared" si="4"/>
        <v>5.46</v>
      </c>
      <c r="F29" s="28">
        <f t="shared" si="0"/>
        <v>710755.5</v>
      </c>
      <c r="G29" s="5"/>
      <c r="H29" s="26">
        <f>'5. Historical Wholesale'!H29</f>
        <v>151722</v>
      </c>
      <c r="I29" s="27">
        <f t="shared" si="5"/>
        <v>0.88</v>
      </c>
      <c r="J29" s="28">
        <f t="shared" si="1"/>
        <v>133515.36000000002</v>
      </c>
      <c r="K29" s="5"/>
      <c r="L29" s="26">
        <f>'5. Historical Wholesale'!L29</f>
        <v>151722</v>
      </c>
      <c r="M29" s="27">
        <f t="shared" si="6"/>
        <v>2.81</v>
      </c>
      <c r="N29" s="28">
        <f t="shared" si="2"/>
        <v>426338.82</v>
      </c>
      <c r="O29" s="5"/>
      <c r="P29" s="16">
        <f t="shared" si="3"/>
        <v>559854.18000000005</v>
      </c>
      <c r="Q29" s="5"/>
    </row>
    <row r="30" spans="2:17" ht="15.75" x14ac:dyDescent="0.25">
      <c r="B30" s="17" t="s">
        <v>122</v>
      </c>
      <c r="C30" s="5"/>
      <c r="D30" s="26">
        <f>'5. Historical Wholesale'!D30</f>
        <v>122986</v>
      </c>
      <c r="E30" s="27">
        <f t="shared" si="4"/>
        <v>5.46</v>
      </c>
      <c r="F30" s="28">
        <f t="shared" si="0"/>
        <v>671503.55999999994</v>
      </c>
      <c r="G30" s="5"/>
      <c r="H30" s="26">
        <f>'5. Historical Wholesale'!H30</f>
        <v>158054</v>
      </c>
      <c r="I30" s="27">
        <f t="shared" si="5"/>
        <v>0.88</v>
      </c>
      <c r="J30" s="28">
        <f t="shared" si="1"/>
        <v>139087.51999999999</v>
      </c>
      <c r="K30" s="5"/>
      <c r="L30" s="26">
        <f>'5. Historical Wholesale'!L30</f>
        <v>158054</v>
      </c>
      <c r="M30" s="27">
        <f t="shared" si="6"/>
        <v>2.81</v>
      </c>
      <c r="N30" s="28">
        <f t="shared" si="2"/>
        <v>444131.74</v>
      </c>
      <c r="O30" s="5"/>
      <c r="P30" s="16">
        <f t="shared" si="3"/>
        <v>583219.26</v>
      </c>
      <c r="Q30" s="5"/>
    </row>
    <row r="31" spans="2:17" ht="15.75" x14ac:dyDescent="0.25">
      <c r="B31" s="17" t="s">
        <v>123</v>
      </c>
      <c r="C31" s="5"/>
      <c r="D31" s="26">
        <f>'5. Historical Wholesale'!D31</f>
        <v>130247</v>
      </c>
      <c r="E31" s="27">
        <f t="shared" si="4"/>
        <v>5.46</v>
      </c>
      <c r="F31" s="28">
        <f t="shared" si="0"/>
        <v>711148.62</v>
      </c>
      <c r="G31" s="5"/>
      <c r="H31" s="26">
        <f>'5. Historical Wholesale'!H31</f>
        <v>158976</v>
      </c>
      <c r="I31" s="27">
        <f t="shared" si="5"/>
        <v>0.88</v>
      </c>
      <c r="J31" s="28">
        <f t="shared" si="1"/>
        <v>139898.88</v>
      </c>
      <c r="K31" s="5"/>
      <c r="L31" s="26">
        <f>'5. Historical Wholesale'!L31</f>
        <v>158976</v>
      </c>
      <c r="M31" s="27">
        <f t="shared" si="6"/>
        <v>2.81</v>
      </c>
      <c r="N31" s="28">
        <f t="shared" si="2"/>
        <v>446722.56</v>
      </c>
      <c r="O31" s="5"/>
      <c r="P31" s="16">
        <f t="shared" si="3"/>
        <v>586621.43999999994</v>
      </c>
      <c r="Q31" s="5"/>
    </row>
    <row r="32" spans="2:17" ht="15.75" x14ac:dyDescent="0.25">
      <c r="B32" s="17" t="s">
        <v>124</v>
      </c>
      <c r="C32" s="5"/>
      <c r="D32" s="26">
        <f>'5. Historical Wholesale'!D32</f>
        <v>127229</v>
      </c>
      <c r="E32" s="27">
        <f t="shared" si="4"/>
        <v>5.46</v>
      </c>
      <c r="F32" s="28">
        <f t="shared" si="0"/>
        <v>694670.34</v>
      </c>
      <c r="G32" s="5"/>
      <c r="H32" s="26">
        <f>'5. Historical Wholesale'!H32</f>
        <v>137461</v>
      </c>
      <c r="I32" s="27">
        <f t="shared" si="5"/>
        <v>0.88</v>
      </c>
      <c r="J32" s="28">
        <f t="shared" si="1"/>
        <v>120965.68000000001</v>
      </c>
      <c r="K32" s="5"/>
      <c r="L32" s="26">
        <f>'5. Historical Wholesale'!L32</f>
        <v>137461</v>
      </c>
      <c r="M32" s="27">
        <f t="shared" si="6"/>
        <v>2.81</v>
      </c>
      <c r="N32" s="28">
        <f t="shared" si="2"/>
        <v>386265.41000000003</v>
      </c>
      <c r="O32" s="5"/>
      <c r="P32" s="16">
        <f t="shared" si="3"/>
        <v>507231.09</v>
      </c>
      <c r="Q32" s="5"/>
    </row>
    <row r="33" spans="2:17" ht="15.75" x14ac:dyDescent="0.25">
      <c r="B33" s="17" t="s">
        <v>125</v>
      </c>
      <c r="C33" s="5"/>
      <c r="D33" s="26">
        <f>'5. Historical Wholesale'!D33</f>
        <v>110751</v>
      </c>
      <c r="E33" s="27">
        <f t="shared" si="4"/>
        <v>5.46</v>
      </c>
      <c r="F33" s="28">
        <f t="shared" si="0"/>
        <v>604700.46</v>
      </c>
      <c r="G33" s="5"/>
      <c r="H33" s="26">
        <f>'5. Historical Wholesale'!H33</f>
        <v>126094</v>
      </c>
      <c r="I33" s="27">
        <f t="shared" si="5"/>
        <v>0.88</v>
      </c>
      <c r="J33" s="28">
        <f t="shared" si="1"/>
        <v>110962.72</v>
      </c>
      <c r="K33" s="5"/>
      <c r="L33" s="26">
        <f>'5. Historical Wholesale'!L33</f>
        <v>126094</v>
      </c>
      <c r="M33" s="27">
        <f t="shared" si="6"/>
        <v>2.81</v>
      </c>
      <c r="N33" s="28">
        <f t="shared" si="2"/>
        <v>354324.14</v>
      </c>
      <c r="O33" s="5"/>
      <c r="P33" s="16">
        <f t="shared" si="3"/>
        <v>465286.86</v>
      </c>
      <c r="Q33" s="5"/>
    </row>
    <row r="34" spans="2:17" ht="15.75" x14ac:dyDescent="0.25">
      <c r="B34" s="17" t="s">
        <v>126</v>
      </c>
      <c r="C34" s="5"/>
      <c r="D34" s="26">
        <f>'5. Historical Wholesale'!D34</f>
        <v>117778</v>
      </c>
      <c r="E34" s="27">
        <f t="shared" si="4"/>
        <v>5.46</v>
      </c>
      <c r="F34" s="28">
        <f t="shared" si="0"/>
        <v>643067.88</v>
      </c>
      <c r="G34" s="5"/>
      <c r="H34" s="26">
        <f>'5. Historical Wholesale'!H34</f>
        <v>127908</v>
      </c>
      <c r="I34" s="27">
        <f t="shared" si="5"/>
        <v>0.88</v>
      </c>
      <c r="J34" s="28">
        <f t="shared" si="1"/>
        <v>112559.03999999999</v>
      </c>
      <c r="K34" s="5"/>
      <c r="L34" s="26">
        <f>'5. Historical Wholesale'!L34</f>
        <v>127908</v>
      </c>
      <c r="M34" s="27">
        <f t="shared" si="6"/>
        <v>2.81</v>
      </c>
      <c r="N34" s="28">
        <f t="shared" si="2"/>
        <v>359421.48</v>
      </c>
      <c r="O34" s="5"/>
      <c r="P34" s="16">
        <f t="shared" si="3"/>
        <v>471980.51999999996</v>
      </c>
      <c r="Q34" s="5"/>
    </row>
    <row r="35" spans="2:17" ht="15.75" x14ac:dyDescent="0.25">
      <c r="B35" s="17" t="s">
        <v>127</v>
      </c>
      <c r="C35" s="5"/>
      <c r="D35" s="26">
        <f>'5. Historical Wholesale'!D35</f>
        <v>120667</v>
      </c>
      <c r="E35" s="27">
        <f t="shared" si="4"/>
        <v>5.46</v>
      </c>
      <c r="F35" s="28">
        <f t="shared" si="0"/>
        <v>658841.81999999995</v>
      </c>
      <c r="G35" s="5"/>
      <c r="H35" s="26">
        <f>'5. Historical Wholesale'!H35</f>
        <v>125886</v>
      </c>
      <c r="I35" s="27">
        <f t="shared" si="5"/>
        <v>0.88</v>
      </c>
      <c r="J35" s="28">
        <f t="shared" si="1"/>
        <v>110779.68000000001</v>
      </c>
      <c r="K35" s="5"/>
      <c r="L35" s="26">
        <f>'5. Historical Wholesale'!L35</f>
        <v>125886</v>
      </c>
      <c r="M35" s="27">
        <f t="shared" si="6"/>
        <v>2.81</v>
      </c>
      <c r="N35" s="28">
        <f t="shared" si="2"/>
        <v>353739.66000000003</v>
      </c>
      <c r="O35" s="5"/>
      <c r="P35" s="16">
        <f t="shared" si="3"/>
        <v>464519.34</v>
      </c>
      <c r="Q35" s="5"/>
    </row>
    <row r="36" spans="2:17" x14ac:dyDescent="0.2">
      <c r="B36" s="5"/>
      <c r="C36" s="5"/>
      <c r="D36" s="5"/>
      <c r="E36" s="5"/>
      <c r="F36" s="5"/>
      <c r="G36" s="5"/>
      <c r="H36" s="5"/>
      <c r="I36" s="5"/>
      <c r="J36" s="5"/>
      <c r="K36" s="5"/>
      <c r="L36" s="5"/>
      <c r="M36" s="5"/>
      <c r="N36" s="5"/>
      <c r="O36" s="5"/>
      <c r="P36" s="5"/>
      <c r="Q36" s="5"/>
    </row>
    <row r="37" spans="2:17" ht="19.5" thickBot="1" x14ac:dyDescent="0.35">
      <c r="B37" s="18" t="s">
        <v>128</v>
      </c>
      <c r="C37" s="5"/>
      <c r="D37" s="19">
        <f>SUM(D24:D35)</f>
        <v>1458349</v>
      </c>
      <c r="E37" s="20">
        <f>IF(D37&lt;&gt;0,F37/D37,0)</f>
        <v>5.46</v>
      </c>
      <c r="F37" s="21">
        <f>SUM(F24:F35)</f>
        <v>7962585.54</v>
      </c>
      <c r="G37" s="5"/>
      <c r="H37" s="19">
        <f>SUM(H24:H35)</f>
        <v>1618267</v>
      </c>
      <c r="I37" s="20">
        <f>IF(H37&lt;&gt;0,J37/H37,0)</f>
        <v>0.88</v>
      </c>
      <c r="J37" s="21">
        <f>SUM(J24:J35)</f>
        <v>1424074.96</v>
      </c>
      <c r="K37" s="5"/>
      <c r="L37" s="19">
        <f>SUM(L24:L35)</f>
        <v>1618267</v>
      </c>
      <c r="M37" s="20">
        <f>IF(L37&lt;&gt;0,N37/L37,0)</f>
        <v>2.8099999999999996</v>
      </c>
      <c r="N37" s="21">
        <f>SUM(N24:N35)</f>
        <v>4547330.2699999996</v>
      </c>
      <c r="O37" s="5"/>
      <c r="P37" s="21">
        <f>SUM(P24:P35)</f>
        <v>5971405.2300000004</v>
      </c>
      <c r="Q37" s="5"/>
    </row>
    <row r="38" spans="2:17" x14ac:dyDescent="0.2">
      <c r="B38" s="5"/>
      <c r="C38" s="5"/>
      <c r="D38" s="5"/>
      <c r="E38" s="5"/>
      <c r="F38" s="5"/>
      <c r="G38" s="5"/>
      <c r="H38" s="5"/>
      <c r="I38" s="5"/>
      <c r="J38" s="5"/>
      <c r="K38" s="5"/>
      <c r="L38" s="5"/>
      <c r="M38" s="5"/>
      <c r="N38" s="5"/>
      <c r="O38" s="5"/>
      <c r="P38" s="5"/>
      <c r="Q38" s="5"/>
    </row>
    <row r="39" spans="2:17" ht="15.75" x14ac:dyDescent="0.2">
      <c r="B39" s="64" t="s">
        <v>165</v>
      </c>
      <c r="C39" s="5"/>
      <c r="D39" s="229" t="s">
        <v>162</v>
      </c>
      <c r="E39" s="229"/>
      <c r="F39" s="229"/>
      <c r="G39" s="63"/>
      <c r="H39" s="229" t="s">
        <v>164</v>
      </c>
      <c r="I39" s="229"/>
      <c r="J39" s="229"/>
      <c r="K39" s="63"/>
      <c r="L39" s="229" t="s">
        <v>163</v>
      </c>
      <c r="M39" s="229"/>
      <c r="N39" s="229"/>
      <c r="O39" s="63"/>
      <c r="P39" s="113" t="s">
        <v>972</v>
      </c>
      <c r="Q39" s="5"/>
    </row>
    <row r="40" spans="2:17" ht="16.5" x14ac:dyDescent="0.3">
      <c r="B40" s="14"/>
      <c r="C40" s="9"/>
      <c r="D40" s="15"/>
      <c r="E40" s="15"/>
      <c r="F40" s="15"/>
      <c r="G40" s="9"/>
      <c r="H40" s="15"/>
      <c r="I40" s="15"/>
      <c r="J40" s="15"/>
      <c r="K40" s="9"/>
      <c r="L40" s="15"/>
      <c r="M40" s="15"/>
      <c r="N40" s="15"/>
      <c r="O40" s="9"/>
      <c r="P40" s="15"/>
      <c r="Q40" s="5"/>
    </row>
    <row r="41" spans="2:17" ht="16.5" x14ac:dyDescent="0.3">
      <c r="B41" s="14" t="s">
        <v>113</v>
      </c>
      <c r="C41" s="9"/>
      <c r="D41" s="15" t="s">
        <v>114</v>
      </c>
      <c r="E41" s="15" t="s">
        <v>108</v>
      </c>
      <c r="F41" s="15" t="s">
        <v>115</v>
      </c>
      <c r="G41" s="9"/>
      <c r="H41" s="15" t="s">
        <v>114</v>
      </c>
      <c r="I41" s="15" t="s">
        <v>108</v>
      </c>
      <c r="J41" s="15" t="s">
        <v>115</v>
      </c>
      <c r="K41" s="9"/>
      <c r="L41" s="15" t="s">
        <v>114</v>
      </c>
      <c r="M41" s="15" t="s">
        <v>108</v>
      </c>
      <c r="N41" s="15" t="s">
        <v>115</v>
      </c>
      <c r="O41" s="9"/>
      <c r="P41" s="15" t="s">
        <v>115</v>
      </c>
      <c r="Q41" s="5"/>
    </row>
    <row r="42" spans="2:17" x14ac:dyDescent="0.2">
      <c r="B42" s="5"/>
      <c r="C42" s="5"/>
      <c r="D42" s="5"/>
      <c r="E42" s="5"/>
      <c r="F42" s="5"/>
      <c r="G42" s="5"/>
      <c r="H42" s="5"/>
      <c r="I42" s="5"/>
      <c r="J42" s="5"/>
      <c r="K42" s="5"/>
      <c r="L42" s="5"/>
      <c r="M42" s="5"/>
      <c r="N42" s="5"/>
      <c r="O42" s="5"/>
      <c r="P42" s="5"/>
      <c r="Q42" s="5"/>
    </row>
    <row r="43" spans="2:17" ht="15.75" x14ac:dyDescent="0.25">
      <c r="B43" s="17" t="s">
        <v>116</v>
      </c>
      <c r="C43" s="5"/>
      <c r="D43" s="26">
        <f>'5. Historical Wholesale'!D43</f>
        <v>10938.8</v>
      </c>
      <c r="E43" s="27">
        <f>'4. UTRs and Sub-Transmission'!L35</f>
        <v>4.3472999999999997</v>
      </c>
      <c r="F43" s="28">
        <f t="shared" ref="F43:F54" si="7">D43*E43</f>
        <v>47554.245239999997</v>
      </c>
      <c r="G43" s="5"/>
      <c r="H43" s="26">
        <f>'5. Historical Wholesale'!H43</f>
        <v>10938.8</v>
      </c>
      <c r="I43" s="27">
        <f>'4. UTRs and Sub-Transmission'!L37</f>
        <v>0.67879999999999996</v>
      </c>
      <c r="J43" s="28">
        <f t="shared" ref="J43:J54" si="8">H43*I43</f>
        <v>7425.2574399999994</v>
      </c>
      <c r="K43" s="5"/>
      <c r="L43" s="26">
        <f>'5. Historical Wholesale'!L43</f>
        <v>10938.8</v>
      </c>
      <c r="M43" s="27">
        <f>'4. UTRs and Sub-Transmission'!L39</f>
        <v>2.3267000000000002</v>
      </c>
      <c r="N43" s="28">
        <f t="shared" ref="N43:N54" si="9">L43*M43</f>
        <v>25451.305960000002</v>
      </c>
      <c r="O43" s="5"/>
      <c r="P43" s="16">
        <f t="shared" ref="P43:P54" si="10">J43+N43</f>
        <v>32876.563399999999</v>
      </c>
      <c r="Q43" s="5"/>
    </row>
    <row r="44" spans="2:17" ht="15.75" x14ac:dyDescent="0.25">
      <c r="B44" s="17" t="s">
        <v>117</v>
      </c>
      <c r="C44" s="5"/>
      <c r="D44" s="26">
        <f>'5. Historical Wholesale'!D44</f>
        <v>11179.8</v>
      </c>
      <c r="E44" s="27">
        <f t="shared" ref="E44:E54" si="11">E43</f>
        <v>4.3472999999999997</v>
      </c>
      <c r="F44" s="28">
        <f t="shared" si="7"/>
        <v>48601.944539999997</v>
      </c>
      <c r="G44" s="5"/>
      <c r="H44" s="26">
        <f>'5. Historical Wholesale'!H44</f>
        <v>11179.8</v>
      </c>
      <c r="I44" s="27">
        <f t="shared" ref="I44:I54" si="12">I43</f>
        <v>0.67879999999999996</v>
      </c>
      <c r="J44" s="28">
        <f t="shared" si="8"/>
        <v>7588.8482399999994</v>
      </c>
      <c r="K44" s="5"/>
      <c r="L44" s="26">
        <f>'5. Historical Wholesale'!L44</f>
        <v>11179.8</v>
      </c>
      <c r="M44" s="27">
        <f t="shared" ref="M44:M54" si="13">M43</f>
        <v>2.3267000000000002</v>
      </c>
      <c r="N44" s="28">
        <f t="shared" si="9"/>
        <v>26012.040660000002</v>
      </c>
      <c r="O44" s="5"/>
      <c r="P44" s="16">
        <f t="shared" si="10"/>
        <v>33600.888900000005</v>
      </c>
      <c r="Q44" s="5"/>
    </row>
    <row r="45" spans="2:17" ht="15.75" x14ac:dyDescent="0.25">
      <c r="B45" s="17" t="s">
        <v>118</v>
      </c>
      <c r="C45" s="5"/>
      <c r="D45" s="26">
        <f>'5. Historical Wholesale'!D45</f>
        <v>10557.2</v>
      </c>
      <c r="E45" s="27">
        <f t="shared" si="11"/>
        <v>4.3472999999999997</v>
      </c>
      <c r="F45" s="28">
        <f t="shared" si="7"/>
        <v>45895.315560000003</v>
      </c>
      <c r="G45" s="5"/>
      <c r="H45" s="26">
        <f>'5. Historical Wholesale'!H45</f>
        <v>10643.55</v>
      </c>
      <c r="I45" s="27">
        <f t="shared" si="12"/>
        <v>0.67879999999999996</v>
      </c>
      <c r="J45" s="28">
        <f t="shared" si="8"/>
        <v>7224.8417399999989</v>
      </c>
      <c r="K45" s="5"/>
      <c r="L45" s="26">
        <f>'5. Historical Wholesale'!L45</f>
        <v>10643.55</v>
      </c>
      <c r="M45" s="27">
        <f t="shared" si="13"/>
        <v>2.3267000000000002</v>
      </c>
      <c r="N45" s="28">
        <f t="shared" si="9"/>
        <v>24764.347785000002</v>
      </c>
      <c r="O45" s="5"/>
      <c r="P45" s="16">
        <f t="shared" si="10"/>
        <v>31989.189525000002</v>
      </c>
      <c r="Q45" s="5"/>
    </row>
    <row r="46" spans="2:17" ht="15.75" x14ac:dyDescent="0.25">
      <c r="B46" s="17" t="s">
        <v>119</v>
      </c>
      <c r="C46" s="5"/>
      <c r="D46" s="26">
        <f>'5. Historical Wholesale'!D46</f>
        <v>9834.76</v>
      </c>
      <c r="E46" s="27">
        <f t="shared" si="11"/>
        <v>4.3472999999999997</v>
      </c>
      <c r="F46" s="28">
        <f t="shared" si="7"/>
        <v>42754.652148000001</v>
      </c>
      <c r="G46" s="5"/>
      <c r="H46" s="26">
        <f>'5. Historical Wholesale'!H46</f>
        <v>9834.76</v>
      </c>
      <c r="I46" s="27">
        <f t="shared" si="12"/>
        <v>0.67879999999999996</v>
      </c>
      <c r="J46" s="28">
        <f t="shared" si="8"/>
        <v>6675.8350879999998</v>
      </c>
      <c r="K46" s="5"/>
      <c r="L46" s="26">
        <f>'5. Historical Wholesale'!L46</f>
        <v>9834.76</v>
      </c>
      <c r="M46" s="27">
        <f t="shared" si="13"/>
        <v>2.3267000000000002</v>
      </c>
      <c r="N46" s="28">
        <f t="shared" si="9"/>
        <v>22882.536092000002</v>
      </c>
      <c r="O46" s="5"/>
      <c r="P46" s="16">
        <f t="shared" si="10"/>
        <v>29558.371180000002</v>
      </c>
      <c r="Q46" s="5"/>
    </row>
    <row r="47" spans="2:17" ht="15.75" x14ac:dyDescent="0.25">
      <c r="B47" s="17" t="s">
        <v>120</v>
      </c>
      <c r="C47" s="5"/>
      <c r="D47" s="26">
        <f>'5. Historical Wholesale'!D47</f>
        <v>12456.05</v>
      </c>
      <c r="E47" s="27">
        <f t="shared" si="11"/>
        <v>4.3472999999999997</v>
      </c>
      <c r="F47" s="28">
        <f t="shared" si="7"/>
        <v>54150.186164999992</v>
      </c>
      <c r="G47" s="5"/>
      <c r="H47" s="26">
        <f>'5. Historical Wholesale'!H47</f>
        <v>12456.05</v>
      </c>
      <c r="I47" s="27">
        <f t="shared" si="12"/>
        <v>0.67879999999999996</v>
      </c>
      <c r="J47" s="28">
        <f t="shared" si="8"/>
        <v>8455.1667399999988</v>
      </c>
      <c r="K47" s="5"/>
      <c r="L47" s="26">
        <f>'5. Historical Wholesale'!L47</f>
        <v>12456.05</v>
      </c>
      <c r="M47" s="27">
        <f t="shared" si="13"/>
        <v>2.3267000000000002</v>
      </c>
      <c r="N47" s="28">
        <f t="shared" si="9"/>
        <v>28981.491535000001</v>
      </c>
      <c r="O47" s="5"/>
      <c r="P47" s="16">
        <f t="shared" si="10"/>
        <v>37436.658275000002</v>
      </c>
      <c r="Q47" s="5"/>
    </row>
    <row r="48" spans="2:17" ht="15.75" x14ac:dyDescent="0.25">
      <c r="B48" s="17" t="s">
        <v>121</v>
      </c>
      <c r="C48" s="5"/>
      <c r="D48" s="26">
        <f>'5. Historical Wholesale'!D48</f>
        <v>15391.72</v>
      </c>
      <c r="E48" s="27">
        <f t="shared" si="11"/>
        <v>4.3472999999999997</v>
      </c>
      <c r="F48" s="28">
        <f t="shared" si="7"/>
        <v>66912.424355999989</v>
      </c>
      <c r="G48" s="5"/>
      <c r="H48" s="26">
        <f>'5. Historical Wholesale'!H48</f>
        <v>15391.72</v>
      </c>
      <c r="I48" s="27">
        <f t="shared" si="12"/>
        <v>0.67879999999999996</v>
      </c>
      <c r="J48" s="28">
        <f t="shared" si="8"/>
        <v>10447.899535999999</v>
      </c>
      <c r="K48" s="5"/>
      <c r="L48" s="26">
        <f>'5. Historical Wholesale'!L48</f>
        <v>15391.72</v>
      </c>
      <c r="M48" s="27">
        <f t="shared" si="13"/>
        <v>2.3267000000000002</v>
      </c>
      <c r="N48" s="28">
        <f t="shared" si="9"/>
        <v>35811.914924000004</v>
      </c>
      <c r="O48" s="5"/>
      <c r="P48" s="16">
        <f t="shared" si="10"/>
        <v>46259.814460000001</v>
      </c>
      <c r="Q48" s="5"/>
    </row>
    <row r="49" spans="2:17" ht="15.75" x14ac:dyDescent="0.25">
      <c r="B49" s="17" t="s">
        <v>122</v>
      </c>
      <c r="C49" s="5"/>
      <c r="D49" s="26">
        <f>'5. Historical Wholesale'!D49</f>
        <v>15710.15</v>
      </c>
      <c r="E49" s="27">
        <f t="shared" si="11"/>
        <v>4.3472999999999997</v>
      </c>
      <c r="F49" s="28">
        <f t="shared" si="7"/>
        <v>68296.735094999996</v>
      </c>
      <c r="G49" s="5"/>
      <c r="H49" s="26">
        <f>'5. Historical Wholesale'!H49</f>
        <v>15710.15</v>
      </c>
      <c r="I49" s="27">
        <f t="shared" si="12"/>
        <v>0.67879999999999996</v>
      </c>
      <c r="J49" s="28">
        <f t="shared" si="8"/>
        <v>10664.049819999998</v>
      </c>
      <c r="K49" s="5"/>
      <c r="L49" s="26">
        <f>'5. Historical Wholesale'!L49</f>
        <v>15710.15</v>
      </c>
      <c r="M49" s="27">
        <f t="shared" si="13"/>
        <v>2.3267000000000002</v>
      </c>
      <c r="N49" s="28">
        <f t="shared" si="9"/>
        <v>36552.806005000006</v>
      </c>
      <c r="O49" s="5"/>
      <c r="P49" s="16">
        <f t="shared" si="10"/>
        <v>47216.855825000006</v>
      </c>
      <c r="Q49" s="5"/>
    </row>
    <row r="50" spans="2:17" ht="15.75" x14ac:dyDescent="0.25">
      <c r="B50" s="17" t="s">
        <v>123</v>
      </c>
      <c r="C50" s="5"/>
      <c r="D50" s="26">
        <f>'5. Historical Wholesale'!D50</f>
        <v>15638.21</v>
      </c>
      <c r="E50" s="27">
        <f t="shared" si="11"/>
        <v>4.3472999999999997</v>
      </c>
      <c r="F50" s="28">
        <f t="shared" si="7"/>
        <v>67983.990332999994</v>
      </c>
      <c r="G50" s="5"/>
      <c r="H50" s="26">
        <f>'5. Historical Wholesale'!H50</f>
        <v>15638.21</v>
      </c>
      <c r="I50" s="27">
        <f t="shared" si="12"/>
        <v>0.67879999999999996</v>
      </c>
      <c r="J50" s="28">
        <f t="shared" si="8"/>
        <v>10615.216947999999</v>
      </c>
      <c r="K50" s="5"/>
      <c r="L50" s="26">
        <f>'5. Historical Wholesale'!L50</f>
        <v>15638.21</v>
      </c>
      <c r="M50" s="27">
        <f t="shared" si="13"/>
        <v>2.3267000000000002</v>
      </c>
      <c r="N50" s="28">
        <f t="shared" si="9"/>
        <v>36385.423207</v>
      </c>
      <c r="O50" s="5"/>
      <c r="P50" s="16">
        <f t="shared" si="10"/>
        <v>47000.640155000001</v>
      </c>
      <c r="Q50" s="5"/>
    </row>
    <row r="51" spans="2:17" ht="15.75" x14ac:dyDescent="0.25">
      <c r="B51" s="17" t="s">
        <v>124</v>
      </c>
      <c r="C51" s="5"/>
      <c r="D51" s="26">
        <f>'5. Historical Wholesale'!D51</f>
        <v>13038.58</v>
      </c>
      <c r="E51" s="27">
        <f t="shared" si="11"/>
        <v>4.3472999999999997</v>
      </c>
      <c r="F51" s="28">
        <f t="shared" si="7"/>
        <v>56682.618833999994</v>
      </c>
      <c r="G51" s="5"/>
      <c r="H51" s="26">
        <f>'5. Historical Wholesale'!H51</f>
        <v>13038.58</v>
      </c>
      <c r="I51" s="27">
        <f t="shared" si="12"/>
        <v>0.67879999999999996</v>
      </c>
      <c r="J51" s="28">
        <f t="shared" si="8"/>
        <v>8850.5881039999986</v>
      </c>
      <c r="K51" s="5"/>
      <c r="L51" s="26">
        <f>'5. Historical Wholesale'!L51</f>
        <v>13038.58</v>
      </c>
      <c r="M51" s="27">
        <f t="shared" si="13"/>
        <v>2.3267000000000002</v>
      </c>
      <c r="N51" s="28">
        <f t="shared" si="9"/>
        <v>30336.864086000001</v>
      </c>
      <c r="O51" s="5"/>
      <c r="P51" s="16">
        <f t="shared" si="10"/>
        <v>39187.452189999996</v>
      </c>
      <c r="Q51" s="5"/>
    </row>
    <row r="52" spans="2:17" ht="15.75" x14ac:dyDescent="0.25">
      <c r="B52" s="17" t="s">
        <v>125</v>
      </c>
      <c r="C52" s="5"/>
      <c r="D52" s="26">
        <f>'5. Historical Wholesale'!D52</f>
        <v>10089.01</v>
      </c>
      <c r="E52" s="27">
        <f t="shared" si="11"/>
        <v>4.3472999999999997</v>
      </c>
      <c r="F52" s="28">
        <f t="shared" si="7"/>
        <v>43859.953173000002</v>
      </c>
      <c r="G52" s="5"/>
      <c r="H52" s="26">
        <f>'5. Historical Wholesale'!H52</f>
        <v>10170.69</v>
      </c>
      <c r="I52" s="27">
        <f t="shared" si="12"/>
        <v>0.67879999999999996</v>
      </c>
      <c r="J52" s="28">
        <f t="shared" si="8"/>
        <v>6903.864372</v>
      </c>
      <c r="K52" s="5"/>
      <c r="L52" s="26">
        <f>'5. Historical Wholesale'!L52</f>
        <v>10170.69</v>
      </c>
      <c r="M52" s="27">
        <f t="shared" si="13"/>
        <v>2.3267000000000002</v>
      </c>
      <c r="N52" s="28">
        <f t="shared" si="9"/>
        <v>23664.144423000002</v>
      </c>
      <c r="O52" s="5"/>
      <c r="P52" s="16">
        <f t="shared" si="10"/>
        <v>30568.008795000002</v>
      </c>
      <c r="Q52" s="5"/>
    </row>
    <row r="53" spans="2:17" ht="15.75" x14ac:dyDescent="0.25">
      <c r="B53" s="17" t="s">
        <v>126</v>
      </c>
      <c r="C53" s="5"/>
      <c r="D53" s="26">
        <f>'5. Historical Wholesale'!D53</f>
        <v>10884.14</v>
      </c>
      <c r="E53" s="27">
        <f t="shared" si="11"/>
        <v>4.3472999999999997</v>
      </c>
      <c r="F53" s="28">
        <f t="shared" si="7"/>
        <v>47316.621821999994</v>
      </c>
      <c r="G53" s="5"/>
      <c r="H53" s="26">
        <f>'5. Historical Wholesale'!H53</f>
        <v>10884.14</v>
      </c>
      <c r="I53" s="27">
        <f t="shared" si="12"/>
        <v>0.67879999999999996</v>
      </c>
      <c r="J53" s="28">
        <f t="shared" si="8"/>
        <v>7388.154231999999</v>
      </c>
      <c r="K53" s="5"/>
      <c r="L53" s="26">
        <f>'5. Historical Wholesale'!L53</f>
        <v>10884.14</v>
      </c>
      <c r="M53" s="27">
        <f t="shared" si="13"/>
        <v>2.3267000000000002</v>
      </c>
      <c r="N53" s="28">
        <f t="shared" si="9"/>
        <v>25324.128538000001</v>
      </c>
      <c r="O53" s="5"/>
      <c r="P53" s="16">
        <f t="shared" si="10"/>
        <v>32712.282769999998</v>
      </c>
      <c r="Q53" s="5"/>
    </row>
    <row r="54" spans="2:17" ht="15.75" x14ac:dyDescent="0.25">
      <c r="B54" s="17" t="s">
        <v>127</v>
      </c>
      <c r="C54" s="5"/>
      <c r="D54" s="26">
        <f>'5. Historical Wholesale'!D54</f>
        <v>11085.72</v>
      </c>
      <c r="E54" s="27">
        <f t="shared" si="11"/>
        <v>4.3472999999999997</v>
      </c>
      <c r="F54" s="28">
        <f t="shared" si="7"/>
        <v>48192.950555999996</v>
      </c>
      <c r="G54" s="5"/>
      <c r="H54" s="26">
        <f>'5. Historical Wholesale'!H54</f>
        <v>11085.72</v>
      </c>
      <c r="I54" s="27">
        <f t="shared" si="12"/>
        <v>0.67879999999999996</v>
      </c>
      <c r="J54" s="28">
        <f t="shared" si="8"/>
        <v>7524.9867359999989</v>
      </c>
      <c r="K54" s="5"/>
      <c r="L54" s="26">
        <f>'5. Historical Wholesale'!L54</f>
        <v>11085.72</v>
      </c>
      <c r="M54" s="27">
        <f t="shared" si="13"/>
        <v>2.3267000000000002</v>
      </c>
      <c r="N54" s="28">
        <f t="shared" si="9"/>
        <v>25793.144724000002</v>
      </c>
      <c r="O54" s="5"/>
      <c r="P54" s="16">
        <f t="shared" si="10"/>
        <v>33318.131460000004</v>
      </c>
      <c r="Q54" s="5"/>
    </row>
    <row r="55" spans="2:17" x14ac:dyDescent="0.2">
      <c r="B55" s="5"/>
      <c r="C55" s="5"/>
      <c r="D55" s="5"/>
      <c r="E55" s="5"/>
      <c r="F55" s="5"/>
      <c r="G55" s="5"/>
      <c r="H55" s="5"/>
      <c r="I55" s="5"/>
      <c r="J55" s="5"/>
      <c r="K55" s="5"/>
      <c r="L55" s="5"/>
      <c r="M55" s="5"/>
      <c r="N55" s="5"/>
      <c r="O55" s="5"/>
      <c r="P55" s="5"/>
      <c r="Q55" s="5"/>
    </row>
    <row r="56" spans="2:17" ht="19.5" thickBot="1" x14ac:dyDescent="0.35">
      <c r="B56" s="18" t="s">
        <v>128</v>
      </c>
      <c r="C56" s="5"/>
      <c r="D56" s="19">
        <f>SUM(D43:D54)</f>
        <v>146804.13999999998</v>
      </c>
      <c r="E56" s="20">
        <f>IF(D56&lt;&gt;0,F56/D56,0)</f>
        <v>4.3473000000000006</v>
      </c>
      <c r="F56" s="21">
        <f>SUM(F43:F54)</f>
        <v>638201.63782199996</v>
      </c>
      <c r="G56" s="5"/>
      <c r="H56" s="19">
        <f>SUM(H43:H54)</f>
        <v>146972.16999999998</v>
      </c>
      <c r="I56" s="20">
        <f>IF(H56&lt;&gt;0,J56/H56,0)</f>
        <v>0.67879999999999985</v>
      </c>
      <c r="J56" s="21">
        <f>SUM(J43:J54)</f>
        <v>99764.708995999972</v>
      </c>
      <c r="K56" s="5"/>
      <c r="L56" s="19">
        <f>SUM(L43:L54)</f>
        <v>146972.16999999998</v>
      </c>
      <c r="M56" s="20">
        <f>IF(L56&lt;&gt;0,N56/L56,0)</f>
        <v>2.3267000000000007</v>
      </c>
      <c r="N56" s="21">
        <f>SUM(N43:N54)</f>
        <v>341960.14793900005</v>
      </c>
      <c r="O56" s="5"/>
      <c r="P56" s="21">
        <f>SUM(P43:P54)</f>
        <v>441724.85693500005</v>
      </c>
      <c r="Q56" s="5"/>
    </row>
    <row r="57" spans="2:17" x14ac:dyDescent="0.2">
      <c r="B57" s="5"/>
      <c r="C57" s="5"/>
      <c r="D57" s="5"/>
      <c r="E57" s="5"/>
      <c r="F57" s="5"/>
      <c r="G57" s="5"/>
      <c r="H57" s="5"/>
      <c r="I57" s="5"/>
      <c r="J57" s="5"/>
      <c r="K57" s="5"/>
      <c r="L57" s="5"/>
      <c r="M57" s="5"/>
      <c r="N57" s="5"/>
      <c r="O57" s="5"/>
      <c r="P57" s="5"/>
      <c r="Q57" s="5"/>
    </row>
    <row r="58" spans="2:17" ht="15.75" x14ac:dyDescent="0.2">
      <c r="B58" s="71" t="str">
        <f>'5. Historical Wholesale'!B58</f>
        <v>Add Extra Host Here (I)</v>
      </c>
      <c r="C58" s="5"/>
      <c r="D58" s="229" t="s">
        <v>162</v>
      </c>
      <c r="E58" s="229"/>
      <c r="F58" s="229"/>
      <c r="G58" s="63"/>
      <c r="H58" s="229" t="s">
        <v>164</v>
      </c>
      <c r="I58" s="229"/>
      <c r="J58" s="229"/>
      <c r="K58" s="63"/>
      <c r="L58" s="229" t="s">
        <v>163</v>
      </c>
      <c r="M58" s="229"/>
      <c r="N58" s="229"/>
      <c r="O58" s="63"/>
      <c r="P58" s="113" t="s">
        <v>972</v>
      </c>
      <c r="Q58" s="5"/>
    </row>
    <row r="59" spans="2:17" ht="16.5" x14ac:dyDescent="0.3">
      <c r="B59" s="14"/>
      <c r="C59" s="9"/>
      <c r="D59" s="15"/>
      <c r="E59" s="15"/>
      <c r="F59" s="15"/>
      <c r="G59" s="9"/>
      <c r="H59" s="15"/>
      <c r="I59" s="15"/>
      <c r="J59" s="15"/>
      <c r="K59" s="9"/>
      <c r="L59" s="15"/>
      <c r="M59" s="15"/>
      <c r="N59" s="15"/>
      <c r="O59" s="9"/>
      <c r="P59" s="15"/>
      <c r="Q59" s="5"/>
    </row>
    <row r="60" spans="2:17" ht="16.5" x14ac:dyDescent="0.3">
      <c r="B60" s="14" t="s">
        <v>113</v>
      </c>
      <c r="C60" s="9"/>
      <c r="D60" s="15" t="s">
        <v>114</v>
      </c>
      <c r="E60" s="15" t="s">
        <v>108</v>
      </c>
      <c r="F60" s="15" t="s">
        <v>115</v>
      </c>
      <c r="G60" s="9"/>
      <c r="H60" s="15" t="s">
        <v>114</v>
      </c>
      <c r="I60" s="15" t="s">
        <v>108</v>
      </c>
      <c r="J60" s="15" t="s">
        <v>115</v>
      </c>
      <c r="K60" s="9"/>
      <c r="L60" s="15" t="s">
        <v>114</v>
      </c>
      <c r="M60" s="15" t="s">
        <v>108</v>
      </c>
      <c r="N60" s="15" t="s">
        <v>115</v>
      </c>
      <c r="O60" s="9"/>
      <c r="P60" s="15" t="s">
        <v>115</v>
      </c>
      <c r="Q60" s="5"/>
    </row>
    <row r="61" spans="2:17" x14ac:dyDescent="0.2">
      <c r="B61" s="5"/>
      <c r="C61" s="5"/>
      <c r="D61" s="5"/>
      <c r="E61" s="5"/>
      <c r="F61" s="5"/>
      <c r="G61" s="5"/>
      <c r="H61" s="5"/>
      <c r="I61" s="5"/>
      <c r="J61" s="5"/>
      <c r="K61" s="5"/>
      <c r="L61" s="5"/>
      <c r="M61" s="5"/>
      <c r="N61" s="5"/>
      <c r="O61" s="5"/>
      <c r="P61" s="5"/>
      <c r="Q61" s="5"/>
    </row>
    <row r="62" spans="2:17" ht="15.75" x14ac:dyDescent="0.25">
      <c r="B62" s="17" t="s">
        <v>116</v>
      </c>
      <c r="C62" s="5"/>
      <c r="D62" s="26">
        <f>'5. Historical Wholesale'!D62</f>
        <v>0</v>
      </c>
      <c r="E62" s="27">
        <f>'4. UTRs and Sub-Transmission'!L52</f>
        <v>0</v>
      </c>
      <c r="F62" s="28">
        <f t="shared" ref="F62:F73" si="14">D62*E62</f>
        <v>0</v>
      </c>
      <c r="G62" s="5"/>
      <c r="H62" s="26">
        <f>'5. Historical Wholesale'!H62</f>
        <v>0</v>
      </c>
      <c r="I62" s="27">
        <f>'4. UTRs and Sub-Transmission'!L54</f>
        <v>0</v>
      </c>
      <c r="J62" s="28">
        <f t="shared" ref="J62:J73" si="15">H62*I62</f>
        <v>0</v>
      </c>
      <c r="K62" s="5"/>
      <c r="L62" s="26">
        <f>'5. Historical Wholesale'!L62</f>
        <v>0</v>
      </c>
      <c r="M62" s="27">
        <f>'4. UTRs and Sub-Transmission'!L56</f>
        <v>0</v>
      </c>
      <c r="N62" s="28">
        <f t="shared" ref="N62:N73" si="16">L62*M62</f>
        <v>0</v>
      </c>
      <c r="O62" s="5"/>
      <c r="P62" s="16">
        <f t="shared" ref="P62:P73" si="17">J62+N62</f>
        <v>0</v>
      </c>
      <c r="Q62" s="5"/>
    </row>
    <row r="63" spans="2:17" ht="15.75" x14ac:dyDescent="0.25">
      <c r="B63" s="17" t="s">
        <v>117</v>
      </c>
      <c r="C63" s="5"/>
      <c r="D63" s="26">
        <f>'5. Historical Wholesale'!D63</f>
        <v>0</v>
      </c>
      <c r="E63" s="27">
        <f t="shared" ref="E63:E73" si="18">E62</f>
        <v>0</v>
      </c>
      <c r="F63" s="28">
        <f t="shared" si="14"/>
        <v>0</v>
      </c>
      <c r="G63" s="5"/>
      <c r="H63" s="26">
        <f>'5. Historical Wholesale'!H63</f>
        <v>0</v>
      </c>
      <c r="I63" s="27">
        <f t="shared" ref="I63:I73" si="19">I62</f>
        <v>0</v>
      </c>
      <c r="J63" s="28">
        <f t="shared" si="15"/>
        <v>0</v>
      </c>
      <c r="K63" s="5"/>
      <c r="L63" s="26">
        <f>'5. Historical Wholesale'!L63</f>
        <v>0</v>
      </c>
      <c r="M63" s="27">
        <f t="shared" ref="M63:M73" si="20">M62</f>
        <v>0</v>
      </c>
      <c r="N63" s="28">
        <f t="shared" si="16"/>
        <v>0</v>
      </c>
      <c r="O63" s="5"/>
      <c r="P63" s="16">
        <f t="shared" si="17"/>
        <v>0</v>
      </c>
      <c r="Q63" s="5"/>
    </row>
    <row r="64" spans="2:17" ht="15.75" x14ac:dyDescent="0.25">
      <c r="B64" s="17" t="s">
        <v>118</v>
      </c>
      <c r="C64" s="5"/>
      <c r="D64" s="26">
        <f>'5. Historical Wholesale'!D64</f>
        <v>0</v>
      </c>
      <c r="E64" s="27">
        <f t="shared" si="18"/>
        <v>0</v>
      </c>
      <c r="F64" s="28">
        <f t="shared" si="14"/>
        <v>0</v>
      </c>
      <c r="G64" s="5"/>
      <c r="H64" s="26">
        <f>'5. Historical Wholesale'!H64</f>
        <v>0</v>
      </c>
      <c r="I64" s="27">
        <f t="shared" si="19"/>
        <v>0</v>
      </c>
      <c r="J64" s="28">
        <f t="shared" si="15"/>
        <v>0</v>
      </c>
      <c r="K64" s="5"/>
      <c r="L64" s="26">
        <f>'5. Historical Wholesale'!L64</f>
        <v>0</v>
      </c>
      <c r="M64" s="27">
        <f t="shared" si="20"/>
        <v>0</v>
      </c>
      <c r="N64" s="28">
        <f t="shared" si="16"/>
        <v>0</v>
      </c>
      <c r="O64" s="5"/>
      <c r="P64" s="16">
        <f t="shared" si="17"/>
        <v>0</v>
      </c>
      <c r="Q64" s="5"/>
    </row>
    <row r="65" spans="2:17" ht="15.75" x14ac:dyDescent="0.25">
      <c r="B65" s="17" t="s">
        <v>119</v>
      </c>
      <c r="C65" s="5"/>
      <c r="D65" s="26">
        <f>'5. Historical Wholesale'!D65</f>
        <v>0</v>
      </c>
      <c r="E65" s="27">
        <f t="shared" si="18"/>
        <v>0</v>
      </c>
      <c r="F65" s="28">
        <f t="shared" si="14"/>
        <v>0</v>
      </c>
      <c r="G65" s="5"/>
      <c r="H65" s="26">
        <f>'5. Historical Wholesale'!H65</f>
        <v>0</v>
      </c>
      <c r="I65" s="27">
        <f t="shared" si="19"/>
        <v>0</v>
      </c>
      <c r="J65" s="28">
        <f t="shared" si="15"/>
        <v>0</v>
      </c>
      <c r="K65" s="5"/>
      <c r="L65" s="26">
        <f>'5. Historical Wholesale'!L65</f>
        <v>0</v>
      </c>
      <c r="M65" s="27">
        <f t="shared" si="20"/>
        <v>0</v>
      </c>
      <c r="N65" s="28">
        <f t="shared" si="16"/>
        <v>0</v>
      </c>
      <c r="O65" s="5"/>
      <c r="P65" s="16">
        <f t="shared" si="17"/>
        <v>0</v>
      </c>
      <c r="Q65" s="5"/>
    </row>
    <row r="66" spans="2:17" ht="15.75" x14ac:dyDescent="0.25">
      <c r="B66" s="17" t="s">
        <v>120</v>
      </c>
      <c r="C66" s="5"/>
      <c r="D66" s="26">
        <f>'5. Historical Wholesale'!D66</f>
        <v>0</v>
      </c>
      <c r="E66" s="27">
        <f t="shared" si="18"/>
        <v>0</v>
      </c>
      <c r="F66" s="28">
        <f t="shared" si="14"/>
        <v>0</v>
      </c>
      <c r="G66" s="5"/>
      <c r="H66" s="26">
        <f>'5. Historical Wholesale'!H66</f>
        <v>0</v>
      </c>
      <c r="I66" s="27">
        <f t="shared" si="19"/>
        <v>0</v>
      </c>
      <c r="J66" s="28">
        <f t="shared" si="15"/>
        <v>0</v>
      </c>
      <c r="K66" s="5"/>
      <c r="L66" s="26">
        <f>'5. Historical Wholesale'!L66</f>
        <v>0</v>
      </c>
      <c r="M66" s="27">
        <f t="shared" si="20"/>
        <v>0</v>
      </c>
      <c r="N66" s="28">
        <f t="shared" si="16"/>
        <v>0</v>
      </c>
      <c r="O66" s="5"/>
      <c r="P66" s="16">
        <f t="shared" si="17"/>
        <v>0</v>
      </c>
      <c r="Q66" s="5"/>
    </row>
    <row r="67" spans="2:17" ht="15.75" x14ac:dyDescent="0.25">
      <c r="B67" s="17" t="s">
        <v>121</v>
      </c>
      <c r="C67" s="5"/>
      <c r="D67" s="26">
        <f>'5. Historical Wholesale'!D67</f>
        <v>0</v>
      </c>
      <c r="E67" s="27">
        <f t="shared" si="18"/>
        <v>0</v>
      </c>
      <c r="F67" s="28">
        <f t="shared" si="14"/>
        <v>0</v>
      </c>
      <c r="G67" s="5"/>
      <c r="H67" s="26">
        <f>'5. Historical Wholesale'!H67</f>
        <v>0</v>
      </c>
      <c r="I67" s="27">
        <f t="shared" si="19"/>
        <v>0</v>
      </c>
      <c r="J67" s="28">
        <f t="shared" si="15"/>
        <v>0</v>
      </c>
      <c r="K67" s="5"/>
      <c r="L67" s="26">
        <f>'5. Historical Wholesale'!L67</f>
        <v>0</v>
      </c>
      <c r="M67" s="27">
        <f t="shared" si="20"/>
        <v>0</v>
      </c>
      <c r="N67" s="28">
        <f t="shared" si="16"/>
        <v>0</v>
      </c>
      <c r="O67" s="5"/>
      <c r="P67" s="16">
        <f t="shared" si="17"/>
        <v>0</v>
      </c>
      <c r="Q67" s="5"/>
    </row>
    <row r="68" spans="2:17" ht="15.75" x14ac:dyDescent="0.25">
      <c r="B68" s="17" t="s">
        <v>122</v>
      </c>
      <c r="C68" s="5"/>
      <c r="D68" s="26">
        <f>'5. Historical Wholesale'!D68</f>
        <v>0</v>
      </c>
      <c r="E68" s="27">
        <f t="shared" si="18"/>
        <v>0</v>
      </c>
      <c r="F68" s="28">
        <f t="shared" si="14"/>
        <v>0</v>
      </c>
      <c r="G68" s="5"/>
      <c r="H68" s="26">
        <f>'5. Historical Wholesale'!H68</f>
        <v>0</v>
      </c>
      <c r="I68" s="27">
        <f t="shared" si="19"/>
        <v>0</v>
      </c>
      <c r="J68" s="28">
        <f t="shared" si="15"/>
        <v>0</v>
      </c>
      <c r="K68" s="5"/>
      <c r="L68" s="26">
        <f>'5. Historical Wholesale'!L68</f>
        <v>0</v>
      </c>
      <c r="M68" s="27">
        <f t="shared" si="20"/>
        <v>0</v>
      </c>
      <c r="N68" s="28">
        <f t="shared" si="16"/>
        <v>0</v>
      </c>
      <c r="O68" s="5"/>
      <c r="P68" s="16">
        <f t="shared" si="17"/>
        <v>0</v>
      </c>
      <c r="Q68" s="5"/>
    </row>
    <row r="69" spans="2:17" ht="15.75" x14ac:dyDescent="0.25">
      <c r="B69" s="17" t="s">
        <v>123</v>
      </c>
      <c r="C69" s="5"/>
      <c r="D69" s="26">
        <f>'5. Historical Wholesale'!D69</f>
        <v>0</v>
      </c>
      <c r="E69" s="27">
        <f t="shared" si="18"/>
        <v>0</v>
      </c>
      <c r="F69" s="28">
        <f t="shared" si="14"/>
        <v>0</v>
      </c>
      <c r="G69" s="5"/>
      <c r="H69" s="26">
        <f>'5. Historical Wholesale'!H69</f>
        <v>0</v>
      </c>
      <c r="I69" s="27">
        <f t="shared" si="19"/>
        <v>0</v>
      </c>
      <c r="J69" s="28">
        <f t="shared" si="15"/>
        <v>0</v>
      </c>
      <c r="K69" s="5"/>
      <c r="L69" s="26">
        <f>'5. Historical Wholesale'!L69</f>
        <v>0</v>
      </c>
      <c r="M69" s="27">
        <f t="shared" si="20"/>
        <v>0</v>
      </c>
      <c r="N69" s="28">
        <f t="shared" si="16"/>
        <v>0</v>
      </c>
      <c r="O69" s="5"/>
      <c r="P69" s="16">
        <f t="shared" si="17"/>
        <v>0</v>
      </c>
      <c r="Q69" s="5"/>
    </row>
    <row r="70" spans="2:17" ht="15.75" x14ac:dyDescent="0.25">
      <c r="B70" s="17" t="s">
        <v>124</v>
      </c>
      <c r="C70" s="5"/>
      <c r="D70" s="26">
        <f>'5. Historical Wholesale'!D70</f>
        <v>0</v>
      </c>
      <c r="E70" s="27">
        <f t="shared" si="18"/>
        <v>0</v>
      </c>
      <c r="F70" s="28">
        <f t="shared" si="14"/>
        <v>0</v>
      </c>
      <c r="G70" s="5"/>
      <c r="H70" s="26">
        <f>'5. Historical Wholesale'!H70</f>
        <v>0</v>
      </c>
      <c r="I70" s="27">
        <f t="shared" si="19"/>
        <v>0</v>
      </c>
      <c r="J70" s="28">
        <f t="shared" si="15"/>
        <v>0</v>
      </c>
      <c r="K70" s="5"/>
      <c r="L70" s="26">
        <f>'5. Historical Wholesale'!L70</f>
        <v>0</v>
      </c>
      <c r="M70" s="27">
        <f t="shared" si="20"/>
        <v>0</v>
      </c>
      <c r="N70" s="28">
        <f t="shared" si="16"/>
        <v>0</v>
      </c>
      <c r="O70" s="5"/>
      <c r="P70" s="16">
        <f t="shared" si="17"/>
        <v>0</v>
      </c>
      <c r="Q70" s="5"/>
    </row>
    <row r="71" spans="2:17" ht="15.75" x14ac:dyDescent="0.25">
      <c r="B71" s="17" t="s">
        <v>125</v>
      </c>
      <c r="C71" s="5"/>
      <c r="D71" s="26">
        <f>'5. Historical Wholesale'!D71</f>
        <v>0</v>
      </c>
      <c r="E71" s="27">
        <f t="shared" si="18"/>
        <v>0</v>
      </c>
      <c r="F71" s="28">
        <f t="shared" si="14"/>
        <v>0</v>
      </c>
      <c r="G71" s="5"/>
      <c r="H71" s="26">
        <f>'5. Historical Wholesale'!H71</f>
        <v>0</v>
      </c>
      <c r="I71" s="27">
        <f t="shared" si="19"/>
        <v>0</v>
      </c>
      <c r="J71" s="28">
        <f t="shared" si="15"/>
        <v>0</v>
      </c>
      <c r="K71" s="5"/>
      <c r="L71" s="26">
        <f>'5. Historical Wholesale'!L71</f>
        <v>0</v>
      </c>
      <c r="M71" s="27">
        <f t="shared" si="20"/>
        <v>0</v>
      </c>
      <c r="N71" s="28">
        <f t="shared" si="16"/>
        <v>0</v>
      </c>
      <c r="O71" s="5"/>
      <c r="P71" s="16">
        <f t="shared" si="17"/>
        <v>0</v>
      </c>
      <c r="Q71" s="5"/>
    </row>
    <row r="72" spans="2:17" ht="15.75" x14ac:dyDescent="0.25">
      <c r="B72" s="17" t="s">
        <v>126</v>
      </c>
      <c r="C72" s="5"/>
      <c r="D72" s="26">
        <f>'5. Historical Wholesale'!D72</f>
        <v>0</v>
      </c>
      <c r="E72" s="27">
        <f t="shared" si="18"/>
        <v>0</v>
      </c>
      <c r="F72" s="28">
        <f t="shared" si="14"/>
        <v>0</v>
      </c>
      <c r="G72" s="5"/>
      <c r="H72" s="26">
        <f>'5. Historical Wholesale'!H72</f>
        <v>0</v>
      </c>
      <c r="I72" s="27">
        <f t="shared" si="19"/>
        <v>0</v>
      </c>
      <c r="J72" s="28">
        <f t="shared" si="15"/>
        <v>0</v>
      </c>
      <c r="K72" s="5"/>
      <c r="L72" s="26">
        <f>'5. Historical Wholesale'!L72</f>
        <v>0</v>
      </c>
      <c r="M72" s="27">
        <f t="shared" si="20"/>
        <v>0</v>
      </c>
      <c r="N72" s="28">
        <f t="shared" si="16"/>
        <v>0</v>
      </c>
      <c r="O72" s="5"/>
      <c r="P72" s="16">
        <f t="shared" si="17"/>
        <v>0</v>
      </c>
      <c r="Q72" s="5"/>
    </row>
    <row r="73" spans="2:17" ht="15.75" x14ac:dyDescent="0.25">
      <c r="B73" s="17" t="s">
        <v>127</v>
      </c>
      <c r="C73" s="5"/>
      <c r="D73" s="26">
        <f>'5. Historical Wholesale'!D73</f>
        <v>0</v>
      </c>
      <c r="E73" s="27">
        <f t="shared" si="18"/>
        <v>0</v>
      </c>
      <c r="F73" s="28">
        <f t="shared" si="14"/>
        <v>0</v>
      </c>
      <c r="G73" s="5"/>
      <c r="H73" s="26">
        <f>'5. Historical Wholesale'!H73</f>
        <v>0</v>
      </c>
      <c r="I73" s="27">
        <f t="shared" si="19"/>
        <v>0</v>
      </c>
      <c r="J73" s="28">
        <f t="shared" si="15"/>
        <v>0</v>
      </c>
      <c r="K73" s="5"/>
      <c r="L73" s="26">
        <f>'5. Historical Wholesale'!L73</f>
        <v>0</v>
      </c>
      <c r="M73" s="27">
        <f t="shared" si="20"/>
        <v>0</v>
      </c>
      <c r="N73" s="28">
        <f t="shared" si="16"/>
        <v>0</v>
      </c>
      <c r="O73" s="5"/>
      <c r="P73" s="16">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18" t="s">
        <v>128</v>
      </c>
      <c r="C75" s="5"/>
      <c r="D75" s="19">
        <f>SUM(D62:D73)</f>
        <v>0</v>
      </c>
      <c r="E75" s="20">
        <f>IF(D75&lt;&gt;0,F75/D75,0)</f>
        <v>0</v>
      </c>
      <c r="F75" s="21">
        <f>SUM(F62:F73)</f>
        <v>0</v>
      </c>
      <c r="G75" s="5"/>
      <c r="H75" s="19">
        <f>SUM(H62:H73)</f>
        <v>0</v>
      </c>
      <c r="I75" s="20">
        <f>IF(H75&lt;&gt;0,J75/H75,0)</f>
        <v>0</v>
      </c>
      <c r="J75" s="21">
        <f>SUM(J62:J73)</f>
        <v>0</v>
      </c>
      <c r="K75" s="5"/>
      <c r="L75" s="19">
        <f>SUM(L62:L73)</f>
        <v>0</v>
      </c>
      <c r="M75" s="20">
        <f>IF(L75&lt;&gt;0,N75/L75,0)</f>
        <v>0</v>
      </c>
      <c r="N75" s="21">
        <f>SUM(N62:N73)</f>
        <v>0</v>
      </c>
      <c r="O75" s="5"/>
      <c r="P75" s="21">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1" t="str">
        <f>'5. Historical Wholesale'!B77</f>
        <v>Add Extra Host Here (II)</v>
      </c>
      <c r="C77" s="5"/>
      <c r="D77" s="229" t="s">
        <v>162</v>
      </c>
      <c r="E77" s="229"/>
      <c r="F77" s="229"/>
      <c r="G77" s="63"/>
      <c r="H77" s="229" t="s">
        <v>164</v>
      </c>
      <c r="I77" s="229"/>
      <c r="J77" s="229"/>
      <c r="K77" s="63"/>
      <c r="L77" s="229" t="s">
        <v>163</v>
      </c>
      <c r="M77" s="229"/>
      <c r="N77" s="229"/>
      <c r="O77" s="63"/>
      <c r="P77" s="113" t="s">
        <v>972</v>
      </c>
      <c r="Q77" s="5"/>
    </row>
    <row r="78" spans="2:17" ht="16.5" x14ac:dyDescent="0.3">
      <c r="B78" s="14"/>
      <c r="C78" s="9"/>
      <c r="D78" s="15"/>
      <c r="E78" s="15"/>
      <c r="F78" s="15"/>
      <c r="G78" s="9"/>
      <c r="H78" s="15"/>
      <c r="I78" s="15"/>
      <c r="J78" s="15"/>
      <c r="K78" s="9"/>
      <c r="L78" s="15"/>
      <c r="M78" s="15"/>
      <c r="N78" s="15"/>
      <c r="O78" s="9"/>
      <c r="P78" s="15"/>
      <c r="Q78" s="5"/>
    </row>
    <row r="79" spans="2:17" ht="16.5" x14ac:dyDescent="0.3">
      <c r="B79" s="14" t="s">
        <v>113</v>
      </c>
      <c r="C79" s="9"/>
      <c r="D79" s="15" t="s">
        <v>114</v>
      </c>
      <c r="E79" s="15" t="s">
        <v>108</v>
      </c>
      <c r="F79" s="15" t="s">
        <v>115</v>
      </c>
      <c r="G79" s="9"/>
      <c r="H79" s="15" t="s">
        <v>114</v>
      </c>
      <c r="I79" s="15" t="s">
        <v>108</v>
      </c>
      <c r="J79" s="15" t="s">
        <v>115</v>
      </c>
      <c r="K79" s="9"/>
      <c r="L79" s="15" t="s">
        <v>114</v>
      </c>
      <c r="M79" s="15" t="s">
        <v>108</v>
      </c>
      <c r="N79" s="15" t="s">
        <v>115</v>
      </c>
      <c r="O79" s="9"/>
      <c r="P79" s="15" t="s">
        <v>115</v>
      </c>
      <c r="Q79" s="5"/>
    </row>
    <row r="80" spans="2:17" x14ac:dyDescent="0.2">
      <c r="B80" s="5"/>
      <c r="C80" s="5"/>
      <c r="D80" s="5"/>
      <c r="E80" s="5"/>
      <c r="F80" s="5"/>
      <c r="G80" s="5"/>
      <c r="H80" s="5"/>
      <c r="I80" s="5"/>
      <c r="J80" s="5"/>
      <c r="K80" s="5"/>
      <c r="L80" s="5"/>
      <c r="M80" s="5"/>
      <c r="N80" s="5"/>
      <c r="O80" s="5"/>
      <c r="P80" s="5"/>
      <c r="Q80" s="5"/>
    </row>
    <row r="81" spans="2:17" ht="15.75" x14ac:dyDescent="0.25">
      <c r="B81" s="17" t="s">
        <v>116</v>
      </c>
      <c r="C81" s="5"/>
      <c r="D81" s="26">
        <f>'5. Historical Wholesale'!D81</f>
        <v>0</v>
      </c>
      <c r="E81" s="27">
        <f>'4. UTRs and Sub-Transmission'!L67</f>
        <v>0</v>
      </c>
      <c r="F81" s="28">
        <f t="shared" ref="F81:F92" si="21">D81*E81</f>
        <v>0</v>
      </c>
      <c r="G81" s="5"/>
      <c r="H81" s="26">
        <f>'5. Historical Wholesale'!H81</f>
        <v>0</v>
      </c>
      <c r="I81" s="27">
        <f>'4. UTRs and Sub-Transmission'!L69</f>
        <v>0</v>
      </c>
      <c r="J81" s="28">
        <f t="shared" ref="J81:J92" si="22">H81*I81</f>
        <v>0</v>
      </c>
      <c r="K81" s="5"/>
      <c r="L81" s="26">
        <f>'5. Historical Wholesale'!L81</f>
        <v>0</v>
      </c>
      <c r="M81" s="27">
        <f>'4. UTRs and Sub-Transmission'!L71</f>
        <v>0</v>
      </c>
      <c r="N81" s="28">
        <f t="shared" ref="N81:N92" si="23">L81*M81</f>
        <v>0</v>
      </c>
      <c r="O81" s="5"/>
      <c r="P81" s="16">
        <f t="shared" ref="P81:P92" si="24">J81+N81</f>
        <v>0</v>
      </c>
      <c r="Q81" s="5"/>
    </row>
    <row r="82" spans="2:17" ht="15.75" x14ac:dyDescent="0.25">
      <c r="B82" s="17" t="s">
        <v>117</v>
      </c>
      <c r="C82" s="5"/>
      <c r="D82" s="26">
        <f>'5. Historical Wholesale'!D82</f>
        <v>0</v>
      </c>
      <c r="E82" s="27">
        <f t="shared" ref="E82:E92" si="25">E81</f>
        <v>0</v>
      </c>
      <c r="F82" s="28">
        <f t="shared" si="21"/>
        <v>0</v>
      </c>
      <c r="G82" s="5"/>
      <c r="H82" s="26">
        <f>'5. Historical Wholesale'!H82</f>
        <v>0</v>
      </c>
      <c r="I82" s="27">
        <f t="shared" ref="I82:I92" si="26">I81</f>
        <v>0</v>
      </c>
      <c r="J82" s="28">
        <f t="shared" si="22"/>
        <v>0</v>
      </c>
      <c r="K82" s="5"/>
      <c r="L82" s="26">
        <f>'5. Historical Wholesale'!L82</f>
        <v>0</v>
      </c>
      <c r="M82" s="27">
        <f t="shared" ref="M82:M92" si="27">M81</f>
        <v>0</v>
      </c>
      <c r="N82" s="28">
        <f t="shared" si="23"/>
        <v>0</v>
      </c>
      <c r="O82" s="5"/>
      <c r="P82" s="16">
        <f t="shared" si="24"/>
        <v>0</v>
      </c>
      <c r="Q82" s="5"/>
    </row>
    <row r="83" spans="2:17" ht="15.75" x14ac:dyDescent="0.25">
      <c r="B83" s="17" t="s">
        <v>118</v>
      </c>
      <c r="C83" s="5"/>
      <c r="D83" s="26">
        <f>'5. Historical Wholesale'!D83</f>
        <v>0</v>
      </c>
      <c r="E83" s="27">
        <f t="shared" si="25"/>
        <v>0</v>
      </c>
      <c r="F83" s="28">
        <f t="shared" si="21"/>
        <v>0</v>
      </c>
      <c r="G83" s="5"/>
      <c r="H83" s="26">
        <f>'5. Historical Wholesale'!H83</f>
        <v>0</v>
      </c>
      <c r="I83" s="27">
        <f t="shared" si="26"/>
        <v>0</v>
      </c>
      <c r="J83" s="28">
        <f t="shared" si="22"/>
        <v>0</v>
      </c>
      <c r="K83" s="5"/>
      <c r="L83" s="26">
        <f>'5. Historical Wholesale'!L83</f>
        <v>0</v>
      </c>
      <c r="M83" s="27">
        <f t="shared" si="27"/>
        <v>0</v>
      </c>
      <c r="N83" s="28">
        <f t="shared" si="23"/>
        <v>0</v>
      </c>
      <c r="O83" s="5"/>
      <c r="P83" s="16">
        <f t="shared" si="24"/>
        <v>0</v>
      </c>
      <c r="Q83" s="5"/>
    </row>
    <row r="84" spans="2:17" ht="15.75" x14ac:dyDescent="0.25">
      <c r="B84" s="17" t="s">
        <v>119</v>
      </c>
      <c r="C84" s="5"/>
      <c r="D84" s="26">
        <f>'5. Historical Wholesale'!D84</f>
        <v>0</v>
      </c>
      <c r="E84" s="27">
        <f t="shared" si="25"/>
        <v>0</v>
      </c>
      <c r="F84" s="28">
        <f t="shared" si="21"/>
        <v>0</v>
      </c>
      <c r="G84" s="5"/>
      <c r="H84" s="26">
        <f>'5. Historical Wholesale'!H84</f>
        <v>0</v>
      </c>
      <c r="I84" s="27">
        <f t="shared" si="26"/>
        <v>0</v>
      </c>
      <c r="J84" s="28">
        <f t="shared" si="22"/>
        <v>0</v>
      </c>
      <c r="K84" s="5"/>
      <c r="L84" s="26">
        <f>'5. Historical Wholesale'!L84</f>
        <v>0</v>
      </c>
      <c r="M84" s="27">
        <f t="shared" si="27"/>
        <v>0</v>
      </c>
      <c r="N84" s="28">
        <f t="shared" si="23"/>
        <v>0</v>
      </c>
      <c r="O84" s="5"/>
      <c r="P84" s="16">
        <f t="shared" si="24"/>
        <v>0</v>
      </c>
      <c r="Q84" s="5"/>
    </row>
    <row r="85" spans="2:17" ht="15.75" x14ac:dyDescent="0.25">
      <c r="B85" s="17" t="s">
        <v>120</v>
      </c>
      <c r="C85" s="5"/>
      <c r="D85" s="26">
        <f>'5. Historical Wholesale'!D85</f>
        <v>0</v>
      </c>
      <c r="E85" s="27">
        <f t="shared" si="25"/>
        <v>0</v>
      </c>
      <c r="F85" s="28">
        <f t="shared" si="21"/>
        <v>0</v>
      </c>
      <c r="G85" s="5"/>
      <c r="H85" s="26">
        <f>'5. Historical Wholesale'!H85</f>
        <v>0</v>
      </c>
      <c r="I85" s="27">
        <f t="shared" si="26"/>
        <v>0</v>
      </c>
      <c r="J85" s="28">
        <f t="shared" si="22"/>
        <v>0</v>
      </c>
      <c r="K85" s="5"/>
      <c r="L85" s="26">
        <f>'5. Historical Wholesale'!L85</f>
        <v>0</v>
      </c>
      <c r="M85" s="27">
        <f t="shared" si="27"/>
        <v>0</v>
      </c>
      <c r="N85" s="28">
        <f t="shared" si="23"/>
        <v>0</v>
      </c>
      <c r="O85" s="5"/>
      <c r="P85" s="16">
        <f t="shared" si="24"/>
        <v>0</v>
      </c>
      <c r="Q85" s="5"/>
    </row>
    <row r="86" spans="2:17" ht="15.75" x14ac:dyDescent="0.25">
      <c r="B86" s="17" t="s">
        <v>121</v>
      </c>
      <c r="C86" s="5"/>
      <c r="D86" s="26">
        <f>'5. Historical Wholesale'!D86</f>
        <v>0</v>
      </c>
      <c r="E86" s="27">
        <f t="shared" si="25"/>
        <v>0</v>
      </c>
      <c r="F86" s="28">
        <f t="shared" si="21"/>
        <v>0</v>
      </c>
      <c r="G86" s="5"/>
      <c r="H86" s="26">
        <f>'5. Historical Wholesale'!H86</f>
        <v>0</v>
      </c>
      <c r="I86" s="27">
        <f t="shared" si="26"/>
        <v>0</v>
      </c>
      <c r="J86" s="28">
        <f t="shared" si="22"/>
        <v>0</v>
      </c>
      <c r="K86" s="5"/>
      <c r="L86" s="26">
        <f>'5. Historical Wholesale'!L86</f>
        <v>0</v>
      </c>
      <c r="M86" s="27">
        <f t="shared" si="27"/>
        <v>0</v>
      </c>
      <c r="N86" s="28">
        <f t="shared" si="23"/>
        <v>0</v>
      </c>
      <c r="O86" s="5"/>
      <c r="P86" s="16">
        <f t="shared" si="24"/>
        <v>0</v>
      </c>
      <c r="Q86" s="5"/>
    </row>
    <row r="87" spans="2:17" ht="15.75" x14ac:dyDescent="0.25">
      <c r="B87" s="17" t="s">
        <v>122</v>
      </c>
      <c r="C87" s="5"/>
      <c r="D87" s="26">
        <f>'5. Historical Wholesale'!D87</f>
        <v>0</v>
      </c>
      <c r="E87" s="27">
        <f t="shared" si="25"/>
        <v>0</v>
      </c>
      <c r="F87" s="28">
        <f t="shared" si="21"/>
        <v>0</v>
      </c>
      <c r="G87" s="5"/>
      <c r="H87" s="26">
        <f>'5. Historical Wholesale'!H87</f>
        <v>0</v>
      </c>
      <c r="I87" s="27">
        <f t="shared" si="26"/>
        <v>0</v>
      </c>
      <c r="J87" s="28">
        <f t="shared" si="22"/>
        <v>0</v>
      </c>
      <c r="K87" s="5"/>
      <c r="L87" s="26">
        <f>'5. Historical Wholesale'!L87</f>
        <v>0</v>
      </c>
      <c r="M87" s="27">
        <f t="shared" si="27"/>
        <v>0</v>
      </c>
      <c r="N87" s="28">
        <f t="shared" si="23"/>
        <v>0</v>
      </c>
      <c r="O87" s="5"/>
      <c r="P87" s="16">
        <f t="shared" si="24"/>
        <v>0</v>
      </c>
      <c r="Q87" s="5"/>
    </row>
    <row r="88" spans="2:17" ht="15.75" x14ac:dyDescent="0.25">
      <c r="B88" s="17" t="s">
        <v>123</v>
      </c>
      <c r="C88" s="5"/>
      <c r="D88" s="26">
        <f>'5. Historical Wholesale'!D88</f>
        <v>0</v>
      </c>
      <c r="E88" s="27">
        <f t="shared" si="25"/>
        <v>0</v>
      </c>
      <c r="F88" s="28">
        <f t="shared" si="21"/>
        <v>0</v>
      </c>
      <c r="G88" s="5"/>
      <c r="H88" s="26">
        <f>'5. Historical Wholesale'!H88</f>
        <v>0</v>
      </c>
      <c r="I88" s="27">
        <f t="shared" si="26"/>
        <v>0</v>
      </c>
      <c r="J88" s="28">
        <f t="shared" si="22"/>
        <v>0</v>
      </c>
      <c r="K88" s="5"/>
      <c r="L88" s="26">
        <f>'5. Historical Wholesale'!L88</f>
        <v>0</v>
      </c>
      <c r="M88" s="27">
        <f t="shared" si="27"/>
        <v>0</v>
      </c>
      <c r="N88" s="28">
        <f t="shared" si="23"/>
        <v>0</v>
      </c>
      <c r="O88" s="5"/>
      <c r="P88" s="16">
        <f t="shared" si="24"/>
        <v>0</v>
      </c>
      <c r="Q88" s="5"/>
    </row>
    <row r="89" spans="2:17" ht="15.75" x14ac:dyDescent="0.25">
      <c r="B89" s="17" t="s">
        <v>124</v>
      </c>
      <c r="C89" s="5"/>
      <c r="D89" s="26">
        <f>'5. Historical Wholesale'!D89</f>
        <v>0</v>
      </c>
      <c r="E89" s="27">
        <f t="shared" si="25"/>
        <v>0</v>
      </c>
      <c r="F89" s="28">
        <f t="shared" si="21"/>
        <v>0</v>
      </c>
      <c r="G89" s="5"/>
      <c r="H89" s="26">
        <f>'5. Historical Wholesale'!H89</f>
        <v>0</v>
      </c>
      <c r="I89" s="27">
        <f t="shared" si="26"/>
        <v>0</v>
      </c>
      <c r="J89" s="28">
        <f t="shared" si="22"/>
        <v>0</v>
      </c>
      <c r="K89" s="5"/>
      <c r="L89" s="26">
        <f>'5. Historical Wholesale'!L89</f>
        <v>0</v>
      </c>
      <c r="M89" s="27">
        <f t="shared" si="27"/>
        <v>0</v>
      </c>
      <c r="N89" s="28">
        <f t="shared" si="23"/>
        <v>0</v>
      </c>
      <c r="O89" s="5"/>
      <c r="P89" s="16">
        <f t="shared" si="24"/>
        <v>0</v>
      </c>
      <c r="Q89" s="5"/>
    </row>
    <row r="90" spans="2:17" ht="15.75" x14ac:dyDescent="0.25">
      <c r="B90" s="17" t="s">
        <v>125</v>
      </c>
      <c r="C90" s="5"/>
      <c r="D90" s="26">
        <f>'5. Historical Wholesale'!D90</f>
        <v>0</v>
      </c>
      <c r="E90" s="27">
        <f t="shared" si="25"/>
        <v>0</v>
      </c>
      <c r="F90" s="28">
        <f t="shared" si="21"/>
        <v>0</v>
      </c>
      <c r="G90" s="5"/>
      <c r="H90" s="26">
        <f>'5. Historical Wholesale'!H90</f>
        <v>0</v>
      </c>
      <c r="I90" s="27">
        <f t="shared" si="26"/>
        <v>0</v>
      </c>
      <c r="J90" s="28">
        <f t="shared" si="22"/>
        <v>0</v>
      </c>
      <c r="K90" s="5"/>
      <c r="L90" s="26">
        <f>'5. Historical Wholesale'!L90</f>
        <v>0</v>
      </c>
      <c r="M90" s="27">
        <f t="shared" si="27"/>
        <v>0</v>
      </c>
      <c r="N90" s="28">
        <f t="shared" si="23"/>
        <v>0</v>
      </c>
      <c r="O90" s="5"/>
      <c r="P90" s="16">
        <f t="shared" si="24"/>
        <v>0</v>
      </c>
      <c r="Q90" s="5"/>
    </row>
    <row r="91" spans="2:17" ht="15.75" x14ac:dyDescent="0.25">
      <c r="B91" s="17" t="s">
        <v>126</v>
      </c>
      <c r="C91" s="5"/>
      <c r="D91" s="26">
        <f>'5. Historical Wholesale'!D91</f>
        <v>0</v>
      </c>
      <c r="E91" s="27">
        <f t="shared" si="25"/>
        <v>0</v>
      </c>
      <c r="F91" s="28">
        <f t="shared" si="21"/>
        <v>0</v>
      </c>
      <c r="G91" s="5"/>
      <c r="H91" s="26">
        <f>'5. Historical Wholesale'!H91</f>
        <v>0</v>
      </c>
      <c r="I91" s="27">
        <f t="shared" si="26"/>
        <v>0</v>
      </c>
      <c r="J91" s="28">
        <f t="shared" si="22"/>
        <v>0</v>
      </c>
      <c r="K91" s="5"/>
      <c r="L91" s="26">
        <f>'5. Historical Wholesale'!L91</f>
        <v>0</v>
      </c>
      <c r="M91" s="27">
        <f t="shared" si="27"/>
        <v>0</v>
      </c>
      <c r="N91" s="28">
        <f t="shared" si="23"/>
        <v>0</v>
      </c>
      <c r="O91" s="5"/>
      <c r="P91" s="16">
        <f t="shared" si="24"/>
        <v>0</v>
      </c>
      <c r="Q91" s="5"/>
    </row>
    <row r="92" spans="2:17" ht="15.75" x14ac:dyDescent="0.25">
      <c r="B92" s="17" t="s">
        <v>127</v>
      </c>
      <c r="C92" s="5"/>
      <c r="D92" s="26">
        <f>'5. Historical Wholesale'!D92</f>
        <v>0</v>
      </c>
      <c r="E92" s="27">
        <f t="shared" si="25"/>
        <v>0</v>
      </c>
      <c r="F92" s="28">
        <f t="shared" si="21"/>
        <v>0</v>
      </c>
      <c r="G92" s="5"/>
      <c r="H92" s="26">
        <f>'5. Historical Wholesale'!H92</f>
        <v>0</v>
      </c>
      <c r="I92" s="27">
        <f t="shared" si="26"/>
        <v>0</v>
      </c>
      <c r="J92" s="28">
        <f t="shared" si="22"/>
        <v>0</v>
      </c>
      <c r="K92" s="5"/>
      <c r="L92" s="26">
        <f>'5. Historical Wholesale'!L92</f>
        <v>0</v>
      </c>
      <c r="M92" s="27">
        <f t="shared" si="27"/>
        <v>0</v>
      </c>
      <c r="N92" s="28">
        <f t="shared" si="23"/>
        <v>0</v>
      </c>
      <c r="O92" s="5"/>
      <c r="P92" s="16">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18" t="s">
        <v>128</v>
      </c>
      <c r="C94" s="5"/>
      <c r="D94" s="19">
        <f>SUM(D81:D92)</f>
        <v>0</v>
      </c>
      <c r="E94" s="20">
        <f>IF(D94&lt;&gt;0,F94/D94,0)</f>
        <v>0</v>
      </c>
      <c r="F94" s="21">
        <f>SUM(F81:F92)</f>
        <v>0</v>
      </c>
      <c r="G94" s="5"/>
      <c r="H94" s="19">
        <f>SUM(H81:H92)</f>
        <v>0</v>
      </c>
      <c r="I94" s="20">
        <f>IF(H94&lt;&gt;0,J94/H94,0)</f>
        <v>0</v>
      </c>
      <c r="J94" s="21">
        <f>SUM(J81:J92)</f>
        <v>0</v>
      </c>
      <c r="K94" s="5"/>
      <c r="L94" s="19">
        <f>SUM(L81:L92)</f>
        <v>0</v>
      </c>
      <c r="M94" s="20">
        <f>IF(L94&lt;&gt;0,N94/L94,0)</f>
        <v>0</v>
      </c>
      <c r="N94" s="21">
        <f>SUM(N81:N92)</f>
        <v>0</v>
      </c>
      <c r="O94" s="5"/>
      <c r="P94" s="21">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4" t="s">
        <v>128</v>
      </c>
      <c r="C96" s="5"/>
      <c r="D96" s="229" t="s">
        <v>162</v>
      </c>
      <c r="E96" s="229"/>
      <c r="F96" s="229"/>
      <c r="G96" s="63"/>
      <c r="H96" s="229" t="s">
        <v>164</v>
      </c>
      <c r="I96" s="229"/>
      <c r="J96" s="229"/>
      <c r="K96" s="63"/>
      <c r="L96" s="229" t="s">
        <v>163</v>
      </c>
      <c r="M96" s="229"/>
      <c r="N96" s="229"/>
      <c r="O96" s="63"/>
      <c r="P96" s="113" t="s">
        <v>972</v>
      </c>
      <c r="Q96" s="5"/>
    </row>
    <row r="97" spans="2:17" ht="15.75" x14ac:dyDescent="0.25">
      <c r="B97" s="5"/>
      <c r="C97" s="5"/>
      <c r="D97" s="228"/>
      <c r="E97" s="228"/>
      <c r="F97" s="228"/>
      <c r="G97" s="13"/>
      <c r="H97" s="228"/>
      <c r="I97" s="228"/>
      <c r="J97" s="228"/>
      <c r="K97" s="13"/>
      <c r="L97" s="228"/>
      <c r="M97" s="228"/>
      <c r="N97" s="228"/>
      <c r="O97" s="13"/>
      <c r="P97" s="12"/>
      <c r="Q97" s="5"/>
    </row>
    <row r="98" spans="2:17" ht="16.5" x14ac:dyDescent="0.3">
      <c r="B98" s="11" t="s">
        <v>113</v>
      </c>
      <c r="C98" s="5"/>
      <c r="D98" s="15" t="s">
        <v>114</v>
      </c>
      <c r="E98" s="15" t="s">
        <v>108</v>
      </c>
      <c r="F98" s="15" t="s">
        <v>115</v>
      </c>
      <c r="G98" s="9"/>
      <c r="H98" s="15" t="s">
        <v>114</v>
      </c>
      <c r="I98" s="15" t="s">
        <v>108</v>
      </c>
      <c r="J98" s="15" t="s">
        <v>115</v>
      </c>
      <c r="K98" s="9"/>
      <c r="L98" s="15" t="s">
        <v>114</v>
      </c>
      <c r="M98" s="15" t="s">
        <v>108</v>
      </c>
      <c r="N98" s="15" t="s">
        <v>115</v>
      </c>
      <c r="O98" s="9"/>
      <c r="P98" s="15" t="s">
        <v>115</v>
      </c>
      <c r="Q98" s="5"/>
    </row>
    <row r="99" spans="2:17" x14ac:dyDescent="0.2">
      <c r="B99" s="5"/>
      <c r="C99" s="5"/>
      <c r="D99" s="5"/>
      <c r="E99" s="5"/>
      <c r="F99" s="5"/>
      <c r="G99" s="5"/>
      <c r="H99" s="5"/>
      <c r="I99" s="5"/>
      <c r="J99" s="5"/>
      <c r="K99" s="5"/>
      <c r="L99" s="5"/>
      <c r="M99" s="5"/>
      <c r="N99" s="5"/>
      <c r="O99" s="5"/>
      <c r="P99" s="5"/>
      <c r="Q99" s="5"/>
    </row>
    <row r="100" spans="2:17" ht="15.75" x14ac:dyDescent="0.25">
      <c r="B100" s="17" t="s">
        <v>116</v>
      </c>
      <c r="C100" s="5"/>
      <c r="D100" s="22">
        <f>D24+D43+D62+D81</f>
        <v>135365.79999999999</v>
      </c>
      <c r="E100" s="23">
        <f t="shared" ref="E100:E111" si="28">IF(D100&lt;&gt;0,F100/D100,0)</f>
        <v>5.3700836196439576</v>
      </c>
      <c r="F100" s="22">
        <f>F24+F43+F62+F81</f>
        <v>726925.66524</v>
      </c>
      <c r="G100" s="5"/>
      <c r="H100" s="22">
        <f>H24+H43+H62+H81</f>
        <v>140695.79999999999</v>
      </c>
      <c r="I100" s="23">
        <f t="shared" ref="I100:I111" si="29">IF(H100&lt;&gt;0,J100/H100,0)</f>
        <v>0.86435712679411902</v>
      </c>
      <c r="J100" s="22">
        <f>J24+J43+J62+J81</f>
        <v>121611.41744</v>
      </c>
      <c r="K100" s="5"/>
      <c r="L100" s="22">
        <f>L24+L43+L62+L81</f>
        <v>140695.79999999999</v>
      </c>
      <c r="M100" s="23">
        <f t="shared" ref="M100:M111" si="30">IF(L100&lt;&gt;0,N100/L100,0)</f>
        <v>2.7724244501968078</v>
      </c>
      <c r="N100" s="22">
        <f>N24+N43+N62+N81</f>
        <v>390068.47596000001</v>
      </c>
      <c r="O100" s="5"/>
      <c r="P100" s="16">
        <f t="shared" ref="P100:P111" si="31">J100+N100</f>
        <v>511679.8934</v>
      </c>
      <c r="Q100" s="5"/>
    </row>
    <row r="101" spans="2:17" ht="15.75" x14ac:dyDescent="0.25">
      <c r="B101" s="17" t="s">
        <v>117</v>
      </c>
      <c r="C101" s="5"/>
      <c r="D101" s="22">
        <f t="shared" ref="D101:F111" si="32">D25+D44+D63+D82</f>
        <v>134430.79999999999</v>
      </c>
      <c r="E101" s="23">
        <f t="shared" si="28"/>
        <v>5.3674634424551524</v>
      </c>
      <c r="F101" s="22">
        <f t="shared" si="32"/>
        <v>721552.40454000002</v>
      </c>
      <c r="G101" s="5"/>
      <c r="H101" s="22">
        <f t="shared" ref="H101" si="33">H25+H44+H63+H82</f>
        <v>141480.79999999999</v>
      </c>
      <c r="I101" s="23">
        <f t="shared" si="29"/>
        <v>0.86410119422564757</v>
      </c>
      <c r="J101" s="22">
        <f t="shared" ref="J101" si="34">J25+J44+J63+J82</f>
        <v>122253.72824</v>
      </c>
      <c r="K101" s="5"/>
      <c r="L101" s="22">
        <f t="shared" ref="L101" si="35">L25+L44+L63+L82</f>
        <v>141480.79999999999</v>
      </c>
      <c r="M101" s="23">
        <f t="shared" si="30"/>
        <v>2.7718096777796002</v>
      </c>
      <c r="N101" s="22">
        <f t="shared" ref="N101" si="36">N25+N44+N63+N82</f>
        <v>392157.85066</v>
      </c>
      <c r="O101" s="5"/>
      <c r="P101" s="16">
        <f t="shared" si="31"/>
        <v>514411.57889999996</v>
      </c>
      <c r="Q101" s="5"/>
    </row>
    <row r="102" spans="2:17" ht="15.75" x14ac:dyDescent="0.25">
      <c r="B102" s="17" t="s">
        <v>118</v>
      </c>
      <c r="C102" s="5"/>
      <c r="D102" s="22">
        <f t="shared" si="32"/>
        <v>126485.2</v>
      </c>
      <c r="E102" s="23">
        <f t="shared" si="28"/>
        <v>5.3671275023481009</v>
      </c>
      <c r="F102" s="22">
        <f t="shared" si="32"/>
        <v>678862.19556000002</v>
      </c>
      <c r="G102" s="5"/>
      <c r="H102" s="22">
        <f t="shared" ref="H102" si="37">H26+H45+H64+H83</f>
        <v>135002.54999999999</v>
      </c>
      <c r="I102" s="23">
        <f t="shared" si="29"/>
        <v>0.86413746807004765</v>
      </c>
      <c r="J102" s="22">
        <f t="shared" ref="J102" si="38">J26+J45+J64+J83</f>
        <v>116660.76174</v>
      </c>
      <c r="K102" s="5"/>
      <c r="L102" s="22">
        <f t="shared" ref="L102" si="39">L26+L45+L64+L83</f>
        <v>135002.54999999999</v>
      </c>
      <c r="M102" s="23">
        <f t="shared" si="30"/>
        <v>2.7718968107269086</v>
      </c>
      <c r="N102" s="22">
        <f t="shared" ref="N102" si="40">N26+N45+N64+N83</f>
        <v>374213.13778499997</v>
      </c>
      <c r="O102" s="5"/>
      <c r="P102" s="16">
        <f t="shared" si="31"/>
        <v>490873.89952499996</v>
      </c>
      <c r="Q102" s="5"/>
    </row>
    <row r="103" spans="2:17" ht="15.75" x14ac:dyDescent="0.25">
      <c r="B103" s="17" t="s">
        <v>119</v>
      </c>
      <c r="C103" s="5"/>
      <c r="D103" s="22">
        <f t="shared" si="32"/>
        <v>121353.76</v>
      </c>
      <c r="E103" s="23">
        <f t="shared" si="28"/>
        <v>5.3698244879103871</v>
      </c>
      <c r="F103" s="22">
        <f t="shared" si="32"/>
        <v>651648.39214799996</v>
      </c>
      <c r="G103" s="5"/>
      <c r="H103" s="22">
        <f t="shared" ref="H103" si="41">H27+H46+H65+H84</f>
        <v>123193.76</v>
      </c>
      <c r="I103" s="23">
        <f t="shared" si="29"/>
        <v>0.8639378738663388</v>
      </c>
      <c r="J103" s="22">
        <f t="shared" ref="J103" si="42">J27+J46+J65+J84</f>
        <v>106431.75508800001</v>
      </c>
      <c r="K103" s="5"/>
      <c r="L103" s="22">
        <f t="shared" ref="L103" si="43">L27+L46+L65+L84</f>
        <v>123193.76</v>
      </c>
      <c r="M103" s="23">
        <f t="shared" si="30"/>
        <v>2.7714173679900673</v>
      </c>
      <c r="N103" s="22">
        <f t="shared" ref="N103" si="44">N27+N46+N65+N84</f>
        <v>341421.326092</v>
      </c>
      <c r="O103" s="5"/>
      <c r="P103" s="16">
        <f t="shared" si="31"/>
        <v>447853.08117999998</v>
      </c>
      <c r="Q103" s="5"/>
    </row>
    <row r="104" spans="2:17" ht="15.75" x14ac:dyDescent="0.25">
      <c r="B104" s="17" t="s">
        <v>120</v>
      </c>
      <c r="C104" s="5"/>
      <c r="D104" s="22">
        <f t="shared" si="32"/>
        <v>135847.04999999999</v>
      </c>
      <c r="E104" s="23">
        <f t="shared" si="28"/>
        <v>5.3579746204647067</v>
      </c>
      <c r="F104" s="22">
        <f t="shared" si="32"/>
        <v>727865.04616499995</v>
      </c>
      <c r="G104" s="5"/>
      <c r="H104" s="22">
        <f t="shared" ref="H104" si="45">H28+H47+H66+H85</f>
        <v>146846.04999999999</v>
      </c>
      <c r="I104" s="23">
        <f t="shared" si="29"/>
        <v>0.86293343770567887</v>
      </c>
      <c r="J104" s="22">
        <f t="shared" ref="J104" si="46">J28+J47+J66+J85</f>
        <v>126718.36674</v>
      </c>
      <c r="K104" s="5"/>
      <c r="L104" s="22">
        <f t="shared" ref="L104" si="47">L28+L47+L66+L85</f>
        <v>146846.04999999999</v>
      </c>
      <c r="M104" s="23">
        <f t="shared" si="30"/>
        <v>2.7690046244689595</v>
      </c>
      <c r="N104" s="22">
        <f t="shared" ref="N104" si="48">N28+N47+N66+N85</f>
        <v>406617.391535</v>
      </c>
      <c r="O104" s="5"/>
      <c r="P104" s="16">
        <f t="shared" si="31"/>
        <v>533335.75827500003</v>
      </c>
      <c r="Q104" s="5"/>
    </row>
    <row r="105" spans="2:17" ht="15.75" x14ac:dyDescent="0.25">
      <c r="B105" s="17" t="s">
        <v>121</v>
      </c>
      <c r="C105" s="5"/>
      <c r="D105" s="22">
        <f t="shared" si="32"/>
        <v>145566.72</v>
      </c>
      <c r="E105" s="23">
        <f t="shared" si="28"/>
        <v>5.3423469619704287</v>
      </c>
      <c r="F105" s="22">
        <f t="shared" si="32"/>
        <v>777667.92435600003</v>
      </c>
      <c r="G105" s="5"/>
      <c r="H105" s="22">
        <f t="shared" ref="H105" si="49">H29+H48+H67+H86</f>
        <v>167113.72</v>
      </c>
      <c r="I105" s="23">
        <f t="shared" si="29"/>
        <v>0.8614688221649307</v>
      </c>
      <c r="J105" s="22">
        <f t="shared" ref="J105" si="50">J29+J48+J67+J86</f>
        <v>143963.25953600003</v>
      </c>
      <c r="K105" s="5"/>
      <c r="L105" s="22">
        <f t="shared" ref="L105" si="51">L29+L48+L67+L86</f>
        <v>167113.72</v>
      </c>
      <c r="M105" s="23">
        <f t="shared" si="30"/>
        <v>2.765486489822619</v>
      </c>
      <c r="N105" s="22">
        <f t="shared" ref="N105" si="52">N29+N48+N67+N86</f>
        <v>462150.73492399999</v>
      </c>
      <c r="O105" s="5"/>
      <c r="P105" s="16">
        <f t="shared" si="31"/>
        <v>606113.99445999996</v>
      </c>
      <c r="Q105" s="5"/>
    </row>
    <row r="106" spans="2:17" ht="15.75" x14ac:dyDescent="0.25">
      <c r="B106" s="17" t="s">
        <v>122</v>
      </c>
      <c r="C106" s="5"/>
      <c r="D106" s="22">
        <f t="shared" si="32"/>
        <v>138696.15</v>
      </c>
      <c r="E106" s="23">
        <f t="shared" si="28"/>
        <v>5.3339641734467751</v>
      </c>
      <c r="F106" s="22">
        <f t="shared" si="32"/>
        <v>739800.29509499995</v>
      </c>
      <c r="G106" s="5"/>
      <c r="H106" s="22">
        <f t="shared" ref="H106" si="53">H30+H49+H68+H87</f>
        <v>173764.15</v>
      </c>
      <c r="I106" s="23">
        <f t="shared" si="29"/>
        <v>0.86180935377061363</v>
      </c>
      <c r="J106" s="22">
        <f t="shared" ref="J106" si="54">J30+J49+J68+J87</f>
        <v>149751.56981999998</v>
      </c>
      <c r="K106" s="5"/>
      <c r="L106" s="22">
        <f t="shared" ref="L106" si="55">L30+L49+L68+L87</f>
        <v>173764.15</v>
      </c>
      <c r="M106" s="23">
        <f t="shared" si="30"/>
        <v>2.7663044765275231</v>
      </c>
      <c r="N106" s="22">
        <f t="shared" ref="N106" si="56">N30+N49+N68+N87</f>
        <v>480684.54600500001</v>
      </c>
      <c r="O106" s="5"/>
      <c r="P106" s="16">
        <f t="shared" si="31"/>
        <v>630436.11582499999</v>
      </c>
      <c r="Q106" s="5"/>
    </row>
    <row r="107" spans="2:17" ht="15.75" x14ac:dyDescent="0.25">
      <c r="B107" s="17" t="s">
        <v>123</v>
      </c>
      <c r="C107" s="5"/>
      <c r="D107" s="22">
        <f t="shared" si="32"/>
        <v>145885.21</v>
      </c>
      <c r="E107" s="23">
        <f t="shared" si="28"/>
        <v>5.3407237809302259</v>
      </c>
      <c r="F107" s="22">
        <f t="shared" si="32"/>
        <v>779132.61033299996</v>
      </c>
      <c r="G107" s="5"/>
      <c r="H107" s="22">
        <f t="shared" ref="H107" si="57">H31+H50+H69+H88</f>
        <v>174614.21</v>
      </c>
      <c r="I107" s="23">
        <f t="shared" si="29"/>
        <v>0.86198080298275837</v>
      </c>
      <c r="J107" s="22">
        <f t="shared" ref="J107" si="58">J31+J50+J69+J88</f>
        <v>150514.09694799999</v>
      </c>
      <c r="K107" s="5"/>
      <c r="L107" s="22">
        <f t="shared" ref="L107" si="59">L31+L50+L69+L88</f>
        <v>174614.21</v>
      </c>
      <c r="M107" s="23">
        <f t="shared" si="30"/>
        <v>2.7667163125326399</v>
      </c>
      <c r="N107" s="22">
        <f t="shared" ref="N107" si="60">N31+N50+N69+N88</f>
        <v>483107.98320700001</v>
      </c>
      <c r="O107" s="5"/>
      <c r="P107" s="16">
        <f t="shared" si="31"/>
        <v>633622.08015499997</v>
      </c>
      <c r="Q107" s="5"/>
    </row>
    <row r="108" spans="2:17" ht="15.75" x14ac:dyDescent="0.25">
      <c r="B108" s="17" t="s">
        <v>124</v>
      </c>
      <c r="C108" s="5"/>
      <c r="D108" s="22">
        <f t="shared" si="32"/>
        <v>140267.57999999999</v>
      </c>
      <c r="E108" s="23">
        <f t="shared" si="28"/>
        <v>5.3565689151691362</v>
      </c>
      <c r="F108" s="22">
        <f t="shared" si="32"/>
        <v>751352.95883399993</v>
      </c>
      <c r="G108" s="5"/>
      <c r="H108" s="22">
        <f t="shared" ref="H108" si="61">H32+H51+H70+H89</f>
        <v>150499.57999999999</v>
      </c>
      <c r="I108" s="23">
        <f t="shared" si="29"/>
        <v>0.8625689726443091</v>
      </c>
      <c r="J108" s="22">
        <f t="shared" ref="J108" si="62">J32+J51+J70+J89</f>
        <v>129816.268104</v>
      </c>
      <c r="K108" s="5"/>
      <c r="L108" s="22">
        <f t="shared" ref="L108" si="63">L32+L51+L70+L89</f>
        <v>150499.57999999999</v>
      </c>
      <c r="M108" s="23">
        <f t="shared" si="30"/>
        <v>2.7681291475099137</v>
      </c>
      <c r="N108" s="22">
        <f t="shared" ref="N108" si="64">N32+N51+N70+N89</f>
        <v>416602.27408600005</v>
      </c>
      <c r="O108" s="5"/>
      <c r="P108" s="16">
        <f t="shared" si="31"/>
        <v>546418.54219000007</v>
      </c>
      <c r="Q108" s="5"/>
    </row>
    <row r="109" spans="2:17" ht="15.75" x14ac:dyDescent="0.25">
      <c r="B109" s="17" t="s">
        <v>125</v>
      </c>
      <c r="C109" s="5"/>
      <c r="D109" s="22">
        <f t="shared" si="32"/>
        <v>120840.01</v>
      </c>
      <c r="E109" s="23">
        <f t="shared" si="28"/>
        <v>5.3670999627772291</v>
      </c>
      <c r="F109" s="22">
        <f t="shared" si="32"/>
        <v>648560.41317299998</v>
      </c>
      <c r="G109" s="5"/>
      <c r="H109" s="22">
        <f t="shared" ref="H109" si="65">H33+H52+H71+H90</f>
        <v>136264.69</v>
      </c>
      <c r="I109" s="23">
        <f t="shared" si="29"/>
        <v>0.86498258919460347</v>
      </c>
      <c r="J109" s="22">
        <f t="shared" ref="J109" si="66">J33+J52+J71+J90</f>
        <v>117866.584372</v>
      </c>
      <c r="K109" s="5"/>
      <c r="L109" s="22">
        <f t="shared" ref="L109" si="67">L33+L52+L71+L90</f>
        <v>136264.69</v>
      </c>
      <c r="M109" s="23">
        <f t="shared" si="30"/>
        <v>2.7739268655951883</v>
      </c>
      <c r="N109" s="22">
        <f t="shared" ref="N109" si="68">N33+N52+N71+N90</f>
        <v>377988.284423</v>
      </c>
      <c r="O109" s="5"/>
      <c r="P109" s="16">
        <f t="shared" si="31"/>
        <v>495854.86879500002</v>
      </c>
      <c r="Q109" s="5"/>
    </row>
    <row r="110" spans="2:17" ht="15.75" x14ac:dyDescent="0.25">
      <c r="B110" s="17" t="s">
        <v>126</v>
      </c>
      <c r="C110" s="5"/>
      <c r="D110" s="22">
        <f t="shared" si="32"/>
        <v>128662.14</v>
      </c>
      <c r="E110" s="23">
        <f t="shared" si="28"/>
        <v>5.3658714352333954</v>
      </c>
      <c r="F110" s="22">
        <f t="shared" si="32"/>
        <v>690384.50182200002</v>
      </c>
      <c r="G110" s="5"/>
      <c r="H110" s="22">
        <f t="shared" ref="H110" si="69">H34+H53+H72+H91</f>
        <v>138792.14000000001</v>
      </c>
      <c r="I110" s="23">
        <f t="shared" si="29"/>
        <v>0.86422180846840446</v>
      </c>
      <c r="J110" s="22">
        <f t="shared" ref="J110" si="70">J34+J53+J72+J91</f>
        <v>119947.19423199999</v>
      </c>
      <c r="K110" s="5"/>
      <c r="L110" s="22">
        <f t="shared" ref="L110" si="71">L34+L53+L72+L91</f>
        <v>138792.14000000001</v>
      </c>
      <c r="M110" s="23">
        <f t="shared" si="30"/>
        <v>2.7720994037414504</v>
      </c>
      <c r="N110" s="22">
        <f t="shared" ref="N110" si="72">N34+N53+N72+N91</f>
        <v>384745.60853799997</v>
      </c>
      <c r="O110" s="5"/>
      <c r="P110" s="16">
        <f t="shared" si="31"/>
        <v>504692.80276999995</v>
      </c>
      <c r="Q110" s="5"/>
    </row>
    <row r="111" spans="2:17" ht="15.75" x14ac:dyDescent="0.25">
      <c r="B111" s="17" t="s">
        <v>127</v>
      </c>
      <c r="C111" s="5"/>
      <c r="D111" s="22">
        <f t="shared" si="32"/>
        <v>131752.72</v>
      </c>
      <c r="E111" s="23">
        <f t="shared" si="28"/>
        <v>5.3663770323375486</v>
      </c>
      <c r="F111" s="22">
        <f t="shared" si="32"/>
        <v>707034.77055599994</v>
      </c>
      <c r="G111" s="5"/>
      <c r="H111" s="22">
        <f t="shared" ref="H111" si="73">H35+H54+H73+H92</f>
        <v>136971.72</v>
      </c>
      <c r="I111" s="23">
        <f t="shared" si="29"/>
        <v>0.8637160045591894</v>
      </c>
      <c r="J111" s="22">
        <f t="shared" ref="J111" si="74">J35+J54+J73+J92</f>
        <v>118304.66673600001</v>
      </c>
      <c r="K111" s="5"/>
      <c r="L111" s="22">
        <f t="shared" ref="L111" si="75">L35+L54+L73+L92</f>
        <v>136971.72</v>
      </c>
      <c r="M111" s="23">
        <f t="shared" si="30"/>
        <v>2.7708844185062436</v>
      </c>
      <c r="N111" s="22">
        <f t="shared" ref="N111" si="76">N35+N54+N73+N92</f>
        <v>379532.80472400005</v>
      </c>
      <c r="O111" s="5"/>
      <c r="P111" s="16">
        <f t="shared" si="31"/>
        <v>497837.47146000003</v>
      </c>
      <c r="Q111" s="5"/>
    </row>
    <row r="112" spans="2:17" x14ac:dyDescent="0.2">
      <c r="B112" s="5"/>
      <c r="C112" s="5"/>
      <c r="D112" s="5"/>
      <c r="E112" s="5"/>
      <c r="F112" s="5"/>
      <c r="G112" s="5"/>
      <c r="H112" s="5"/>
      <c r="I112" s="5"/>
      <c r="J112" s="5"/>
      <c r="K112" s="5"/>
      <c r="L112" s="5"/>
      <c r="M112" s="5"/>
      <c r="N112" s="5"/>
      <c r="O112" s="5"/>
      <c r="P112" s="16"/>
      <c r="Q112" s="5"/>
    </row>
    <row r="113" spans="2:17" ht="19.5" thickBot="1" x14ac:dyDescent="0.35">
      <c r="B113" s="18" t="s">
        <v>128</v>
      </c>
      <c r="C113" s="5"/>
      <c r="D113" s="19">
        <f>SUM(D100:D111)</f>
        <v>1605153.14</v>
      </c>
      <c r="E113" s="20">
        <f>IF(D113&lt;&gt;0,F113/D113,0)</f>
        <v>5.3582346528144971</v>
      </c>
      <c r="F113" s="21">
        <f>SUM(F100:F111)</f>
        <v>8600787.1778219994</v>
      </c>
      <c r="G113" s="5"/>
      <c r="H113" s="19">
        <f>SUM(H100:H111)</f>
        <v>1765239.1700000002</v>
      </c>
      <c r="I113" s="20">
        <f>IF(H113&lt;&gt;0,J113/H113,0)</f>
        <v>0.8632482753008478</v>
      </c>
      <c r="J113" s="21">
        <f>SUM(J100:J111)</f>
        <v>1523839.6689960002</v>
      </c>
      <c r="K113" s="5"/>
      <c r="L113" s="19">
        <f>SUM(L100:L111)</f>
        <v>1765239.1700000002</v>
      </c>
      <c r="M113" s="20">
        <f>IF(L113&lt;&gt;0,N113/L113,0)</f>
        <v>2.7697608919130206</v>
      </c>
      <c r="N113" s="21">
        <f>SUM(N100:N111)</f>
        <v>4889290.4179390008</v>
      </c>
      <c r="O113" s="5"/>
      <c r="P113" s="21">
        <f>SUM(P100:P111)</f>
        <v>6413130.0869350005</v>
      </c>
      <c r="Q113" s="5"/>
    </row>
    <row r="115" spans="2:17" x14ac:dyDescent="0.2">
      <c r="N115" s="75" t="s">
        <v>178</v>
      </c>
      <c r="P115" s="77">
        <f>'4. UTRs and Sub-Transmission'!L76</f>
        <v>0</v>
      </c>
    </row>
    <row r="117" spans="2:17" ht="13.5" thickBot="1" x14ac:dyDescent="0.25">
      <c r="N117" s="76" t="s">
        <v>179</v>
      </c>
      <c r="P117" s="21">
        <f>P113+P115</f>
        <v>6413130.0869350005</v>
      </c>
    </row>
  </sheetData>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1. Info</vt:lpstr>
      <vt:lpstr>2021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9. LV Rates</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Leslie Dugas</cp:lastModifiedBy>
  <cp:lastPrinted>2022-03-15T19:28:19Z</cp:lastPrinted>
  <dcterms:created xsi:type="dcterms:W3CDTF">2011-05-30T20:18:50Z</dcterms:created>
  <dcterms:modified xsi:type="dcterms:W3CDTF">2022-10-20T18:50:10Z</dcterms:modified>
</cp:coreProperties>
</file>