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1 -2023 Rebasing\1B.WORD Evidence Files\9.Deferral Accounts\"/>
    </mc:Choice>
  </mc:AlternateContent>
  <bookViews>
    <workbookView xWindow="0" yWindow="0" windowWidth="25200" windowHeight="11250"/>
  </bookViews>
  <sheets>
    <sheet name="Retrofit 2021" sheetId="1" r:id="rId1"/>
    <sheet name="PSUI 2021" sheetId="2" r:id="rId2"/>
    <sheet name="Retrofit 2022" sheetId="3" r:id="rId3"/>
    <sheet name="PSUI 2022" sheetId="4" r:id="rId4"/>
  </sheets>
  <definedNames>
    <definedName name="_xlnm._FilterDatabase" localSheetId="2" hidden="1">'Retrofit 2022'!$A$3:$R$3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O12" i="1"/>
  <c r="L13" i="1"/>
  <c r="O13" i="1"/>
  <c r="L14" i="1"/>
  <c r="O14" i="1"/>
  <c r="L15" i="1"/>
  <c r="O15" i="1"/>
  <c r="O16" i="1"/>
  <c r="Q8" i="2" l="1"/>
  <c r="Q6" i="2"/>
  <c r="P8" i="2"/>
  <c r="P6" i="2"/>
  <c r="C23" i="2"/>
  <c r="C16" i="2"/>
  <c r="C17" i="2"/>
  <c r="G10" i="2"/>
  <c r="F10" i="2"/>
  <c r="C14" i="2"/>
  <c r="N14" i="2" s="1"/>
  <c r="B14" i="4" l="1"/>
  <c r="B15" i="4" s="1"/>
  <c r="F19" i="4"/>
  <c r="F20" i="4" s="1"/>
  <c r="F21" i="4" s="1"/>
  <c r="F22" i="4" s="1"/>
  <c r="E19" i="4"/>
  <c r="E20" i="4" s="1"/>
  <c r="E21" i="4" s="1"/>
  <c r="E22" i="4" s="1"/>
  <c r="C18" i="4"/>
  <c r="N18" i="4" s="1"/>
  <c r="Q18" i="4" s="1"/>
  <c r="O17" i="4"/>
  <c r="P17" i="4" s="1"/>
  <c r="Q17" i="4" s="1"/>
  <c r="R17" i="4" s="1"/>
  <c r="S17" i="4" s="1"/>
  <c r="F12" i="4"/>
  <c r="F13" i="4" s="1"/>
  <c r="F14" i="4" s="1"/>
  <c r="F15" i="4" s="1"/>
  <c r="E12" i="4"/>
  <c r="E13" i="4" s="1"/>
  <c r="E14" i="4" s="1"/>
  <c r="E15" i="4" s="1"/>
  <c r="C11" i="4"/>
  <c r="O10" i="4"/>
  <c r="P10" i="4" s="1"/>
  <c r="Q10" i="4" s="1"/>
  <c r="R10" i="4" s="1"/>
  <c r="S10" i="4" s="1"/>
  <c r="B24" i="3"/>
  <c r="B25" i="3"/>
  <c r="B26" i="3"/>
  <c r="B27" i="3"/>
  <c r="B36" i="3" s="1"/>
  <c r="B28" i="3"/>
  <c r="B37" i="3" s="1"/>
  <c r="B23" i="3"/>
  <c r="U19" i="3"/>
  <c r="Z6" i="3"/>
  <c r="AC6" i="3" s="1"/>
  <c r="Y6" i="3"/>
  <c r="AB6" i="3" s="1"/>
  <c r="X6" i="3"/>
  <c r="AA6" i="3" s="1"/>
  <c r="S5" i="3"/>
  <c r="S6" i="3"/>
  <c r="S7" i="3"/>
  <c r="S8" i="3"/>
  <c r="S9" i="3"/>
  <c r="S10" i="3"/>
  <c r="S11" i="3"/>
  <c r="S12" i="3"/>
  <c r="S13" i="3"/>
  <c r="S14" i="3"/>
  <c r="W12" i="3" s="1"/>
  <c r="C36" i="3" s="1"/>
  <c r="S15" i="3"/>
  <c r="S16" i="3"/>
  <c r="S17" i="3"/>
  <c r="S18" i="3"/>
  <c r="S4" i="3"/>
  <c r="U18" i="3"/>
  <c r="U17" i="3"/>
  <c r="U16" i="3"/>
  <c r="U15" i="3"/>
  <c r="B24" i="1"/>
  <c r="B35" i="3"/>
  <c r="B34" i="3"/>
  <c r="F33" i="3"/>
  <c r="F34" i="3" s="1"/>
  <c r="F35" i="3" s="1"/>
  <c r="F36" i="3" s="1"/>
  <c r="F37" i="3" s="1"/>
  <c r="E33" i="3"/>
  <c r="E34" i="3" s="1"/>
  <c r="M32" i="3"/>
  <c r="B32" i="3"/>
  <c r="P31" i="3"/>
  <c r="Q31" i="3" s="1"/>
  <c r="R31" i="3" s="1"/>
  <c r="S31" i="3" s="1"/>
  <c r="T31" i="3" s="1"/>
  <c r="U31" i="3" s="1"/>
  <c r="F24" i="3"/>
  <c r="F25" i="3" s="1"/>
  <c r="F26" i="3" s="1"/>
  <c r="F27" i="3" s="1"/>
  <c r="F28" i="3" s="1"/>
  <c r="E24" i="3"/>
  <c r="E25" i="3" s="1"/>
  <c r="B33" i="3"/>
  <c r="M23" i="3"/>
  <c r="P22" i="3"/>
  <c r="Q22" i="3" s="1"/>
  <c r="R22" i="3" s="1"/>
  <c r="S22" i="3" s="1"/>
  <c r="T22" i="3" s="1"/>
  <c r="U22" i="3" s="1"/>
  <c r="I7" i="4"/>
  <c r="H7" i="4"/>
  <c r="C22" i="4" s="1"/>
  <c r="F7" i="4"/>
  <c r="G5" i="4"/>
  <c r="G7" i="4" s="1"/>
  <c r="J19" i="3"/>
  <c r="I19" i="3"/>
  <c r="H19" i="3"/>
  <c r="R22" i="4" l="1"/>
  <c r="S22" i="4" s="1"/>
  <c r="C15" i="4"/>
  <c r="R15" i="4" s="1"/>
  <c r="S15" i="4" s="1"/>
  <c r="V8" i="3"/>
  <c r="V10" i="3"/>
  <c r="W11" i="3"/>
  <c r="C35" i="3" s="1"/>
  <c r="V13" i="3"/>
  <c r="V9" i="3"/>
  <c r="W8" i="3"/>
  <c r="C32" i="3" s="1"/>
  <c r="O32" i="3" s="1"/>
  <c r="W10" i="3"/>
  <c r="C34" i="3" s="1"/>
  <c r="Q34" i="3" s="1"/>
  <c r="V12" i="3"/>
  <c r="W13" i="3"/>
  <c r="C37" i="3" s="1"/>
  <c r="W9" i="3"/>
  <c r="C33" i="3" s="1"/>
  <c r="P33" i="3" s="1"/>
  <c r="V11" i="3"/>
  <c r="Q21" i="4"/>
  <c r="R18" i="4"/>
  <c r="O18" i="4"/>
  <c r="S18" i="4"/>
  <c r="P18" i="4"/>
  <c r="E35" i="3"/>
  <c r="E26" i="3"/>
  <c r="U34" i="3" l="1"/>
  <c r="R34" i="3"/>
  <c r="S34" i="3"/>
  <c r="T34" i="3"/>
  <c r="T33" i="3"/>
  <c r="U33" i="3"/>
  <c r="R33" i="3"/>
  <c r="Q33" i="3"/>
  <c r="S33" i="3"/>
  <c r="R32" i="3"/>
  <c r="P32" i="3"/>
  <c r="S32" i="3"/>
  <c r="T32" i="3"/>
  <c r="Q32" i="3"/>
  <c r="U32" i="3"/>
  <c r="S21" i="4"/>
  <c r="R21" i="4"/>
  <c r="E27" i="3"/>
  <c r="E28" i="3" s="1"/>
  <c r="E36" i="3"/>
  <c r="R35" i="3"/>
  <c r="S36" i="3" l="1"/>
  <c r="T36" i="3" s="1"/>
  <c r="E37" i="3"/>
  <c r="T37" i="3" s="1"/>
  <c r="U37" i="3" s="1"/>
  <c r="U35" i="3"/>
  <c r="S35" i="3"/>
  <c r="T35" i="3"/>
  <c r="U36" i="3" l="1"/>
  <c r="O8" i="2"/>
  <c r="O6" i="2"/>
  <c r="C24" i="2"/>
  <c r="C21" i="2"/>
  <c r="N21" i="2" s="1"/>
  <c r="R21" i="2" s="1"/>
  <c r="F22" i="2"/>
  <c r="F23" i="2" s="1"/>
  <c r="F24" i="2" s="1"/>
  <c r="E22" i="2"/>
  <c r="E23" i="2" s="1"/>
  <c r="O20" i="2"/>
  <c r="P20" i="2" s="1"/>
  <c r="Q20" i="2" s="1"/>
  <c r="R20" i="2" s="1"/>
  <c r="S20" i="2" s="1"/>
  <c r="F15" i="2"/>
  <c r="F16" i="2" s="1"/>
  <c r="F17" i="2" s="1"/>
  <c r="E15" i="2"/>
  <c r="E16" i="2" s="1"/>
  <c r="O13" i="2"/>
  <c r="S14" i="2"/>
  <c r="C32" i="1"/>
  <c r="B33" i="1"/>
  <c r="F34" i="1"/>
  <c r="F35" i="1" s="1"/>
  <c r="F36" i="1" s="1"/>
  <c r="F37" i="1" s="1"/>
  <c r="E34" i="1"/>
  <c r="E35" i="1" s="1"/>
  <c r="E36" i="1" s="1"/>
  <c r="E37" i="1" s="1"/>
  <c r="M33" i="1"/>
  <c r="P32" i="1"/>
  <c r="Q32" i="1" s="1"/>
  <c r="R32" i="1" s="1"/>
  <c r="S32" i="1" s="1"/>
  <c r="T32" i="1" s="1"/>
  <c r="U32" i="1" s="1"/>
  <c r="M24" i="1"/>
  <c r="F25" i="1"/>
  <c r="F26" i="1" s="1"/>
  <c r="F27" i="1" s="1"/>
  <c r="F28" i="1" s="1"/>
  <c r="E25" i="1"/>
  <c r="E26" i="1" s="1"/>
  <c r="E27" i="1" s="1"/>
  <c r="E28" i="1" s="1"/>
  <c r="P23" i="1"/>
  <c r="Q23" i="1" s="1"/>
  <c r="R23" i="1" s="1"/>
  <c r="S23" i="1" s="1"/>
  <c r="T23" i="1" s="1"/>
  <c r="U23" i="1" s="1"/>
  <c r="B28" i="1"/>
  <c r="B37" i="1" s="1"/>
  <c r="B25" i="1"/>
  <c r="B34" i="1" s="1"/>
  <c r="B26" i="1"/>
  <c r="B35" i="1" s="1"/>
  <c r="B27" i="1"/>
  <c r="B36" i="1" s="1"/>
  <c r="C23" i="1"/>
  <c r="T4" i="1"/>
  <c r="X4" i="1" s="1"/>
  <c r="S4" i="1"/>
  <c r="W4" i="1" s="1"/>
  <c r="R4" i="1"/>
  <c r="R6" i="1" s="1"/>
  <c r="P6" i="1"/>
  <c r="C24" i="1" s="1"/>
  <c r="V4" i="1" l="1"/>
  <c r="R12" i="1"/>
  <c r="E17" i="2"/>
  <c r="P16" i="2"/>
  <c r="E24" i="2"/>
  <c r="Q24" i="2" s="1"/>
  <c r="S24" i="2" s="1"/>
  <c r="P23" i="2"/>
  <c r="Q21" i="2"/>
  <c r="O21" i="2"/>
  <c r="P21" i="2"/>
  <c r="S21" i="2"/>
  <c r="Q17" i="2"/>
  <c r="S17" i="2" s="1"/>
  <c r="O14" i="2"/>
  <c r="R14" i="2"/>
  <c r="Q14" i="2"/>
  <c r="P14" i="2"/>
  <c r="P13" i="2"/>
  <c r="Q13" i="2" s="1"/>
  <c r="R13" i="2" s="1"/>
  <c r="S13" i="2" s="1"/>
  <c r="V8" i="1"/>
  <c r="W9" i="1"/>
  <c r="X10" i="1"/>
  <c r="R7" i="1"/>
  <c r="S8" i="1"/>
  <c r="T9" i="1"/>
  <c r="S6" i="1"/>
  <c r="P8" i="1"/>
  <c r="C26" i="1" s="1"/>
  <c r="Q26" i="1" s="1"/>
  <c r="P10" i="1"/>
  <c r="C28" i="1" s="1"/>
  <c r="S28" i="1" s="1"/>
  <c r="X8" i="1"/>
  <c r="T7" i="1"/>
  <c r="O24" i="1"/>
  <c r="Q6" i="1"/>
  <c r="C33" i="1" s="1"/>
  <c r="O33" i="1" s="1"/>
  <c r="V7" i="1"/>
  <c r="W8" i="1"/>
  <c r="X9" i="1"/>
  <c r="W6" i="1"/>
  <c r="W12" i="1" s="1"/>
  <c r="S7" i="1"/>
  <c r="T8" i="1"/>
  <c r="R10" i="1"/>
  <c r="T6" i="1"/>
  <c r="Q8" i="1"/>
  <c r="C35" i="1" s="1"/>
  <c r="Q35" i="1" s="1"/>
  <c r="Q10" i="1"/>
  <c r="C37" i="1" s="1"/>
  <c r="S37" i="1" s="1"/>
  <c r="X6" i="1"/>
  <c r="R9" i="1"/>
  <c r="P9" i="1"/>
  <c r="C27" i="1" s="1"/>
  <c r="R27" i="1" s="1"/>
  <c r="W7" i="1"/>
  <c r="X7" i="1"/>
  <c r="V9" i="1"/>
  <c r="W10" i="1"/>
  <c r="V6" i="1"/>
  <c r="R8" i="1"/>
  <c r="R14" i="1" s="1"/>
  <c r="S9" i="1"/>
  <c r="T10" i="1"/>
  <c r="Q7" i="1"/>
  <c r="C34" i="1" s="1"/>
  <c r="P34" i="1" s="1"/>
  <c r="Q9" i="1"/>
  <c r="C36" i="1" s="1"/>
  <c r="R36" i="1" s="1"/>
  <c r="V10" i="1"/>
  <c r="S10" i="1"/>
  <c r="P7" i="1"/>
  <c r="C25" i="1" s="1"/>
  <c r="P25" i="1" s="1"/>
  <c r="U36" i="1" l="1"/>
  <c r="S36" i="1"/>
  <c r="T36" i="1"/>
  <c r="P24" i="1"/>
  <c r="Q24" i="1"/>
  <c r="S26" i="1"/>
  <c r="R26" i="1"/>
  <c r="R34" i="1"/>
  <c r="S34" i="1"/>
  <c r="Q34" i="1"/>
  <c r="T34" i="1"/>
  <c r="U34" i="1"/>
  <c r="T37" i="1"/>
  <c r="U37" i="1"/>
  <c r="Q33" i="1"/>
  <c r="U33" i="1"/>
  <c r="R33" i="1"/>
  <c r="T33" i="1"/>
  <c r="S33" i="1"/>
  <c r="P33" i="1"/>
  <c r="S16" i="1"/>
  <c r="T16" i="1"/>
  <c r="T35" i="1"/>
  <c r="U35" i="1"/>
  <c r="S35" i="1"/>
  <c r="R35" i="1"/>
  <c r="Q16" i="2"/>
  <c r="S16" i="2"/>
  <c r="R16" i="2"/>
  <c r="Q23" i="2"/>
  <c r="R23" i="2"/>
  <c r="S23" i="2"/>
  <c r="R17" i="2"/>
  <c r="R24" i="2"/>
  <c r="T27" i="1"/>
  <c r="U27" i="1"/>
  <c r="S27" i="1"/>
  <c r="T28" i="1"/>
  <c r="U28" i="1"/>
  <c r="X12" i="1"/>
  <c r="R16" i="1"/>
  <c r="S24" i="1"/>
  <c r="T24" i="1"/>
  <c r="R24" i="1"/>
  <c r="T26" i="1"/>
  <c r="U26" i="1"/>
  <c r="R25" i="1"/>
  <c r="Q25" i="1"/>
  <c r="S25" i="1"/>
  <c r="T25" i="1"/>
  <c r="U25" i="1"/>
  <c r="V12" i="1"/>
  <c r="U24" i="1"/>
  <c r="S15" i="1"/>
  <c r="T14" i="1"/>
  <c r="T12" i="1"/>
  <c r="R15" i="1"/>
  <c r="W14" i="1"/>
  <c r="S12" i="1"/>
  <c r="W16" i="1"/>
  <c r="T13" i="1"/>
  <c r="V16" i="1"/>
  <c r="V15" i="1"/>
  <c r="S13" i="1"/>
  <c r="V13" i="1"/>
  <c r="X14" i="1"/>
  <c r="T15" i="1"/>
  <c r="X16" i="1"/>
  <c r="X13" i="1"/>
  <c r="S14" i="1"/>
  <c r="W15" i="1"/>
  <c r="W13" i="1"/>
  <c r="X15" i="1"/>
  <c r="R13" i="1"/>
  <c r="V14" i="1"/>
  <c r="H10" i="2" l="1"/>
  <c r="I10" i="2"/>
  <c r="I17" i="1" l="1"/>
  <c r="H17" i="1"/>
  <c r="G17" i="1"/>
  <c r="C23" i="3" l="1"/>
  <c r="O23" i="3" s="1"/>
  <c r="C24" i="3"/>
  <c r="P24" i="3" s="1"/>
  <c r="C28" i="3"/>
  <c r="T28" i="3" s="1"/>
  <c r="U28" i="3" s="1"/>
  <c r="C26" i="3"/>
  <c r="R26" i="3" s="1"/>
  <c r="C25" i="3"/>
  <c r="Q25" i="3" s="1"/>
  <c r="C27" i="3"/>
  <c r="S27" i="3" s="1"/>
  <c r="U27" i="3" l="1"/>
  <c r="T27" i="3"/>
  <c r="S26" i="3"/>
  <c r="T26" i="3"/>
  <c r="U26" i="3"/>
  <c r="R25" i="3"/>
  <c r="S25" i="3"/>
  <c r="T25" i="3"/>
  <c r="U25" i="3"/>
  <c r="U24" i="3"/>
  <c r="R24" i="3"/>
  <c r="Q24" i="3"/>
  <c r="S24" i="3"/>
  <c r="T24" i="3"/>
  <c r="S23" i="3"/>
  <c r="X12" i="3" s="1"/>
  <c r="X18" i="3" s="1"/>
  <c r="T23" i="3"/>
  <c r="Q23" i="3"/>
  <c r="U23" i="3"/>
  <c r="R23" i="3"/>
  <c r="P23" i="3"/>
  <c r="Z10" i="3" l="1"/>
  <c r="X9" i="3"/>
  <c r="X16" i="3" s="1"/>
  <c r="Z11" i="3"/>
  <c r="Z17" i="3" s="1"/>
  <c r="Z9" i="3"/>
  <c r="Z16" i="3" s="1"/>
  <c r="Y9" i="3"/>
  <c r="Y16" i="3" s="1"/>
  <c r="AB13" i="3"/>
  <c r="AB19" i="3" s="1"/>
  <c r="AB10" i="3"/>
  <c r="AB12" i="3"/>
  <c r="AB18" i="3" s="1"/>
  <c r="AA9" i="3"/>
  <c r="AA16" i="3" s="1"/>
  <c r="AC10" i="3"/>
  <c r="AC9" i="3"/>
  <c r="AC16" i="3" s="1"/>
  <c r="AC8" i="3"/>
  <c r="AC15" i="3" s="1"/>
  <c r="AB8" i="3"/>
  <c r="AB15" i="3" s="1"/>
  <c r="AC12" i="3"/>
  <c r="AC18" i="3" s="1"/>
  <c r="AB9" i="3"/>
  <c r="AB16" i="3" s="1"/>
  <c r="AA8" i="3"/>
  <c r="AA15" i="3" s="1"/>
  <c r="AC11" i="3"/>
  <c r="AC17" i="3" s="1"/>
  <c r="AC13" i="3"/>
  <c r="AC19" i="3" s="1"/>
  <c r="AA13" i="3"/>
  <c r="AA19" i="3" s="1"/>
  <c r="AB11" i="3"/>
  <c r="AB17" i="3" s="1"/>
  <c r="AA10" i="3"/>
  <c r="AA12" i="3"/>
  <c r="AA18" i="3" s="1"/>
  <c r="AA11" i="3"/>
  <c r="AA17" i="3" s="1"/>
  <c r="X13" i="3"/>
  <c r="X19" i="3" s="1"/>
  <c r="Z8" i="3"/>
  <c r="Z15" i="3" s="1"/>
  <c r="Z12" i="3"/>
  <c r="Z18" i="3" s="1"/>
  <c r="Y8" i="3"/>
  <c r="Y15" i="3" s="1"/>
  <c r="Y10" i="3"/>
  <c r="X11" i="3"/>
  <c r="X17" i="3" s="1"/>
  <c r="Z13" i="3"/>
  <c r="Z19" i="3" s="1"/>
  <c r="Y13" i="3"/>
  <c r="Y19" i="3" s="1"/>
  <c r="Y11" i="3"/>
  <c r="Y17" i="3" s="1"/>
  <c r="X10" i="3"/>
  <c r="Y12" i="3"/>
  <c r="Y18" i="3" s="1"/>
  <c r="X8" i="3"/>
  <c r="X15" i="3" s="1"/>
</calcChain>
</file>

<file path=xl/sharedStrings.xml><?xml version="1.0" encoding="utf-8"?>
<sst xmlns="http://schemas.openxmlformats.org/spreadsheetml/2006/main" count="217" uniqueCount="48">
  <si>
    <t>Application ID</t>
  </si>
  <si>
    <t>Company Name</t>
  </si>
  <si>
    <t>Rate Class</t>
  </si>
  <si>
    <t>Applicant</t>
  </si>
  <si>
    <t>Lead LDC Name</t>
  </si>
  <si>
    <t>In Service</t>
  </si>
  <si>
    <t>Incentive</t>
  </si>
  <si>
    <t>kwh</t>
  </si>
  <si>
    <t>kw</t>
  </si>
  <si>
    <t>Measure</t>
  </si>
  <si>
    <t>Bluewater Power Distribution Corporation</t>
  </si>
  <si>
    <t>Lighting</t>
  </si>
  <si>
    <t>Exit Signs</t>
  </si>
  <si>
    <t>LED Lighting</t>
  </si>
  <si>
    <t xml:space="preserve">In-service </t>
  </si>
  <si>
    <t>Average Demand Savings (kW)</t>
  </si>
  <si>
    <t>Peak Demand savings (kW)</t>
  </si>
  <si>
    <t>LARGE</t>
  </si>
  <si>
    <t>Intermediate</t>
  </si>
  <si>
    <t>GS&lt;50</t>
  </si>
  <si>
    <t>GEN&gt;50</t>
  </si>
  <si>
    <t>1039-PRS-800027</t>
  </si>
  <si>
    <t>Approval Date for IESO Incentive</t>
  </si>
  <si>
    <t>CHP</t>
  </si>
  <si>
    <t>kWh</t>
  </si>
  <si>
    <t>Feb 20 2021</t>
  </si>
  <si>
    <t>Jan 21 2021</t>
  </si>
  <si>
    <t>March 19 2021</t>
  </si>
  <si>
    <t>April 20 2021</t>
  </si>
  <si>
    <t>June 19 2021</t>
  </si>
  <si>
    <t>Oct 21 2021</t>
  </si>
  <si>
    <t>Dec 21 2021</t>
  </si>
  <si>
    <t>kW</t>
  </si>
  <si>
    <t>Realization Rate</t>
  </si>
  <si>
    <t>NTG</t>
  </si>
  <si>
    <t>2nd</t>
  </si>
  <si>
    <t>3rd</t>
  </si>
  <si>
    <t>4th</t>
  </si>
  <si>
    <t>5th</t>
  </si>
  <si>
    <t>Persistence</t>
  </si>
  <si>
    <t>6th</t>
  </si>
  <si>
    <t>7th</t>
  </si>
  <si>
    <t>Address</t>
  </si>
  <si>
    <t>Submetering SM-E</t>
  </si>
  <si>
    <t>Air Compressor</t>
  </si>
  <si>
    <t>Lighting - outdoor</t>
  </si>
  <si>
    <t>Projects approved in 2022</t>
  </si>
  <si>
    <t>Projects approved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</si>
</sst>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(* #,##0.0_);_(* \(#,##0.0\);_(* &quot;-&quot;??_);_(@_)"/>
    <numFmt numFmtId="169" formatCode="_(* #,##0_);_(* \(#,##0\);_(* &quot;-&quot;??_);_(@_)"/>
    <numFmt numFmtId="170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color indexed="8"/>
      <name val="Tahoma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2" applyFont="1"/>
    <xf numFmtId="0" fontId="4" fillId="0" borderId="0" xfId="0" applyFont="1"/>
    <xf numFmtId="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0" xfId="1" applyFont="1" applyAlignment="1">
      <alignment horizontal="center" vertical="center"/>
    </xf>
    <xf numFmtId="170" fontId="0" fillId="0" borderId="0" xfId="0" applyNumberFormat="1"/>
    <xf numFmtId="0" fontId="0" fillId="0" borderId="5" xfId="0" applyBorder="1"/>
    <xf numFmtId="0" fontId="0" fillId="0" borderId="6" xfId="0" applyBorder="1"/>
    <xf numFmtId="165" fontId="0" fillId="0" borderId="5" xfId="1" applyFont="1" applyBorder="1"/>
    <xf numFmtId="165" fontId="0" fillId="0" borderId="0" xfId="1" applyFont="1" applyBorder="1"/>
    <xf numFmtId="165" fontId="0" fillId="0" borderId="6" xfId="1" applyFont="1" applyBorder="1"/>
    <xf numFmtId="167" fontId="0" fillId="0" borderId="5" xfId="5" applyNumberFormat="1" applyFont="1" applyBorder="1"/>
    <xf numFmtId="167" fontId="0" fillId="0" borderId="0" xfId="5" applyNumberFormat="1" applyFont="1" applyBorder="1"/>
    <xf numFmtId="167" fontId="0" fillId="0" borderId="6" xfId="5" applyNumberFormat="1" applyFont="1" applyBorder="1"/>
    <xf numFmtId="167" fontId="0" fillId="0" borderId="7" xfId="5" applyNumberFormat="1" applyFont="1" applyBorder="1"/>
    <xf numFmtId="167" fontId="0" fillId="0" borderId="1" xfId="5" applyNumberFormat="1" applyFont="1" applyBorder="1"/>
    <xf numFmtId="167" fontId="0" fillId="0" borderId="8" xfId="5" applyNumberFormat="1" applyFont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166" fontId="0" fillId="0" borderId="6" xfId="1" applyNumberFormat="1" applyFont="1" applyBorder="1"/>
    <xf numFmtId="164" fontId="7" fillId="0" borderId="1" xfId="2" applyFont="1" applyBorder="1"/>
    <xf numFmtId="166" fontId="7" fillId="0" borderId="1" xfId="1" applyNumberFormat="1" applyFont="1" applyBorder="1"/>
    <xf numFmtId="0" fontId="7" fillId="0" borderId="1" xfId="0" applyFont="1" applyBorder="1"/>
    <xf numFmtId="0" fontId="2" fillId="3" borderId="0" xfId="0" applyFont="1" applyFill="1" applyAlignment="1">
      <alignment horizontal="left" wrapText="1"/>
    </xf>
    <xf numFmtId="164" fontId="0" fillId="0" borderId="1" xfId="2" applyFont="1" applyFill="1" applyBorder="1"/>
    <xf numFmtId="166" fontId="0" fillId="0" borderId="1" xfId="1" applyNumberFormat="1" applyFont="1" applyFill="1" applyBorder="1"/>
    <xf numFmtId="0" fontId="0" fillId="0" borderId="1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0" borderId="4" xfId="0" applyBorder="1"/>
    <xf numFmtId="0" fontId="0" fillId="0" borderId="0" xfId="0" applyBorder="1"/>
    <xf numFmtId="0" fontId="3" fillId="0" borderId="0" xfId="0" applyFont="1" applyBorder="1" applyAlignment="1" applyProtection="1">
      <alignment horizontal="left" vertical="top" wrapText="1" readingOrder="1"/>
      <protection locked="0"/>
    </xf>
    <xf numFmtId="17" fontId="0" fillId="0" borderId="0" xfId="0" applyNumberFormat="1" applyBorder="1"/>
    <xf numFmtId="164" fontId="0" fillId="0" borderId="0" xfId="2" applyFont="1" applyBorder="1"/>
    <xf numFmtId="0" fontId="0" fillId="0" borderId="7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8" xfId="0" applyBorder="1"/>
    <xf numFmtId="164" fontId="0" fillId="0" borderId="9" xfId="0" applyNumberFormat="1" applyBorder="1"/>
    <xf numFmtId="165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10" fontId="0" fillId="0" borderId="6" xfId="0" applyNumberFormat="1" applyBorder="1"/>
    <xf numFmtId="167" fontId="0" fillId="0" borderId="0" xfId="0" applyNumberFormat="1" applyBorder="1"/>
    <xf numFmtId="167" fontId="0" fillId="0" borderId="1" xfId="0" applyNumberFormat="1" applyBorder="1"/>
    <xf numFmtId="10" fontId="0" fillId="0" borderId="8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5" xfId="0" applyNumberFormat="1" applyBorder="1"/>
    <xf numFmtId="10" fontId="0" fillId="0" borderId="0" xfId="0" applyNumberFormat="1" applyBorder="1"/>
    <xf numFmtId="169" fontId="0" fillId="0" borderId="0" xfId="0" applyNumberFormat="1" applyBorder="1"/>
    <xf numFmtId="169" fontId="0" fillId="0" borderId="6" xfId="0" applyNumberFormat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8" fontId="0" fillId="0" borderId="0" xfId="0" applyNumberFormat="1" applyBorder="1"/>
    <xf numFmtId="168" fontId="0" fillId="0" borderId="6" xfId="0" applyNumberFormat="1" applyBorder="1"/>
    <xf numFmtId="168" fontId="0" fillId="0" borderId="1" xfId="0" applyNumberFormat="1" applyBorder="1"/>
    <xf numFmtId="168" fontId="0" fillId="0" borderId="8" xfId="0" applyNumberForma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0" fillId="0" borderId="0" xfId="0" applyFill="1" applyBorder="1"/>
    <xf numFmtId="17" fontId="0" fillId="0" borderId="6" xfId="0" applyNumberFormat="1" applyFill="1" applyBorder="1"/>
    <xf numFmtId="0" fontId="7" fillId="0" borderId="5" xfId="0" applyFont="1" applyBorder="1"/>
    <xf numFmtId="0" fontId="7" fillId="0" borderId="0" xfId="0" applyFont="1" applyBorder="1"/>
    <xf numFmtId="17" fontId="7" fillId="0" borderId="6" xfId="0" applyNumberFormat="1" applyFont="1" applyBorder="1"/>
    <xf numFmtId="166" fontId="0" fillId="0" borderId="1" xfId="0" applyNumberFormat="1" applyBorder="1"/>
    <xf numFmtId="166" fontId="0" fillId="0" borderId="1" xfId="1" applyNumberFormat="1" applyFont="1" applyBorder="1"/>
    <xf numFmtId="166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9" fontId="0" fillId="0" borderId="1" xfId="0" applyNumberFormat="1" applyBorder="1"/>
    <xf numFmtId="169" fontId="0" fillId="0" borderId="8" xfId="0" applyNumberFormat="1" applyBorder="1"/>
    <xf numFmtId="167" fontId="0" fillId="0" borderId="3" xfId="5" applyNumberFormat="1" applyFont="1" applyBorder="1"/>
    <xf numFmtId="167" fontId="0" fillId="0" borderId="4" xfId="5" applyNumberFormat="1" applyFont="1" applyBorder="1"/>
    <xf numFmtId="14" fontId="2" fillId="0" borderId="3" xfId="0" applyNumberFormat="1" applyFont="1" applyBorder="1" applyAlignment="1">
      <alignment horizontal="left" wrapText="1"/>
    </xf>
    <xf numFmtId="164" fontId="2" fillId="0" borderId="3" xfId="2" applyFont="1" applyBorder="1" applyAlignment="1">
      <alignment horizontal="left" wrapText="1"/>
    </xf>
    <xf numFmtId="165" fontId="2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0" fontId="2" fillId="2" borderId="4" xfId="0" applyNumberFormat="1" applyFont="1" applyFill="1" applyBorder="1" applyAlignment="1">
      <alignment horizontal="left" wrapText="1"/>
    </xf>
    <xf numFmtId="14" fontId="0" fillId="0" borderId="0" xfId="0" applyNumberFormat="1" applyBorder="1"/>
    <xf numFmtId="165" fontId="0" fillId="0" borderId="0" xfId="1" applyFont="1" applyBorder="1" applyAlignment="1">
      <alignment horizontal="center" vertical="center"/>
    </xf>
    <xf numFmtId="170" fontId="0" fillId="0" borderId="6" xfId="0" applyNumberFormat="1" applyBorder="1"/>
    <xf numFmtId="0" fontId="0" fillId="0" borderId="0" xfId="0" applyBorder="1" applyAlignment="1">
      <alignment wrapText="1"/>
    </xf>
    <xf numFmtId="0" fontId="0" fillId="2" borderId="5" xfId="0" applyFill="1" applyBorder="1"/>
    <xf numFmtId="0" fontId="0" fillId="2" borderId="0" xfId="0" applyFill="1" applyBorder="1"/>
    <xf numFmtId="0" fontId="3" fillId="2" borderId="0" xfId="0" applyFont="1" applyFill="1" applyBorder="1" applyAlignment="1" applyProtection="1">
      <alignment horizontal="left" vertical="top" wrapText="1" readingOrder="1"/>
      <protection locked="0"/>
    </xf>
    <xf numFmtId="14" fontId="0" fillId="2" borderId="0" xfId="0" applyNumberFormat="1" applyFill="1" applyBorder="1"/>
    <xf numFmtId="164" fontId="0" fillId="2" borderId="0" xfId="2" applyFont="1" applyFill="1" applyBorder="1"/>
    <xf numFmtId="165" fontId="0" fillId="2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0" fontId="0" fillId="2" borderId="6" xfId="0" applyNumberFormat="1" applyFill="1" applyBorder="1"/>
    <xf numFmtId="0" fontId="0" fillId="0" borderId="5" xfId="0" applyFill="1" applyBorder="1"/>
    <xf numFmtId="0" fontId="3" fillId="0" borderId="0" xfId="0" applyFont="1" applyFill="1" applyBorder="1" applyAlignment="1" applyProtection="1">
      <alignment horizontal="left" vertical="top" wrapText="1" readingOrder="1"/>
      <protection locked="0"/>
    </xf>
    <xf numFmtId="14" fontId="0" fillId="0" borderId="0" xfId="0" applyNumberFormat="1" applyFill="1" applyBorder="1"/>
    <xf numFmtId="164" fontId="0" fillId="0" borderId="0" xfId="2" applyFont="1" applyFill="1" applyBorder="1"/>
    <xf numFmtId="165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0" fontId="0" fillId="0" borderId="6" xfId="0" applyNumberFormat="1" applyFill="1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70" fontId="0" fillId="0" borderId="8" xfId="0" applyNumberFormat="1" applyBorder="1"/>
    <xf numFmtId="164" fontId="0" fillId="0" borderId="9" xfId="2" applyFont="1" applyBorder="1"/>
    <xf numFmtId="165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/>
    <xf numFmtId="0" fontId="5" fillId="0" borderId="4" xfId="0" applyFont="1" applyBorder="1"/>
    <xf numFmtId="166" fontId="0" fillId="0" borderId="0" xfId="1" applyNumberFormat="1" applyFont="1" applyFill="1" applyBorder="1"/>
    <xf numFmtId="17" fontId="0" fillId="0" borderId="0" xfId="0" applyNumberFormat="1" applyFill="1" applyBorder="1"/>
    <xf numFmtId="43" fontId="0" fillId="0" borderId="1" xfId="0" applyNumberFormat="1" applyBorder="1"/>
    <xf numFmtId="43" fontId="0" fillId="0" borderId="8" xfId="0" applyNumberFormat="1" applyBorder="1"/>
    <xf numFmtId="0" fontId="2" fillId="0" borderId="4" xfId="0" applyFont="1" applyFill="1" applyBorder="1" applyAlignment="1">
      <alignment horizontal="left" wrapText="1"/>
    </xf>
  </cellXfs>
  <cellStyles count="6">
    <cellStyle name="Comma" xfId="1" builtinId="3"/>
    <cellStyle name="Comma 2" xfId="3"/>
    <cellStyle name="Currency" xfId="2" builtinId="4"/>
    <cellStyle name="Currency 2" xfId="4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7"/>
  <sheetViews>
    <sheetView tabSelected="1" workbookViewId="0">
      <selection activeCell="M5" sqref="M5"/>
    </sheetView>
  </sheetViews>
  <sheetFormatPr defaultRowHeight="15" x14ac:dyDescent="0.25"/>
  <cols>
    <col min="1" max="1" width="18" customWidth="1"/>
    <col min="2" max="2" width="7.5703125" customWidth="1"/>
    <col min="3" max="3" width="12.7109375" bestFit="1" customWidth="1"/>
    <col min="4" max="4" width="10" customWidth="1"/>
    <col min="5" max="5" width="21.7109375" customWidth="1"/>
    <col min="6" max="6" width="12.42578125" customWidth="1"/>
    <col min="7" max="8" width="11.5703125" bestFit="1" customWidth="1"/>
    <col min="10" max="10" width="11.5703125" bestFit="1" customWidth="1"/>
    <col min="11" max="11" width="12.7109375" customWidth="1"/>
    <col min="13" max="13" width="10.140625" customWidth="1"/>
    <col min="14" max="14" width="4.5703125" customWidth="1"/>
    <col min="15" max="15" width="10.5703125" bestFit="1" customWidth="1"/>
    <col min="16" max="16" width="12.5703125" customWidth="1"/>
    <col min="17" max="19" width="11.5703125" bestFit="1" customWidth="1"/>
    <col min="20" max="20" width="12.7109375" bestFit="1" customWidth="1"/>
    <col min="21" max="21" width="11" customWidth="1"/>
  </cols>
  <sheetData>
    <row r="2" spans="1:24" x14ac:dyDescent="0.25">
      <c r="A2" s="2" t="s">
        <v>47</v>
      </c>
    </row>
    <row r="3" spans="1:24" ht="45" x14ac:dyDescent="0.25">
      <c r="A3" s="34" t="s">
        <v>0</v>
      </c>
      <c r="B3" s="35"/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6" t="s">
        <v>22</v>
      </c>
      <c r="L3" s="37"/>
      <c r="O3" s="49"/>
      <c r="P3" s="50"/>
      <c r="Q3" s="50"/>
      <c r="R3" s="30" t="s">
        <v>24</v>
      </c>
      <c r="S3" s="30"/>
      <c r="T3" s="30"/>
      <c r="U3" s="50"/>
      <c r="V3" s="30" t="s">
        <v>32</v>
      </c>
      <c r="W3" s="30"/>
      <c r="X3" s="31"/>
    </row>
    <row r="4" spans="1:24" x14ac:dyDescent="0.25">
      <c r="A4" s="8"/>
      <c r="B4" s="38"/>
      <c r="C4" s="38"/>
      <c r="D4" s="38"/>
      <c r="E4" s="38"/>
      <c r="F4" s="38"/>
      <c r="G4" s="38"/>
      <c r="H4" s="38"/>
      <c r="I4" s="38"/>
      <c r="J4" s="38"/>
      <c r="K4" s="38"/>
      <c r="L4" s="9"/>
      <c r="O4" s="8"/>
      <c r="P4" s="38"/>
      <c r="Q4" s="38"/>
      <c r="R4" s="38" t="str">
        <f>C9</f>
        <v>GS&lt;50</v>
      </c>
      <c r="S4" s="38" t="str">
        <f>C8</f>
        <v>GEN&gt;50</v>
      </c>
      <c r="T4" s="38" t="str">
        <f>C5</f>
        <v>Intermediate</v>
      </c>
      <c r="U4" s="38"/>
      <c r="V4" s="38" t="str">
        <f>R4</f>
        <v>GS&lt;50</v>
      </c>
      <c r="W4" s="38" t="str">
        <f t="shared" ref="W4:X4" si="0">S4</f>
        <v>GEN&gt;50</v>
      </c>
      <c r="X4" s="9" t="str">
        <f t="shared" si="0"/>
        <v>Intermediate</v>
      </c>
    </row>
    <row r="5" spans="1:24" ht="21" x14ac:dyDescent="0.25">
      <c r="A5" s="8">
        <v>186126</v>
      </c>
      <c r="B5" s="38"/>
      <c r="C5" s="38" t="s">
        <v>18</v>
      </c>
      <c r="D5" s="38"/>
      <c r="E5" s="39" t="s">
        <v>10</v>
      </c>
      <c r="F5" s="40">
        <v>43101</v>
      </c>
      <c r="G5" s="41"/>
      <c r="H5" s="11">
        <v>78235</v>
      </c>
      <c r="I5" s="38">
        <v>16.399999999999999</v>
      </c>
      <c r="J5" s="38" t="s">
        <v>11</v>
      </c>
      <c r="K5" s="38" t="s">
        <v>25</v>
      </c>
      <c r="L5" s="9">
        <f>YEAR(F5)</f>
        <v>2018</v>
      </c>
      <c r="O5" s="8"/>
      <c r="P5" s="38" t="s">
        <v>24</v>
      </c>
      <c r="Q5" s="38" t="s">
        <v>32</v>
      </c>
      <c r="R5" s="38"/>
      <c r="S5" s="38"/>
      <c r="T5" s="38"/>
      <c r="U5" s="38"/>
      <c r="V5" s="38"/>
      <c r="W5" s="38"/>
      <c r="X5" s="9"/>
    </row>
    <row r="6" spans="1:24" ht="21" x14ac:dyDescent="0.25">
      <c r="A6" s="8">
        <v>190865</v>
      </c>
      <c r="B6" s="38"/>
      <c r="C6" s="38" t="s">
        <v>20</v>
      </c>
      <c r="D6" s="38"/>
      <c r="E6" s="39" t="s">
        <v>10</v>
      </c>
      <c r="F6" s="40">
        <v>43344</v>
      </c>
      <c r="G6" s="41"/>
      <c r="H6" s="11">
        <v>11475</v>
      </c>
      <c r="I6" s="38">
        <v>1.6</v>
      </c>
      <c r="J6" s="38" t="s">
        <v>12</v>
      </c>
      <c r="K6" s="38" t="s">
        <v>26</v>
      </c>
      <c r="L6" s="9">
        <f t="shared" ref="L6:L15" si="1">YEAR(F6)</f>
        <v>2018</v>
      </c>
      <c r="O6" s="8">
        <v>2017</v>
      </c>
      <c r="P6" s="20">
        <f>SUMIFS(H:H,L:L,O6)</f>
        <v>76517.03</v>
      </c>
      <c r="Q6" s="11">
        <f>SUMIFS(I:I,L:L,O6)</f>
        <v>11</v>
      </c>
      <c r="R6" s="20">
        <f t="shared" ref="R6:T10" si="2">SUMIFS($H:$H,$L:$L,$O6,$C:$C,R$4)</f>
        <v>0</v>
      </c>
      <c r="S6" s="20">
        <f t="shared" si="2"/>
        <v>76517.03</v>
      </c>
      <c r="T6" s="20">
        <f t="shared" si="2"/>
        <v>0</v>
      </c>
      <c r="U6" s="38"/>
      <c r="V6" s="38">
        <f t="shared" ref="V6:X10" si="3">SUMIFS($I:$I,$L:$L,$O6,$C:$C,R$4)</f>
        <v>0</v>
      </c>
      <c r="W6" s="38">
        <f t="shared" si="3"/>
        <v>11</v>
      </c>
      <c r="X6" s="9">
        <f t="shared" si="3"/>
        <v>0</v>
      </c>
    </row>
    <row r="7" spans="1:24" ht="21" x14ac:dyDescent="0.25">
      <c r="A7" s="8">
        <v>193179</v>
      </c>
      <c r="B7" s="38"/>
      <c r="C7" s="38" t="s">
        <v>20</v>
      </c>
      <c r="D7" s="38"/>
      <c r="E7" s="39" t="s">
        <v>10</v>
      </c>
      <c r="F7" s="40">
        <v>43344</v>
      </c>
      <c r="G7" s="41"/>
      <c r="H7" s="11">
        <v>12985.5</v>
      </c>
      <c r="I7" s="38">
        <v>2.1</v>
      </c>
      <c r="J7" s="38" t="s">
        <v>13</v>
      </c>
      <c r="K7" s="38" t="s">
        <v>26</v>
      </c>
      <c r="L7" s="9">
        <f t="shared" si="1"/>
        <v>2018</v>
      </c>
      <c r="O7" s="8">
        <v>2018</v>
      </c>
      <c r="P7" s="20">
        <f>SUMIFS(H:H,L:L,O7)</f>
        <v>131377.93</v>
      </c>
      <c r="Q7" s="11">
        <f>SUMIFS(I:I,L:L,O7)</f>
        <v>24.8</v>
      </c>
      <c r="R7" s="20">
        <f t="shared" si="2"/>
        <v>15543.630000000001</v>
      </c>
      <c r="S7" s="20">
        <f t="shared" si="2"/>
        <v>37599.300000000003</v>
      </c>
      <c r="T7" s="20">
        <f t="shared" si="2"/>
        <v>78235</v>
      </c>
      <c r="U7" s="38"/>
      <c r="V7" s="38">
        <f t="shared" si="3"/>
        <v>2.6999999999999997</v>
      </c>
      <c r="W7" s="38">
        <f t="shared" si="3"/>
        <v>5.7</v>
      </c>
      <c r="X7" s="9">
        <f t="shared" si="3"/>
        <v>16.399999999999999</v>
      </c>
    </row>
    <row r="8" spans="1:24" ht="21" x14ac:dyDescent="0.25">
      <c r="A8" s="8">
        <v>193195</v>
      </c>
      <c r="B8" s="38"/>
      <c r="C8" s="38" t="s">
        <v>20</v>
      </c>
      <c r="D8" s="38"/>
      <c r="E8" s="39" t="s">
        <v>10</v>
      </c>
      <c r="F8" s="40">
        <v>43344</v>
      </c>
      <c r="G8" s="41"/>
      <c r="H8" s="11">
        <v>13138.8</v>
      </c>
      <c r="I8" s="38">
        <v>2</v>
      </c>
      <c r="J8" s="38" t="s">
        <v>13</v>
      </c>
      <c r="K8" s="38" t="s">
        <v>26</v>
      </c>
      <c r="L8" s="9">
        <f t="shared" si="1"/>
        <v>2018</v>
      </c>
      <c r="O8" s="8">
        <v>2019</v>
      </c>
      <c r="P8" s="20">
        <f>SUMIFS(H:H,L:L,O8)</f>
        <v>86150.45</v>
      </c>
      <c r="Q8" s="11">
        <f>SUMIFS(I:I,L:L,O8)</f>
        <v>15.8</v>
      </c>
      <c r="R8" s="20">
        <f t="shared" si="2"/>
        <v>0</v>
      </c>
      <c r="S8" s="20">
        <f t="shared" si="2"/>
        <v>86150.45</v>
      </c>
      <c r="T8" s="20">
        <f t="shared" si="2"/>
        <v>0</v>
      </c>
      <c r="U8" s="38"/>
      <c r="V8" s="38">
        <f t="shared" si="3"/>
        <v>0</v>
      </c>
      <c r="W8" s="38">
        <f t="shared" si="3"/>
        <v>15.8</v>
      </c>
      <c r="X8" s="9">
        <f t="shared" si="3"/>
        <v>0</v>
      </c>
    </row>
    <row r="9" spans="1:24" ht="21" x14ac:dyDescent="0.25">
      <c r="A9" s="8">
        <v>202744</v>
      </c>
      <c r="B9" s="38"/>
      <c r="C9" s="38" t="s">
        <v>19</v>
      </c>
      <c r="D9" s="38"/>
      <c r="E9" s="39" t="s">
        <v>10</v>
      </c>
      <c r="F9" s="40">
        <v>43922</v>
      </c>
      <c r="G9" s="41"/>
      <c r="H9" s="11">
        <v>150607.49</v>
      </c>
      <c r="I9" s="38">
        <v>36.1</v>
      </c>
      <c r="J9" s="38" t="s">
        <v>13</v>
      </c>
      <c r="K9" s="38" t="s">
        <v>25</v>
      </c>
      <c r="L9" s="9">
        <f t="shared" si="1"/>
        <v>2020</v>
      </c>
      <c r="O9" s="8">
        <v>2020</v>
      </c>
      <c r="P9" s="20">
        <f>SUMIFS(H:H,L:L,O9)</f>
        <v>150607.49</v>
      </c>
      <c r="Q9" s="11">
        <f>SUMIFS(I:I,L:L,O9)</f>
        <v>36.1</v>
      </c>
      <c r="R9" s="20">
        <f t="shared" si="2"/>
        <v>150607.49</v>
      </c>
      <c r="S9" s="20">
        <f t="shared" si="2"/>
        <v>0</v>
      </c>
      <c r="T9" s="20">
        <f t="shared" si="2"/>
        <v>0</v>
      </c>
      <c r="U9" s="38"/>
      <c r="V9" s="38">
        <f t="shared" si="3"/>
        <v>36.1</v>
      </c>
      <c r="W9" s="38">
        <f t="shared" si="3"/>
        <v>0</v>
      </c>
      <c r="X9" s="9">
        <f t="shared" si="3"/>
        <v>0</v>
      </c>
    </row>
    <row r="10" spans="1:24" ht="21" x14ac:dyDescent="0.25">
      <c r="A10" s="8">
        <v>171766</v>
      </c>
      <c r="B10" s="38"/>
      <c r="C10" s="38" t="s">
        <v>20</v>
      </c>
      <c r="D10" s="38"/>
      <c r="E10" s="39" t="s">
        <v>10</v>
      </c>
      <c r="F10" s="40">
        <v>42979</v>
      </c>
      <c r="G10" s="41"/>
      <c r="H10" s="11">
        <v>76517.03</v>
      </c>
      <c r="I10" s="38">
        <v>11</v>
      </c>
      <c r="J10" s="38" t="s">
        <v>13</v>
      </c>
      <c r="K10" s="38" t="s">
        <v>27</v>
      </c>
      <c r="L10" s="9">
        <f t="shared" si="1"/>
        <v>2017</v>
      </c>
      <c r="O10" s="8">
        <v>2021</v>
      </c>
      <c r="P10" s="20">
        <f>SUMIFS(H:H,L:L,O10)</f>
        <v>49244.1</v>
      </c>
      <c r="Q10" s="11">
        <f>SUMIFS(I:I,L:L,O10)</f>
        <v>13.49</v>
      </c>
      <c r="R10" s="20">
        <f t="shared" si="2"/>
        <v>0</v>
      </c>
      <c r="S10" s="20">
        <f t="shared" si="2"/>
        <v>49244.1</v>
      </c>
      <c r="T10" s="20">
        <f t="shared" si="2"/>
        <v>0</v>
      </c>
      <c r="U10" s="38"/>
      <c r="V10" s="38">
        <f t="shared" si="3"/>
        <v>0</v>
      </c>
      <c r="W10" s="38">
        <f t="shared" si="3"/>
        <v>13.49</v>
      </c>
      <c r="X10" s="9">
        <f t="shared" si="3"/>
        <v>0</v>
      </c>
    </row>
    <row r="11" spans="1:24" ht="21" x14ac:dyDescent="0.25">
      <c r="A11" s="8">
        <v>190886</v>
      </c>
      <c r="B11" s="38"/>
      <c r="C11" s="38" t="s">
        <v>19</v>
      </c>
      <c r="D11" s="38"/>
      <c r="E11" s="39" t="s">
        <v>10</v>
      </c>
      <c r="F11" s="40">
        <v>43435</v>
      </c>
      <c r="G11" s="41"/>
      <c r="H11" s="11">
        <v>4371.95</v>
      </c>
      <c r="I11" s="38">
        <v>0.3</v>
      </c>
      <c r="J11" s="38" t="s">
        <v>13</v>
      </c>
      <c r="K11" s="38" t="s">
        <v>28</v>
      </c>
      <c r="L11" s="9">
        <f t="shared" si="1"/>
        <v>2018</v>
      </c>
      <c r="O11" s="8"/>
      <c r="P11" s="38"/>
      <c r="Q11" s="38"/>
      <c r="R11" s="38"/>
      <c r="S11" s="38"/>
      <c r="T11" s="38"/>
      <c r="U11" s="38"/>
      <c r="V11" s="38"/>
      <c r="W11" s="38"/>
      <c r="X11" s="9"/>
    </row>
    <row r="12" spans="1:24" ht="21" x14ac:dyDescent="0.25">
      <c r="A12" s="8">
        <v>190887</v>
      </c>
      <c r="B12" s="38"/>
      <c r="C12" s="38" t="s">
        <v>19</v>
      </c>
      <c r="D12" s="38"/>
      <c r="E12" s="39" t="s">
        <v>10</v>
      </c>
      <c r="F12" s="40">
        <v>43405</v>
      </c>
      <c r="G12" s="41"/>
      <c r="H12" s="11">
        <v>11171.68</v>
      </c>
      <c r="I12" s="38">
        <v>2.4</v>
      </c>
      <c r="J12" s="38" t="s">
        <v>13</v>
      </c>
      <c r="K12" s="38" t="s">
        <v>28</v>
      </c>
      <c r="L12" s="9">
        <f t="shared" si="1"/>
        <v>2018</v>
      </c>
      <c r="O12" s="8">
        <f>O6</f>
        <v>2017</v>
      </c>
      <c r="P12" s="38"/>
      <c r="Q12" s="38"/>
      <c r="R12" s="14">
        <f t="shared" ref="R12:T16" si="4">R6/$P6</f>
        <v>0</v>
      </c>
      <c r="S12" s="14">
        <f t="shared" si="4"/>
        <v>1</v>
      </c>
      <c r="T12" s="14">
        <f t="shared" si="4"/>
        <v>0</v>
      </c>
      <c r="U12" s="38"/>
      <c r="V12" s="14">
        <f t="shared" ref="V12:X16" si="5">V6/$Q6</f>
        <v>0</v>
      </c>
      <c r="W12" s="14">
        <f t="shared" si="5"/>
        <v>1</v>
      </c>
      <c r="X12" s="15">
        <f t="shared" si="5"/>
        <v>0</v>
      </c>
    </row>
    <row r="13" spans="1:24" ht="21" x14ac:dyDescent="0.25">
      <c r="A13" s="8">
        <v>205351</v>
      </c>
      <c r="B13" s="38"/>
      <c r="C13" s="38" t="s">
        <v>20</v>
      </c>
      <c r="D13" s="38"/>
      <c r="E13" s="39" t="s">
        <v>10</v>
      </c>
      <c r="F13" s="40">
        <v>43556</v>
      </c>
      <c r="G13" s="41"/>
      <c r="H13" s="11">
        <v>20724.45</v>
      </c>
      <c r="I13" s="38">
        <v>3.5</v>
      </c>
      <c r="J13" s="38" t="s">
        <v>13</v>
      </c>
      <c r="K13" s="38" t="s">
        <v>29</v>
      </c>
      <c r="L13" s="9">
        <f t="shared" si="1"/>
        <v>2019</v>
      </c>
      <c r="O13" s="8">
        <f t="shared" ref="O13:O15" si="6">O7</f>
        <v>2018</v>
      </c>
      <c r="P13" s="38"/>
      <c r="Q13" s="38"/>
      <c r="R13" s="14">
        <f t="shared" si="4"/>
        <v>0.11831233754406088</v>
      </c>
      <c r="S13" s="14">
        <f t="shared" si="4"/>
        <v>0.28619190453069254</v>
      </c>
      <c r="T13" s="14">
        <f t="shared" si="4"/>
        <v>0.59549575792524667</v>
      </c>
      <c r="U13" s="38"/>
      <c r="V13" s="14">
        <f t="shared" si="5"/>
        <v>0.10887096774193547</v>
      </c>
      <c r="W13" s="14">
        <f t="shared" si="5"/>
        <v>0.22983870967741934</v>
      </c>
      <c r="X13" s="15">
        <f t="shared" si="5"/>
        <v>0.66129032258064513</v>
      </c>
    </row>
    <row r="14" spans="1:24" ht="21" x14ac:dyDescent="0.25">
      <c r="A14" s="8">
        <v>186848</v>
      </c>
      <c r="B14" s="38"/>
      <c r="C14" s="38" t="s">
        <v>20</v>
      </c>
      <c r="D14" s="38"/>
      <c r="E14" s="39" t="s">
        <v>10</v>
      </c>
      <c r="F14" s="40">
        <v>44348</v>
      </c>
      <c r="G14" s="41"/>
      <c r="H14" s="11">
        <v>49244.1</v>
      </c>
      <c r="I14" s="38">
        <v>13.49</v>
      </c>
      <c r="J14" s="38" t="s">
        <v>13</v>
      </c>
      <c r="K14" s="38" t="s">
        <v>30</v>
      </c>
      <c r="L14" s="9">
        <f t="shared" si="1"/>
        <v>2021</v>
      </c>
      <c r="O14" s="8">
        <f t="shared" si="6"/>
        <v>2019</v>
      </c>
      <c r="P14" s="38"/>
      <c r="Q14" s="38"/>
      <c r="R14" s="14">
        <f t="shared" si="4"/>
        <v>0</v>
      </c>
      <c r="S14" s="14">
        <f t="shared" si="4"/>
        <v>1</v>
      </c>
      <c r="T14" s="14">
        <f t="shared" si="4"/>
        <v>0</v>
      </c>
      <c r="U14" s="38"/>
      <c r="V14" s="14">
        <f t="shared" si="5"/>
        <v>0</v>
      </c>
      <c r="W14" s="14">
        <f t="shared" si="5"/>
        <v>1</v>
      </c>
      <c r="X14" s="15">
        <f t="shared" si="5"/>
        <v>0</v>
      </c>
    </row>
    <row r="15" spans="1:24" ht="21" x14ac:dyDescent="0.25">
      <c r="A15" s="8">
        <v>205514</v>
      </c>
      <c r="B15" s="38"/>
      <c r="C15" s="38" t="s">
        <v>20</v>
      </c>
      <c r="D15" s="38"/>
      <c r="E15" s="39" t="s">
        <v>10</v>
      </c>
      <c r="F15" s="40">
        <v>43556</v>
      </c>
      <c r="G15" s="41"/>
      <c r="H15" s="11">
        <v>65426</v>
      </c>
      <c r="I15" s="38">
        <v>12.3</v>
      </c>
      <c r="J15" s="38" t="s">
        <v>13</v>
      </c>
      <c r="K15" s="38" t="s">
        <v>31</v>
      </c>
      <c r="L15" s="9">
        <f t="shared" si="1"/>
        <v>2019</v>
      </c>
      <c r="O15" s="8">
        <f t="shared" si="6"/>
        <v>2020</v>
      </c>
      <c r="P15" s="38"/>
      <c r="Q15" s="38"/>
      <c r="R15" s="14">
        <f t="shared" si="4"/>
        <v>1</v>
      </c>
      <c r="S15" s="14">
        <f t="shared" si="4"/>
        <v>0</v>
      </c>
      <c r="T15" s="14">
        <f t="shared" si="4"/>
        <v>0</v>
      </c>
      <c r="U15" s="38"/>
      <c r="V15" s="14">
        <f t="shared" si="5"/>
        <v>1</v>
      </c>
      <c r="W15" s="14">
        <f t="shared" si="5"/>
        <v>0</v>
      </c>
      <c r="X15" s="15">
        <f t="shared" si="5"/>
        <v>0</v>
      </c>
    </row>
    <row r="16" spans="1:24" x14ac:dyDescent="0.25">
      <c r="A16" s="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9"/>
      <c r="O16" s="42">
        <f>O10</f>
        <v>2021</v>
      </c>
      <c r="P16" s="28"/>
      <c r="Q16" s="28"/>
      <c r="R16" s="17">
        <f t="shared" si="4"/>
        <v>0</v>
      </c>
      <c r="S16" s="17">
        <f t="shared" si="4"/>
        <v>1</v>
      </c>
      <c r="T16" s="17">
        <f t="shared" si="4"/>
        <v>0</v>
      </c>
      <c r="U16" s="28"/>
      <c r="V16" s="17">
        <f t="shared" si="5"/>
        <v>0</v>
      </c>
      <c r="W16" s="17">
        <f t="shared" si="5"/>
        <v>1</v>
      </c>
      <c r="X16" s="18">
        <f t="shared" si="5"/>
        <v>0</v>
      </c>
    </row>
    <row r="17" spans="1:21" x14ac:dyDescent="0.25">
      <c r="A17" s="42"/>
      <c r="B17" s="28"/>
      <c r="C17" s="28"/>
      <c r="D17" s="28"/>
      <c r="E17" s="28"/>
      <c r="F17" s="28"/>
      <c r="G17" s="46">
        <f>SUM(G5:G16)</f>
        <v>0</v>
      </c>
      <c r="H17" s="47">
        <f>SUM(H5:H16)</f>
        <v>493896.99999999994</v>
      </c>
      <c r="I17" s="48">
        <f>SUM(I5:I16)</f>
        <v>101.19</v>
      </c>
      <c r="J17" s="28"/>
      <c r="K17" s="28"/>
      <c r="L17" s="45"/>
    </row>
    <row r="22" spans="1:21" x14ac:dyDescent="0.25">
      <c r="H22" s="55" t="s">
        <v>39</v>
      </c>
      <c r="I22" s="56"/>
      <c r="J22" s="56"/>
      <c r="K22" s="56"/>
      <c r="L22" s="56"/>
      <c r="M22" s="50"/>
      <c r="N22" s="50"/>
      <c r="O22" s="50"/>
      <c r="P22" s="50"/>
      <c r="Q22" s="50"/>
      <c r="R22" s="50"/>
      <c r="S22" s="50"/>
      <c r="T22" s="50"/>
      <c r="U22" s="37"/>
    </row>
    <row r="23" spans="1:21" x14ac:dyDescent="0.25">
      <c r="B23" s="49"/>
      <c r="C23" s="50" t="str">
        <f t="shared" ref="C23:C28" si="7">P5</f>
        <v>kWh</v>
      </c>
      <c r="D23" s="50"/>
      <c r="E23" s="50" t="s">
        <v>33</v>
      </c>
      <c r="F23" s="37" t="s">
        <v>34</v>
      </c>
      <c r="H23" s="57" t="s">
        <v>35</v>
      </c>
      <c r="I23" s="58" t="s">
        <v>36</v>
      </c>
      <c r="J23" s="58" t="s">
        <v>37</v>
      </c>
      <c r="K23" s="58" t="s">
        <v>38</v>
      </c>
      <c r="L23" s="58" t="s">
        <v>40</v>
      </c>
      <c r="M23" s="58" t="s">
        <v>41</v>
      </c>
      <c r="N23" s="38"/>
      <c r="O23" s="59">
        <v>2017</v>
      </c>
      <c r="P23" s="59">
        <f t="shared" ref="P23:U23" si="8">O23+1</f>
        <v>2018</v>
      </c>
      <c r="Q23" s="59">
        <f t="shared" si="8"/>
        <v>2019</v>
      </c>
      <c r="R23" s="59">
        <f t="shared" si="8"/>
        <v>2020</v>
      </c>
      <c r="S23" s="59">
        <f t="shared" si="8"/>
        <v>2021</v>
      </c>
      <c r="T23" s="59">
        <f t="shared" si="8"/>
        <v>2022</v>
      </c>
      <c r="U23" s="60">
        <f t="shared" si="8"/>
        <v>2023</v>
      </c>
    </row>
    <row r="24" spans="1:21" x14ac:dyDescent="0.25">
      <c r="B24" s="8">
        <f>O6</f>
        <v>2017</v>
      </c>
      <c r="C24" s="20">
        <f t="shared" si="7"/>
        <v>76517.03</v>
      </c>
      <c r="D24" s="38"/>
      <c r="E24" s="14">
        <v>1.038</v>
      </c>
      <c r="F24" s="51">
        <v>0.88400000000000001</v>
      </c>
      <c r="H24" s="61">
        <v>1</v>
      </c>
      <c r="I24" s="62">
        <v>0.995</v>
      </c>
      <c r="J24" s="62">
        <v>0.995</v>
      </c>
      <c r="K24" s="62">
        <v>0.995</v>
      </c>
      <c r="L24" s="62">
        <v>0.995</v>
      </c>
      <c r="M24" s="62">
        <f>L24</f>
        <v>0.995</v>
      </c>
      <c r="N24" s="38"/>
      <c r="O24" s="63">
        <f>C24*E24*F24</f>
        <v>70211.414591759996</v>
      </c>
      <c r="P24" s="63">
        <f>$O$24*H24</f>
        <v>70211.414591759996</v>
      </c>
      <c r="Q24" s="63">
        <f>$O$24*I24</f>
        <v>69860.357518801189</v>
      </c>
      <c r="R24" s="63">
        <f t="shared" ref="R24:U24" si="9">$O$24*J24</f>
        <v>69860.357518801189</v>
      </c>
      <c r="S24" s="63">
        <f t="shared" si="9"/>
        <v>69860.357518801189</v>
      </c>
      <c r="T24" s="63">
        <f t="shared" si="9"/>
        <v>69860.357518801189</v>
      </c>
      <c r="U24" s="64">
        <f t="shared" si="9"/>
        <v>69860.357518801189</v>
      </c>
    </row>
    <row r="25" spans="1:21" x14ac:dyDescent="0.25">
      <c r="B25" s="8">
        <f>O7</f>
        <v>2018</v>
      </c>
      <c r="C25" s="20">
        <f t="shared" si="7"/>
        <v>131377.93</v>
      </c>
      <c r="D25" s="38"/>
      <c r="E25" s="52">
        <f>E24</f>
        <v>1.038</v>
      </c>
      <c r="F25" s="51">
        <f>F24</f>
        <v>0.88400000000000001</v>
      </c>
      <c r="H25" s="8"/>
      <c r="I25" s="38"/>
      <c r="J25" s="38"/>
      <c r="K25" s="38"/>
      <c r="L25" s="38"/>
      <c r="M25" s="38"/>
      <c r="N25" s="38"/>
      <c r="O25" s="63"/>
      <c r="P25" s="63">
        <f>C25*E25*F25</f>
        <v>120551.33754456</v>
      </c>
      <c r="Q25" s="63">
        <f>$P$25*H24</f>
        <v>120551.33754456</v>
      </c>
      <c r="R25" s="63">
        <f t="shared" ref="R25:U25" si="10">$P$25*I24</f>
        <v>119948.5808568372</v>
      </c>
      <c r="S25" s="63">
        <f t="shared" si="10"/>
        <v>119948.5808568372</v>
      </c>
      <c r="T25" s="63">
        <f t="shared" si="10"/>
        <v>119948.5808568372</v>
      </c>
      <c r="U25" s="64">
        <f t="shared" si="10"/>
        <v>119948.5808568372</v>
      </c>
    </row>
    <row r="26" spans="1:21" x14ac:dyDescent="0.25">
      <c r="B26" s="8">
        <f>O8</f>
        <v>2019</v>
      </c>
      <c r="C26" s="20">
        <f t="shared" si="7"/>
        <v>86150.45</v>
      </c>
      <c r="D26" s="38"/>
      <c r="E26" s="52">
        <f t="shared" ref="E26:E28" si="11">E25</f>
        <v>1.038</v>
      </c>
      <c r="F26" s="51">
        <f t="shared" ref="F26:F28" si="12">F25</f>
        <v>0.88400000000000001</v>
      </c>
      <c r="H26" s="8"/>
      <c r="I26" s="38"/>
      <c r="J26" s="38"/>
      <c r="K26" s="38"/>
      <c r="L26" s="38"/>
      <c r="M26" s="38"/>
      <c r="N26" s="38"/>
      <c r="O26" s="63"/>
      <c r="P26" s="63"/>
      <c r="Q26" s="63">
        <f>C26*E26*F26</f>
        <v>79050.963716400001</v>
      </c>
      <c r="R26" s="63">
        <f>$Q$26*H24</f>
        <v>79050.963716400001</v>
      </c>
      <c r="S26" s="63">
        <f>$Q$26*I24</f>
        <v>78655.708897817996</v>
      </c>
      <c r="T26" s="63">
        <f t="shared" ref="T26:U26" si="13">$Q$26*J24</f>
        <v>78655.708897817996</v>
      </c>
      <c r="U26" s="64">
        <f t="shared" si="13"/>
        <v>78655.708897817996</v>
      </c>
    </row>
    <row r="27" spans="1:21" x14ac:dyDescent="0.25">
      <c r="B27" s="8">
        <f>O9</f>
        <v>2020</v>
      </c>
      <c r="C27" s="20">
        <f t="shared" si="7"/>
        <v>150607.49</v>
      </c>
      <c r="D27" s="38"/>
      <c r="E27" s="52">
        <f t="shared" si="11"/>
        <v>1.038</v>
      </c>
      <c r="F27" s="51">
        <f t="shared" si="12"/>
        <v>0.88400000000000001</v>
      </c>
      <c r="H27" s="8"/>
      <c r="I27" s="38"/>
      <c r="J27" s="38"/>
      <c r="K27" s="38"/>
      <c r="L27" s="38"/>
      <c r="M27" s="38"/>
      <c r="N27" s="38"/>
      <c r="O27" s="63"/>
      <c r="P27" s="63"/>
      <c r="Q27" s="63"/>
      <c r="R27" s="63">
        <f>C27*E27*F27</f>
        <v>138196.22796408</v>
      </c>
      <c r="S27" s="63">
        <f>$R$27*H24</f>
        <v>138196.22796408</v>
      </c>
      <c r="T27" s="63">
        <f t="shared" ref="T27:U27" si="14">$R$27*I24</f>
        <v>137505.24682425961</v>
      </c>
      <c r="U27" s="64">
        <f t="shared" si="14"/>
        <v>137505.24682425961</v>
      </c>
    </row>
    <row r="28" spans="1:21" x14ac:dyDescent="0.25">
      <c r="B28" s="8">
        <f>O10</f>
        <v>2021</v>
      </c>
      <c r="C28" s="20">
        <f t="shared" si="7"/>
        <v>49244.1</v>
      </c>
      <c r="D28" s="38"/>
      <c r="E28" s="52">
        <f t="shared" si="11"/>
        <v>1.038</v>
      </c>
      <c r="F28" s="51">
        <f t="shared" si="12"/>
        <v>0.88400000000000001</v>
      </c>
      <c r="H28" s="8"/>
      <c r="I28" s="38"/>
      <c r="J28" s="38"/>
      <c r="K28" s="38"/>
      <c r="L28" s="38"/>
      <c r="M28" s="38"/>
      <c r="N28" s="38"/>
      <c r="O28" s="63"/>
      <c r="P28" s="63"/>
      <c r="Q28" s="63"/>
      <c r="R28" s="63"/>
      <c r="S28" s="63">
        <f>C28*E28*F28</f>
        <v>45185.992207200004</v>
      </c>
      <c r="T28" s="63">
        <f>$S$28*H24</f>
        <v>45185.992207200004</v>
      </c>
      <c r="U28" s="64">
        <f>$S$28*I24</f>
        <v>44960.062246164001</v>
      </c>
    </row>
    <row r="29" spans="1:21" x14ac:dyDescent="0.25">
      <c r="B29" s="8"/>
      <c r="C29" s="38"/>
      <c r="D29" s="38"/>
      <c r="E29" s="52"/>
      <c r="F29" s="51"/>
      <c r="H29" s="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9"/>
    </row>
    <row r="30" spans="1:21" x14ac:dyDescent="0.25">
      <c r="B30" s="8"/>
      <c r="C30" s="38"/>
      <c r="D30" s="38"/>
      <c r="E30" s="38"/>
      <c r="F30" s="9"/>
      <c r="H30" s="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9"/>
    </row>
    <row r="31" spans="1:21" x14ac:dyDescent="0.25">
      <c r="B31" s="8"/>
      <c r="C31" s="38"/>
      <c r="D31" s="38"/>
      <c r="E31" s="38"/>
      <c r="F31" s="9"/>
      <c r="H31" s="65" t="s">
        <v>39</v>
      </c>
      <c r="I31" s="66"/>
      <c r="J31" s="66"/>
      <c r="K31" s="66"/>
      <c r="L31" s="66"/>
      <c r="M31" s="38"/>
      <c r="N31" s="38"/>
      <c r="O31" s="38"/>
      <c r="P31" s="38"/>
      <c r="Q31" s="38"/>
      <c r="R31" s="38"/>
      <c r="S31" s="38"/>
      <c r="T31" s="38"/>
      <c r="U31" s="9"/>
    </row>
    <row r="32" spans="1:21" x14ac:dyDescent="0.25">
      <c r="B32" s="8"/>
      <c r="C32" s="38" t="str">
        <f t="shared" ref="C32:C37" si="15">Q5</f>
        <v>kW</v>
      </c>
      <c r="D32" s="38"/>
      <c r="E32" s="38" t="s">
        <v>33</v>
      </c>
      <c r="F32" s="9" t="s">
        <v>34</v>
      </c>
      <c r="H32" s="57" t="s">
        <v>35</v>
      </c>
      <c r="I32" s="58" t="s">
        <v>36</v>
      </c>
      <c r="J32" s="58" t="s">
        <v>37</v>
      </c>
      <c r="K32" s="58" t="s">
        <v>38</v>
      </c>
      <c r="L32" s="58" t="s">
        <v>40</v>
      </c>
      <c r="M32" s="58" t="s">
        <v>41</v>
      </c>
      <c r="N32" s="38"/>
      <c r="O32" s="59">
        <v>2017</v>
      </c>
      <c r="P32" s="59">
        <f t="shared" ref="P32:U32" si="16">O32+1</f>
        <v>2018</v>
      </c>
      <c r="Q32" s="59">
        <f t="shared" si="16"/>
        <v>2019</v>
      </c>
      <c r="R32" s="59">
        <f t="shared" si="16"/>
        <v>2020</v>
      </c>
      <c r="S32" s="59">
        <f t="shared" si="16"/>
        <v>2021</v>
      </c>
      <c r="T32" s="59">
        <f t="shared" si="16"/>
        <v>2022</v>
      </c>
      <c r="U32" s="60">
        <f t="shared" si="16"/>
        <v>2023</v>
      </c>
    </row>
    <row r="33" spans="2:21" x14ac:dyDescent="0.25">
      <c r="B33" s="8">
        <f>B24</f>
        <v>2017</v>
      </c>
      <c r="C33" s="38">
        <f t="shared" si="15"/>
        <v>11</v>
      </c>
      <c r="D33" s="38"/>
      <c r="E33" s="14">
        <v>1.038</v>
      </c>
      <c r="F33" s="51">
        <v>0.88400000000000001</v>
      </c>
      <c r="H33" s="61">
        <v>1</v>
      </c>
      <c r="I33" s="62">
        <v>0.995</v>
      </c>
      <c r="J33" s="62">
        <v>0.995</v>
      </c>
      <c r="K33" s="62">
        <v>0.995</v>
      </c>
      <c r="L33" s="62">
        <v>0.995</v>
      </c>
      <c r="M33" s="62">
        <f>L33</f>
        <v>0.995</v>
      </c>
      <c r="N33" s="38"/>
      <c r="O33" s="67">
        <f>C33*E33*F33</f>
        <v>10.093512</v>
      </c>
      <c r="P33" s="67">
        <f>$O$33*H33</f>
        <v>10.093512</v>
      </c>
      <c r="Q33" s="67">
        <f t="shared" ref="Q33:U33" si="17">$O$33*I33</f>
        <v>10.043044440000001</v>
      </c>
      <c r="R33" s="67">
        <f t="shared" si="17"/>
        <v>10.043044440000001</v>
      </c>
      <c r="S33" s="67">
        <f t="shared" si="17"/>
        <v>10.043044440000001</v>
      </c>
      <c r="T33" s="67">
        <f t="shared" si="17"/>
        <v>10.043044440000001</v>
      </c>
      <c r="U33" s="68">
        <f t="shared" si="17"/>
        <v>10.043044440000001</v>
      </c>
    </row>
    <row r="34" spans="2:21" x14ac:dyDescent="0.25">
      <c r="B34" s="8">
        <f t="shared" ref="B34:B37" si="18">B25</f>
        <v>2018</v>
      </c>
      <c r="C34" s="38">
        <f t="shared" si="15"/>
        <v>24.8</v>
      </c>
      <c r="D34" s="38"/>
      <c r="E34" s="52">
        <f>E33</f>
        <v>1.038</v>
      </c>
      <c r="F34" s="51">
        <f>F33</f>
        <v>0.88400000000000001</v>
      </c>
      <c r="H34" s="8"/>
      <c r="I34" s="38"/>
      <c r="J34" s="38"/>
      <c r="K34" s="38"/>
      <c r="L34" s="38"/>
      <c r="M34" s="38"/>
      <c r="N34" s="38"/>
      <c r="O34" s="67"/>
      <c r="P34" s="67">
        <f>C34*E34*F34</f>
        <v>22.756281600000001</v>
      </c>
      <c r="Q34" s="67">
        <f>$P$34*H33</f>
        <v>22.756281600000001</v>
      </c>
      <c r="R34" s="67">
        <f t="shared" ref="R34:U34" si="19">$P$34*I33</f>
        <v>22.642500192</v>
      </c>
      <c r="S34" s="67">
        <f t="shared" si="19"/>
        <v>22.642500192</v>
      </c>
      <c r="T34" s="67">
        <f t="shared" si="19"/>
        <v>22.642500192</v>
      </c>
      <c r="U34" s="68">
        <f t="shared" si="19"/>
        <v>22.642500192</v>
      </c>
    </row>
    <row r="35" spans="2:21" x14ac:dyDescent="0.25">
      <c r="B35" s="8">
        <f t="shared" si="18"/>
        <v>2019</v>
      </c>
      <c r="C35" s="38">
        <f t="shared" si="15"/>
        <v>15.8</v>
      </c>
      <c r="D35" s="38"/>
      <c r="E35" s="52">
        <f t="shared" ref="E35:E37" si="20">E34</f>
        <v>1.038</v>
      </c>
      <c r="F35" s="51">
        <f t="shared" ref="F35:F37" si="21">F34</f>
        <v>0.88400000000000001</v>
      </c>
      <c r="H35" s="8"/>
      <c r="I35" s="38"/>
      <c r="J35" s="38"/>
      <c r="K35" s="38"/>
      <c r="L35" s="38"/>
      <c r="M35" s="38"/>
      <c r="N35" s="38"/>
      <c r="O35" s="67"/>
      <c r="P35" s="67"/>
      <c r="Q35" s="67">
        <f>C35*E35*F35</f>
        <v>14.497953600000001</v>
      </c>
      <c r="R35" s="67">
        <f>$Q$35*H33</f>
        <v>14.497953600000001</v>
      </c>
      <c r="S35" s="67">
        <f t="shared" ref="S35:U35" si="22">$Q$35*I33</f>
        <v>14.425463832</v>
      </c>
      <c r="T35" s="67">
        <f t="shared" si="22"/>
        <v>14.425463832</v>
      </c>
      <c r="U35" s="68">
        <f t="shared" si="22"/>
        <v>14.425463832</v>
      </c>
    </row>
    <row r="36" spans="2:21" x14ac:dyDescent="0.25">
      <c r="B36" s="8">
        <f t="shared" si="18"/>
        <v>2020</v>
      </c>
      <c r="C36" s="38">
        <f t="shared" si="15"/>
        <v>36.1</v>
      </c>
      <c r="D36" s="38"/>
      <c r="E36" s="52">
        <f t="shared" si="20"/>
        <v>1.038</v>
      </c>
      <c r="F36" s="51">
        <f t="shared" si="21"/>
        <v>0.88400000000000001</v>
      </c>
      <c r="H36" s="8"/>
      <c r="I36" s="38"/>
      <c r="J36" s="38"/>
      <c r="K36" s="38"/>
      <c r="L36" s="38"/>
      <c r="M36" s="38"/>
      <c r="N36" s="38"/>
      <c r="O36" s="67"/>
      <c r="P36" s="67"/>
      <c r="Q36" s="67"/>
      <c r="R36" s="67">
        <f>C36*E36*F36</f>
        <v>33.125071200000001</v>
      </c>
      <c r="S36" s="67">
        <f>$R$36*H33</f>
        <v>33.125071200000001</v>
      </c>
      <c r="T36" s="67">
        <f t="shared" ref="T36:U36" si="23">$R$36*I33</f>
        <v>32.959445844000001</v>
      </c>
      <c r="U36" s="68">
        <f t="shared" si="23"/>
        <v>32.959445844000001</v>
      </c>
    </row>
    <row r="37" spans="2:21" x14ac:dyDescent="0.25">
      <c r="B37" s="42">
        <f t="shared" si="18"/>
        <v>2021</v>
      </c>
      <c r="C37" s="28">
        <f t="shared" si="15"/>
        <v>13.49</v>
      </c>
      <c r="D37" s="28"/>
      <c r="E37" s="53">
        <f t="shared" si="20"/>
        <v>1.038</v>
      </c>
      <c r="F37" s="54">
        <f t="shared" si="21"/>
        <v>0.88400000000000001</v>
      </c>
      <c r="H37" s="42"/>
      <c r="I37" s="28"/>
      <c r="J37" s="28"/>
      <c r="K37" s="28"/>
      <c r="L37" s="28"/>
      <c r="M37" s="28"/>
      <c r="N37" s="28"/>
      <c r="O37" s="69"/>
      <c r="P37" s="69"/>
      <c r="Q37" s="69"/>
      <c r="R37" s="69"/>
      <c r="S37" s="69">
        <f>C37*E37*F37</f>
        <v>12.378316080000001</v>
      </c>
      <c r="T37" s="69">
        <f>$S$37*H33</f>
        <v>12.378316080000001</v>
      </c>
      <c r="U37" s="70">
        <f>$S$37*I33</f>
        <v>12.316424499600002</v>
      </c>
    </row>
  </sheetData>
  <mergeCells count="4">
    <mergeCell ref="V3:X3"/>
    <mergeCell ref="R3:T3"/>
    <mergeCell ref="H22:L22"/>
    <mergeCell ref="H31:L31"/>
  </mergeCells>
  <pageMargins left="0.70866141732283472" right="0.70866141732283472" top="0.74803149606299213" bottom="0.74803149606299213" header="0.31496062992125984" footer="0.31496062992125984"/>
  <pageSetup scale="43" orientation="landscape" r:id="rId1"/>
  <headerFooter>
    <oddHeader xml:space="preserve">&amp;RBluewater Power Distribution Corporation
EB-2022-0016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topLeftCell="C1" workbookViewId="0">
      <selection activeCell="M6" sqref="M6"/>
    </sheetView>
  </sheetViews>
  <sheetFormatPr defaultRowHeight="15" x14ac:dyDescent="0.25"/>
  <cols>
    <col min="1" max="1" width="18" customWidth="1"/>
    <col min="2" max="2" width="14.42578125" customWidth="1"/>
    <col min="3" max="3" width="20.28515625" bestFit="1" customWidth="1"/>
    <col min="4" max="4" width="11.7109375" bestFit="1" customWidth="1"/>
    <col min="5" max="5" width="18.140625" customWidth="1"/>
    <col min="6" max="6" width="12.5703125" bestFit="1" customWidth="1"/>
    <col min="7" max="7" width="14.5703125" customWidth="1"/>
    <col min="8" max="8" width="12.5703125" customWidth="1"/>
    <col min="9" max="9" width="12.140625" customWidth="1"/>
    <col min="10" max="10" width="17.5703125" customWidth="1"/>
    <col min="12" max="12" width="12.5703125" customWidth="1"/>
    <col min="16" max="16" width="10.5703125" bestFit="1" customWidth="1"/>
    <col min="17" max="17" width="11.140625" customWidth="1"/>
    <col min="18" max="19" width="10.5703125" bestFit="1" customWidth="1"/>
    <col min="20" max="20" width="12.85546875" customWidth="1"/>
  </cols>
  <sheetData>
    <row r="2" spans="1:19" x14ac:dyDescent="0.25">
      <c r="A2" s="2" t="s">
        <v>47</v>
      </c>
    </row>
    <row r="3" spans="1:19" ht="60" x14ac:dyDescent="0.25">
      <c r="A3" s="34" t="s">
        <v>0</v>
      </c>
      <c r="B3" s="71" t="s">
        <v>2</v>
      </c>
      <c r="C3" s="35" t="s">
        <v>1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15</v>
      </c>
      <c r="I3" s="35" t="s">
        <v>16</v>
      </c>
      <c r="J3" s="35" t="s">
        <v>9</v>
      </c>
      <c r="K3" s="72" t="s">
        <v>14</v>
      </c>
      <c r="L3" s="25"/>
    </row>
    <row r="4" spans="1:19" x14ac:dyDescent="0.25">
      <c r="A4" s="8"/>
      <c r="B4" s="38"/>
      <c r="C4" s="38"/>
      <c r="D4" s="38"/>
      <c r="E4" s="38"/>
      <c r="F4" s="38"/>
      <c r="G4" s="38"/>
      <c r="H4" s="38"/>
      <c r="I4" s="38"/>
      <c r="J4" s="38"/>
      <c r="K4" s="9"/>
    </row>
    <row r="5" spans="1:19" ht="21" x14ac:dyDescent="0.25">
      <c r="A5" s="8">
        <v>601599</v>
      </c>
      <c r="B5" s="38" t="s">
        <v>20</v>
      </c>
      <c r="C5" s="38"/>
      <c r="D5" s="38"/>
      <c r="E5" s="39" t="s">
        <v>10</v>
      </c>
      <c r="F5" s="41"/>
      <c r="G5" s="20">
        <v>650000</v>
      </c>
      <c r="H5" s="38">
        <v>74</v>
      </c>
      <c r="I5" s="38">
        <v>5</v>
      </c>
      <c r="J5" s="73"/>
      <c r="K5" s="74">
        <v>44228</v>
      </c>
    </row>
    <row r="6" spans="1:19" ht="21" x14ac:dyDescent="0.25">
      <c r="A6" s="8">
        <v>601466</v>
      </c>
      <c r="B6" s="38" t="s">
        <v>20</v>
      </c>
      <c r="C6" s="38"/>
      <c r="D6" s="38"/>
      <c r="E6" s="39" t="s">
        <v>10</v>
      </c>
      <c r="F6" s="41"/>
      <c r="G6" s="20">
        <v>345000</v>
      </c>
      <c r="H6" s="38">
        <v>39</v>
      </c>
      <c r="I6" s="38">
        <v>34</v>
      </c>
      <c r="J6" s="73"/>
      <c r="K6" s="74">
        <v>43160</v>
      </c>
      <c r="O6" s="49" t="str">
        <f>B6</f>
        <v>GEN&gt;50</v>
      </c>
      <c r="P6" s="87">
        <f>(G5+G6)/(G5+G6+G7)</f>
        <v>0.28690888119953861</v>
      </c>
      <c r="Q6" s="88">
        <f>(H5+H6)/(H5+H6+H7)</f>
        <v>0.28607594936708863</v>
      </c>
    </row>
    <row r="7" spans="1:19" ht="21" x14ac:dyDescent="0.25">
      <c r="A7" s="8">
        <v>602049</v>
      </c>
      <c r="B7" s="38" t="s">
        <v>17</v>
      </c>
      <c r="C7" s="38"/>
      <c r="D7" s="38"/>
      <c r="E7" s="39" t="s">
        <v>10</v>
      </c>
      <c r="F7" s="41"/>
      <c r="G7" s="20">
        <v>2473000</v>
      </c>
      <c r="H7" s="38">
        <v>282</v>
      </c>
      <c r="I7" s="38">
        <v>246</v>
      </c>
      <c r="J7" s="73"/>
      <c r="K7" s="74">
        <v>44197</v>
      </c>
      <c r="M7" s="3"/>
      <c r="O7" s="8"/>
      <c r="P7" s="14"/>
      <c r="Q7" s="15"/>
    </row>
    <row r="8" spans="1:19" x14ac:dyDescent="0.25">
      <c r="A8" s="8"/>
      <c r="B8" s="38"/>
      <c r="C8" s="38"/>
      <c r="D8" s="38"/>
      <c r="E8" s="38"/>
      <c r="F8" s="38"/>
      <c r="G8" s="20"/>
      <c r="H8" s="38"/>
      <c r="I8" s="38"/>
      <c r="J8" s="38"/>
      <c r="K8" s="9"/>
      <c r="O8" s="42" t="str">
        <f>B7</f>
        <v>LARGE</v>
      </c>
      <c r="P8" s="17">
        <f>(G7)/(G5+G6+G7)</f>
        <v>0.71309111880046139</v>
      </c>
      <c r="Q8" s="18">
        <f>(H7)/(H5+H6+H7)</f>
        <v>0.71392405063291142</v>
      </c>
    </row>
    <row r="9" spans="1:19" x14ac:dyDescent="0.25">
      <c r="A9" s="75" t="s">
        <v>21</v>
      </c>
      <c r="B9" s="76" t="s">
        <v>18</v>
      </c>
      <c r="C9" s="76"/>
      <c r="D9" s="76"/>
      <c r="E9" s="76"/>
      <c r="F9" s="22"/>
      <c r="G9" s="23">
        <v>1342000</v>
      </c>
      <c r="H9" s="24">
        <v>153</v>
      </c>
      <c r="I9" s="24">
        <v>180</v>
      </c>
      <c r="J9" s="76"/>
      <c r="K9" s="77">
        <v>43862</v>
      </c>
    </row>
    <row r="10" spans="1:19" x14ac:dyDescent="0.25">
      <c r="A10" s="42"/>
      <c r="B10" s="28"/>
      <c r="C10" s="28"/>
      <c r="D10" s="28"/>
      <c r="E10" s="28"/>
      <c r="F10" s="43">
        <f>SUM(F5:F9)</f>
        <v>0</v>
      </c>
      <c r="G10" s="78">
        <f>SUM(G5:G9)</f>
        <v>4810000</v>
      </c>
      <c r="H10" s="79">
        <f t="shared" ref="H10:I10" si="0">SUM(H5:H9)</f>
        <v>548</v>
      </c>
      <c r="I10" s="79">
        <f t="shared" si="0"/>
        <v>465</v>
      </c>
      <c r="J10" s="28"/>
      <c r="K10" s="45"/>
    </row>
    <row r="13" spans="1:19" x14ac:dyDescent="0.25">
      <c r="B13" s="49"/>
      <c r="C13" s="50" t="s">
        <v>24</v>
      </c>
      <c r="D13" s="50"/>
      <c r="E13" s="50" t="s">
        <v>33</v>
      </c>
      <c r="F13" s="37" t="s">
        <v>34</v>
      </c>
      <c r="H13" s="81" t="s">
        <v>35</v>
      </c>
      <c r="I13" s="82" t="s">
        <v>36</v>
      </c>
      <c r="J13" s="82" t="s">
        <v>37</v>
      </c>
      <c r="K13" s="82" t="s">
        <v>38</v>
      </c>
      <c r="L13" s="82" t="s">
        <v>40</v>
      </c>
      <c r="M13" s="82"/>
      <c r="N13" s="83">
        <v>2018</v>
      </c>
      <c r="O13" s="83">
        <f>N13+1</f>
        <v>2019</v>
      </c>
      <c r="P13" s="83">
        <f>O13+1</f>
        <v>2020</v>
      </c>
      <c r="Q13" s="83">
        <f>P13+1</f>
        <v>2021</v>
      </c>
      <c r="R13" s="83">
        <f>Q13+1</f>
        <v>2022</v>
      </c>
      <c r="S13" s="84">
        <f>R13+1</f>
        <v>2023</v>
      </c>
    </row>
    <row r="14" spans="1:19" x14ac:dyDescent="0.25">
      <c r="B14" s="8">
        <v>2018</v>
      </c>
      <c r="C14" s="80">
        <f>G6</f>
        <v>345000</v>
      </c>
      <c r="D14" s="38"/>
      <c r="E14" s="14">
        <v>1.016</v>
      </c>
      <c r="F14" s="51">
        <v>0.81699999999999995</v>
      </c>
      <c r="H14" s="61">
        <v>1</v>
      </c>
      <c r="I14" s="62">
        <v>1</v>
      </c>
      <c r="J14" s="62">
        <v>1</v>
      </c>
      <c r="K14" s="62">
        <v>1</v>
      </c>
      <c r="L14" s="62">
        <v>1</v>
      </c>
      <c r="M14" s="62"/>
      <c r="N14" s="63">
        <f>C14*E14*F14</f>
        <v>286374.83999999997</v>
      </c>
      <c r="O14" s="63">
        <f>$N$14*H14</f>
        <v>286374.83999999997</v>
      </c>
      <c r="P14" s="63">
        <f>$N$14*I14</f>
        <v>286374.83999999997</v>
      </c>
      <c r="Q14" s="63">
        <f>$N$14*J14</f>
        <v>286374.83999999997</v>
      </c>
      <c r="R14" s="63">
        <f>$N$14*K14</f>
        <v>286374.83999999997</v>
      </c>
      <c r="S14" s="64">
        <f>$N$14*L14</f>
        <v>286374.83999999997</v>
      </c>
    </row>
    <row r="15" spans="1:19" x14ac:dyDescent="0.25">
      <c r="B15" s="8">
        <v>2019</v>
      </c>
      <c r="C15" s="80"/>
      <c r="D15" s="38"/>
      <c r="E15" s="52">
        <f>E14</f>
        <v>1.016</v>
      </c>
      <c r="F15" s="51">
        <f>F14</f>
        <v>0.81699999999999995</v>
      </c>
      <c r="H15" s="8"/>
      <c r="I15" s="38"/>
      <c r="J15" s="38"/>
      <c r="K15" s="38"/>
      <c r="L15" s="38"/>
      <c r="M15" s="38"/>
      <c r="N15" s="63"/>
      <c r="O15" s="63"/>
      <c r="P15" s="63"/>
      <c r="Q15" s="63"/>
      <c r="R15" s="63"/>
      <c r="S15" s="64"/>
    </row>
    <row r="16" spans="1:19" x14ac:dyDescent="0.25">
      <c r="B16" s="8">
        <v>2020</v>
      </c>
      <c r="C16" s="80">
        <f>G9</f>
        <v>1342000</v>
      </c>
      <c r="D16" s="38"/>
      <c r="E16" s="52">
        <f t="shared" ref="E16:F17" si="1">E15</f>
        <v>1.016</v>
      </c>
      <c r="F16" s="51">
        <f t="shared" si="1"/>
        <v>0.81699999999999995</v>
      </c>
      <c r="H16" s="8"/>
      <c r="I16" s="38"/>
      <c r="J16" s="38"/>
      <c r="K16" s="38"/>
      <c r="L16" s="38"/>
      <c r="M16" s="38"/>
      <c r="N16" s="63"/>
      <c r="O16" s="63"/>
      <c r="P16" s="63">
        <f>C16*E16*F16</f>
        <v>1113956.6239999998</v>
      </c>
      <c r="Q16" s="63">
        <f>$P$16*H14</f>
        <v>1113956.6239999998</v>
      </c>
      <c r="R16" s="63">
        <f>$P$16*I14</f>
        <v>1113956.6239999998</v>
      </c>
      <c r="S16" s="64">
        <f>$P$16*J14</f>
        <v>1113956.6239999998</v>
      </c>
    </row>
    <row r="17" spans="2:19" x14ac:dyDescent="0.25">
      <c r="B17" s="8">
        <v>2021</v>
      </c>
      <c r="C17" s="80">
        <f>G5+G7</f>
        <v>3123000</v>
      </c>
      <c r="D17" s="38"/>
      <c r="E17" s="52">
        <f t="shared" si="1"/>
        <v>1.016</v>
      </c>
      <c r="F17" s="51">
        <f t="shared" si="1"/>
        <v>0.81699999999999995</v>
      </c>
      <c r="H17" s="8"/>
      <c r="I17" s="38"/>
      <c r="J17" s="38"/>
      <c r="K17" s="38"/>
      <c r="L17" s="38"/>
      <c r="M17" s="38"/>
      <c r="N17" s="63"/>
      <c r="O17" s="63"/>
      <c r="P17" s="63"/>
      <c r="Q17" s="63">
        <f>C17*E17*F17</f>
        <v>2592314.8559999997</v>
      </c>
      <c r="R17" s="63">
        <f>$Q$17*H14</f>
        <v>2592314.8559999997</v>
      </c>
      <c r="S17" s="64">
        <f>$Q$17*I14</f>
        <v>2592314.8559999997</v>
      </c>
    </row>
    <row r="18" spans="2:19" x14ac:dyDescent="0.25">
      <c r="B18" s="8"/>
      <c r="C18" s="38"/>
      <c r="D18" s="38"/>
      <c r="E18" s="52"/>
      <c r="F18" s="51"/>
      <c r="H18" s="8"/>
      <c r="I18" s="38"/>
      <c r="J18" s="38"/>
      <c r="K18" s="38"/>
      <c r="L18" s="38"/>
      <c r="M18" s="38"/>
      <c r="N18" s="63"/>
      <c r="O18" s="63"/>
      <c r="P18" s="63"/>
      <c r="Q18" s="63"/>
      <c r="R18" s="63"/>
      <c r="S18" s="64"/>
    </row>
    <row r="19" spans="2:19" x14ac:dyDescent="0.25">
      <c r="B19" s="8"/>
      <c r="C19" s="38"/>
      <c r="D19" s="38"/>
      <c r="E19" s="38"/>
      <c r="F19" s="9"/>
      <c r="H19" s="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9"/>
    </row>
    <row r="20" spans="2:19" x14ac:dyDescent="0.25">
      <c r="B20" s="8"/>
      <c r="C20" s="38" t="s">
        <v>24</v>
      </c>
      <c r="D20" s="38"/>
      <c r="E20" s="38" t="s">
        <v>33</v>
      </c>
      <c r="F20" s="9" t="s">
        <v>34</v>
      </c>
      <c r="H20" s="57" t="s">
        <v>35</v>
      </c>
      <c r="I20" s="58" t="s">
        <v>36</v>
      </c>
      <c r="J20" s="58" t="s">
        <v>37</v>
      </c>
      <c r="K20" s="58" t="s">
        <v>38</v>
      </c>
      <c r="L20" s="58" t="s">
        <v>40</v>
      </c>
      <c r="M20" s="58"/>
      <c r="N20" s="59">
        <v>2018</v>
      </c>
      <c r="O20" s="59">
        <f>N20+1</f>
        <v>2019</v>
      </c>
      <c r="P20" s="59">
        <f>O20+1</f>
        <v>2020</v>
      </c>
      <c r="Q20" s="59">
        <f>P20+1</f>
        <v>2021</v>
      </c>
      <c r="R20" s="59">
        <f>Q20+1</f>
        <v>2022</v>
      </c>
      <c r="S20" s="60">
        <f>R20+1</f>
        <v>2023</v>
      </c>
    </row>
    <row r="21" spans="2:19" x14ac:dyDescent="0.25">
      <c r="B21" s="8">
        <v>2018</v>
      </c>
      <c r="C21" s="80">
        <f>H6</f>
        <v>39</v>
      </c>
      <c r="D21" s="38"/>
      <c r="E21" s="14">
        <v>1.0249999999999999</v>
      </c>
      <c r="F21" s="51">
        <v>0.81699999999999995</v>
      </c>
      <c r="H21" s="61">
        <v>1</v>
      </c>
      <c r="I21" s="62">
        <v>1</v>
      </c>
      <c r="J21" s="62">
        <v>1</v>
      </c>
      <c r="K21" s="62">
        <v>1</v>
      </c>
      <c r="L21" s="62">
        <v>1</v>
      </c>
      <c r="M21" s="62"/>
      <c r="N21" s="63">
        <f>C21*E21*F21</f>
        <v>32.659574999999997</v>
      </c>
      <c r="O21" s="63">
        <f>$N$21*H21</f>
        <v>32.659574999999997</v>
      </c>
      <c r="P21" s="63">
        <f t="shared" ref="P21:S21" si="2">$N$21*I21</f>
        <v>32.659574999999997</v>
      </c>
      <c r="Q21" s="63">
        <f t="shared" si="2"/>
        <v>32.659574999999997</v>
      </c>
      <c r="R21" s="63">
        <f t="shared" si="2"/>
        <v>32.659574999999997</v>
      </c>
      <c r="S21" s="64">
        <f t="shared" si="2"/>
        <v>32.659574999999997</v>
      </c>
    </row>
    <row r="22" spans="2:19" x14ac:dyDescent="0.25">
      <c r="B22" s="8">
        <v>2019</v>
      </c>
      <c r="C22" s="80"/>
      <c r="D22" s="38"/>
      <c r="E22" s="52">
        <f>E21</f>
        <v>1.0249999999999999</v>
      </c>
      <c r="F22" s="51">
        <f>F21</f>
        <v>0.81699999999999995</v>
      </c>
      <c r="H22" s="8"/>
      <c r="I22" s="38"/>
      <c r="J22" s="38"/>
      <c r="K22" s="38"/>
      <c r="L22" s="38"/>
      <c r="M22" s="38"/>
      <c r="N22" s="63"/>
      <c r="O22" s="63"/>
      <c r="P22" s="63"/>
      <c r="Q22" s="63"/>
      <c r="R22" s="63"/>
      <c r="S22" s="64"/>
    </row>
    <row r="23" spans="2:19" x14ac:dyDescent="0.25">
      <c r="B23" s="8">
        <v>2020</v>
      </c>
      <c r="C23" s="38">
        <f>H9</f>
        <v>153</v>
      </c>
      <c r="D23" s="38"/>
      <c r="E23" s="52">
        <f t="shared" ref="E23:E24" si="3">E22</f>
        <v>1.0249999999999999</v>
      </c>
      <c r="F23" s="51">
        <f t="shared" ref="F23:F24" si="4">F22</f>
        <v>0.81699999999999995</v>
      </c>
      <c r="H23" s="8"/>
      <c r="I23" s="38"/>
      <c r="J23" s="38"/>
      <c r="K23" s="38"/>
      <c r="L23" s="38"/>
      <c r="M23" s="38"/>
      <c r="N23" s="63"/>
      <c r="O23" s="63"/>
      <c r="P23" s="63">
        <f>C23*E23*F23</f>
        <v>128.12602499999997</v>
      </c>
      <c r="Q23" s="63">
        <f>$P$23*H21</f>
        <v>128.12602499999997</v>
      </c>
      <c r="R23" s="63">
        <f t="shared" ref="R23:S23" si="5">$P$23*I21</f>
        <v>128.12602499999997</v>
      </c>
      <c r="S23" s="64">
        <f t="shared" si="5"/>
        <v>128.12602499999997</v>
      </c>
    </row>
    <row r="24" spans="2:19" x14ac:dyDescent="0.25">
      <c r="B24" s="42">
        <v>2021</v>
      </c>
      <c r="C24" s="78">
        <f>H5+H7</f>
        <v>356</v>
      </c>
      <c r="D24" s="28"/>
      <c r="E24" s="53">
        <f t="shared" si="3"/>
        <v>1.0249999999999999</v>
      </c>
      <c r="F24" s="54">
        <f t="shared" si="4"/>
        <v>0.81699999999999995</v>
      </c>
      <c r="H24" s="42"/>
      <c r="I24" s="28"/>
      <c r="J24" s="28"/>
      <c r="K24" s="28"/>
      <c r="L24" s="28"/>
      <c r="M24" s="28"/>
      <c r="N24" s="85"/>
      <c r="O24" s="85"/>
      <c r="P24" s="85"/>
      <c r="Q24" s="85">
        <f>C24*E24*F24</f>
        <v>298.12329999999997</v>
      </c>
      <c r="R24" s="85">
        <f>$Q$24*H21</f>
        <v>298.12329999999997</v>
      </c>
      <c r="S24" s="86">
        <f>$Q$24*I21</f>
        <v>298.12329999999997</v>
      </c>
    </row>
  </sheetData>
  <pageMargins left="0.70866141732283472" right="0.70866141732283472" top="0.74803149606299213" bottom="0.74803149606299213" header="0.31496062992125984" footer="0.31496062992125984"/>
  <pageSetup scale="50" orientation="landscape" r:id="rId1"/>
  <headerFooter>
    <oddHeader>&amp;RBluewater Power Distribution Corporation
EB-2022-0016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C37"/>
  <sheetViews>
    <sheetView workbookViewId="0">
      <pane ySplit="3" topLeftCell="A4" activePane="bottomLeft" state="frozen"/>
      <selection activeCell="H6" sqref="H6"/>
      <selection pane="bottomLeft" activeCell="X19" sqref="X19"/>
    </sheetView>
  </sheetViews>
  <sheetFormatPr defaultRowHeight="15" x14ac:dyDescent="0.25"/>
  <cols>
    <col min="1" max="1" width="18.140625" bestFit="1" customWidth="1"/>
    <col min="2" max="2" width="15" customWidth="1"/>
    <col min="3" max="3" width="16.85546875" customWidth="1"/>
    <col min="4" max="4" width="10" customWidth="1"/>
    <col min="5" max="5" width="11.140625" customWidth="1"/>
    <col min="6" max="6" width="21.7109375" customWidth="1"/>
    <col min="7" max="7" width="12.42578125" style="5" customWidth="1"/>
    <col min="8" max="8" width="13.7109375" style="1" customWidth="1"/>
    <col min="9" max="9" width="13" style="6" customWidth="1"/>
    <col min="10" max="10" width="9.140625" style="4"/>
    <col min="11" max="11" width="17.5703125" style="4" bestFit="1" customWidth="1"/>
    <col min="12" max="12" width="26.85546875" style="7" customWidth="1"/>
    <col min="17" max="17" width="11" customWidth="1"/>
    <col min="18" max="21" width="10.5703125" bestFit="1" customWidth="1"/>
    <col min="22" max="22" width="10.85546875" customWidth="1"/>
    <col min="26" max="26" width="10.5703125" customWidth="1"/>
  </cols>
  <sheetData>
    <row r="2" spans="1:29" x14ac:dyDescent="0.25">
      <c r="A2" s="2" t="s">
        <v>46</v>
      </c>
    </row>
    <row r="3" spans="1:29" ht="30" x14ac:dyDescent="0.25">
      <c r="A3" s="34" t="s">
        <v>0</v>
      </c>
      <c r="B3" s="35" t="s">
        <v>1</v>
      </c>
      <c r="C3" s="35" t="s">
        <v>2</v>
      </c>
      <c r="D3" s="35" t="s">
        <v>42</v>
      </c>
      <c r="E3" s="35" t="s">
        <v>3</v>
      </c>
      <c r="F3" s="35" t="s">
        <v>4</v>
      </c>
      <c r="G3" s="89" t="s">
        <v>5</v>
      </c>
      <c r="H3" s="90" t="s">
        <v>6</v>
      </c>
      <c r="I3" s="91" t="s">
        <v>7</v>
      </c>
      <c r="J3" s="92" t="s">
        <v>8</v>
      </c>
      <c r="K3" s="92" t="s">
        <v>9</v>
      </c>
      <c r="L3" s="93" t="s">
        <v>22</v>
      </c>
    </row>
    <row r="4" spans="1:29" ht="20.25" customHeight="1" x14ac:dyDescent="0.25">
      <c r="A4" s="8">
        <v>188947</v>
      </c>
      <c r="B4" s="38"/>
      <c r="C4" s="38" t="s">
        <v>20</v>
      </c>
      <c r="D4" s="38"/>
      <c r="E4" s="38"/>
      <c r="F4" s="39" t="s">
        <v>10</v>
      </c>
      <c r="G4" s="94">
        <v>43462</v>
      </c>
      <c r="H4" s="41"/>
      <c r="I4" s="95">
        <v>14437</v>
      </c>
      <c r="J4" s="59">
        <v>0</v>
      </c>
      <c r="K4" s="59" t="s">
        <v>43</v>
      </c>
      <c r="L4" s="96">
        <v>44698</v>
      </c>
      <c r="S4">
        <f>YEAR(G4)</f>
        <v>2018</v>
      </c>
    </row>
    <row r="5" spans="1:29" ht="20.25" customHeight="1" x14ac:dyDescent="0.25">
      <c r="A5" s="8">
        <v>188948</v>
      </c>
      <c r="B5" s="38"/>
      <c r="C5" s="38" t="s">
        <v>20</v>
      </c>
      <c r="D5" s="38"/>
      <c r="E5" s="38"/>
      <c r="F5" s="39" t="s">
        <v>10</v>
      </c>
      <c r="G5" s="94">
        <v>43462</v>
      </c>
      <c r="H5" s="41"/>
      <c r="I5" s="95">
        <v>10529</v>
      </c>
      <c r="J5" s="59">
        <v>0</v>
      </c>
      <c r="K5" s="59" t="s">
        <v>43</v>
      </c>
      <c r="L5" s="96">
        <v>44698</v>
      </c>
      <c r="S5">
        <f t="shared" ref="S5:S16" si="0">YEAR(G5)</f>
        <v>2018</v>
      </c>
      <c r="U5" s="49"/>
      <c r="V5" s="50"/>
      <c r="W5" s="120"/>
      <c r="X5" s="29" t="s">
        <v>24</v>
      </c>
      <c r="Y5" s="30"/>
      <c r="Z5" s="31"/>
      <c r="AA5" s="29" t="s">
        <v>32</v>
      </c>
      <c r="AB5" s="30"/>
      <c r="AC5" s="31"/>
    </row>
    <row r="6" spans="1:29" ht="25.5" customHeight="1" x14ac:dyDescent="0.25">
      <c r="A6" s="8">
        <v>201252</v>
      </c>
      <c r="B6" s="97"/>
      <c r="C6" s="38" t="s">
        <v>20</v>
      </c>
      <c r="D6" s="38"/>
      <c r="E6" s="38"/>
      <c r="F6" s="39" t="s">
        <v>10</v>
      </c>
      <c r="G6" s="94">
        <v>43922</v>
      </c>
      <c r="H6" s="41"/>
      <c r="I6" s="95">
        <v>63822.879999999997</v>
      </c>
      <c r="J6" s="59">
        <v>8.42</v>
      </c>
      <c r="K6" s="59" t="s">
        <v>11</v>
      </c>
      <c r="L6" s="96">
        <v>43927</v>
      </c>
      <c r="M6" s="33"/>
      <c r="N6" s="33"/>
      <c r="O6" s="33"/>
      <c r="P6" s="33"/>
      <c r="Q6" s="33"/>
      <c r="R6" s="33"/>
      <c r="S6">
        <f t="shared" si="0"/>
        <v>2020</v>
      </c>
      <c r="U6" s="8"/>
      <c r="V6" s="38"/>
      <c r="W6" s="9"/>
      <c r="X6" s="8" t="str">
        <f>C8</f>
        <v>GS&lt;50</v>
      </c>
      <c r="Y6" t="str">
        <f>C5</f>
        <v>GEN&gt;50</v>
      </c>
      <c r="Z6" s="9" t="str">
        <f>C12</f>
        <v>Intermediate</v>
      </c>
      <c r="AA6" s="8" t="str">
        <f>X6</f>
        <v>GS&lt;50</v>
      </c>
      <c r="AB6" t="str">
        <f>Y6</f>
        <v>GEN&gt;50</v>
      </c>
      <c r="AC6" s="9" t="str">
        <f>Z6</f>
        <v>Intermediate</v>
      </c>
    </row>
    <row r="7" spans="1:29" ht="21" x14ac:dyDescent="0.25">
      <c r="A7" s="8">
        <v>201760</v>
      </c>
      <c r="B7" s="38"/>
      <c r="C7" s="38" t="s">
        <v>20</v>
      </c>
      <c r="D7" s="38"/>
      <c r="E7" s="38"/>
      <c r="F7" s="39" t="s">
        <v>10</v>
      </c>
      <c r="G7" s="94">
        <v>43469</v>
      </c>
      <c r="H7" s="41"/>
      <c r="I7" s="95">
        <v>27717.585999999999</v>
      </c>
      <c r="J7" s="59">
        <v>7.3579999999999997</v>
      </c>
      <c r="K7" s="59" t="s">
        <v>11</v>
      </c>
      <c r="L7" s="96">
        <v>43480</v>
      </c>
      <c r="M7" s="33"/>
      <c r="N7" s="33"/>
      <c r="O7" s="33"/>
      <c r="P7" s="33"/>
      <c r="Q7" s="33"/>
      <c r="R7" s="33"/>
      <c r="S7">
        <f t="shared" si="0"/>
        <v>2019</v>
      </c>
      <c r="U7" s="8"/>
      <c r="V7" s="38" t="s">
        <v>24</v>
      </c>
      <c r="W7" s="9" t="s">
        <v>32</v>
      </c>
      <c r="X7" s="8"/>
      <c r="Z7" s="9"/>
      <c r="AA7" s="8"/>
      <c r="AC7" s="9"/>
    </row>
    <row r="8" spans="1:29" ht="21" x14ac:dyDescent="0.25">
      <c r="A8" s="8">
        <v>167490</v>
      </c>
      <c r="B8" s="38"/>
      <c r="C8" s="38" t="s">
        <v>19</v>
      </c>
      <c r="D8" s="38"/>
      <c r="E8" s="38"/>
      <c r="F8" s="39" t="s">
        <v>10</v>
      </c>
      <c r="G8" s="94">
        <v>42761</v>
      </c>
      <c r="H8" s="41"/>
      <c r="I8" s="95">
        <v>7118.8620000000001</v>
      </c>
      <c r="J8" s="59">
        <v>1.55</v>
      </c>
      <c r="K8" s="59" t="s">
        <v>11</v>
      </c>
      <c r="L8" s="96">
        <v>44599</v>
      </c>
      <c r="S8">
        <f t="shared" si="0"/>
        <v>2017</v>
      </c>
      <c r="U8" s="8">
        <v>2017</v>
      </c>
      <c r="V8" s="20">
        <f t="shared" ref="V8:V13" si="1">SUMIFS($I$4:$I$18,$S$4:$S$18,U8)</f>
        <v>7118.8620000000001</v>
      </c>
      <c r="W8" s="12">
        <f t="shared" ref="W8:W13" si="2">SUMIFS($J$4:$J$18,$S$4:$S$18,U8)</f>
        <v>1.55</v>
      </c>
      <c r="X8" s="19">
        <f t="shared" ref="X8:Z13" si="3">SUMIFS($I:$I,$S:$S,$U8,$C:$C,X$6)</f>
        <v>7118.8620000000001</v>
      </c>
      <c r="Y8" s="20">
        <f t="shared" si="3"/>
        <v>0</v>
      </c>
      <c r="Z8" s="21">
        <f t="shared" si="3"/>
        <v>0</v>
      </c>
      <c r="AA8" s="10">
        <f t="shared" ref="AA8:AC13" si="4">SUMIFS($J:$J,$S:$S,$U8,$C:$C,AA$6)</f>
        <v>1.55</v>
      </c>
      <c r="AB8" s="11">
        <f t="shared" si="4"/>
        <v>0</v>
      </c>
      <c r="AC8" s="12">
        <f t="shared" si="4"/>
        <v>0</v>
      </c>
    </row>
    <row r="9" spans="1:29" ht="21" x14ac:dyDescent="0.25">
      <c r="A9" s="8">
        <v>199050</v>
      </c>
      <c r="B9" s="38"/>
      <c r="C9" s="38" t="s">
        <v>20</v>
      </c>
      <c r="D9" s="38"/>
      <c r="E9" s="38"/>
      <c r="F9" s="39" t="s">
        <v>10</v>
      </c>
      <c r="G9" s="94">
        <v>44466</v>
      </c>
      <c r="H9" s="41"/>
      <c r="I9" s="95">
        <v>12983.585999999999</v>
      </c>
      <c r="J9" s="59">
        <v>3.36</v>
      </c>
      <c r="K9" s="59" t="s">
        <v>11</v>
      </c>
      <c r="L9" s="96">
        <v>44606</v>
      </c>
      <c r="S9">
        <f t="shared" si="0"/>
        <v>2021</v>
      </c>
      <c r="U9" s="8">
        <v>2018</v>
      </c>
      <c r="V9" s="20">
        <f t="shared" si="1"/>
        <v>84857.269</v>
      </c>
      <c r="W9" s="12">
        <f t="shared" si="2"/>
        <v>5.6550000000000002</v>
      </c>
      <c r="X9" s="19">
        <f t="shared" si="3"/>
        <v>0</v>
      </c>
      <c r="Y9" s="20">
        <f t="shared" si="3"/>
        <v>84857.269</v>
      </c>
      <c r="Z9" s="21">
        <f t="shared" si="3"/>
        <v>0</v>
      </c>
      <c r="AA9" s="10">
        <f t="shared" si="4"/>
        <v>0</v>
      </c>
      <c r="AB9" s="11">
        <f t="shared" si="4"/>
        <v>5.6550000000000002</v>
      </c>
      <c r="AC9" s="12">
        <f t="shared" si="4"/>
        <v>0</v>
      </c>
    </row>
    <row r="10" spans="1:29" ht="35.25" customHeight="1" x14ac:dyDescent="0.25">
      <c r="A10" s="8">
        <v>196114</v>
      </c>
      <c r="B10" s="97"/>
      <c r="C10" s="97" t="s">
        <v>20</v>
      </c>
      <c r="D10" s="38"/>
      <c r="E10" s="38"/>
      <c r="F10" s="39" t="s">
        <v>10</v>
      </c>
      <c r="G10" s="94">
        <v>43361</v>
      </c>
      <c r="H10" s="41"/>
      <c r="I10" s="95">
        <v>8591.3410000000003</v>
      </c>
      <c r="J10" s="59">
        <v>2.1760000000000002</v>
      </c>
      <c r="K10" s="59" t="s">
        <v>11</v>
      </c>
      <c r="L10" s="96">
        <v>44602</v>
      </c>
      <c r="S10">
        <f t="shared" si="0"/>
        <v>2018</v>
      </c>
      <c r="U10" s="8">
        <v>2019</v>
      </c>
      <c r="V10" s="20">
        <f t="shared" si="1"/>
        <v>162283.58600000001</v>
      </c>
      <c r="W10" s="12">
        <f t="shared" si="2"/>
        <v>29.599</v>
      </c>
      <c r="X10" s="19">
        <f t="shared" si="3"/>
        <v>10326</v>
      </c>
      <c r="Y10" s="20">
        <f t="shared" si="3"/>
        <v>27717.585999999999</v>
      </c>
      <c r="Z10" s="21">
        <f t="shared" si="3"/>
        <v>124240</v>
      </c>
      <c r="AA10" s="10">
        <f t="shared" si="4"/>
        <v>2.1709999999999998</v>
      </c>
      <c r="AB10" s="11">
        <f t="shared" si="4"/>
        <v>7.3579999999999997</v>
      </c>
      <c r="AC10" s="12">
        <f t="shared" si="4"/>
        <v>20.07</v>
      </c>
    </row>
    <row r="11" spans="1:29" ht="35.25" customHeight="1" x14ac:dyDescent="0.25">
      <c r="A11" s="8">
        <v>200274</v>
      </c>
      <c r="B11" s="97"/>
      <c r="C11" s="97" t="s">
        <v>20</v>
      </c>
      <c r="D11" s="38"/>
      <c r="E11" s="38"/>
      <c r="F11" s="39" t="s">
        <v>10</v>
      </c>
      <c r="G11" s="94">
        <v>43371</v>
      </c>
      <c r="H11" s="41"/>
      <c r="I11" s="95">
        <v>13840.928</v>
      </c>
      <c r="J11" s="59">
        <v>3.4790000000000001</v>
      </c>
      <c r="K11" s="59" t="s">
        <v>11</v>
      </c>
      <c r="L11" s="96">
        <v>44608</v>
      </c>
      <c r="S11">
        <f t="shared" si="0"/>
        <v>2018</v>
      </c>
      <c r="U11" s="8">
        <v>2020</v>
      </c>
      <c r="V11" s="20">
        <f t="shared" si="1"/>
        <v>658278.75100000005</v>
      </c>
      <c r="W11" s="12">
        <f t="shared" si="2"/>
        <v>101.679</v>
      </c>
      <c r="X11" s="19">
        <f t="shared" si="3"/>
        <v>0</v>
      </c>
      <c r="Y11" s="20">
        <f t="shared" si="3"/>
        <v>658278.75100000005</v>
      </c>
      <c r="Z11" s="21">
        <f t="shared" si="3"/>
        <v>0</v>
      </c>
      <c r="AA11" s="10">
        <f t="shared" si="4"/>
        <v>0</v>
      </c>
      <c r="AB11" s="11">
        <f t="shared" si="4"/>
        <v>101.679</v>
      </c>
      <c r="AC11" s="12">
        <f t="shared" si="4"/>
        <v>0</v>
      </c>
    </row>
    <row r="12" spans="1:29" ht="27.75" customHeight="1" x14ac:dyDescent="0.25">
      <c r="A12" s="98">
        <v>204863</v>
      </c>
      <c r="B12" s="99"/>
      <c r="C12" s="99" t="s">
        <v>18</v>
      </c>
      <c r="D12" s="99"/>
      <c r="E12" s="99"/>
      <c r="F12" s="100" t="s">
        <v>10</v>
      </c>
      <c r="G12" s="101">
        <v>43773</v>
      </c>
      <c r="H12" s="102"/>
      <c r="I12" s="103">
        <v>124240</v>
      </c>
      <c r="J12" s="104">
        <v>20.07</v>
      </c>
      <c r="K12" s="104" t="s">
        <v>44</v>
      </c>
      <c r="L12" s="105">
        <v>44788</v>
      </c>
      <c r="M12" s="32"/>
      <c r="N12" s="32"/>
      <c r="O12" s="32"/>
      <c r="P12" s="32"/>
      <c r="Q12" s="32"/>
      <c r="R12" s="32"/>
      <c r="S12">
        <f t="shared" si="0"/>
        <v>2019</v>
      </c>
      <c r="U12" s="8">
        <v>2021</v>
      </c>
      <c r="V12" s="20">
        <f t="shared" si="1"/>
        <v>12983.585999999999</v>
      </c>
      <c r="W12" s="12">
        <f t="shared" si="2"/>
        <v>3.36</v>
      </c>
      <c r="X12" s="19">
        <f t="shared" si="3"/>
        <v>0</v>
      </c>
      <c r="Y12" s="20">
        <f t="shared" si="3"/>
        <v>12983.585999999999</v>
      </c>
      <c r="Z12" s="21">
        <f t="shared" si="3"/>
        <v>0</v>
      </c>
      <c r="AA12" s="10">
        <f t="shared" si="4"/>
        <v>0</v>
      </c>
      <c r="AB12" s="11">
        <f t="shared" si="4"/>
        <v>3.36</v>
      </c>
      <c r="AC12" s="12">
        <f t="shared" si="4"/>
        <v>0</v>
      </c>
    </row>
    <row r="13" spans="1:29" ht="30.75" customHeight="1" x14ac:dyDescent="0.25">
      <c r="A13" s="98">
        <v>188515</v>
      </c>
      <c r="B13" s="99"/>
      <c r="C13" s="99" t="s">
        <v>20</v>
      </c>
      <c r="D13" s="99"/>
      <c r="E13" s="99"/>
      <c r="F13" s="100" t="s">
        <v>10</v>
      </c>
      <c r="G13" s="101">
        <v>44070</v>
      </c>
      <c r="H13" s="102"/>
      <c r="I13" s="103">
        <v>594455.87100000004</v>
      </c>
      <c r="J13" s="104">
        <v>93.259</v>
      </c>
      <c r="K13" s="104" t="s">
        <v>11</v>
      </c>
      <c r="L13" s="105">
        <v>44802</v>
      </c>
      <c r="M13" s="32"/>
      <c r="N13" s="32"/>
      <c r="O13" s="32"/>
      <c r="P13" s="32"/>
      <c r="Q13" s="32"/>
      <c r="R13" s="32"/>
      <c r="S13">
        <f t="shared" si="0"/>
        <v>2020</v>
      </c>
      <c r="U13" s="8">
        <v>2022</v>
      </c>
      <c r="V13" s="20">
        <f t="shared" si="1"/>
        <v>0</v>
      </c>
      <c r="W13" s="12">
        <f t="shared" si="2"/>
        <v>0</v>
      </c>
      <c r="X13" s="19">
        <f t="shared" si="3"/>
        <v>0</v>
      </c>
      <c r="Y13" s="20">
        <f t="shared" si="3"/>
        <v>0</v>
      </c>
      <c r="Z13" s="21">
        <f t="shared" si="3"/>
        <v>0</v>
      </c>
      <c r="AA13" s="10">
        <f t="shared" si="4"/>
        <v>0</v>
      </c>
      <c r="AB13" s="11">
        <f t="shared" si="4"/>
        <v>0</v>
      </c>
      <c r="AC13" s="12">
        <f t="shared" si="4"/>
        <v>0</v>
      </c>
    </row>
    <row r="14" spans="1:29" ht="21" customHeight="1" x14ac:dyDescent="0.25">
      <c r="A14" s="98"/>
      <c r="B14" s="99"/>
      <c r="C14" s="99"/>
      <c r="D14" s="99"/>
      <c r="E14" s="99"/>
      <c r="F14" s="99"/>
      <c r="G14" s="101"/>
      <c r="H14" s="102"/>
      <c r="I14" s="103"/>
      <c r="J14" s="104"/>
      <c r="K14" s="104"/>
      <c r="L14" s="105"/>
      <c r="M14" s="32"/>
      <c r="N14" s="32"/>
      <c r="O14" s="32"/>
      <c r="P14" s="32"/>
      <c r="Q14" s="32"/>
      <c r="R14" s="32"/>
      <c r="S14">
        <f t="shared" si="0"/>
        <v>1900</v>
      </c>
      <c r="U14" s="8"/>
      <c r="V14" s="38"/>
      <c r="W14" s="9"/>
      <c r="X14" s="8"/>
      <c r="Z14" s="9"/>
      <c r="AA14" s="8"/>
      <c r="AC14" s="9"/>
    </row>
    <row r="15" spans="1:29" ht="27" customHeight="1" x14ac:dyDescent="0.25">
      <c r="A15" s="98"/>
      <c r="B15" s="99"/>
      <c r="C15" s="99"/>
      <c r="D15" s="99"/>
      <c r="E15" s="99"/>
      <c r="F15" s="100"/>
      <c r="G15" s="101"/>
      <c r="H15" s="102"/>
      <c r="I15" s="103"/>
      <c r="J15" s="104"/>
      <c r="K15" s="104"/>
      <c r="L15" s="105"/>
      <c r="M15" s="32"/>
      <c r="N15" s="32"/>
      <c r="O15" s="32"/>
      <c r="P15" s="32"/>
      <c r="Q15" s="32"/>
      <c r="R15" s="32"/>
      <c r="S15">
        <f t="shared" si="0"/>
        <v>1900</v>
      </c>
      <c r="U15" s="8">
        <f>U8</f>
        <v>2017</v>
      </c>
      <c r="V15" s="38"/>
      <c r="W15" s="9"/>
      <c r="X15" s="13">
        <f t="shared" ref="X15:Z16" si="5">X8/$V8</f>
        <v>1</v>
      </c>
      <c r="Y15" s="14">
        <f t="shared" si="5"/>
        <v>0</v>
      </c>
      <c r="Z15" s="15">
        <f t="shared" si="5"/>
        <v>0</v>
      </c>
      <c r="AA15" s="13">
        <f t="shared" ref="AA15:AC16" si="6">AA8/$W8</f>
        <v>1</v>
      </c>
      <c r="AB15" s="14">
        <f t="shared" si="6"/>
        <v>0</v>
      </c>
      <c r="AC15" s="15">
        <f t="shared" si="6"/>
        <v>0</v>
      </c>
    </row>
    <row r="16" spans="1:29" ht="27" customHeight="1" x14ac:dyDescent="0.25">
      <c r="A16" s="98">
        <v>188516</v>
      </c>
      <c r="B16" s="99"/>
      <c r="C16" s="99" t="s">
        <v>20</v>
      </c>
      <c r="D16" s="99"/>
      <c r="E16" s="99"/>
      <c r="F16" s="100" t="s">
        <v>10</v>
      </c>
      <c r="G16" s="101">
        <v>43400</v>
      </c>
      <c r="H16" s="102"/>
      <c r="I16" s="103">
        <v>37459</v>
      </c>
      <c r="J16" s="104">
        <v>0</v>
      </c>
      <c r="K16" s="104" t="s">
        <v>45</v>
      </c>
      <c r="L16" s="105">
        <v>44802</v>
      </c>
      <c r="M16" s="32"/>
      <c r="N16" s="32"/>
      <c r="O16" s="32"/>
      <c r="P16" s="32"/>
      <c r="Q16" s="32"/>
      <c r="R16" s="32"/>
      <c r="S16">
        <f t="shared" si="0"/>
        <v>2018</v>
      </c>
      <c r="U16" s="8">
        <f>U9</f>
        <v>2018</v>
      </c>
      <c r="V16" s="38"/>
      <c r="W16" s="9"/>
      <c r="X16" s="13">
        <f t="shared" si="5"/>
        <v>0</v>
      </c>
      <c r="Y16" s="14">
        <f t="shared" si="5"/>
        <v>1</v>
      </c>
      <c r="Z16" s="15">
        <f t="shared" si="5"/>
        <v>0</v>
      </c>
      <c r="AA16" s="13">
        <f t="shared" si="6"/>
        <v>0</v>
      </c>
      <c r="AB16" s="14">
        <f t="shared" si="6"/>
        <v>1</v>
      </c>
      <c r="AC16" s="15">
        <f t="shared" si="6"/>
        <v>0</v>
      </c>
    </row>
    <row r="17" spans="1:29" ht="27" customHeight="1" x14ac:dyDescent="0.25">
      <c r="A17" s="106">
        <v>205263</v>
      </c>
      <c r="B17" s="73"/>
      <c r="C17" s="73" t="s">
        <v>19</v>
      </c>
      <c r="D17" s="73"/>
      <c r="E17" s="73"/>
      <c r="F17" s="107" t="s">
        <v>10</v>
      </c>
      <c r="G17" s="108">
        <v>43707</v>
      </c>
      <c r="H17" s="109"/>
      <c r="I17" s="110">
        <v>10326</v>
      </c>
      <c r="J17" s="111">
        <v>2.1709999999999998</v>
      </c>
      <c r="K17" s="111" t="s">
        <v>11</v>
      </c>
      <c r="L17" s="112">
        <v>44606</v>
      </c>
      <c r="M17" s="32"/>
      <c r="N17" s="32"/>
      <c r="O17" s="32"/>
      <c r="P17" s="32"/>
      <c r="Q17" s="32"/>
      <c r="R17" s="32"/>
      <c r="S17">
        <f>YEAR(G17)</f>
        <v>2019</v>
      </c>
      <c r="U17" s="8">
        <f>U11</f>
        <v>2020</v>
      </c>
      <c r="V17" s="38"/>
      <c r="W17" s="9"/>
      <c r="X17" s="13">
        <f t="shared" ref="X17:Z19" si="7">X11/$V11</f>
        <v>0</v>
      </c>
      <c r="Y17" s="14">
        <f t="shared" si="7"/>
        <v>1</v>
      </c>
      <c r="Z17" s="15">
        <f t="shared" si="7"/>
        <v>0</v>
      </c>
      <c r="AA17" s="13">
        <f t="shared" ref="AA17:AC19" si="8">AA11/$W11</f>
        <v>0</v>
      </c>
      <c r="AB17" s="14">
        <f t="shared" si="8"/>
        <v>1</v>
      </c>
      <c r="AC17" s="15">
        <f t="shared" si="8"/>
        <v>0</v>
      </c>
    </row>
    <row r="18" spans="1:29" ht="15" customHeight="1" x14ac:dyDescent="0.25">
      <c r="A18" s="106"/>
      <c r="B18" s="73"/>
      <c r="C18" s="73"/>
      <c r="D18" s="73"/>
      <c r="E18" s="73"/>
      <c r="F18" s="107"/>
      <c r="G18" s="108"/>
      <c r="H18" s="109"/>
      <c r="I18" s="110"/>
      <c r="J18" s="111"/>
      <c r="K18" s="111"/>
      <c r="L18" s="112"/>
      <c r="M18" s="32"/>
      <c r="N18" s="32"/>
      <c r="O18" s="32"/>
      <c r="P18" s="32"/>
      <c r="Q18" s="32"/>
      <c r="R18" s="32"/>
      <c r="S18">
        <f>YEAR(G18)</f>
        <v>1900</v>
      </c>
      <c r="U18" s="8">
        <f>U12</f>
        <v>2021</v>
      </c>
      <c r="V18" s="38"/>
      <c r="W18" s="9"/>
      <c r="X18" s="13">
        <f t="shared" si="7"/>
        <v>0</v>
      </c>
      <c r="Y18" s="14">
        <f t="shared" si="7"/>
        <v>1</v>
      </c>
      <c r="Z18" s="15">
        <f t="shared" si="7"/>
        <v>0</v>
      </c>
      <c r="AA18" s="13">
        <f t="shared" si="8"/>
        <v>0</v>
      </c>
      <c r="AB18" s="14">
        <f t="shared" si="8"/>
        <v>1</v>
      </c>
      <c r="AC18" s="15">
        <f t="shared" si="8"/>
        <v>0</v>
      </c>
    </row>
    <row r="19" spans="1:29" x14ac:dyDescent="0.25">
      <c r="A19" s="42"/>
      <c r="B19" s="28"/>
      <c r="C19" s="28"/>
      <c r="D19" s="28"/>
      <c r="E19" s="28"/>
      <c r="F19" s="28"/>
      <c r="G19" s="113"/>
      <c r="H19" s="116">
        <f>SUM(H4:H18)</f>
        <v>0</v>
      </c>
      <c r="I19" s="117">
        <f>SUM(I4:I18)</f>
        <v>925522.054</v>
      </c>
      <c r="J19" s="118">
        <f>SUM(J4:J18)</f>
        <v>141.84299999999999</v>
      </c>
      <c r="K19" s="114"/>
      <c r="L19" s="115"/>
      <c r="U19" s="42">
        <f>U13</f>
        <v>2022</v>
      </c>
      <c r="V19" s="28"/>
      <c r="W19" s="45"/>
      <c r="X19" s="16" t="e">
        <f t="shared" si="7"/>
        <v>#DIV/0!</v>
      </c>
      <c r="Y19" s="17" t="e">
        <f t="shared" si="7"/>
        <v>#DIV/0!</v>
      </c>
      <c r="Z19" s="18" t="e">
        <f t="shared" si="7"/>
        <v>#DIV/0!</v>
      </c>
      <c r="AA19" s="16" t="e">
        <f t="shared" si="8"/>
        <v>#DIV/0!</v>
      </c>
      <c r="AB19" s="17" t="e">
        <f t="shared" si="8"/>
        <v>#DIV/0!</v>
      </c>
      <c r="AC19" s="18" t="e">
        <f t="shared" si="8"/>
        <v>#DIV/0!</v>
      </c>
    </row>
    <row r="21" spans="1:29" x14ac:dyDescent="0.25">
      <c r="G21"/>
      <c r="H21" s="55" t="s">
        <v>39</v>
      </c>
      <c r="I21" s="56"/>
      <c r="J21" s="56"/>
      <c r="K21" s="56"/>
      <c r="L21" s="56"/>
      <c r="M21" s="50"/>
      <c r="N21" s="50"/>
      <c r="O21" s="50"/>
      <c r="P21" s="50"/>
      <c r="Q21" s="50"/>
      <c r="R21" s="50"/>
      <c r="S21" s="50"/>
      <c r="T21" s="50"/>
      <c r="U21" s="37"/>
    </row>
    <row r="22" spans="1:29" x14ac:dyDescent="0.25">
      <c r="B22" s="49"/>
      <c r="C22" s="50" t="s">
        <v>24</v>
      </c>
      <c r="D22" s="50"/>
      <c r="E22" s="50" t="s">
        <v>33</v>
      </c>
      <c r="F22" s="37" t="s">
        <v>34</v>
      </c>
      <c r="G22"/>
      <c r="H22" s="57" t="s">
        <v>35</v>
      </c>
      <c r="I22" s="58" t="s">
        <v>36</v>
      </c>
      <c r="J22" s="58" t="s">
        <v>37</v>
      </c>
      <c r="K22" s="58" t="s">
        <v>38</v>
      </c>
      <c r="L22" s="58" t="s">
        <v>40</v>
      </c>
      <c r="M22" s="58" t="s">
        <v>41</v>
      </c>
      <c r="N22" s="38"/>
      <c r="O22" s="59">
        <v>2017</v>
      </c>
      <c r="P22" s="59">
        <f t="shared" ref="P22:U22" si="9">O22+1</f>
        <v>2018</v>
      </c>
      <c r="Q22" s="59">
        <f t="shared" si="9"/>
        <v>2019</v>
      </c>
      <c r="R22" s="59">
        <f t="shared" si="9"/>
        <v>2020</v>
      </c>
      <c r="S22" s="59">
        <f t="shared" si="9"/>
        <v>2021</v>
      </c>
      <c r="T22" s="59">
        <f t="shared" si="9"/>
        <v>2022</v>
      </c>
      <c r="U22" s="60">
        <f t="shared" si="9"/>
        <v>2023</v>
      </c>
    </row>
    <row r="23" spans="1:29" x14ac:dyDescent="0.25">
      <c r="B23" s="8">
        <f t="shared" ref="B23:C28" si="10">U8</f>
        <v>2017</v>
      </c>
      <c r="C23" s="20">
        <f t="shared" si="10"/>
        <v>7118.8620000000001</v>
      </c>
      <c r="D23" s="38"/>
      <c r="E23" s="14">
        <v>1.038</v>
      </c>
      <c r="F23" s="51">
        <v>0.88400000000000001</v>
      </c>
      <c r="G23"/>
      <c r="H23" s="61">
        <v>1</v>
      </c>
      <c r="I23" s="62">
        <v>0.995</v>
      </c>
      <c r="J23" s="62">
        <v>0.995</v>
      </c>
      <c r="K23" s="62">
        <v>0.995</v>
      </c>
      <c r="L23" s="62">
        <v>0.995</v>
      </c>
      <c r="M23" s="62">
        <f>L23</f>
        <v>0.995</v>
      </c>
      <c r="N23" s="38"/>
      <c r="O23" s="63">
        <f>C23*E23*F23</f>
        <v>6532.2108203039998</v>
      </c>
      <c r="P23" s="63">
        <f>$O$23*H23</f>
        <v>6532.2108203039998</v>
      </c>
      <c r="Q23" s="63">
        <f>$O$23*I$23</f>
        <v>6499.54976620248</v>
      </c>
      <c r="R23" s="63">
        <f t="shared" ref="R23:U23" si="11">$O$23*J$23</f>
        <v>6499.54976620248</v>
      </c>
      <c r="S23" s="63">
        <f t="shared" si="11"/>
        <v>6499.54976620248</v>
      </c>
      <c r="T23" s="63">
        <f t="shared" si="11"/>
        <v>6499.54976620248</v>
      </c>
      <c r="U23" s="64">
        <f t="shared" si="11"/>
        <v>6499.54976620248</v>
      </c>
    </row>
    <row r="24" spans="1:29" x14ac:dyDescent="0.25">
      <c r="B24" s="8">
        <f t="shared" si="10"/>
        <v>2018</v>
      </c>
      <c r="C24" s="20">
        <f t="shared" si="10"/>
        <v>84857.269</v>
      </c>
      <c r="D24" s="38"/>
      <c r="E24" s="52">
        <f>E23</f>
        <v>1.038</v>
      </c>
      <c r="F24" s="51">
        <f>F23</f>
        <v>0.88400000000000001</v>
      </c>
      <c r="G24"/>
      <c r="H24" s="8"/>
      <c r="I24" s="38"/>
      <c r="J24" s="38"/>
      <c r="K24" s="38"/>
      <c r="L24" s="38"/>
      <c r="M24" s="38"/>
      <c r="N24" s="38"/>
      <c r="O24" s="63"/>
      <c r="P24" s="63">
        <f>C24*E24*F24</f>
        <v>77864.351176248005</v>
      </c>
      <c r="Q24" s="63">
        <f>$P$24*H$23</f>
        <v>77864.351176248005</v>
      </c>
      <c r="R24" s="63">
        <f t="shared" ref="R24:U24" si="12">$P$24*I$23</f>
        <v>77475.029420366758</v>
      </c>
      <c r="S24" s="63">
        <f t="shared" si="12"/>
        <v>77475.029420366758</v>
      </c>
      <c r="T24" s="63">
        <f t="shared" si="12"/>
        <v>77475.029420366758</v>
      </c>
      <c r="U24" s="64">
        <f t="shared" si="12"/>
        <v>77475.029420366758</v>
      </c>
    </row>
    <row r="25" spans="1:29" x14ac:dyDescent="0.25">
      <c r="B25" s="8">
        <f t="shared" si="10"/>
        <v>2019</v>
      </c>
      <c r="C25" s="20">
        <f t="shared" si="10"/>
        <v>162283.58600000001</v>
      </c>
      <c r="D25" s="38"/>
      <c r="E25" s="52">
        <f t="shared" ref="E25:F28" si="13">E24</f>
        <v>1.038</v>
      </c>
      <c r="F25" s="51">
        <f t="shared" si="13"/>
        <v>0.88400000000000001</v>
      </c>
      <c r="G25"/>
      <c r="H25" s="8"/>
      <c r="I25" s="38"/>
      <c r="J25" s="38"/>
      <c r="K25" s="38"/>
      <c r="L25" s="38"/>
      <c r="M25" s="38"/>
      <c r="N25" s="38"/>
      <c r="O25" s="63"/>
      <c r="P25" s="63"/>
      <c r="Q25" s="63">
        <f>C25*E25*F25</f>
        <v>148910.12024491202</v>
      </c>
      <c r="R25" s="63">
        <f>$Q$25*H$23</f>
        <v>148910.12024491202</v>
      </c>
      <c r="S25" s="63">
        <f t="shared" ref="S25:U25" si="14">$Q$25*I$23</f>
        <v>148165.56964368746</v>
      </c>
      <c r="T25" s="63">
        <f t="shared" si="14"/>
        <v>148165.56964368746</v>
      </c>
      <c r="U25" s="64">
        <f t="shared" si="14"/>
        <v>148165.56964368746</v>
      </c>
    </row>
    <row r="26" spans="1:29" x14ac:dyDescent="0.25">
      <c r="B26" s="8">
        <f t="shared" si="10"/>
        <v>2020</v>
      </c>
      <c r="C26" s="20">
        <f t="shared" si="10"/>
        <v>658278.75100000005</v>
      </c>
      <c r="D26" s="38"/>
      <c r="E26" s="52">
        <f t="shared" si="13"/>
        <v>1.038</v>
      </c>
      <c r="F26" s="51">
        <f t="shared" si="13"/>
        <v>0.88400000000000001</v>
      </c>
      <c r="G26"/>
      <c r="H26" s="8"/>
      <c r="I26" s="38"/>
      <c r="J26" s="38"/>
      <c r="K26" s="38"/>
      <c r="L26" s="38"/>
      <c r="M26" s="38"/>
      <c r="N26" s="38"/>
      <c r="O26" s="63"/>
      <c r="P26" s="63"/>
      <c r="Q26" s="63"/>
      <c r="R26" s="63">
        <f>C26*E26*F26</f>
        <v>604031.31568759202</v>
      </c>
      <c r="S26" s="63">
        <f>$R$26*H23</f>
        <v>604031.31568759202</v>
      </c>
      <c r="T26" s="63">
        <f t="shared" ref="T26:U26" si="15">$R$26*I23</f>
        <v>601011.15910915402</v>
      </c>
      <c r="U26" s="64">
        <f t="shared" si="15"/>
        <v>601011.15910915402</v>
      </c>
    </row>
    <row r="27" spans="1:29" x14ac:dyDescent="0.25">
      <c r="B27" s="8">
        <f t="shared" si="10"/>
        <v>2021</v>
      </c>
      <c r="C27" s="20">
        <f t="shared" si="10"/>
        <v>12983.585999999999</v>
      </c>
      <c r="D27" s="38"/>
      <c r="E27" s="52">
        <f t="shared" si="13"/>
        <v>1.038</v>
      </c>
      <c r="F27" s="51">
        <f t="shared" si="13"/>
        <v>0.88400000000000001</v>
      </c>
      <c r="G27"/>
      <c r="H27" s="8"/>
      <c r="I27" s="38"/>
      <c r="J27" s="38"/>
      <c r="K27" s="38"/>
      <c r="L27" s="38"/>
      <c r="M27" s="38"/>
      <c r="N27" s="38"/>
      <c r="O27" s="63"/>
      <c r="P27" s="63"/>
      <c r="Q27" s="63"/>
      <c r="R27" s="63"/>
      <c r="S27" s="63">
        <f>C27*E27*F27</f>
        <v>11913.634644911999</v>
      </c>
      <c r="T27" s="63">
        <f>$S$27*H23</f>
        <v>11913.634644911999</v>
      </c>
      <c r="U27" s="64">
        <f>$S$27*I23</f>
        <v>11854.06647168744</v>
      </c>
    </row>
    <row r="28" spans="1:29" x14ac:dyDescent="0.25">
      <c r="B28" s="8">
        <f t="shared" si="10"/>
        <v>2022</v>
      </c>
      <c r="C28" s="20">
        <f t="shared" si="10"/>
        <v>0</v>
      </c>
      <c r="D28" s="38"/>
      <c r="E28" s="52">
        <f t="shared" si="13"/>
        <v>1.038</v>
      </c>
      <c r="F28" s="51">
        <f t="shared" si="13"/>
        <v>0.88400000000000001</v>
      </c>
      <c r="G28"/>
      <c r="H28" s="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63">
        <f>C28*E28*F28</f>
        <v>0</v>
      </c>
      <c r="U28" s="64">
        <f>$T$28*H23</f>
        <v>0</v>
      </c>
    </row>
    <row r="29" spans="1:29" x14ac:dyDescent="0.25">
      <c r="B29" s="8"/>
      <c r="C29" s="38"/>
      <c r="D29" s="38"/>
      <c r="E29" s="38"/>
      <c r="F29" s="9"/>
      <c r="G29"/>
      <c r="H29" s="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9"/>
    </row>
    <row r="30" spans="1:29" x14ac:dyDescent="0.25">
      <c r="B30" s="8"/>
      <c r="C30" s="38"/>
      <c r="D30" s="38"/>
      <c r="E30" s="38"/>
      <c r="F30" s="9"/>
      <c r="G30"/>
      <c r="H30" s="65" t="s">
        <v>39</v>
      </c>
      <c r="I30" s="66"/>
      <c r="J30" s="66"/>
      <c r="K30" s="66"/>
      <c r="L30" s="66"/>
      <c r="M30" s="38"/>
      <c r="N30" s="38"/>
      <c r="O30" s="38"/>
      <c r="P30" s="38"/>
      <c r="Q30" s="38"/>
      <c r="R30" s="38"/>
      <c r="S30" s="38"/>
      <c r="T30" s="38"/>
      <c r="U30" s="9"/>
    </row>
    <row r="31" spans="1:29" x14ac:dyDescent="0.25">
      <c r="B31" s="8"/>
      <c r="C31" s="38" t="s">
        <v>32</v>
      </c>
      <c r="D31" s="38"/>
      <c r="E31" s="38" t="s">
        <v>33</v>
      </c>
      <c r="F31" s="9" t="s">
        <v>34</v>
      </c>
      <c r="G31"/>
      <c r="H31" s="57" t="s">
        <v>35</v>
      </c>
      <c r="I31" s="58" t="s">
        <v>36</v>
      </c>
      <c r="J31" s="58" t="s">
        <v>37</v>
      </c>
      <c r="K31" s="58" t="s">
        <v>38</v>
      </c>
      <c r="L31" s="58" t="s">
        <v>40</v>
      </c>
      <c r="M31" s="58" t="s">
        <v>41</v>
      </c>
      <c r="N31" s="38"/>
      <c r="O31" s="59">
        <v>2017</v>
      </c>
      <c r="P31" s="59">
        <f t="shared" ref="P31:U31" si="16">O31+1</f>
        <v>2018</v>
      </c>
      <c r="Q31" s="59">
        <f t="shared" si="16"/>
        <v>2019</v>
      </c>
      <c r="R31" s="59">
        <f t="shared" si="16"/>
        <v>2020</v>
      </c>
      <c r="S31" s="59">
        <f t="shared" si="16"/>
        <v>2021</v>
      </c>
      <c r="T31" s="59">
        <f t="shared" si="16"/>
        <v>2022</v>
      </c>
      <c r="U31" s="60">
        <f t="shared" si="16"/>
        <v>2023</v>
      </c>
    </row>
    <row r="32" spans="1:29" x14ac:dyDescent="0.25">
      <c r="B32" s="8">
        <f>B23</f>
        <v>2017</v>
      </c>
      <c r="C32" s="119">
        <f t="shared" ref="C32:C37" si="17">W8</f>
        <v>1.55</v>
      </c>
      <c r="D32" s="38"/>
      <c r="E32" s="14">
        <v>1.038</v>
      </c>
      <c r="F32" s="51">
        <v>0.88400000000000001</v>
      </c>
      <c r="G32"/>
      <c r="H32" s="61">
        <v>1</v>
      </c>
      <c r="I32" s="62">
        <v>0.995</v>
      </c>
      <c r="J32" s="62">
        <v>0.995</v>
      </c>
      <c r="K32" s="62">
        <v>0.995</v>
      </c>
      <c r="L32" s="62">
        <v>0.995</v>
      </c>
      <c r="M32" s="62">
        <f>L32</f>
        <v>0.995</v>
      </c>
      <c r="N32" s="38"/>
      <c r="O32" s="67">
        <f>C32*E32*F32</f>
        <v>1.4222676000000001</v>
      </c>
      <c r="P32" s="67">
        <f>$O$32*H32</f>
        <v>1.4222676000000001</v>
      </c>
      <c r="Q32" s="67">
        <f t="shared" ref="Q32:U32" si="18">$O$32*I32</f>
        <v>1.415156262</v>
      </c>
      <c r="R32" s="67">
        <f t="shared" si="18"/>
        <v>1.415156262</v>
      </c>
      <c r="S32" s="67">
        <f t="shared" si="18"/>
        <v>1.415156262</v>
      </c>
      <c r="T32" s="67">
        <f t="shared" si="18"/>
        <v>1.415156262</v>
      </c>
      <c r="U32" s="68">
        <f t="shared" si="18"/>
        <v>1.415156262</v>
      </c>
    </row>
    <row r="33" spans="2:21" x14ac:dyDescent="0.25">
      <c r="B33" s="8">
        <f t="shared" ref="B33:B37" si="19">B24</f>
        <v>2018</v>
      </c>
      <c r="C33" s="119">
        <f t="shared" si="17"/>
        <v>5.6550000000000002</v>
      </c>
      <c r="D33" s="38"/>
      <c r="E33" s="52">
        <f>E32</f>
        <v>1.038</v>
      </c>
      <c r="F33" s="51">
        <f>F32</f>
        <v>0.88400000000000001</v>
      </c>
      <c r="G33"/>
      <c r="H33" s="8"/>
      <c r="I33" s="38"/>
      <c r="J33" s="38"/>
      <c r="K33" s="38"/>
      <c r="L33" s="38"/>
      <c r="M33" s="38"/>
      <c r="N33" s="38"/>
      <c r="O33" s="67"/>
      <c r="P33" s="67">
        <f>C33*E33*F33</f>
        <v>5.1889827600000009</v>
      </c>
      <c r="Q33" s="67">
        <f>$P$33*H32</f>
        <v>5.1889827600000009</v>
      </c>
      <c r="R33" s="67">
        <f t="shared" ref="R33:U33" si="20">$P$33*I32</f>
        <v>5.1630378462000008</v>
      </c>
      <c r="S33" s="67">
        <f t="shared" si="20"/>
        <v>5.1630378462000008</v>
      </c>
      <c r="T33" s="67">
        <f t="shared" si="20"/>
        <v>5.1630378462000008</v>
      </c>
      <c r="U33" s="68">
        <f t="shared" si="20"/>
        <v>5.1630378462000008</v>
      </c>
    </row>
    <row r="34" spans="2:21" x14ac:dyDescent="0.25">
      <c r="B34" s="8">
        <f t="shared" si="19"/>
        <v>2019</v>
      </c>
      <c r="C34" s="119">
        <f t="shared" si="17"/>
        <v>29.599</v>
      </c>
      <c r="D34" s="38"/>
      <c r="E34" s="52">
        <f t="shared" ref="E34:F37" si="21">E33</f>
        <v>1.038</v>
      </c>
      <c r="F34" s="51">
        <f t="shared" si="21"/>
        <v>0.88400000000000001</v>
      </c>
      <c r="G34"/>
      <c r="H34" s="8"/>
      <c r="I34" s="38"/>
      <c r="J34" s="38"/>
      <c r="K34" s="38"/>
      <c r="L34" s="38"/>
      <c r="M34" s="38"/>
      <c r="N34" s="38"/>
      <c r="O34" s="67"/>
      <c r="P34" s="67"/>
      <c r="Q34" s="67">
        <f>C34*E34*F34</f>
        <v>27.159805607999999</v>
      </c>
      <c r="R34" s="67">
        <f>$Q$34*H32</f>
        <v>27.159805607999999</v>
      </c>
      <c r="S34" s="67">
        <f t="shared" ref="S34:U34" si="22">$Q$34*I32</f>
        <v>27.024006579959998</v>
      </c>
      <c r="T34" s="67">
        <f t="shared" si="22"/>
        <v>27.024006579959998</v>
      </c>
      <c r="U34" s="68">
        <f t="shared" si="22"/>
        <v>27.024006579959998</v>
      </c>
    </row>
    <row r="35" spans="2:21" x14ac:dyDescent="0.25">
      <c r="B35" s="8">
        <f t="shared" si="19"/>
        <v>2020</v>
      </c>
      <c r="C35" s="119">
        <f t="shared" si="17"/>
        <v>101.679</v>
      </c>
      <c r="D35" s="38"/>
      <c r="E35" s="52">
        <f t="shared" si="21"/>
        <v>1.038</v>
      </c>
      <c r="F35" s="51">
        <f t="shared" si="21"/>
        <v>0.88400000000000001</v>
      </c>
      <c r="G35"/>
      <c r="H35" s="8"/>
      <c r="I35" s="38"/>
      <c r="J35" s="38"/>
      <c r="K35" s="38"/>
      <c r="L35" s="38"/>
      <c r="M35" s="38"/>
      <c r="N35" s="38"/>
      <c r="O35" s="67"/>
      <c r="P35" s="67"/>
      <c r="Q35" s="67"/>
      <c r="R35" s="67">
        <f>C35*E35*F35</f>
        <v>93.299836968000008</v>
      </c>
      <c r="S35" s="67">
        <f>$R$35*H32</f>
        <v>93.299836968000008</v>
      </c>
      <c r="T35" s="67">
        <f t="shared" ref="T35:U35" si="23">$R$35*I32</f>
        <v>92.833337783160005</v>
      </c>
      <c r="U35" s="68">
        <f t="shared" si="23"/>
        <v>92.833337783160005</v>
      </c>
    </row>
    <row r="36" spans="2:21" x14ac:dyDescent="0.25">
      <c r="B36" s="8">
        <f t="shared" si="19"/>
        <v>2021</v>
      </c>
      <c r="C36" s="119">
        <f t="shared" si="17"/>
        <v>3.36</v>
      </c>
      <c r="D36" s="38"/>
      <c r="E36" s="52">
        <f t="shared" si="21"/>
        <v>1.038</v>
      </c>
      <c r="F36" s="51">
        <f t="shared" si="21"/>
        <v>0.88400000000000001</v>
      </c>
      <c r="G36"/>
      <c r="H36" s="8"/>
      <c r="I36" s="38"/>
      <c r="J36" s="38"/>
      <c r="K36" s="38"/>
      <c r="L36" s="38"/>
      <c r="M36" s="38"/>
      <c r="N36" s="38"/>
      <c r="O36" s="67"/>
      <c r="P36" s="67"/>
      <c r="Q36" s="67"/>
      <c r="R36" s="67"/>
      <c r="S36" s="67">
        <f>C36*E36*F36</f>
        <v>3.08310912</v>
      </c>
      <c r="T36" s="67">
        <f>$S$36*H32</f>
        <v>3.08310912</v>
      </c>
      <c r="U36" s="68">
        <f>$S$36*I32</f>
        <v>3.0676935744000002</v>
      </c>
    </row>
    <row r="37" spans="2:21" x14ac:dyDescent="0.25">
      <c r="B37" s="42">
        <f t="shared" si="19"/>
        <v>2022</v>
      </c>
      <c r="C37" s="44">
        <f t="shared" si="17"/>
        <v>0</v>
      </c>
      <c r="D37" s="28"/>
      <c r="E37" s="53">
        <f t="shared" si="21"/>
        <v>1.038</v>
      </c>
      <c r="F37" s="54">
        <f t="shared" si="21"/>
        <v>0.88400000000000001</v>
      </c>
      <c r="G37"/>
      <c r="H37" s="42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69">
        <f>C37*E37*F37</f>
        <v>0</v>
      </c>
      <c r="U37" s="70">
        <f>$T$37*H32</f>
        <v>0</v>
      </c>
    </row>
  </sheetData>
  <mergeCells count="13">
    <mergeCell ref="H21:L21"/>
    <mergeCell ref="H30:L30"/>
    <mergeCell ref="M6:R6"/>
    <mergeCell ref="M7:R7"/>
    <mergeCell ref="M12:R12"/>
    <mergeCell ref="M13:R13"/>
    <mergeCell ref="M14:R14"/>
    <mergeCell ref="M15:R15"/>
    <mergeCell ref="X5:Z5"/>
    <mergeCell ref="AA5:AC5"/>
    <mergeCell ref="M16:R16"/>
    <mergeCell ref="M17:R17"/>
    <mergeCell ref="M18:R18"/>
  </mergeCells>
  <pageMargins left="0.70866141732283472" right="0.70866141732283472" top="0.74803149606299213" bottom="0.74803149606299213" header="0.31496062992125984" footer="0.31496062992125984"/>
  <pageSetup scale="33" orientation="landscape" r:id="rId1"/>
  <headerFooter>
    <oddHeader>&amp;RBluewater Power Distribution Corporation
EB-2022-0016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S23"/>
  <sheetViews>
    <sheetView topLeftCell="C1" workbookViewId="0">
      <selection activeCell="L3" sqref="L3"/>
    </sheetView>
  </sheetViews>
  <sheetFormatPr defaultRowHeight="15" x14ac:dyDescent="0.25"/>
  <cols>
    <col min="1" max="1" width="18" customWidth="1"/>
    <col min="2" max="2" width="14.42578125" customWidth="1"/>
    <col min="3" max="3" width="20.28515625" bestFit="1" customWidth="1"/>
    <col min="4" max="4" width="11.7109375" bestFit="1" customWidth="1"/>
    <col min="5" max="5" width="18.140625" customWidth="1"/>
    <col min="6" max="6" width="12.5703125" bestFit="1" customWidth="1"/>
    <col min="7" max="7" width="14.5703125" customWidth="1"/>
    <col min="8" max="8" width="12.5703125" customWidth="1"/>
    <col min="9" max="9" width="12.140625" customWidth="1"/>
    <col min="10" max="10" width="12.28515625" customWidth="1"/>
    <col min="12" max="12" width="12.5703125" customWidth="1"/>
    <col min="18" max="19" width="10.5703125" bestFit="1" customWidth="1"/>
  </cols>
  <sheetData>
    <row r="2" spans="1:19" x14ac:dyDescent="0.25">
      <c r="A2" s="2" t="s">
        <v>46</v>
      </c>
    </row>
    <row r="3" spans="1:19" ht="60" x14ac:dyDescent="0.25">
      <c r="A3" s="34" t="s">
        <v>0</v>
      </c>
      <c r="B3" s="71" t="s">
        <v>2</v>
      </c>
      <c r="C3" s="35" t="s">
        <v>1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15</v>
      </c>
      <c r="I3" s="35" t="s">
        <v>16</v>
      </c>
      <c r="J3" s="35" t="s">
        <v>9</v>
      </c>
      <c r="K3" s="35" t="s">
        <v>14</v>
      </c>
      <c r="L3" s="125"/>
    </row>
    <row r="4" spans="1:19" x14ac:dyDescent="0.25">
      <c r="A4" s="8"/>
      <c r="B4" s="38"/>
      <c r="C4" s="38"/>
      <c r="D4" s="38"/>
      <c r="E4" s="38"/>
      <c r="F4" s="38"/>
      <c r="G4" s="38"/>
      <c r="H4" s="38"/>
      <c r="I4" s="38"/>
      <c r="J4" s="38"/>
      <c r="K4" s="38"/>
      <c r="L4" s="9"/>
    </row>
    <row r="5" spans="1:19" ht="21" x14ac:dyDescent="0.25">
      <c r="A5" s="8"/>
      <c r="B5" s="38" t="s">
        <v>18</v>
      </c>
      <c r="C5" s="38"/>
      <c r="D5" s="38"/>
      <c r="E5" s="39" t="s">
        <v>10</v>
      </c>
      <c r="F5" s="109"/>
      <c r="G5" s="121">
        <f>1392000*4</f>
        <v>5568000</v>
      </c>
      <c r="H5" s="38">
        <v>631</v>
      </c>
      <c r="I5" s="38">
        <v>772</v>
      </c>
      <c r="J5" s="38" t="s">
        <v>23</v>
      </c>
      <c r="K5" s="122">
        <v>44378</v>
      </c>
      <c r="L5" s="9"/>
    </row>
    <row r="6" spans="1:19" x14ac:dyDescent="0.25">
      <c r="A6" s="8"/>
      <c r="B6" s="38"/>
      <c r="C6" s="38"/>
      <c r="D6" s="38"/>
      <c r="E6" s="39"/>
      <c r="F6" s="26"/>
      <c r="G6" s="27"/>
      <c r="H6" s="28"/>
      <c r="I6" s="28"/>
      <c r="J6" s="38"/>
      <c r="K6" s="40"/>
      <c r="L6" s="9"/>
    </row>
    <row r="7" spans="1:19" x14ac:dyDescent="0.25">
      <c r="A7" s="42"/>
      <c r="B7" s="28"/>
      <c r="C7" s="28"/>
      <c r="D7" s="28"/>
      <c r="E7" s="28"/>
      <c r="F7" s="43">
        <f>SUM(F5:F6)</f>
        <v>0</v>
      </c>
      <c r="G7" s="78">
        <f>SUM(G5:G6)</f>
        <v>5568000</v>
      </c>
      <c r="H7" s="79">
        <f>SUM(H5:H6)</f>
        <v>631</v>
      </c>
      <c r="I7" s="79">
        <f>SUM(I5:I6)</f>
        <v>772</v>
      </c>
      <c r="J7" s="28"/>
      <c r="K7" s="28"/>
      <c r="L7" s="45"/>
    </row>
    <row r="10" spans="1:19" x14ac:dyDescent="0.25">
      <c r="B10" s="49"/>
      <c r="C10" s="50" t="s">
        <v>24</v>
      </c>
      <c r="D10" s="50"/>
      <c r="E10" s="50" t="s">
        <v>33</v>
      </c>
      <c r="F10" s="37" t="s">
        <v>34</v>
      </c>
      <c r="H10" s="81" t="s">
        <v>35</v>
      </c>
      <c r="I10" s="82" t="s">
        <v>36</v>
      </c>
      <c r="J10" s="82" t="s">
        <v>37</v>
      </c>
      <c r="K10" s="82" t="s">
        <v>38</v>
      </c>
      <c r="L10" s="82" t="s">
        <v>40</v>
      </c>
      <c r="M10" s="82"/>
      <c r="N10" s="83">
        <v>2018</v>
      </c>
      <c r="O10" s="83">
        <f>N10+1</f>
        <v>2019</v>
      </c>
      <c r="P10" s="83">
        <f>O10+1</f>
        <v>2020</v>
      </c>
      <c r="Q10" s="83">
        <f>P10+1</f>
        <v>2021</v>
      </c>
      <c r="R10" s="83">
        <f>Q10+1</f>
        <v>2022</v>
      </c>
      <c r="S10" s="84">
        <f>R10+1</f>
        <v>2023</v>
      </c>
    </row>
    <row r="11" spans="1:19" x14ac:dyDescent="0.25">
      <c r="B11" s="8">
        <v>2022</v>
      </c>
      <c r="C11" s="80">
        <f>G6</f>
        <v>0</v>
      </c>
      <c r="D11" s="38"/>
      <c r="E11" s="14">
        <v>1.016</v>
      </c>
      <c r="F11" s="51">
        <v>0.81699999999999995</v>
      </c>
      <c r="H11" s="61">
        <v>1</v>
      </c>
      <c r="I11" s="62">
        <v>1</v>
      </c>
      <c r="J11" s="62">
        <v>1</v>
      </c>
      <c r="K11" s="62">
        <v>1</v>
      </c>
      <c r="L11" s="62">
        <v>1</v>
      </c>
      <c r="M11" s="62"/>
      <c r="N11" s="63"/>
      <c r="O11" s="63"/>
      <c r="P11" s="63"/>
      <c r="Q11" s="63"/>
      <c r="R11" s="63"/>
      <c r="S11" s="64"/>
    </row>
    <row r="12" spans="1:19" x14ac:dyDescent="0.25">
      <c r="B12" s="8">
        <v>2019</v>
      </c>
      <c r="C12" s="80"/>
      <c r="D12" s="38"/>
      <c r="E12" s="52">
        <f>E11</f>
        <v>1.016</v>
      </c>
      <c r="F12" s="51">
        <f>F11</f>
        <v>0.81699999999999995</v>
      </c>
      <c r="H12" s="8"/>
      <c r="I12" s="38"/>
      <c r="J12" s="38"/>
      <c r="K12" s="38"/>
      <c r="L12" s="38"/>
      <c r="M12" s="38"/>
      <c r="N12" s="63"/>
      <c r="O12" s="63"/>
      <c r="P12" s="63"/>
      <c r="Q12" s="63"/>
      <c r="R12" s="63"/>
      <c r="S12" s="64"/>
    </row>
    <row r="13" spans="1:19" x14ac:dyDescent="0.25">
      <c r="B13" s="8">
        <v>2020</v>
      </c>
      <c r="C13" s="38"/>
      <c r="D13" s="38"/>
      <c r="E13" s="52">
        <f t="shared" ref="E13:F15" si="0">E12</f>
        <v>1.016</v>
      </c>
      <c r="F13" s="51">
        <f t="shared" si="0"/>
        <v>0.81699999999999995</v>
      </c>
      <c r="H13" s="8"/>
      <c r="I13" s="38"/>
      <c r="J13" s="38"/>
      <c r="K13" s="38"/>
      <c r="L13" s="38"/>
      <c r="M13" s="38"/>
      <c r="N13" s="63"/>
      <c r="O13" s="63"/>
      <c r="P13" s="63"/>
      <c r="Q13" s="63"/>
      <c r="R13" s="63"/>
      <c r="S13" s="64"/>
    </row>
    <row r="14" spans="1:19" x14ac:dyDescent="0.25">
      <c r="B14" s="8">
        <f>B13+1</f>
        <v>2021</v>
      </c>
      <c r="C14" s="80"/>
      <c r="D14" s="38"/>
      <c r="E14" s="52">
        <f t="shared" si="0"/>
        <v>1.016</v>
      </c>
      <c r="F14" s="51">
        <f t="shared" si="0"/>
        <v>0.81699999999999995</v>
      </c>
      <c r="H14" s="8"/>
      <c r="I14" s="38"/>
      <c r="J14" s="38"/>
      <c r="K14" s="38"/>
      <c r="L14" s="38"/>
      <c r="M14" s="38"/>
      <c r="N14" s="63"/>
      <c r="O14" s="63"/>
      <c r="P14" s="63"/>
      <c r="Q14" s="63"/>
      <c r="R14" s="63"/>
      <c r="S14" s="64"/>
    </row>
    <row r="15" spans="1:19" x14ac:dyDescent="0.25">
      <c r="B15" s="8">
        <f>B14+1</f>
        <v>2022</v>
      </c>
      <c r="C15" s="80">
        <f>G5</f>
        <v>5568000</v>
      </c>
      <c r="D15" s="38"/>
      <c r="E15" s="52">
        <f t="shared" si="0"/>
        <v>1.016</v>
      </c>
      <c r="F15" s="51">
        <f t="shared" si="0"/>
        <v>0.81699999999999995</v>
      </c>
      <c r="H15" s="8"/>
      <c r="I15" s="38"/>
      <c r="J15" s="38"/>
      <c r="K15" s="38"/>
      <c r="L15" s="38"/>
      <c r="M15" s="38"/>
      <c r="N15" s="63"/>
      <c r="O15" s="63"/>
      <c r="P15" s="63"/>
      <c r="Q15" s="63"/>
      <c r="R15" s="63">
        <f>C15*E15*F15</f>
        <v>4621840.8959999997</v>
      </c>
      <c r="S15" s="64">
        <f>R15*H11</f>
        <v>4621840.8959999997</v>
      </c>
    </row>
    <row r="16" spans="1:19" x14ac:dyDescent="0.25">
      <c r="B16" s="8"/>
      <c r="C16" s="38"/>
      <c r="D16" s="38"/>
      <c r="E16" s="38"/>
      <c r="F16" s="9"/>
      <c r="H16" s="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9"/>
    </row>
    <row r="17" spans="2:19" x14ac:dyDescent="0.25">
      <c r="B17" s="8"/>
      <c r="C17" s="38" t="s">
        <v>24</v>
      </c>
      <c r="D17" s="38"/>
      <c r="E17" s="38" t="s">
        <v>33</v>
      </c>
      <c r="F17" s="9" t="s">
        <v>34</v>
      </c>
      <c r="H17" s="57" t="s">
        <v>35</v>
      </c>
      <c r="I17" s="58" t="s">
        <v>36</v>
      </c>
      <c r="J17" s="58" t="s">
        <v>37</v>
      </c>
      <c r="K17" s="58" t="s">
        <v>38</v>
      </c>
      <c r="L17" s="58" t="s">
        <v>40</v>
      </c>
      <c r="M17" s="58"/>
      <c r="N17" s="59">
        <v>2018</v>
      </c>
      <c r="O17" s="59">
        <f>N17+1</f>
        <v>2019</v>
      </c>
      <c r="P17" s="59">
        <f>O17+1</f>
        <v>2020</v>
      </c>
      <c r="Q17" s="59">
        <f>P17+1</f>
        <v>2021</v>
      </c>
      <c r="R17" s="59">
        <f>Q17+1</f>
        <v>2022</v>
      </c>
      <c r="S17" s="60">
        <f>R17+1</f>
        <v>2023</v>
      </c>
    </row>
    <row r="18" spans="2:19" x14ac:dyDescent="0.25">
      <c r="B18" s="8">
        <v>2018</v>
      </c>
      <c r="C18" s="80">
        <f>H6</f>
        <v>0</v>
      </c>
      <c r="D18" s="38"/>
      <c r="E18" s="14">
        <v>1.0249999999999999</v>
      </c>
      <c r="F18" s="51">
        <v>0.81699999999999995</v>
      </c>
      <c r="H18" s="61">
        <v>1</v>
      </c>
      <c r="I18" s="62">
        <v>1</v>
      </c>
      <c r="J18" s="62">
        <v>1</v>
      </c>
      <c r="K18" s="62">
        <v>1</v>
      </c>
      <c r="L18" s="62">
        <v>1</v>
      </c>
      <c r="M18" s="62"/>
      <c r="N18" s="63">
        <f>C18*E18*F18</f>
        <v>0</v>
      </c>
      <c r="O18" s="63">
        <f>$N$18*H18</f>
        <v>0</v>
      </c>
      <c r="P18" s="63">
        <f t="shared" ref="P18:S18" si="1">$N$18*I18</f>
        <v>0</v>
      </c>
      <c r="Q18" s="63">
        <f t="shared" si="1"/>
        <v>0</v>
      </c>
      <c r="R18" s="63">
        <f t="shared" si="1"/>
        <v>0</v>
      </c>
      <c r="S18" s="64">
        <f t="shared" si="1"/>
        <v>0</v>
      </c>
    </row>
    <row r="19" spans="2:19" x14ac:dyDescent="0.25">
      <c r="B19" s="8">
        <v>2019</v>
      </c>
      <c r="C19" s="80"/>
      <c r="D19" s="38"/>
      <c r="E19" s="52">
        <f>E18</f>
        <v>1.0249999999999999</v>
      </c>
      <c r="F19" s="51">
        <f>F18</f>
        <v>0.81699999999999995</v>
      </c>
      <c r="H19" s="8"/>
      <c r="I19" s="38"/>
      <c r="J19" s="38"/>
      <c r="K19" s="38"/>
      <c r="L19" s="38"/>
      <c r="M19" s="38"/>
      <c r="N19" s="63"/>
      <c r="O19" s="63"/>
      <c r="P19" s="63"/>
      <c r="Q19" s="63"/>
      <c r="R19" s="63"/>
      <c r="S19" s="64"/>
    </row>
    <row r="20" spans="2:19" x14ac:dyDescent="0.25">
      <c r="B20" s="8">
        <v>2020</v>
      </c>
      <c r="C20" s="38"/>
      <c r="D20" s="38"/>
      <c r="E20" s="52">
        <f t="shared" ref="E20:F22" si="2">E19</f>
        <v>1.0249999999999999</v>
      </c>
      <c r="F20" s="51">
        <f t="shared" si="2"/>
        <v>0.81699999999999995</v>
      </c>
      <c r="H20" s="8"/>
      <c r="I20" s="38"/>
      <c r="J20" s="38"/>
      <c r="K20" s="38"/>
      <c r="L20" s="38"/>
      <c r="M20" s="38"/>
      <c r="N20" s="63"/>
      <c r="O20" s="63"/>
      <c r="P20" s="63"/>
      <c r="Q20" s="63"/>
      <c r="R20" s="63"/>
      <c r="S20" s="64"/>
    </row>
    <row r="21" spans="2:19" x14ac:dyDescent="0.25">
      <c r="B21" s="8">
        <v>2021</v>
      </c>
      <c r="C21" s="80"/>
      <c r="D21" s="38"/>
      <c r="E21" s="52">
        <f t="shared" si="2"/>
        <v>1.0249999999999999</v>
      </c>
      <c r="F21" s="51">
        <f t="shared" si="2"/>
        <v>0.81699999999999995</v>
      </c>
      <c r="H21" s="8"/>
      <c r="I21" s="38"/>
      <c r="J21" s="38"/>
      <c r="K21" s="38"/>
      <c r="L21" s="38"/>
      <c r="M21" s="38"/>
      <c r="N21" s="63"/>
      <c r="O21" s="63"/>
      <c r="P21" s="63"/>
      <c r="Q21" s="63">
        <f>C21*E21*F21</f>
        <v>0</v>
      </c>
      <c r="R21" s="63">
        <f>$Q$21*H18</f>
        <v>0</v>
      </c>
      <c r="S21" s="64">
        <f>$Q$21*I18</f>
        <v>0</v>
      </c>
    </row>
    <row r="22" spans="2:19" x14ac:dyDescent="0.25">
      <c r="B22" s="8">
        <v>2022</v>
      </c>
      <c r="C22" s="80">
        <f>H7</f>
        <v>631</v>
      </c>
      <c r="D22" s="38"/>
      <c r="E22" s="52">
        <f t="shared" si="2"/>
        <v>1.0249999999999999</v>
      </c>
      <c r="F22" s="51">
        <f t="shared" si="2"/>
        <v>0.81699999999999995</v>
      </c>
      <c r="H22" s="42"/>
      <c r="I22" s="28"/>
      <c r="J22" s="28"/>
      <c r="K22" s="28"/>
      <c r="L22" s="28"/>
      <c r="M22" s="28"/>
      <c r="N22" s="28"/>
      <c r="O22" s="28"/>
      <c r="P22" s="28"/>
      <c r="Q22" s="28"/>
      <c r="R22" s="123">
        <f>C22*E22*F22</f>
        <v>528.41517499999998</v>
      </c>
      <c r="S22" s="124">
        <f>R22*H18</f>
        <v>528.41517499999998</v>
      </c>
    </row>
    <row r="23" spans="2:19" x14ac:dyDescent="0.25">
      <c r="B23" s="42"/>
      <c r="C23" s="28"/>
      <c r="D23" s="28"/>
      <c r="E23" s="28"/>
      <c r="F23" s="45"/>
    </row>
  </sheetData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&amp;RBluewater Power Distribution Corporation
EB-2022-0016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Retrofit 2021</vt:lpstr>
      <vt:lpstr>PSUI 2021</vt:lpstr>
      <vt:lpstr>Retrofit 2022</vt:lpstr>
      <vt:lpstr>PSUI 2022</vt:lpstr>
    </vt:vector>
  </TitlesOfParts>
  <Company>BWP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Mackay</dc:creator>
  <cp:lastModifiedBy>Leslie Dugas</cp:lastModifiedBy>
  <cp:lastPrinted>2022-10-20T19:56:22Z</cp:lastPrinted>
  <dcterms:created xsi:type="dcterms:W3CDTF">2022-03-28T17:30:59Z</dcterms:created>
  <dcterms:modified xsi:type="dcterms:W3CDTF">2022-10-20T19:56:53Z</dcterms:modified>
</cp:coreProperties>
</file>