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40" documentId="13_ncr:1_{530D3405-38E0-4381-90E8-F95F9FEFB2B8}" xr6:coauthVersionLast="47" xr6:coauthVersionMax="47" xr10:uidLastSave="{587C7256-935D-42A6-888B-6A12E4F44619}"/>
  <bookViews>
    <workbookView xWindow="-120" yWindow="-120" windowWidth="29040" windowHeight="15840" tabRatio="828" xr2:uid="{00000000-000D-0000-FFFF-FFFF00000000}"/>
  </bookViews>
  <sheets>
    <sheet name="R1_2023" sheetId="19" r:id="rId1"/>
    <sheet name="R1_2024" sheetId="24" r:id="rId2"/>
    <sheet name="R2_2023" sheetId="20" r:id="rId3"/>
    <sheet name="R2_2024" sheetId="25" r:id="rId4"/>
  </sheets>
  <definedNames>
    <definedName name="_xlnm.Print_Area" localSheetId="0">'R1_2023'!$A$1:$O$53</definedName>
    <definedName name="_xlnm.Print_Area" localSheetId="1">'R1_2024'!$A$1:$O$53</definedName>
    <definedName name="_xlnm.Print_Area" localSheetId="2">'R2_2023'!$A$1:$O$53</definedName>
    <definedName name="_xlnm.Print_Area" localSheetId="3">'R2_2024'!$A$1:$O$53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25" l="1"/>
  <c r="C32" i="25"/>
  <c r="C32" i="24"/>
  <c r="C31" i="24"/>
  <c r="C32" i="19" l="1"/>
  <c r="C32" i="20"/>
  <c r="C31" i="19" l="1"/>
  <c r="C31" i="20"/>
  <c r="B32" i="19" l="1"/>
  <c r="D32" i="19" s="1"/>
  <c r="B32" i="20"/>
  <c r="D32" i="20" s="1"/>
  <c r="B31" i="19" l="1"/>
  <c r="D31" i="19" s="1"/>
  <c r="B31" i="20" l="1"/>
  <c r="D31" i="20" s="1"/>
  <c r="D33" i="19"/>
  <c r="E32" i="19" s="1"/>
  <c r="E31" i="19" l="1"/>
  <c r="B45" i="19" s="1"/>
  <c r="B46" i="19" s="1"/>
  <c r="D33" i="20"/>
  <c r="E32" i="20" s="1"/>
  <c r="E31" i="20" l="1"/>
  <c r="B45" i="20" s="1"/>
  <c r="B46" i="20" l="1"/>
  <c r="C46" i="19" l="1"/>
  <c r="B41" i="19"/>
  <c r="C41" i="19" s="1"/>
  <c r="D41" i="19" s="1"/>
  <c r="B40" i="19"/>
  <c r="C45" i="19"/>
  <c r="C47" i="19" l="1"/>
  <c r="D45" i="19"/>
  <c r="C40" i="19"/>
  <c r="D40" i="19" s="1"/>
  <c r="D42" i="19" s="1"/>
  <c r="B42" i="19"/>
  <c r="D46" i="19"/>
  <c r="B25" i="24" l="1"/>
  <c r="B31" i="24" s="1"/>
  <c r="D31" i="24" s="1"/>
  <c r="B51" i="19"/>
  <c r="B52" i="19" s="1"/>
  <c r="E45" i="19"/>
  <c r="B50" i="19"/>
  <c r="B26" i="24"/>
  <c r="B32" i="24" s="1"/>
  <c r="D32" i="24" s="1"/>
  <c r="E46" i="19"/>
  <c r="E47" i="19" l="1"/>
  <c r="C45" i="20"/>
  <c r="C46" i="20"/>
  <c r="B41" i="20"/>
  <c r="C41" i="20" s="1"/>
  <c r="D41" i="20" s="1"/>
  <c r="B40" i="20"/>
  <c r="D33" i="24"/>
  <c r="E31" i="24" s="1"/>
  <c r="B45" i="24" l="1"/>
  <c r="B40" i="24"/>
  <c r="C40" i="20"/>
  <c r="D40" i="20" s="1"/>
  <c r="D42" i="20" s="1"/>
  <c r="B42" i="20"/>
  <c r="D46" i="20"/>
  <c r="E32" i="24"/>
  <c r="B41" i="24" s="1"/>
  <c r="C41" i="24" s="1"/>
  <c r="D41" i="24" s="1"/>
  <c r="C47" i="20"/>
  <c r="D45" i="20"/>
  <c r="B25" i="25" l="1"/>
  <c r="B31" i="25" s="1"/>
  <c r="D31" i="25" s="1"/>
  <c r="B50" i="20"/>
  <c r="E45" i="20"/>
  <c r="B51" i="20"/>
  <c r="B52" i="20" s="1"/>
  <c r="E46" i="20"/>
  <c r="B26" i="25"/>
  <c r="B32" i="25" s="1"/>
  <c r="D32" i="25" s="1"/>
  <c r="B42" i="24"/>
  <c r="C40" i="24"/>
  <c r="D40" i="24" s="1"/>
  <c r="D42" i="24" s="1"/>
  <c r="B46" i="24"/>
  <c r="C46" i="24" s="1"/>
  <c r="C45" i="24"/>
  <c r="E47" i="20" l="1"/>
  <c r="D46" i="24"/>
  <c r="D45" i="24"/>
  <c r="C47" i="24"/>
  <c r="D33" i="25"/>
  <c r="E31" i="25" s="1"/>
  <c r="E46" i="24" l="1"/>
  <c r="B45" i="25"/>
  <c r="B40" i="25"/>
  <c r="E45" i="24"/>
  <c r="E47" i="24" s="1"/>
  <c r="B50" i="24"/>
  <c r="B51" i="24"/>
  <c r="B52" i="24" s="1"/>
  <c r="E32" i="25"/>
  <c r="B41" i="25" s="1"/>
  <c r="C41" i="25" s="1"/>
  <c r="D41" i="25" s="1"/>
  <c r="C40" i="25" l="1"/>
  <c r="D40" i="25" s="1"/>
  <c r="D42" i="25" s="1"/>
  <c r="B42" i="25"/>
  <c r="B46" i="25"/>
  <c r="C46" i="25" s="1"/>
  <c r="C45" i="25"/>
  <c r="D46" i="25" l="1"/>
  <c r="D45" i="25"/>
  <c r="C47" i="25"/>
  <c r="E45" i="25" l="1"/>
  <c r="B50" i="25"/>
  <c r="B51" i="25"/>
  <c r="B52" i="25" s="1"/>
  <c r="E46" i="25"/>
  <c r="E47" i="25" l="1"/>
</calcChain>
</file>

<file path=xl/sharedStrings.xml><?xml version="1.0" encoding="utf-8"?>
<sst xmlns="http://schemas.openxmlformats.org/spreadsheetml/2006/main" count="172" uniqueCount="35">
  <si>
    <t>New Rate Design Policy For Residential Customers</t>
  </si>
  <si>
    <t>Please complete the following tables.</t>
  </si>
  <si>
    <t>Year-Round Medium Density Residential (R1) - Proposed 2023 Distribution Rates</t>
  </si>
  <si>
    <t>A Data Inputs (from Sheet 10. Load Forecast)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</si>
  <si>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</si>
  <si>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</si>
  <si>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</si>
  <si>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0"/>
        <rFont val="Arial"/>
        <family val="2"/>
      </rPr>
      <t>1</t>
    </r>
  </si>
  <si>
    <t>Residential Base Rates on Current Tariff</t>
  </si>
  <si>
    <t>Monthly Fixed Charge ($)</t>
  </si>
  <si>
    <t>Distribution Volumetric Rate ($/kWh)</t>
  </si>
  <si>
    <t>B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</si>
  <si>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</si>
  <si>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</si>
  <si>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</si>
  <si>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</si>
  <si>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</si>
  <si>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</si>
  <si>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</si>
  <si>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</si>
  <si>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 Calculating Test Year Base Rates</t>
  </si>
  <si>
    <r>
      <t>Number of Remaining Rate Design Policy Transition Years</t>
    </r>
    <r>
      <rPr>
        <vertAlign val="superscript"/>
        <sz val="10"/>
        <rFont val="Arial"/>
        <family val="2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</si>
  <si>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</si>
  <si>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</si>
  <si>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</si>
  <si>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</si>
  <si>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</si>
  <si>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</si>
  <si>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</si>
  <si>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0"/>
        <rFont val="Arial"/>
        <family val="2"/>
      </rPr>
      <t>3</t>
    </r>
  </si>
  <si>
    <t>Change in Fixed Rate</t>
  </si>
  <si>
    <t>Difference Between Revenues @ Proposed Rates and Class Specific Revenue Requirement</t>
  </si>
  <si>
    <t>Year-Round Medium Density Residential (R1) - Proposed 2024 Distribution Rates</t>
  </si>
  <si>
    <t>Year-Round Low Density Residential (R2) - Proposed 2023 Distribution Rates</t>
  </si>
  <si>
    <t>Year-Round Low Density Residential (R2) - Proposed 2024 Distribution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</si>
</sst>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&quot;$&quot;#,##0.00;[Red]\(&quot;$&quot;#,##0.00\)"/>
    <numFmt numFmtId="168" formatCode="_-&quot;$&quot;* #,##0.0000_-;\-&quot;$&quot;* #,##0.0000_-;_-&quot;$&quot;* &quot;-&quot;????_-;_-@_-"/>
    <numFmt numFmtId="169" formatCode="_(&quot;$&quot;* #,##0.0000_);_(&quot;$&quot;* \(#,##0.0000\);_(&quot;$&quot;* &quot;-&quot;??_);_(@_)"/>
    <numFmt numFmtId="170" formatCode="_-&quot;$&quot;* #,##0.0000_-;\-&quot;$&quot;* #,##0.0000_-;_-&quot;$&quot;* &quot;-&quot;??_-;_-@_-"/>
    <numFmt numFmtId="171" formatCode="_-&quot;$&quot;* #,##0.000_-;\-&quot;$&quot;* #,##0.000_-;_-&quot;$&quot;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lightGrid">
        <fgColor theme="6" tint="0.79982909634693444"/>
        <bgColor auto="1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</cellStyleXfs>
  <cellXfs count="73">
    <xf numFmtId="0" fontId="0" fillId="0" borderId="0" xfId="0"/>
    <xf numFmtId="166" fontId="0" fillId="0" borderId="0" xfId="0" applyNumberFormat="1"/>
    <xf numFmtId="0" fontId="2" fillId="0" borderId="11" xfId="5" applyBorder="1" applyAlignment="1">
      <alignment wrapText="1"/>
    </xf>
    <xf numFmtId="0" fontId="2" fillId="0" borderId="9" xfId="5" applyBorder="1"/>
    <xf numFmtId="164" fontId="2" fillId="2" borderId="8" xfId="5" applyNumberFormat="1" applyFill="1" applyBorder="1" applyAlignment="1" applyProtection="1">
      <alignment horizontal="right" vertical="top"/>
      <protection locked="0"/>
    </xf>
    <xf numFmtId="168" fontId="2" fillId="2" borderId="10" xfId="5" applyNumberFormat="1" applyFill="1" applyBorder="1" applyAlignment="1" applyProtection="1">
      <alignment horizontal="right" vertical="top"/>
      <protection locked="0"/>
    </xf>
    <xf numFmtId="0" fontId="3" fillId="0" borderId="16" xfId="5" applyFont="1" applyBorder="1" applyAlignment="1">
      <alignment horizontal="center"/>
    </xf>
    <xf numFmtId="166" fontId="1" fillId="0" borderId="4" xfId="2" applyNumberFormat="1" applyFont="1" applyBorder="1" applyProtection="1"/>
    <xf numFmtId="10" fontId="1" fillId="0" borderId="8" xfId="4" applyNumberFormat="1" applyFont="1" applyBorder="1" applyProtection="1"/>
    <xf numFmtId="166" fontId="1" fillId="0" borderId="3" xfId="2" applyNumberFormat="1" applyFont="1" applyBorder="1" applyProtection="1"/>
    <xf numFmtId="0" fontId="2" fillId="0" borderId="10" xfId="5" applyBorder="1" applyAlignment="1">
      <alignment horizontal="center"/>
    </xf>
    <xf numFmtId="0" fontId="2" fillId="0" borderId="13" xfId="5" applyBorder="1" applyAlignment="1">
      <alignment horizontal="center"/>
    </xf>
    <xf numFmtId="0" fontId="3" fillId="0" borderId="14" xfId="5" applyFont="1" applyBorder="1" applyAlignment="1">
      <alignment horizontal="center"/>
    </xf>
    <xf numFmtId="0" fontId="3" fillId="0" borderId="9" xfId="5" applyFont="1" applyBorder="1"/>
    <xf numFmtId="0" fontId="2" fillId="0" borderId="19" xfId="5" applyBorder="1" applyAlignment="1">
      <alignment horizontal="center"/>
    </xf>
    <xf numFmtId="0" fontId="3" fillId="0" borderId="17" xfId="5" applyFont="1" applyBorder="1" applyAlignment="1">
      <alignment horizontal="center"/>
    </xf>
    <xf numFmtId="0" fontId="3" fillId="0" borderId="0" xfId="5" applyFont="1"/>
    <xf numFmtId="0" fontId="2" fillId="2" borderId="12" xfId="5" applyFill="1" applyBorder="1" applyAlignment="1" applyProtection="1">
      <alignment horizontal="center" vertical="center"/>
      <protection locked="0"/>
    </xf>
    <xf numFmtId="164" fontId="1" fillId="0" borderId="18" xfId="3" applyFont="1" applyBorder="1" applyProtection="1"/>
    <xf numFmtId="0" fontId="3" fillId="0" borderId="14" xfId="5" applyFont="1" applyBorder="1" applyAlignment="1">
      <alignment horizontal="center" vertical="center" wrapText="1"/>
    </xf>
    <xf numFmtId="0" fontId="3" fillId="0" borderId="22" xfId="5" applyFont="1" applyBorder="1" applyAlignment="1">
      <alignment horizontal="center" wrapText="1"/>
    </xf>
    <xf numFmtId="164" fontId="1" fillId="0" borderId="27" xfId="3" applyFont="1" applyBorder="1" applyProtection="1"/>
    <xf numFmtId="0" fontId="3" fillId="0" borderId="15" xfId="5" applyFont="1" applyBorder="1" applyAlignment="1">
      <alignment horizontal="center" vertical="center" wrapText="1"/>
    </xf>
    <xf numFmtId="164" fontId="1" fillId="0" borderId="3" xfId="3" applyFont="1" applyBorder="1" applyProtection="1"/>
    <xf numFmtId="164" fontId="1" fillId="0" borderId="20" xfId="3" applyFont="1" applyBorder="1" applyProtection="1"/>
    <xf numFmtId="0" fontId="3" fillId="0" borderId="15" xfId="5" applyFont="1" applyBorder="1" applyAlignment="1">
      <alignment horizontal="center"/>
    </xf>
    <xf numFmtId="164" fontId="1" fillId="0" borderId="21" xfId="3" applyFont="1" applyBorder="1" applyProtection="1"/>
    <xf numFmtId="0" fontId="2" fillId="0" borderId="26" xfId="5" applyBorder="1" applyAlignment="1">
      <alignment horizontal="center"/>
    </xf>
    <xf numFmtId="0" fontId="3" fillId="0" borderId="15" xfId="5" applyFont="1" applyBorder="1" applyAlignment="1">
      <alignment horizontal="center" wrapText="1"/>
    </xf>
    <xf numFmtId="0" fontId="3" fillId="0" borderId="14" xfId="5" applyFont="1" applyBorder="1" applyAlignment="1">
      <alignment horizontal="center" wrapText="1"/>
    </xf>
    <xf numFmtId="0" fontId="3" fillId="0" borderId="17" xfId="5" applyFont="1" applyBorder="1" applyAlignment="1">
      <alignment horizontal="center" wrapText="1"/>
    </xf>
    <xf numFmtId="164" fontId="2" fillId="0" borderId="18" xfId="5" applyNumberFormat="1" applyBorder="1"/>
    <xf numFmtId="164" fontId="2" fillId="0" borderId="3" xfId="5" applyNumberFormat="1" applyBorder="1"/>
    <xf numFmtId="164" fontId="1" fillId="0" borderId="28" xfId="3" applyFont="1" applyBorder="1" applyProtection="1"/>
    <xf numFmtId="164" fontId="1" fillId="0" borderId="10" xfId="3" applyFont="1" applyBorder="1" applyProtection="1"/>
    <xf numFmtId="0" fontId="2" fillId="0" borderId="13" xfId="5" applyBorder="1"/>
    <xf numFmtId="0" fontId="2" fillId="0" borderId="24" xfId="5" applyBorder="1"/>
    <xf numFmtId="0" fontId="2" fillId="0" borderId="25" xfId="5" applyBorder="1"/>
    <xf numFmtId="10" fontId="1" fillId="0" borderId="18" xfId="4" applyNumberFormat="1" applyFont="1" applyBorder="1" applyProtection="1"/>
    <xf numFmtId="10" fontId="1" fillId="0" borderId="3" xfId="4" applyNumberFormat="1" applyFont="1" applyBorder="1" applyProtection="1"/>
    <xf numFmtId="0" fontId="2" fillId="0" borderId="20" xfId="5" applyBorder="1" applyAlignment="1">
      <alignment horizontal="center"/>
    </xf>
    <xf numFmtId="164" fontId="2" fillId="0" borderId="23" xfId="5" applyNumberFormat="1" applyBorder="1"/>
    <xf numFmtId="168" fontId="2" fillId="0" borderId="1" xfId="5" applyNumberFormat="1" applyBorder="1"/>
    <xf numFmtId="0" fontId="2" fillId="0" borderId="7" xfId="5" applyBorder="1"/>
    <xf numFmtId="164" fontId="1" fillId="0" borderId="8" xfId="3" applyFont="1" applyBorder="1" applyProtection="1"/>
    <xf numFmtId="10" fontId="1" fillId="0" borderId="10" xfId="4" applyNumberFormat="1" applyFont="1" applyBorder="1" applyProtection="1"/>
    <xf numFmtId="167" fontId="1" fillId="0" borderId="28" xfId="3" applyNumberFormat="1" applyFont="1" applyBorder="1" applyProtection="1"/>
    <xf numFmtId="0" fontId="2" fillId="0" borderId="0" xfId="5"/>
    <xf numFmtId="0" fontId="5" fillId="0" borderId="0" xfId="1" applyFont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center"/>
    </xf>
    <xf numFmtId="0" fontId="7" fillId="0" borderId="0" xfId="0" applyFont="1"/>
    <xf numFmtId="0" fontId="1" fillId="2" borderId="12" xfId="5" applyFont="1" applyFill="1" applyBorder="1" applyAlignment="1" applyProtection="1">
      <alignment horizontal="center" vertical="center"/>
      <protection locked="0"/>
    </xf>
    <xf numFmtId="170" fontId="2" fillId="2" borderId="10" xfId="5" applyNumberFormat="1" applyFill="1" applyBorder="1" applyAlignment="1" applyProtection="1">
      <alignment horizontal="right" vertical="top"/>
      <protection locked="0"/>
    </xf>
    <xf numFmtId="171" fontId="2" fillId="2" borderId="8" xfId="5" applyNumberFormat="1" applyFill="1" applyBorder="1" applyAlignment="1" applyProtection="1">
      <alignment horizontal="right" vertical="top"/>
      <protection locked="0"/>
    </xf>
    <xf numFmtId="166" fontId="1" fillId="0" borderId="8" xfId="2" applyNumberFormat="1" applyFont="1" applyFill="1" applyBorder="1" applyAlignment="1" applyProtection="1">
      <alignment horizontal="right" vertical="top"/>
    </xf>
    <xf numFmtId="166" fontId="1" fillId="0" borderId="10" xfId="2" applyNumberFormat="1" applyFont="1" applyFill="1" applyBorder="1" applyAlignment="1" applyProtection="1">
      <alignment horizontal="right" vertical="top"/>
    </xf>
    <xf numFmtId="164" fontId="1" fillId="3" borderId="12" xfId="3" applyFont="1" applyFill="1" applyBorder="1" applyAlignment="1" applyProtection="1">
      <alignment horizontal="right" vertical="top"/>
      <protection locked="0"/>
    </xf>
    <xf numFmtId="44" fontId="1" fillId="0" borderId="18" xfId="6" applyFont="1" applyBorder="1" applyProtection="1"/>
    <xf numFmtId="169" fontId="1" fillId="0" borderId="18" xfId="6" applyNumberFormat="1" applyFont="1" applyBorder="1" applyProtection="1"/>
    <xf numFmtId="166" fontId="1" fillId="0" borderId="20" xfId="2" applyNumberFormat="1" applyFont="1" applyBorder="1" applyAlignment="1" applyProtection="1">
      <alignment horizontal="center"/>
    </xf>
    <xf numFmtId="44" fontId="1" fillId="0" borderId="23" xfId="6" applyFont="1" applyBorder="1" applyProtection="1"/>
    <xf numFmtId="169" fontId="1" fillId="0" borderId="1" xfId="6" applyNumberFormat="1" applyFont="1" applyBorder="1" applyProtection="1"/>
    <xf numFmtId="0" fontId="2" fillId="0" borderId="0" xfId="5" applyAlignment="1">
      <alignment horizontal="left" vertical="top" wrapText="1"/>
    </xf>
    <xf numFmtId="0" fontId="3" fillId="0" borderId="5" xfId="5" applyFont="1" applyBorder="1" applyAlignment="1">
      <alignment horizontal="center"/>
    </xf>
    <xf numFmtId="0" fontId="3" fillId="0" borderId="6" xfId="5" applyFont="1" applyBorder="1" applyAlignment="1">
      <alignment horizontal="center"/>
    </xf>
    <xf numFmtId="0" fontId="3" fillId="0" borderId="13" xfId="5" applyFont="1" applyBorder="1" applyAlignment="1">
      <alignment horizontal="center"/>
    </xf>
    <xf numFmtId="0" fontId="3" fillId="0" borderId="17" xfId="5" applyFont="1" applyBorder="1" applyAlignment="1">
      <alignment horizontal="center"/>
    </xf>
    <xf numFmtId="0" fontId="2" fillId="0" borderId="24" xfId="5" applyBorder="1" applyAlignment="1">
      <alignment wrapText="1"/>
    </xf>
    <xf numFmtId="0" fontId="2" fillId="0" borderId="2" xfId="5" applyBorder="1" applyAlignment="1">
      <alignment wrapText="1"/>
    </xf>
    <xf numFmtId="0" fontId="2" fillId="0" borderId="0" xfId="5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2" fillId="0" borderId="11" xfId="5" applyBorder="1" applyAlignment="1">
      <alignment vertical="center" wrapText="1"/>
    </xf>
  </cellXfs>
  <cellStyles count="7">
    <cellStyle name="Comma 2" xfId="2" xr:uid="{00000000-0005-0000-0000-000000000000}"/>
    <cellStyle name="Currency" xfId="6" builtinId="4"/>
    <cellStyle name="Currency 2" xfId="3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  <cellStyle name="Percent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11454" y="0"/>
          <a:ext cx="14384691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11454" y="0"/>
          <a:ext cx="14384691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11454" y="0"/>
          <a:ext cx="14402875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211454" y="0"/>
          <a:ext cx="14440975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11:F65"/>
  <sheetViews>
    <sheetView tabSelected="1" view="pageBreakPreview" zoomScale="110" zoomScaleNormal="100" zoomScaleSheetLayoutView="110" workbookViewId="0">
      <selection activeCell="E21" sqref="E21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2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543964.86710812268</v>
      </c>
    </row>
    <row r="20" spans="1:5" ht="15.75" thickBot="1" x14ac:dyDescent="0.3">
      <c r="A20" s="3" t="s">
        <v>6</v>
      </c>
      <c r="B20" s="56">
        <v>5083445345.5091982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407081613.64624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54">
        <v>56.34</v>
      </c>
    </row>
    <row r="26" spans="1:5" ht="15.75" thickBot="1" x14ac:dyDescent="0.3">
      <c r="A26" s="3" t="s">
        <v>10</v>
      </c>
      <c r="B26" s="53">
        <v>1.11E-2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56.34</v>
      </c>
      <c r="C31" s="7">
        <f>IF(B19="","",B19)</f>
        <v>543964.86710812268</v>
      </c>
      <c r="D31" s="18">
        <f>IF(ISERROR(B31*C31*12),"",B31*C31*12)</f>
        <v>367763767.35445958</v>
      </c>
      <c r="E31" s="8">
        <f>IF(ISERROR(D31/D33),"",D31/D33)</f>
        <v>0.86697884930524616</v>
      </c>
    </row>
    <row r="32" spans="1:5" x14ac:dyDescent="0.25">
      <c r="A32" s="43" t="s">
        <v>17</v>
      </c>
      <c r="B32" s="59">
        <f>IF(B26="","",B26)</f>
        <v>1.11E-2</v>
      </c>
      <c r="C32" s="9">
        <f>IF(B20="","",B20)</f>
        <v>5083445345.5091982</v>
      </c>
      <c r="D32" s="18">
        <f>IF(ISERROR(B32*C32),"",B32*C32)</f>
        <v>56426243.335152104</v>
      </c>
      <c r="E32" s="8">
        <f>IF(ISERROR(D32/D33),"",D32/D33)</f>
        <v>0.1330211506947539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424190010.68961167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28.5" thickBot="1" x14ac:dyDescent="0.3">
      <c r="A37" s="2" t="s">
        <v>21</v>
      </c>
      <c r="B37" s="17">
        <v>2</v>
      </c>
    </row>
    <row r="38" spans="1:5" ht="15.75" thickBot="1" x14ac:dyDescent="0.3"/>
    <row r="39" spans="1:5" ht="56.25" customHeight="1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352931148.97233993</v>
      </c>
      <c r="C40" s="61">
        <f>IF(ISERROR(ROUND(B40/B19/12,2)),"",ROUND(B40/B19/12,2))</f>
        <v>54.07</v>
      </c>
      <c r="D40" s="44">
        <f>IF(ISERROR(C40*B19*12),"",C40*B19*12)</f>
        <v>352946164.37443429</v>
      </c>
    </row>
    <row r="41" spans="1:5" x14ac:dyDescent="0.25">
      <c r="A41" s="36" t="s">
        <v>17</v>
      </c>
      <c r="B41" s="23">
        <f>IF(ISERROR(B$22*E32),"",B$22*E32)</f>
        <v>54150464.673900075</v>
      </c>
      <c r="C41" s="62">
        <f>IF(ISERROR(ROUND(B41/B20,4)),"",ROUND(B41/B20,4))</f>
        <v>1.0699999999999999E-2</v>
      </c>
      <c r="D41" s="44">
        <f>IF(ISERROR(C41*B20),"",C41*B20)</f>
        <v>54392865.196948417</v>
      </c>
    </row>
    <row r="42" spans="1:5" ht="15.75" thickBot="1" x14ac:dyDescent="0.3">
      <c r="A42" s="37" t="s">
        <v>18</v>
      </c>
      <c r="B42" s="24">
        <f>IF(ISERROR(B40+B41),"",B40+B41)</f>
        <v>407081613.64624</v>
      </c>
      <c r="C42" s="27" t="s">
        <v>19</v>
      </c>
      <c r="D42" s="21">
        <f>IF(ISERROR(D40+D41),"",D40+D41)</f>
        <v>407339029.5713827</v>
      </c>
    </row>
    <row r="43" spans="1:5" ht="15.75" thickBot="1" x14ac:dyDescent="0.3"/>
    <row r="44" spans="1:5" ht="45" customHeight="1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0.93348942465262308</v>
      </c>
      <c r="C45" s="31">
        <f>IF(ISERROR(B45*B$22),"",B45*B$22)</f>
        <v>380006381.30928999</v>
      </c>
      <c r="D45" s="41">
        <f>IF(ISERROR(ROUND(C45/B19/12,2)),"",ROUND(C45/B19/12,2))</f>
        <v>58.22</v>
      </c>
      <c r="E45" s="44">
        <f>IF(ISERROR(D45*12*B19),"",D45*12*B19)</f>
        <v>380035614.75641882</v>
      </c>
    </row>
    <row r="46" spans="1:5" x14ac:dyDescent="0.25">
      <c r="A46" s="36" t="s">
        <v>17</v>
      </c>
      <c r="B46" s="39">
        <f>IF(ISERROR(1-B45),"",1-B45)</f>
        <v>6.6510575347376921E-2</v>
      </c>
      <c r="C46" s="32">
        <f>IF(ISERROR(B46*B$22),"",B46*B$22)</f>
        <v>27075232.336950026</v>
      </c>
      <c r="D46" s="42">
        <f>IF(ISERROR(ROUND(C46/B20,4)),"",ROUND(C46/B20,4))</f>
        <v>5.3E-3</v>
      </c>
      <c r="E46" s="33">
        <f>IF(ISERROR(D46*B20),"",D46*B20)</f>
        <v>26942260.331198752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407081613.64624</v>
      </c>
      <c r="D47" s="27" t="s">
        <v>19</v>
      </c>
      <c r="E47" s="34">
        <f>IF(ISERROR(E45+E46),"",E45+E46)</f>
        <v>406977875.08761758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4.1499999999999986</v>
      </c>
    </row>
    <row r="51" spans="1:6" x14ac:dyDescent="0.25">
      <c r="A51" s="68" t="s">
        <v>31</v>
      </c>
      <c r="B51" s="46">
        <f>IF(ISERROR((D45*12*B19)+(D46*B20)-B22),"",(D45*12*B19)+(D46*B20)-B22)</f>
        <v>-103738.55862241983</v>
      </c>
    </row>
    <row r="52" spans="1:6" ht="15.75" thickBot="1" x14ac:dyDescent="0.3">
      <c r="A52" s="69"/>
      <c r="B52" s="45">
        <f>IF(ISERROR(B51/B22), "", B51/B22)</f>
        <v>-2.5483479269238179E-4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75" header="0.3" footer="0.3"/>
  <pageSetup scale="5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1:F65"/>
  <sheetViews>
    <sheetView view="pageBreakPreview" topLeftCell="A27" zoomScale="110" zoomScaleNormal="100" zoomScaleSheetLayoutView="110" workbookViewId="0">
      <selection activeCell="F41" sqref="F41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32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548766.95946049714</v>
      </c>
    </row>
    <row r="20" spans="1:5" ht="15.75" thickBot="1" x14ac:dyDescent="0.3">
      <c r="A20" s="3" t="s">
        <v>6</v>
      </c>
      <c r="B20" s="56">
        <v>5119903869.3466778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427100055.45697588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f>'R1_2023'!D45</f>
        <v>58.22</v>
      </c>
    </row>
    <row r="26" spans="1:5" ht="15.75" thickBot="1" x14ac:dyDescent="0.3">
      <c r="A26" s="3" t="s">
        <v>10</v>
      </c>
      <c r="B26" s="5">
        <f>'R1_2023'!D46</f>
        <v>5.3E-3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58.22</v>
      </c>
      <c r="C31" s="7">
        <f>IF(B19="","",B19)</f>
        <v>548766.95946049714</v>
      </c>
      <c r="D31" s="18">
        <f>IF(ISERROR(B31*C31*12),"",B31*C31*12)</f>
        <v>383390548.55748171</v>
      </c>
      <c r="E31" s="8">
        <f>IF(ISERROR(D31/D33),"",D31/D33)</f>
        <v>0.93390068369514645</v>
      </c>
    </row>
    <row r="32" spans="1:5" x14ac:dyDescent="0.25">
      <c r="A32" s="43" t="s">
        <v>17</v>
      </c>
      <c r="B32" s="59">
        <f>IF(B26="","",B26)</f>
        <v>5.3E-3</v>
      </c>
      <c r="C32" s="9">
        <f>IF(B20="","",B20)</f>
        <v>5119903869.3466778</v>
      </c>
      <c r="D32" s="18">
        <f>IF(ISERROR(B32*C32),"",B32*C32)</f>
        <v>27135490.507537391</v>
      </c>
      <c r="E32" s="8">
        <f>IF(ISERROR(D32/D33),"",D32/D33)</f>
        <v>6.609931630485362E-2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410526039.06501907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27.75" thickBot="1" x14ac:dyDescent="0.3">
      <c r="A37" s="72" t="s">
        <v>21</v>
      </c>
      <c r="B37" s="17">
        <v>1</v>
      </c>
    </row>
    <row r="38" spans="1:5" ht="15.75" thickBot="1" x14ac:dyDescent="0.3"/>
    <row r="39" spans="1:5" ht="57" customHeight="1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398869033.79750472</v>
      </c>
      <c r="C40" s="61">
        <f>IF(ISERROR(ROUND(B40/B19/12,2)),"",ROUND(B40/B19/12,2))</f>
        <v>60.57</v>
      </c>
      <c r="D40" s="44">
        <f>IF(ISERROR(C40*B19*12),"",C40*B19*12)</f>
        <v>398865776.81426775</v>
      </c>
    </row>
    <row r="41" spans="1:5" x14ac:dyDescent="0.25">
      <c r="A41" s="36" t="s">
        <v>17</v>
      </c>
      <c r="B41" s="23">
        <f>IF(ISERROR(B$22*E32),"",B$22*E32)</f>
        <v>28231021.659471169</v>
      </c>
      <c r="C41" s="62">
        <f>IF(ISERROR(ROUND(B41/B20,4)),"",ROUND(B41/B20,4))</f>
        <v>5.4999999999999997E-3</v>
      </c>
      <c r="D41" s="44">
        <f>IF(ISERROR(C41*B20),"",C41*B20)</f>
        <v>28159471.281406727</v>
      </c>
    </row>
    <row r="42" spans="1:5" ht="15.75" thickBot="1" x14ac:dyDescent="0.3">
      <c r="A42" s="37" t="s">
        <v>18</v>
      </c>
      <c r="B42" s="24">
        <f>IF(ISERROR(B40+B41),"",B40+B41)</f>
        <v>427100055.45697588</v>
      </c>
      <c r="C42" s="27" t="s">
        <v>19</v>
      </c>
      <c r="D42" s="21">
        <f>IF(ISERROR(D40+D41),"",D40+D41)</f>
        <v>427025248.09567446</v>
      </c>
    </row>
    <row r="43" spans="1:5" ht="15.75" thickBot="1" x14ac:dyDescent="0.3"/>
    <row r="44" spans="1:5" ht="42.75" customHeight="1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1</v>
      </c>
      <c r="C45" s="31">
        <f>IF(ISERROR(B45*B$22),"",B45*B$22)</f>
        <v>427100055.45697588</v>
      </c>
      <c r="D45" s="41">
        <f>IF(ISERROR(ROUND(C45/B19/12,2)),"",ROUND(C45/B19/12,2))</f>
        <v>64.86</v>
      </c>
      <c r="E45" s="44">
        <f>IF(ISERROR(D45*12*B19),"",D45*12*B19)</f>
        <v>427116299.88729411</v>
      </c>
    </row>
    <row r="46" spans="1:5" x14ac:dyDescent="0.25">
      <c r="A46" s="36" t="s">
        <v>17</v>
      </c>
      <c r="B46" s="39">
        <f>IF(ISERROR(1-B45),"",1-B45)</f>
        <v>0</v>
      </c>
      <c r="C46" s="32">
        <f>IF(ISERROR(B46*B$22),"",B46*B$22)</f>
        <v>0</v>
      </c>
      <c r="D46" s="42">
        <f>IF(ISERROR(ROUND(C46/B20,4)),"",ROUND(C46/B20,4))</f>
        <v>0</v>
      </c>
      <c r="E46" s="33">
        <f>IF(ISERROR(D46*B20),"",D46*B20)</f>
        <v>0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427100055.45697588</v>
      </c>
      <c r="D47" s="27" t="s">
        <v>19</v>
      </c>
      <c r="E47" s="34">
        <f>IF(ISERROR(E45+E46),"",E45+E46)</f>
        <v>427116299.88729411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4.2899999999999991</v>
      </c>
    </row>
    <row r="51" spans="1:6" x14ac:dyDescent="0.25">
      <c r="A51" s="68" t="s">
        <v>31</v>
      </c>
      <c r="B51" s="46">
        <f>IF(ISERROR((D45*12*B19)+(D46*B20)-B22),"",(D45*12*B19)+(D46*B20)-B22)</f>
        <v>16244.430318236351</v>
      </c>
    </row>
    <row r="52" spans="1:6" ht="15.75" thickBot="1" x14ac:dyDescent="0.3">
      <c r="A52" s="69"/>
      <c r="B52" s="45">
        <f>IF(ISERROR(B51/B22), "", B51/B22)</f>
        <v>3.803425007954077E-5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75" header="0.3" footer="0.3"/>
  <pageSetup scale="55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pageSetUpPr fitToPage="1"/>
  </sheetPr>
  <dimension ref="A11:F65"/>
  <sheetViews>
    <sheetView view="pageBreakPreview" topLeftCell="A18" zoomScaleNormal="100" zoomScaleSheetLayoutView="100" workbookViewId="0">
      <selection activeCell="A37" sqref="A37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33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415855.7882517837</v>
      </c>
    </row>
    <row r="20" spans="1:5" ht="15.75" thickBot="1" x14ac:dyDescent="0.3">
      <c r="A20" s="3" t="s">
        <v>6</v>
      </c>
      <c r="B20" s="56">
        <v>4828339924.3180408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631714604.03102422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v>115.27</v>
      </c>
    </row>
    <row r="26" spans="1:5" ht="15.75" thickBot="1" x14ac:dyDescent="0.3">
      <c r="A26" s="3" t="s">
        <v>10</v>
      </c>
      <c r="B26" s="5">
        <v>1.7100000000000001E-2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115.27</v>
      </c>
      <c r="C31" s="7">
        <f>IF(B19="","",B19)</f>
        <v>415855.7882517837</v>
      </c>
      <c r="D31" s="18">
        <f>IF(ISERROR(B31*C31*12),"",B31*C31*12)</f>
        <v>575228360.54139721</v>
      </c>
      <c r="E31" s="8">
        <f>IF(ISERROR(D31/D33),"",D31/D33)</f>
        <v>0.87448237353729508</v>
      </c>
    </row>
    <row r="32" spans="1:5" x14ac:dyDescent="0.25">
      <c r="A32" s="43" t="s">
        <v>17</v>
      </c>
      <c r="B32" s="59">
        <f>IF(B26="","",B26)</f>
        <v>1.7100000000000001E-2</v>
      </c>
      <c r="C32" s="9">
        <f>IF(B20="","",B20)</f>
        <v>4828339924.3180408</v>
      </c>
      <c r="D32" s="18">
        <f>IF(ISERROR(B32*C32),"",B32*C32)</f>
        <v>82564612.705838501</v>
      </c>
      <c r="E32" s="8">
        <f>IF(ISERROR(D32/D33),"",D32/D33)</f>
        <v>0.12551762646270478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657792973.24723577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27.75" thickBot="1" x14ac:dyDescent="0.3">
      <c r="A37" s="72" t="s">
        <v>21</v>
      </c>
      <c r="B37" s="17">
        <v>2</v>
      </c>
    </row>
    <row r="38" spans="1:5" ht="15.75" thickBot="1" x14ac:dyDescent="0.3"/>
    <row r="39" spans="1:5" ht="72" customHeight="1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552423286.33122253</v>
      </c>
      <c r="C40" s="61">
        <f>IF(ISERROR(ROUND(B40/B19/12,2)),"",ROUND(B40/B19/12,2))</f>
        <v>110.7</v>
      </c>
      <c r="D40" s="44">
        <f>IF(ISERROR(C40*B19*12),"",C40*B19*12)</f>
        <v>552422829.11366951</v>
      </c>
    </row>
    <row r="41" spans="1:5" x14ac:dyDescent="0.25">
      <c r="A41" s="36" t="s">
        <v>17</v>
      </c>
      <c r="B41" s="23">
        <f>IF(ISERROR(B$22*E32),"",B$22*E32)</f>
        <v>79291317.699801564</v>
      </c>
      <c r="C41" s="62">
        <f>IF(ISERROR(ROUND(B41/B20,4)),"",ROUND(B41/B20,4))</f>
        <v>1.6400000000000001E-2</v>
      </c>
      <c r="D41" s="44">
        <f>IF(ISERROR(C41*B20),"",C41*B20)</f>
        <v>79184774.75881587</v>
      </c>
    </row>
    <row r="42" spans="1:5" ht="15.75" thickBot="1" x14ac:dyDescent="0.3">
      <c r="A42" s="37" t="s">
        <v>18</v>
      </c>
      <c r="B42" s="24">
        <f>IF(ISERROR(B40+B41),"",B40+B41)</f>
        <v>631714604.0310241</v>
      </c>
      <c r="C42" s="27" t="s">
        <v>19</v>
      </c>
      <c r="D42" s="21">
        <f>IF(ISERROR(D40+D41),"",D40+D41)</f>
        <v>631607603.8724854</v>
      </c>
    </row>
    <row r="43" spans="1:5" ht="15.75" thickBot="1" x14ac:dyDescent="0.3"/>
    <row r="44" spans="1:5" ht="54" customHeight="1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0.93724118676864754</v>
      </c>
      <c r="C45" s="31">
        <f>IF(ISERROR(B45*B$22),"",B45*B$22)</f>
        <v>592068945.18112338</v>
      </c>
      <c r="D45" s="41">
        <f>IF(ISERROR(ROUND(C45/B19/12,2)),"",ROUND(C45/B19/12,2))</f>
        <v>118.64</v>
      </c>
      <c r="E45" s="44">
        <f>IF(ISERROR(D45*12*B19),"",D45*12*B19)</f>
        <v>592045568.61829948</v>
      </c>
    </row>
    <row r="46" spans="1:5" x14ac:dyDescent="0.25">
      <c r="A46" s="36" t="s">
        <v>17</v>
      </c>
      <c r="B46" s="39">
        <f>IF(ISERROR(1-B45),"",1-B45)</f>
        <v>6.2758813231352462E-2</v>
      </c>
      <c r="C46" s="32">
        <f>IF(ISERROR(B46*B$22),"",B46*B$22)</f>
        <v>39645658.849900827</v>
      </c>
      <c r="D46" s="42">
        <f>IF(ISERROR(ROUND(C46/B20,4)),"",ROUND(C46/B20,4))</f>
        <v>8.2000000000000007E-3</v>
      </c>
      <c r="E46" s="33">
        <f>IF(ISERROR(D46*B20),"",D46*B20)</f>
        <v>39592387.379407935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631714604.03102422</v>
      </c>
      <c r="D47" s="27" t="s">
        <v>19</v>
      </c>
      <c r="E47" s="34">
        <f>IF(ISERROR(E45+E46),"",E45+E46)</f>
        <v>631637955.99770737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7.9399999999999977</v>
      </c>
    </row>
    <row r="51" spans="1:6" x14ac:dyDescent="0.25">
      <c r="A51" s="68" t="s">
        <v>31</v>
      </c>
      <c r="B51" s="46">
        <f>IF(ISERROR((D45*12*B19)+(D46*B20)-B22),"",(D45*12*B19)+(D46*B20)-B22)</f>
        <v>-76648.033316850662</v>
      </c>
    </row>
    <row r="52" spans="1:6" ht="15.75" thickBot="1" x14ac:dyDescent="0.3">
      <c r="A52" s="69"/>
      <c r="B52" s="45">
        <f>IF(ISERROR(B51/B22), "", B51/B22)</f>
        <v>-1.2133332493463519E-4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75" header="0.3" footer="0.3"/>
  <pageSetup scale="54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1:F65"/>
  <sheetViews>
    <sheetView view="pageBreakPreview" topLeftCell="A29" zoomScale="120" zoomScaleNormal="100" zoomScaleSheetLayoutView="120" workbookViewId="0">
      <selection activeCell="H44" sqref="H44"/>
    </sheetView>
  </sheetViews>
  <sheetFormatPr defaultRowHeight="15" x14ac:dyDescent="0.25"/>
  <cols>
    <col min="1" max="1" width="45.85546875" customWidth="1"/>
    <col min="2" max="2" width="16.57031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34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417937.39959658915</v>
      </c>
    </row>
    <row r="20" spans="1:5" ht="15.75" thickBot="1" x14ac:dyDescent="0.3">
      <c r="A20" s="3" t="s">
        <v>6</v>
      </c>
      <c r="B20" s="56">
        <v>4822322320.4317017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660015482.30532336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f>'R2_2023'!D45</f>
        <v>118.64</v>
      </c>
    </row>
    <row r="26" spans="1:5" ht="15.75" thickBot="1" x14ac:dyDescent="0.3">
      <c r="A26" s="3" t="s">
        <v>10</v>
      </c>
      <c r="B26" s="5">
        <f>'R2_2023'!D46</f>
        <v>8.2000000000000007E-3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118.64</v>
      </c>
      <c r="C31" s="7">
        <f>IF(B19="","",B19)</f>
        <v>417937.39959658915</v>
      </c>
      <c r="D31" s="18">
        <f>IF(ISERROR(B31*C31*12),"",B31*C31*12)</f>
        <v>595009117.05767202</v>
      </c>
      <c r="E31" s="8">
        <f>IF(ISERROR(D31/D33),"",D31/D33)</f>
        <v>0.93768354200822535</v>
      </c>
    </row>
    <row r="32" spans="1:5" x14ac:dyDescent="0.25">
      <c r="A32" s="43" t="s">
        <v>17</v>
      </c>
      <c r="B32" s="59">
        <f>IF(B26="","",B26)</f>
        <v>8.2000000000000007E-3</v>
      </c>
      <c r="C32" s="9">
        <f>IF(B20="","",B20)</f>
        <v>4822322320.4317017</v>
      </c>
      <c r="D32" s="18">
        <f>IF(ISERROR(B32*C32),"",B32*C32)</f>
        <v>39543043.027539954</v>
      </c>
      <c r="E32" s="8">
        <f>IF(ISERROR(D32/D33),"",D32/D33)</f>
        <v>6.2316457991774613E-2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634552160.08521199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28.5" thickBot="1" x14ac:dyDescent="0.3">
      <c r="A37" s="2" t="s">
        <v>21</v>
      </c>
      <c r="B37" s="52">
        <v>1</v>
      </c>
    </row>
    <row r="38" spans="1:5" ht="15.75" thickBot="1" x14ac:dyDescent="0.3"/>
    <row r="39" spans="1:5" ht="57.75" customHeight="1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618885655.22832274</v>
      </c>
      <c r="C40" s="61">
        <f>IF(ISERROR(ROUND(B40/B19/12,2)),"",ROUND(B40/B19/12,2))</f>
        <v>123.4</v>
      </c>
      <c r="D40" s="44">
        <f>IF(ISERROR(C40*B19*12),"",C40*B19*12)</f>
        <v>618881701.32262921</v>
      </c>
    </row>
    <row r="41" spans="1:5" x14ac:dyDescent="0.25">
      <c r="A41" s="36" t="s">
        <v>17</v>
      </c>
      <c r="B41" s="23">
        <f>IF(ISERROR(B$22*E32),"",B$22*E32)</f>
        <v>41129827.077000543</v>
      </c>
      <c r="C41" s="62">
        <f>IF(ISERROR(ROUND(B41/B20,4)),"",ROUND(B41/B20,4))</f>
        <v>8.5000000000000006E-3</v>
      </c>
      <c r="D41" s="44">
        <f>IF(ISERROR(C41*B20),"",C41*B20)</f>
        <v>40989739.723669469</v>
      </c>
    </row>
    <row r="42" spans="1:5" ht="15.75" thickBot="1" x14ac:dyDescent="0.3">
      <c r="A42" s="37" t="s">
        <v>18</v>
      </c>
      <c r="B42" s="24">
        <f>IF(ISERROR(B40+B41),"",B40+B41)</f>
        <v>660015482.30532324</v>
      </c>
      <c r="C42" s="27" t="s">
        <v>19</v>
      </c>
      <c r="D42" s="21">
        <f>IF(ISERROR(D40+D41),"",D40+D41)</f>
        <v>659871441.04629874</v>
      </c>
    </row>
    <row r="43" spans="1:5" ht="15.75" thickBot="1" x14ac:dyDescent="0.3"/>
    <row r="44" spans="1:5" ht="45" customHeight="1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1</v>
      </c>
      <c r="C45" s="31">
        <f>IF(ISERROR(B45*B$22),"",B45*B$22)</f>
        <v>660015482.30532336</v>
      </c>
      <c r="D45" s="41">
        <f>IF(ISERROR(ROUND(C45/B19/12,2)),"",ROUND(C45/B19/12,2))</f>
        <v>131.6</v>
      </c>
      <c r="E45" s="44">
        <f>IF(ISERROR(D45*12*B19),"",D45*12*B19)</f>
        <v>660006741.44293356</v>
      </c>
    </row>
    <row r="46" spans="1:5" x14ac:dyDescent="0.25">
      <c r="A46" s="36" t="s">
        <v>17</v>
      </c>
      <c r="B46" s="39">
        <f>IF(ISERROR(1-B45),"",1-B45)</f>
        <v>0</v>
      </c>
      <c r="C46" s="32">
        <f>IF(ISERROR(B46*B$22),"",B46*B$22)</f>
        <v>0</v>
      </c>
      <c r="D46" s="42">
        <f>IF(ISERROR(ROUND(C46/B20,4)),"",ROUND(C46/B20,4))</f>
        <v>0</v>
      </c>
      <c r="E46" s="33">
        <f>IF(ISERROR(D46*B20),"",D46*B20)</f>
        <v>0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660015482.30532336</v>
      </c>
      <c r="D47" s="27" t="s">
        <v>19</v>
      </c>
      <c r="E47" s="34">
        <f>IF(ISERROR(E45+E46),"",E45+E46)</f>
        <v>660006741.44293356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8.1999999999999886</v>
      </c>
    </row>
    <row r="51" spans="1:6" x14ac:dyDescent="0.25">
      <c r="A51" s="68" t="s">
        <v>31</v>
      </c>
      <c r="B51" s="46">
        <f>IF(ISERROR((D45*12*B19)+(D46*B20)-B22),"",(D45*12*B19)+(D46*B20)-B22)</f>
        <v>-8740.8623898029327</v>
      </c>
    </row>
    <row r="52" spans="1:6" ht="15.75" thickBot="1" x14ac:dyDescent="0.3">
      <c r="A52" s="69"/>
      <c r="B52" s="45">
        <f>IF(ISERROR(B51/B22), "", B51/B22)</f>
        <v>-1.3243420228980943E-5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.25" bottom="0.75" header="0.3" footer="0.3"/>
  <pageSetup scale="53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4984F2-71C9-4BF5-9D2D-BB52F7EDFAA1}">
  <ds:schemaRefs>
    <ds:schemaRef ds:uri="http://schemas.openxmlformats.org/package/2006/metadata/core-properties"/>
    <ds:schemaRef ds:uri="b55d006e-4328-435c-8eaf-eb0f0d39f0e2"/>
    <ds:schemaRef ds:uri="http://purl.org/dc/elements/1.1/"/>
    <ds:schemaRef ds:uri="http://schemas.microsoft.com/office/2006/metadata/properties"/>
    <ds:schemaRef ds:uri="00b55595-d4eb-41d0-b489-5e4082844449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21D470-6A02-4FB4-91DB-C6881DEF2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EABFB-9463-45BB-B7A8-7AE7C1593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R1_2023</vt:lpstr>
      <vt:lpstr>R1_2024</vt:lpstr>
      <vt:lpstr>R2_2023</vt:lpstr>
      <vt:lpstr>R2_2024</vt:lpstr>
      <vt:lpstr>'R1_2023'!Print_Area</vt:lpstr>
      <vt:lpstr>'R1_2024'!Print_Area</vt:lpstr>
      <vt:lpstr>'R2_2023'!Print_Area</vt:lpstr>
      <vt:lpstr>'R2_2024'!Print_Area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I-49-Staff-245-Attachment 1</dc:title>
  <dc:subject/>
  <dc:creator>KIM Susan</dc:creator>
  <cp:keywords/>
  <dc:description/>
  <cp:lastModifiedBy>LEE Julie(Qiu Ling)</cp:lastModifiedBy>
  <cp:revision/>
  <cp:lastPrinted>2022-10-11T19:39:38Z</cp:lastPrinted>
  <dcterms:created xsi:type="dcterms:W3CDTF">2018-01-22T16:44:20Z</dcterms:created>
  <dcterms:modified xsi:type="dcterms:W3CDTF">2022-10-11T19:39:42Z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