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29" documentId="13_ncr:1_{84238561-CC29-4BEE-8343-58D02CDECF60}" xr6:coauthVersionLast="47" xr6:coauthVersionMax="47" xr10:uidLastSave="{DFDEA61C-3660-4DA4-8E9A-2E74DF5CAC3C}"/>
  <bookViews>
    <workbookView xWindow="-120" yWindow="-120" windowWidth="29040" windowHeight="15840" tabRatio="747" xr2:uid="{00000000-000D-0000-FFFF-FFFF00000000}"/>
  </bookViews>
  <sheets>
    <sheet name="2023" sheetId="4" r:id="rId1"/>
    <sheet name="2024" sheetId="5" r:id="rId2"/>
    <sheet name="2025" sheetId="7" r:id="rId3"/>
    <sheet name="2026" sheetId="8" r:id="rId4"/>
    <sheet name="2027" sheetId="9" r:id="rId5"/>
  </sheets>
  <definedNames>
    <definedName name="_xlnm.Print_Area" localSheetId="0">'2023'!$A$3:$AA$42</definedName>
    <definedName name="_xlnm.Print_Area" localSheetId="1">'2024'!$A$3:$X$42</definedName>
    <definedName name="_xlnm.Print_Area" localSheetId="2">'2025'!$A$3:$X$42</definedName>
    <definedName name="_xlnm.Print_Area" localSheetId="3">'2026'!$A$3:$X$42</definedName>
    <definedName name="_xlnm.Print_Area" localSheetId="4">'2027'!$A$3:$X$42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9" l="1"/>
  <c r="L17" i="9"/>
  <c r="P17" i="9" s="1"/>
  <c r="L21" i="9"/>
  <c r="L27" i="9"/>
  <c r="P27" i="9" s="1"/>
  <c r="L16" i="9"/>
  <c r="P16" i="9" s="1"/>
  <c r="L20" i="9"/>
  <c r="P20" i="9" s="1"/>
  <c r="L25" i="9"/>
  <c r="P25" i="9" s="1"/>
  <c r="L15" i="9"/>
  <c r="P15" i="9" s="1"/>
  <c r="L18" i="9"/>
  <c r="P18" i="9" s="1"/>
  <c r="L19" i="9"/>
  <c r="P19" i="9" s="1"/>
  <c r="L22" i="9"/>
  <c r="P22" i="9" s="1"/>
  <c r="L24" i="9"/>
  <c r="P24" i="9" s="1"/>
  <c r="L28" i="9"/>
  <c r="P28" i="9" s="1"/>
  <c r="L14" i="9"/>
  <c r="P14" i="9" s="1"/>
  <c r="L18" i="8" l="1"/>
  <c r="P18" i="8" s="1"/>
  <c r="L22" i="8"/>
  <c r="P22" i="8" s="1"/>
  <c r="L28" i="8"/>
  <c r="P28" i="8" s="1"/>
  <c r="L17" i="8"/>
  <c r="P17" i="8" s="1"/>
  <c r="L21" i="8"/>
  <c r="P21" i="8" s="1"/>
  <c r="L27" i="8"/>
  <c r="P27" i="8" s="1"/>
  <c r="L15" i="8"/>
  <c r="P15" i="8" s="1"/>
  <c r="L16" i="8"/>
  <c r="P16" i="8" s="1"/>
  <c r="L19" i="8"/>
  <c r="P19" i="8" s="1"/>
  <c r="L20" i="8"/>
  <c r="P20" i="8" s="1"/>
  <c r="L24" i="8"/>
  <c r="P24" i="8" s="1"/>
  <c r="L25" i="8"/>
  <c r="P25" i="8" s="1"/>
  <c r="L14" i="8"/>
  <c r="P14" i="8" s="1"/>
  <c r="L18" i="7" l="1"/>
  <c r="P18" i="7" s="1"/>
  <c r="L22" i="7"/>
  <c r="P22" i="7" s="1"/>
  <c r="L28" i="7"/>
  <c r="P28" i="7" s="1"/>
  <c r="L27" i="7" l="1"/>
  <c r="P27" i="7" s="1"/>
  <c r="L17" i="7"/>
  <c r="P17" i="7" s="1"/>
  <c r="L24" i="7"/>
  <c r="P24" i="7" s="1"/>
  <c r="L19" i="7"/>
  <c r="P19" i="7" s="1"/>
  <c r="L21" i="7"/>
  <c r="P21" i="7" s="1"/>
  <c r="L25" i="7"/>
  <c r="P25" i="7" s="1"/>
  <c r="L20" i="7"/>
  <c r="P20" i="7" s="1"/>
  <c r="L16" i="7"/>
  <c r="P16" i="7" s="1"/>
  <c r="L14" i="7"/>
  <c r="P14" i="7" s="1"/>
  <c r="L15" i="7"/>
  <c r="P15" i="7" s="1"/>
  <c r="L21" i="5"/>
  <c r="P21" i="5" s="1"/>
  <c r="L27" i="5"/>
  <c r="P27" i="5" s="1"/>
  <c r="L25" i="5" l="1"/>
  <c r="P25" i="5" s="1"/>
  <c r="L17" i="5"/>
  <c r="P17" i="5" s="1"/>
  <c r="R30" i="5"/>
  <c r="L14" i="5"/>
  <c r="P14" i="5" s="1"/>
  <c r="L28" i="5"/>
  <c r="P28" i="5" s="1"/>
  <c r="L24" i="5"/>
  <c r="P24" i="5" s="1"/>
  <c r="L19" i="5"/>
  <c r="P19" i="5" s="1"/>
  <c r="L15" i="5"/>
  <c r="P15" i="5" s="1"/>
  <c r="L22" i="5"/>
  <c r="P22" i="5" s="1"/>
  <c r="L18" i="5"/>
  <c r="P18" i="5" s="1"/>
  <c r="L20" i="5"/>
  <c r="P20" i="5" s="1"/>
  <c r="L16" i="5"/>
  <c r="P16" i="5" s="1"/>
  <c r="O17" i="4" l="1"/>
  <c r="O21" i="4"/>
  <c r="O27" i="4"/>
  <c r="O14" i="4"/>
  <c r="O19" i="4"/>
  <c r="O15" i="4"/>
  <c r="O24" i="4"/>
  <c r="O22" i="4"/>
  <c r="O18" i="4"/>
  <c r="O28" i="4"/>
  <c r="O20" i="4"/>
  <c r="O16" i="4"/>
  <c r="O25" i="4"/>
  <c r="S20" i="4" l="1"/>
  <c r="S25" i="4" l="1"/>
  <c r="S24" i="4"/>
  <c r="S28" i="4"/>
  <c r="S15" i="4" l="1"/>
  <c r="S19" i="4"/>
  <c r="S16" i="4"/>
  <c r="S17" i="4"/>
  <c r="S22" i="4"/>
  <c r="S21" i="4"/>
  <c r="S18" i="4"/>
  <c r="S27" i="4" l="1"/>
  <c r="S14" i="4" l="1"/>
  <c r="E39" i="9" l="1"/>
  <c r="E38" i="9"/>
  <c r="H30" i="9" l="1"/>
  <c r="S33" i="9" s="1"/>
  <c r="G30" i="9"/>
  <c r="E30" i="9"/>
  <c r="B30" i="9"/>
  <c r="D30" i="9"/>
  <c r="C30" i="9"/>
  <c r="I30" i="9"/>
  <c r="F30" i="9"/>
  <c r="S30" i="9"/>
  <c r="E37" i="9"/>
  <c r="X28" i="9"/>
  <c r="X21" i="9"/>
  <c r="X15" i="9"/>
  <c r="X17" i="9"/>
  <c r="X25" i="9"/>
  <c r="R30" i="9"/>
  <c r="S32" i="9" l="1"/>
  <c r="S34" i="9" s="1"/>
  <c r="E39" i="8"/>
  <c r="E38" i="8"/>
  <c r="E37" i="8"/>
  <c r="C30" i="8" l="1"/>
  <c r="G30" i="8"/>
  <c r="E30" i="8"/>
  <c r="R30" i="8"/>
  <c r="B30" i="8"/>
  <c r="F30" i="8"/>
  <c r="D30" i="8"/>
  <c r="H30" i="8"/>
  <c r="S33" i="8" s="1"/>
  <c r="I30" i="8"/>
  <c r="S30" i="8"/>
  <c r="X28" i="8"/>
  <c r="X21" i="8"/>
  <c r="X15" i="8"/>
  <c r="X17" i="8"/>
  <c r="X25" i="8"/>
  <c r="E39" i="7"/>
  <c r="E38" i="7"/>
  <c r="E37" i="7"/>
  <c r="S32" i="8" l="1"/>
  <c r="S34" i="8" s="1"/>
  <c r="X28" i="5"/>
  <c r="D30" i="5"/>
  <c r="S30" i="5"/>
  <c r="S33" i="5" s="1"/>
  <c r="X25" i="5"/>
  <c r="X28" i="7"/>
  <c r="E30" i="7"/>
  <c r="I30" i="7"/>
  <c r="H30" i="5"/>
  <c r="S34" i="5" s="1"/>
  <c r="F30" i="5"/>
  <c r="C30" i="7"/>
  <c r="G30" i="7"/>
  <c r="B30" i="7"/>
  <c r="F30" i="7"/>
  <c r="E30" i="5"/>
  <c r="C30" i="5"/>
  <c r="G30" i="5"/>
  <c r="D30" i="7"/>
  <c r="H30" i="7"/>
  <c r="S33" i="7" s="1"/>
  <c r="S30" i="7"/>
  <c r="X21" i="7"/>
  <c r="X15" i="7"/>
  <c r="X17" i="7"/>
  <c r="X25" i="7"/>
  <c r="R30" i="7"/>
  <c r="I30" i="5"/>
  <c r="B30" i="5"/>
  <c r="S32" i="7" l="1"/>
  <c r="S34" i="7" s="1"/>
  <c r="AA17" i="4" l="1"/>
  <c r="AA21" i="4"/>
  <c r="AA28" i="4"/>
  <c r="AA15" i="4"/>
  <c r="AA25" i="4" l="1"/>
  <c r="C30" i="4"/>
  <c r="H30" i="4" l="1"/>
  <c r="K30" i="4"/>
  <c r="G30" i="4"/>
  <c r="B30" i="4"/>
  <c r="E30" i="4"/>
  <c r="V30" i="4"/>
  <c r="D30" i="4"/>
  <c r="U30" i="4"/>
  <c r="L30" i="4"/>
  <c r="F30" i="4"/>
  <c r="E39" i="5" l="1"/>
  <c r="E38" i="5"/>
  <c r="E37" i="5" l="1"/>
  <c r="V33" i="4" l="1"/>
  <c r="X21" i="5" l="1"/>
  <c r="X17" i="5" l="1"/>
  <c r="S35" i="5" l="1"/>
  <c r="V32" i="4" l="1"/>
  <c r="V34" i="4" s="1"/>
  <c r="X15" i="5" l="1"/>
</calcChain>
</file>

<file path=xl/sharedStrings.xml><?xml version="1.0" encoding="utf-8"?>
<sst xmlns="http://schemas.openxmlformats.org/spreadsheetml/2006/main" count="432" uniqueCount="194">
  <si>
    <t>2023 Rate Design Including 7th Year of Residential Phase-in to All-Fixed Rates for R1 and R2 Rate Classes</t>
  </si>
  <si>
    <t>Derivation of 2023 Fixed Charge for Non-Residential Classes</t>
  </si>
  <si>
    <t>Number of Customers</t>
  </si>
  <si>
    <t>GWh*</t>
  </si>
  <si>
    <t>kWs</t>
  </si>
  <si>
    <t>Revenue from 2023 CAM</t>
  </si>
  <si>
    <t>Allocated Cost from 2023 CAM</t>
  </si>
  <si>
    <t>2023 Misc Revenue</t>
  </si>
  <si>
    <t>Revenue from Rates</t>
  </si>
  <si>
    <t>R/C Ratio from the CAM</t>
  </si>
  <si>
    <t>Target 2023 R/C Ratio</t>
  </si>
  <si>
    <t>Total Revenue to be Collected from Rates</t>
  </si>
  <si>
    <t>Shifted Revenue</t>
  </si>
  <si>
    <t>Current (2022) Fixed Charge  for Non-Residential Classes ($/month)</t>
  </si>
  <si>
    <t>Fixed Charge Ceiling for Non-Residential Classes from CAM ($/month)</t>
  </si>
  <si>
    <t>Is Current Fixed Charge higher than CAM Ceiling?</t>
  </si>
  <si>
    <t>Current (2022) F/V Split for Non-Residential Classes</t>
  </si>
  <si>
    <t>2023 Revenue from Fixed Charge using Current F/V Split</t>
  </si>
  <si>
    <t>2023 Fixed Charge Using Current F/V Split ($/month)*</t>
  </si>
  <si>
    <t>2023 Base Fixed Charge for Non-Residential Classes ($/month)</t>
  </si>
  <si>
    <t>Base Fixed Charge ($/month)</t>
  </si>
  <si>
    <t>Revenue from Fixed Charge ($)</t>
  </si>
  <si>
    <t>Revenue from Volumetric Charge ($)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</si>
  <si>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</si>
  <si>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</si>
  <si>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</si>
  <si>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</si>
  <si>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</si>
  <si>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(A)</t>
  </si>
  <si>
    <t>(B)</t>
  </si>
  <si>
    <t>(C)</t>
  </si>
  <si>
    <t>(D=A-C)</t>
  </si>
  <si>
    <t>(E=A/B)</t>
  </si>
  <si>
    <t>(F)</t>
  </si>
  <si>
    <t>(G=BxF)</t>
  </si>
  <si>
    <t>(H=G-A)</t>
  </si>
  <si>
    <t>(I)</t>
  </si>
  <si>
    <t>(J)</t>
  </si>
  <si>
    <t xml:space="preserve"> (K) If I &gt; J then "Yes" else "No"</t>
  </si>
  <si>
    <t>(L)</t>
  </si>
  <si>
    <t>(M=(G-C) x L)</t>
  </si>
  <si>
    <t>(N=M / Number of Customers / 12)</t>
  </si>
  <si>
    <t>(O) If K="Yes" then fixed charge = Min(I, N), else fixed charge = N</t>
  </si>
  <si>
    <t>(P): UR, AUR, and AR=100% Fixed; R1 and R2 = Refer to RRWF; Seasonal-R2=See table below; Non-Residential Classes=O</t>
  </si>
  <si>
    <t>(Q = P x 12 x Number of Customers)</t>
  </si>
  <si>
    <t>(R=G-C-Q)</t>
  </si>
  <si>
    <t>(S=R/kWh)</t>
  </si>
  <si>
    <t>(T=R/kW)</t>
  </si>
  <si>
    <t>(U)</t>
  </si>
  <si>
    <t>(V)</t>
  </si>
  <si>
    <t>(W=T+U+V)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</si>
  <si>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</si>
  <si>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</si>
  <si>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</si>
  <si>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</si>
  <si>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</si>
  <si>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</si>
  <si>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</si>
  <si>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</si>
  <si>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</si>
  <si>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</si>
  <si>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</si>
  <si>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</si>
  <si>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</si>
  <si>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</si>
  <si>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</si>
  <si>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</si>
  <si>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</si>
  <si>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</si>
  <si>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</si>
  <si>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</si>
  <si>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</si>
  <si>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t>Derivation of 2023 Mitigated Fixed Charge for Seasonal Customers Moving to R2 Class</t>
  </si>
  <si>
    <r>
      <t xml:space="preserve">Current (2022) Fixed Charge for Seasonal Customers ($/month) </t>
    </r>
    <r>
      <rPr>
        <sz val="10"/>
        <rFont val="Arial"/>
        <family val="2"/>
      </rPr>
      <t>(A1)</t>
    </r>
  </si>
  <si>
    <r>
      <t xml:space="preserve">All-Fixed Distribution Charge for R2 Class ($/month) </t>
    </r>
    <r>
      <rPr>
        <sz val="10"/>
        <rFont val="Arial"/>
        <family val="2"/>
      </rPr>
      <t>(B1 = (G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 xml:space="preserve"> - C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)/Number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</si>
  <si>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 xml:space="preserve">Phase-in Period (in years) </t>
    </r>
    <r>
      <rPr>
        <sz val="10"/>
        <rFont val="Arial"/>
        <family val="2"/>
      </rPr>
      <t>(C1)</t>
    </r>
  </si>
  <si>
    <r>
      <t>Annual Increase in Seasonal-R2  Fixed Charge ($)</t>
    </r>
    <r>
      <rPr>
        <sz val="10"/>
        <rFont val="Arial"/>
        <family val="2"/>
      </rPr>
      <t xml:space="preserve"> (D1 = (B1-A1)/C1)</t>
    </r>
  </si>
  <si>
    <r>
      <t xml:space="preserve">2023 Fixed Charge for Seasonal Customers Moving to R2 Class ($/month) </t>
    </r>
    <r>
      <rPr>
        <sz val="10"/>
        <rFont val="Arial"/>
        <family val="2"/>
      </rPr>
      <t>(E1=A1+D1)</t>
    </r>
  </si>
  <si>
    <t>Total Revenue from Rates (Q+R)</t>
  </si>
  <si>
    <t>Miscellaneous Revenue (C)</t>
  </si>
  <si>
    <t>* GWh shown for R2 class includes consumption associated with Seasonal customers moving to the R2 class.</t>
  </si>
  <si>
    <t>Total Revenue Requirement (Q+R+C)</t>
  </si>
  <si>
    <t>** Final ST rates are provided in Schedule 4.1.</t>
  </si>
  <si>
    <t>2024 Rate Design Including 8th and Final Year of Residential Phase-in to All-Fixed Rates for R1 and R2 Rate Classes</t>
  </si>
  <si>
    <t>Derivation of 2024 Fixed Charge for Non-Residential Classes</t>
  </si>
  <si>
    <t>Revenue - with 2023 Rates and 2024 Charge Determinants</t>
  </si>
  <si>
    <t>2023 Revenue</t>
  </si>
  <si>
    <t>2024 Rates Revenue Requirement</t>
  </si>
  <si>
    <t>2024 Misc Revenue</t>
  </si>
  <si>
    <t>2024 Total Revenue</t>
  </si>
  <si>
    <t>Current (2023) Fixed Charge  for Non-Residential Classes ($/month)</t>
  </si>
  <si>
    <t>Current (2023) F/V Split for Non-Residential Classes</t>
  </si>
  <si>
    <t>2024 Revenue from Fixed Charge using Current F/V Split</t>
  </si>
  <si>
    <t>2024 Fixed Charge Using Current F/V Split ($/month)*</t>
  </si>
  <si>
    <t>2024 Base Fixed Charge for Non-Residential Classes ($/month)</t>
  </si>
  <si>
    <t>Revenue from Fixed Charge</t>
  </si>
  <si>
    <t>Revenue from Volumetric Charge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</si>
  <si>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</si>
  <si>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</si>
  <si>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</si>
  <si>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r>
      <t>(B) = C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</si>
  <si>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</si>
  <si>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</si>
  <si>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</si>
  <si>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</si>
  <si>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</si>
  <si>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</si>
  <si>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</si>
  <si>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</si>
  <si>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R2, AUR, and AR = 100% Fixed; Seasonal-R2 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</si>
  <si>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</si>
  <si>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</si>
  <si>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</si>
  <si>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</si>
  <si>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</si>
  <si>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</si>
  <si>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</si>
  <si>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Derivation of 2024 Mitigated Fixed Charge for Seasonal Customers Moving to R2 Class</t>
  </si>
  <si>
    <t>* GWh shown for R2 class includes consumption associaed with Seasonal customers moving to the R2 class.</t>
  </si>
  <si>
    <r>
      <t>Current (2023) Fixed Charge for Seasonal-R2 Customers ($/month)</t>
    </r>
    <r>
      <rPr>
        <sz val="10"/>
        <rFont val="Arial"/>
        <family val="2"/>
      </rPr>
      <t xml:space="preserve"> (A1)</t>
    </r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</si>
  <si>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</si>
  <si>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</si>
  <si>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</si>
  <si>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r>
      <t xml:space="preserve">2024 Fixed Charge for Seasonal Customers Moving to R2 Class ($/month) </t>
    </r>
    <r>
      <rPr>
        <sz val="10"/>
        <rFont val="Arial"/>
        <family val="2"/>
      </rPr>
      <t>(E1=A1+D1)</t>
    </r>
  </si>
  <si>
    <t>Total Revenue from Rates (L+M)</t>
  </si>
  <si>
    <t>2024 Adjustments (from 2023 Revenue Requirement) by Rate Class</t>
  </si>
  <si>
    <t>Miscellaneous Revenue (B)</t>
  </si>
  <si>
    <t>%</t>
  </si>
  <si>
    <t>Total Revenue Reqquirement (L+M+B)</t>
  </si>
  <si>
    <t>(X)</t>
  </si>
  <si>
    <t>Revenue Requirement***</t>
  </si>
  <si>
    <t>Alloc Cost</t>
  </si>
  <si>
    <t>Misc Revenue</t>
  </si>
  <si>
    <t xml:space="preserve">*** 2023: Revenue with 2023 rates and 2024 charge determinants
</t>
  </si>
  <si>
    <t xml:space="preserve">    2024: 2024 Revenue before rate design adjustments </t>
  </si>
  <si>
    <t xml:space="preserve">2025 Rate Design </t>
  </si>
  <si>
    <t>Derivation of 2025 Fixed Charge for Non-Residential Classes</t>
  </si>
  <si>
    <t>Revenue - with 2024 Rates and 2025 Charge Determinants</t>
  </si>
  <si>
    <t>2024 Revenue</t>
  </si>
  <si>
    <t>2025 Rates Revenue Requirement</t>
  </si>
  <si>
    <t>2025 Misc Revenue</t>
  </si>
  <si>
    <t>2025 Total Revenue</t>
  </si>
  <si>
    <t>Current (2024) Fixed Charge  for Non-Residential Classes ($/month)</t>
  </si>
  <si>
    <t>Current (2024) F/V Split for Non-Residential Classes</t>
  </si>
  <si>
    <t>2025 Revenue from Fixed Charge using Current F/V Split</t>
  </si>
  <si>
    <t>2025 Fixed Charge Using Current F/V Split ($/month)*</t>
  </si>
  <si>
    <t>2025 Base Fixed Charge for Non-Residential Classes ($/month)</t>
  </si>
  <si>
    <r>
      <t>(B) = B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</si>
  <si>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Derivation of 2025 Mitigated Fixed Charge for Seasonal Customers Moving to R2 Class</t>
  </si>
  <si>
    <r>
      <t>Current (2024)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</si>
  <si>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2025 Fixed Charge for Seasonal Customers Moving to R2 Class ($/month) </t>
    </r>
    <r>
      <rPr>
        <sz val="10"/>
        <rFont val="Arial"/>
        <family val="2"/>
      </rPr>
      <t>(E1=A1+D1)</t>
    </r>
  </si>
  <si>
    <t>2025 Adjustments (from 2024 Revenue Requirement) by Rate Class</t>
  </si>
  <si>
    <t xml:space="preserve">*** 2024: Revenue with 2024 rates and 2025 charge determinants
</t>
  </si>
  <si>
    <t xml:space="preserve">    2025: 2025 Revenue before rate design adjustments </t>
  </si>
  <si>
    <t xml:space="preserve">2026 Rate Design </t>
  </si>
  <si>
    <t>Derivation of 2026 Fixed Charge for Non-Residential Classes</t>
  </si>
  <si>
    <t>Revenue - with 2025 Rates and 2026 Charge Determinants</t>
  </si>
  <si>
    <t>2025 Revenue</t>
  </si>
  <si>
    <t>2026 Rates Revenue Requirement</t>
  </si>
  <si>
    <t>2026 Misc Rev</t>
  </si>
  <si>
    <t>2026 Total Revenue</t>
  </si>
  <si>
    <t>Current (2025) Fixed Charge  for Non-Residential Classes ($/month)</t>
  </si>
  <si>
    <t>Current (2025) F/V Split for Non-Residential Classes</t>
  </si>
  <si>
    <t>2026 Revenue from Fixed Charge using Current F/V Split</t>
  </si>
  <si>
    <t>2026 Fixed Charge Using Current F/V Split ($/month)*</t>
  </si>
  <si>
    <t>2026 Base Fixed Charge for Non-Residential Classes ($/month)</t>
  </si>
  <si>
    <r>
      <t>(B) = B</t>
    </r>
    <r>
      <rPr>
        <vertAlign val="subscript"/>
        <sz val="10"/>
        <rFont val="Arial"/>
        <family val="2"/>
      </rPr>
      <t>2025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</si>
  <si>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N/A *</t>
  </si>
  <si>
    <t>Derivation of 2026 Mitigated Fixed Charge for Seasonal Customers Moving to R2 Class</t>
  </si>
  <si>
    <r>
      <t>Current (2025)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</si>
  <si>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2026 Fixed Charge for Seasonal Customers Moving to R2 Class ($/month) </t>
    </r>
    <r>
      <rPr>
        <sz val="10"/>
        <rFont val="Arial"/>
        <family val="2"/>
      </rPr>
      <t>(E1=A1+D1)</t>
    </r>
  </si>
  <si>
    <t>2026 Adjustments (from 2025 Revenue Requirement) by Rate Class</t>
  </si>
  <si>
    <t xml:space="preserve">*** 2025: Revenue with 2025 rates and 2026 charge determinants
</t>
  </si>
  <si>
    <t xml:space="preserve">    2026: 2026 Revenue before rate design adjustments </t>
  </si>
  <si>
    <t xml:space="preserve">2027 Rate Design </t>
  </si>
  <si>
    <t>Derivation of 2027 Fixed Charge for Non-Residential Classes</t>
  </si>
  <si>
    <t>Revenue - with 2026 Rates and 2027 Charge Determinants</t>
  </si>
  <si>
    <t>2026 Revenue</t>
  </si>
  <si>
    <t>2027 Rates Revenue Requirement</t>
  </si>
  <si>
    <t>2027 Misc Rev</t>
  </si>
  <si>
    <t>2027 Total Revenue</t>
  </si>
  <si>
    <t>Current (2026) Fixed Charge  for Non-Residential Classes ($/month)</t>
  </si>
  <si>
    <t>Current (2026) F/V Split for Non-Residential Classes</t>
  </si>
  <si>
    <t>2027 Revenue from Fixed Charge using Current F/V Split</t>
  </si>
  <si>
    <t>2027 Fixed Charge Using Current F/V Split ($/month)*</t>
  </si>
  <si>
    <t>2027 Base Fixed Charge for Non-Residential Classes ($/month)</t>
  </si>
  <si>
    <r>
      <t>(B) = B</t>
    </r>
    <r>
      <rPr>
        <vertAlign val="subscript"/>
        <sz val="10"/>
        <rFont val="Arial"/>
        <family val="2"/>
      </rPr>
      <t>2026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</si>
  <si>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Derivation of 2027 Mitigated Fixed Charge for Seasonal Customers Moving to R2 Class</t>
  </si>
  <si>
    <r>
      <t>Current (2026) Fixed Charge for Seasonal-R2 Customers ($/month)</t>
    </r>
    <r>
      <rPr>
        <sz val="10"/>
        <rFont val="Arial"/>
        <family val="2"/>
      </rPr>
      <t xml:space="preserve"> (A1)</t>
    </r>
  </si>
  <si>
    <r>
      <t xml:space="preserve">2027 Fixed Charge for Seasonal Customers Moving to R2 Class ($/month) </t>
    </r>
    <r>
      <rPr>
        <sz val="10"/>
        <rFont val="Arial"/>
        <family val="2"/>
      </rPr>
      <t>(E1=A1+D1)</t>
    </r>
  </si>
  <si>
    <t>2027 Adjustments (from 2026 Revenue Requirement) by Rate Class</t>
  </si>
  <si>
    <t>Total Revenue Requirement (L+M+B)</t>
  </si>
  <si>
    <t xml:space="preserve">*** 2026: Revenue with 2026 rates and 2027 charge determinants
</t>
  </si>
  <si>
    <t xml:space="preserve">    2027: 2027 Revenue before rate design adjustments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</si>
</sst>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"/>
    <numFmt numFmtId="168" formatCode="0.0%"/>
    <numFmt numFmtId="169" formatCode="_(&quot;$&quot;* #,##0.0000_);_(&quot;$&quot;* \(#,##0.0000\);_(&quot;$&quot;* &quot;-&quot;??_);_(@_)"/>
    <numFmt numFmtId="170" formatCode="_(* #,##0.0000000000_);_(* \(#,##0.00000000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43" fontId="0" fillId="0" borderId="0" xfId="0" applyNumberFormat="1"/>
    <xf numFmtId="9" fontId="0" fillId="0" borderId="0" xfId="3" applyFont="1" applyBorder="1"/>
    <xf numFmtId="2" fontId="0" fillId="2" borderId="1" xfId="0" applyNumberFormat="1" applyFill="1" applyBorder="1" applyAlignment="1">
      <alignment horizontal="center"/>
    </xf>
    <xf numFmtId="167" fontId="0" fillId="0" borderId="0" xfId="0" applyNumberFormat="1"/>
    <xf numFmtId="0" fontId="0" fillId="2" borderId="1" xfId="0" applyFill="1" applyBorder="1"/>
    <xf numFmtId="164" fontId="5" fillId="2" borderId="1" xfId="1" applyNumberFormat="1" applyFont="1" applyFill="1" applyBorder="1"/>
    <xf numFmtId="165" fontId="2" fillId="2" borderId="1" xfId="2" applyNumberFormat="1" applyFill="1" applyBorder="1"/>
    <xf numFmtId="165" fontId="0" fillId="2" borderId="1" xfId="0" applyNumberFormat="1" applyFill="1" applyBorder="1"/>
    <xf numFmtId="168" fontId="0" fillId="2" borderId="1" xfId="3" applyNumberFormat="1" applyFont="1" applyFill="1" applyBorder="1" applyAlignment="1">
      <alignment horizontal="center"/>
    </xf>
    <xf numFmtId="3" fontId="0" fillId="2" borderId="0" xfId="0" applyNumberFormat="1" applyFill="1"/>
    <xf numFmtId="0" fontId="0" fillId="2" borderId="2" xfId="0" applyFill="1" applyBorder="1"/>
    <xf numFmtId="164" fontId="0" fillId="0" borderId="0" xfId="1" applyNumberFormat="1" applyFont="1"/>
    <xf numFmtId="0" fontId="0" fillId="2" borderId="0" xfId="0" applyFill="1"/>
    <xf numFmtId="0" fontId="8" fillId="2" borderId="0" xfId="0" applyFont="1" applyFill="1"/>
    <xf numFmtId="165" fontId="2" fillId="2" borderId="0" xfId="2" applyNumberFormat="1" applyFill="1" applyBorder="1"/>
    <xf numFmtId="166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0" fontId="0" fillId="2" borderId="1" xfId="0" quotePrefix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center"/>
    </xf>
    <xf numFmtId="10" fontId="0" fillId="2" borderId="1" xfId="3" applyNumberFormat="1" applyFont="1" applyFill="1" applyBorder="1" applyAlignment="1">
      <alignment horizontal="center"/>
    </xf>
    <xf numFmtId="0" fontId="0" fillId="2" borderId="0" xfId="0" quotePrefix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0" fillId="2" borderId="3" xfId="0" applyFill="1" applyBorder="1"/>
    <xf numFmtId="0" fontId="5" fillId="2" borderId="3" xfId="0" applyFont="1" applyFill="1" applyBorder="1"/>
    <xf numFmtId="164" fontId="2" fillId="2" borderId="3" xfId="1" applyNumberFormat="1" applyFill="1" applyBorder="1"/>
    <xf numFmtId="164" fontId="7" fillId="2" borderId="0" xfId="0" applyNumberFormat="1" applyFont="1" applyFill="1"/>
    <xf numFmtId="167" fontId="0" fillId="2" borderId="3" xfId="0" applyNumberFormat="1" applyFill="1" applyBorder="1" applyAlignment="1">
      <alignment horizontal="center"/>
    </xf>
    <xf numFmtId="165" fontId="4" fillId="2" borderId="0" xfId="2" applyNumberFormat="1" applyFont="1" applyFill="1" applyBorder="1"/>
    <xf numFmtId="43" fontId="4" fillId="2" borderId="0" xfId="0" applyNumberFormat="1" applyFont="1" applyFill="1"/>
    <xf numFmtId="44" fontId="0" fillId="2" borderId="0" xfId="0" applyNumberFormat="1" applyFill="1"/>
    <xf numFmtId="165" fontId="4" fillId="2" borderId="0" xfId="0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7" fontId="0" fillId="2" borderId="0" xfId="0" applyNumberFormat="1" applyFill="1"/>
    <xf numFmtId="0" fontId="0" fillId="2" borderId="0" xfId="0" applyFill="1" applyAlignment="1">
      <alignment wrapText="1"/>
    </xf>
    <xf numFmtId="44" fontId="0" fillId="2" borderId="0" xfId="2" applyFont="1" applyFill="1"/>
    <xf numFmtId="3" fontId="4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right"/>
    </xf>
    <xf numFmtId="168" fontId="0" fillId="2" borderId="0" xfId="3" applyNumberFormat="1" applyFont="1" applyFill="1" applyBorder="1"/>
    <xf numFmtId="170" fontId="0" fillId="2" borderId="0" xfId="0" applyNumberFormat="1" applyFill="1"/>
    <xf numFmtId="9" fontId="0" fillId="2" borderId="0" xfId="3" applyFont="1" applyFill="1" applyBorder="1"/>
    <xf numFmtId="44" fontId="2" fillId="2" borderId="1" xfId="2" applyFont="1" applyFill="1" applyBorder="1"/>
    <xf numFmtId="165" fontId="2" fillId="2" borderId="1" xfId="2" applyNumberFormat="1" applyFont="1" applyFill="1" applyBorder="1"/>
    <xf numFmtId="169" fontId="2" fillId="2" borderId="1" xfId="2" applyNumberFormat="1" applyFont="1" applyFill="1" applyBorder="1"/>
    <xf numFmtId="165" fontId="0" fillId="2" borderId="1" xfId="2" applyNumberFormat="1" applyFont="1" applyFill="1" applyBorder="1"/>
    <xf numFmtId="169" fontId="0" fillId="2" borderId="1" xfId="2" applyNumberFormat="1" applyFont="1" applyFill="1" applyBorder="1"/>
    <xf numFmtId="165" fontId="0" fillId="2" borderId="0" xfId="0" applyNumberFormat="1" applyFill="1"/>
    <xf numFmtId="165" fontId="0" fillId="2" borderId="3" xfId="2" applyNumberFormat="1" applyFont="1" applyFill="1" applyBorder="1"/>
    <xf numFmtId="9" fontId="0" fillId="2" borderId="0" xfId="3" applyFont="1" applyFill="1"/>
    <xf numFmtId="165" fontId="7" fillId="2" borderId="0" xfId="2" applyNumberFormat="1" applyFont="1" applyFill="1" applyBorder="1"/>
    <xf numFmtId="39" fontId="2" fillId="2" borderId="1" xfId="2" applyNumberFormat="1" applyFill="1" applyBorder="1"/>
    <xf numFmtId="164" fontId="2" fillId="2" borderId="0" xfId="1" applyNumberFormat="1" applyFill="1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44" fontId="0" fillId="2" borderId="1" xfId="2" quotePrefix="1" applyFont="1" applyFill="1" applyBorder="1" applyAlignment="1">
      <alignment horizontal="right"/>
    </xf>
    <xf numFmtId="169" fontId="0" fillId="2" borderId="1" xfId="2" quotePrefix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1" xfId="0" applyNumberFormat="1" applyFill="1" applyBorder="1"/>
    <xf numFmtId="44" fontId="0" fillId="2" borderId="1" xfId="2" applyFont="1" applyFill="1" applyBorder="1" applyAlignment="1">
      <alignment horizontal="center"/>
    </xf>
    <xf numFmtId="0" fontId="5" fillId="2" borderId="0" xfId="0" applyFont="1" applyFill="1"/>
    <xf numFmtId="167" fontId="0" fillId="2" borderId="0" xfId="0" applyNumberForma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44" fontId="0" fillId="2" borderId="1" xfId="2" applyFont="1" applyFill="1" applyBorder="1"/>
    <xf numFmtId="165" fontId="0" fillId="2" borderId="0" xfId="2" applyNumberFormat="1" applyFont="1" applyFill="1" applyBorder="1"/>
    <xf numFmtId="0" fontId="0" fillId="2" borderId="0" xfId="0" applyFill="1" applyAlignment="1">
      <alignment horizontal="center" wrapText="1"/>
    </xf>
    <xf numFmtId="165" fontId="0" fillId="2" borderId="1" xfId="2" applyNumberFormat="1" applyFont="1" applyFill="1" applyBorder="1" applyAlignment="1">
      <alignment horizontal="center"/>
    </xf>
    <xf numFmtId="9" fontId="0" fillId="2" borderId="1" xfId="3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165" fontId="0" fillId="2" borderId="8" xfId="2" applyNumberFormat="1" applyFont="1" applyFill="1" applyBorder="1"/>
    <xf numFmtId="44" fontId="2" fillId="2" borderId="9" xfId="2" applyFont="1" applyFill="1" applyBorder="1"/>
    <xf numFmtId="44" fontId="0" fillId="0" borderId="9" xfId="2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165" fontId="0" fillId="2" borderId="12" xfId="2" applyNumberFormat="1" applyFont="1" applyFill="1" applyBorder="1"/>
    <xf numFmtId="165" fontId="0" fillId="2" borderId="13" xfId="2" applyNumberFormat="1" applyFont="1" applyFill="1" applyBorder="1"/>
    <xf numFmtId="44" fontId="0" fillId="2" borderId="12" xfId="2" applyFont="1" applyFill="1" applyBorder="1"/>
    <xf numFmtId="44" fontId="0" fillId="2" borderId="13" xfId="2" applyFont="1" applyFill="1" applyBorder="1" applyAlignment="1">
      <alignment horizontal="center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44" fontId="0" fillId="2" borderId="15" xfId="2" applyFont="1" applyFill="1" applyBorder="1" applyAlignment="1">
      <alignment horizontal="center"/>
    </xf>
    <xf numFmtId="44" fontId="0" fillId="2" borderId="16" xfId="2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44" fontId="10" fillId="2" borderId="0" xfId="0" applyNumberFormat="1" applyFont="1" applyFill="1"/>
    <xf numFmtId="7" fontId="0" fillId="2" borderId="14" xfId="0" applyNumberFormat="1" applyFill="1" applyBorder="1" applyAlignment="1">
      <alignment horizontal="center"/>
    </xf>
    <xf numFmtId="7" fontId="0" fillId="2" borderId="15" xfId="0" applyNumberFormat="1" applyFill="1" applyBorder="1" applyAlignment="1">
      <alignment horizontal="center"/>
    </xf>
    <xf numFmtId="7" fontId="0" fillId="2" borderId="16" xfId="0" applyNumberForma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37" fontId="0" fillId="2" borderId="15" xfId="0" applyNumberFormat="1" applyFill="1" applyBorder="1" applyAlignment="1">
      <alignment horizont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165" fontId="4" fillId="2" borderId="0" xfId="0" applyNumberFormat="1" applyFont="1" applyFill="1" applyAlignment="1">
      <alignment horizontal="center"/>
    </xf>
    <xf numFmtId="165" fontId="2" fillId="2" borderId="9" xfId="2" applyNumberFormat="1" applyFont="1" applyFill="1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2" fillId="2" borderId="13" xfId="2" applyNumberFormat="1" applyFont="1" applyFill="1" applyBorder="1"/>
    <xf numFmtId="44" fontId="2" fillId="2" borderId="15" xfId="2" applyFont="1" applyFill="1" applyBorder="1"/>
    <xf numFmtId="165" fontId="2" fillId="2" borderId="15" xfId="2" applyNumberFormat="1" applyFont="1" applyFill="1" applyBorder="1"/>
    <xf numFmtId="44" fontId="2" fillId="2" borderId="13" xfId="2" applyFont="1" applyFill="1" applyBorder="1"/>
    <xf numFmtId="44" fontId="2" fillId="2" borderId="16" xfId="2" applyFont="1" applyFill="1" applyBorder="1"/>
    <xf numFmtId="0" fontId="11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 wrapText="1"/>
    </xf>
    <xf numFmtId="44" fontId="0" fillId="2" borderId="14" xfId="0" applyNumberFormat="1" applyFill="1" applyBorder="1" applyAlignment="1">
      <alignment horizontal="center"/>
    </xf>
    <xf numFmtId="44" fontId="0" fillId="2" borderId="15" xfId="0" applyNumberFormat="1" applyFill="1" applyBorder="1" applyAlignment="1">
      <alignment horizontal="center"/>
    </xf>
    <xf numFmtId="44" fontId="0" fillId="2" borderId="16" xfId="0" applyNumberFormat="1" applyFill="1" applyBorder="1" applyAlignment="1">
      <alignment horizontal="center"/>
    </xf>
    <xf numFmtId="44" fontId="0" fillId="2" borderId="9" xfId="2" applyFont="1" applyFill="1" applyBorder="1" applyAlignment="1">
      <alignment horizontal="right"/>
    </xf>
    <xf numFmtId="39" fontId="2" fillId="2" borderId="12" xfId="2" applyNumberFormat="1" applyFill="1" applyBorder="1"/>
    <xf numFmtId="168" fontId="0" fillId="2" borderId="13" xfId="3" applyNumberFormat="1" applyFont="1" applyFill="1" applyBorder="1" applyAlignment="1">
      <alignment horizontal="center"/>
    </xf>
    <xf numFmtId="169" fontId="0" fillId="2" borderId="0" xfId="0" applyNumberFormat="1" applyFill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2" fillId="2" borderId="8" xfId="2" applyNumberFormat="1" applyFill="1" applyBorder="1"/>
    <xf numFmtId="165" fontId="2" fillId="2" borderId="12" xfId="2" applyNumberFormat="1" applyFill="1" applyBorder="1"/>
    <xf numFmtId="165" fontId="0" fillId="2" borderId="15" xfId="2" applyNumberFormat="1" applyFont="1" applyFill="1" applyBorder="1"/>
    <xf numFmtId="44" fontId="2" fillId="2" borderId="12" xfId="2" applyFill="1" applyBorder="1"/>
    <xf numFmtId="39" fontId="2" fillId="2" borderId="1" xfId="2" applyNumberFormat="1" applyFill="1" applyBorder="1" applyAlignment="1">
      <alignment horizontal="center"/>
    </xf>
    <xf numFmtId="9" fontId="2" fillId="2" borderId="1" xfId="3" applyFont="1" applyFill="1" applyBorder="1" applyAlignment="1">
      <alignment horizontal="center"/>
    </xf>
    <xf numFmtId="44" fontId="2" fillId="2" borderId="1" xfId="2" applyFill="1" applyBorder="1"/>
    <xf numFmtId="44" fontId="0" fillId="2" borderId="13" xfId="2" applyFont="1" applyFill="1" applyBorder="1"/>
    <xf numFmtId="44" fontId="2" fillId="2" borderId="14" xfId="2" applyFill="1" applyBorder="1"/>
    <xf numFmtId="44" fontId="2" fillId="2" borderId="15" xfId="2" applyFill="1" applyBorder="1"/>
    <xf numFmtId="39" fontId="2" fillId="2" borderId="15" xfId="2" applyNumberFormat="1" applyFill="1" applyBorder="1" applyAlignment="1">
      <alignment horizontal="center"/>
    </xf>
    <xf numFmtId="9" fontId="2" fillId="2" borderId="15" xfId="3" applyFont="1" applyFill="1" applyBorder="1" applyAlignment="1">
      <alignment horizontal="center"/>
    </xf>
    <xf numFmtId="44" fontId="0" fillId="2" borderId="16" xfId="2" applyFont="1" applyFill="1" applyBorder="1"/>
    <xf numFmtId="39" fontId="2" fillId="2" borderId="14" xfId="2" applyNumberFormat="1" applyFill="1" applyBorder="1"/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25" xfId="0" applyFill="1" applyBorder="1"/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 wrapText="1"/>
    </xf>
    <xf numFmtId="0" fontId="0" fillId="2" borderId="26" xfId="0" applyFill="1" applyBorder="1"/>
    <xf numFmtId="0" fontId="0" fillId="2" borderId="27" xfId="0" applyFill="1" applyBorder="1"/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4" fontId="10" fillId="2" borderId="5" xfId="0" applyNumberFormat="1" applyFont="1" applyFill="1" applyBorder="1" applyAlignment="1">
      <alignment horizontal="center"/>
    </xf>
    <xf numFmtId="44" fontId="10" fillId="2" borderId="6" xfId="0" applyNumberFormat="1" applyFont="1" applyFill="1" applyBorder="1" applyAlignment="1">
      <alignment horizontal="center"/>
    </xf>
    <xf numFmtId="44" fontId="10" fillId="2" borderId="7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Percent" xfId="3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6"/>
  <sheetViews>
    <sheetView tabSelected="1" zoomScaleNormal="100" zoomScaleSheetLayoutView="50" workbookViewId="0">
      <selection activeCell="M56" sqref="M56"/>
    </sheetView>
  </sheetViews>
  <sheetFormatPr defaultRowHeight="12.75" x14ac:dyDescent="0.2"/>
  <cols>
    <col min="1" max="1" width="12.42578125" customWidth="1"/>
    <col min="2" max="2" width="14" customWidth="1"/>
    <col min="3" max="3" width="18" bestFit="1" customWidth="1"/>
    <col min="4" max="4" width="14.42578125" bestFit="1" customWidth="1"/>
    <col min="5" max="5" width="19.85546875" customWidth="1"/>
    <col min="6" max="6" width="16.140625" bestFit="1" customWidth="1"/>
    <col min="7" max="7" width="17.42578125" customWidth="1"/>
    <col min="8" max="8" width="18.85546875" customWidth="1"/>
    <col min="9" max="9" width="15.42578125" bestFit="1" customWidth="1"/>
    <col min="10" max="10" width="14.42578125" bestFit="1" customWidth="1"/>
    <col min="11" max="11" width="17.42578125" customWidth="1"/>
    <col min="12" max="12" width="13.5703125" bestFit="1" customWidth="1"/>
    <col min="13" max="13" width="18.140625" customWidth="1"/>
    <col min="14" max="14" width="17.42578125" customWidth="1"/>
    <col min="15" max="15" width="25.42578125" customWidth="1"/>
    <col min="16" max="16" width="17.42578125" customWidth="1"/>
    <col min="17" max="17" width="18" customWidth="1"/>
    <col min="18" max="18" width="21.5703125" customWidth="1"/>
    <col min="19" max="19" width="22.42578125" customWidth="1"/>
    <col min="20" max="20" width="22.28515625" customWidth="1"/>
    <col min="21" max="21" width="18.5703125" customWidth="1"/>
    <col min="22" max="22" width="18.5703125" bestFit="1" customWidth="1"/>
    <col min="23" max="23" width="13.5703125" customWidth="1"/>
    <col min="24" max="24" width="13.85546875" customWidth="1"/>
    <col min="25" max="25" width="10" customWidth="1"/>
    <col min="26" max="26" width="10.5703125" customWidth="1"/>
    <col min="27" max="27" width="13.570312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8</v>
      </c>
      <c r="H1" s="1">
        <v>9</v>
      </c>
      <c r="I1" s="1">
        <v>11</v>
      </c>
      <c r="J1" s="1">
        <v>12</v>
      </c>
      <c r="K1" s="1">
        <v>13</v>
      </c>
      <c r="L1" s="1">
        <v>14</v>
      </c>
      <c r="T1" s="1">
        <v>16</v>
      </c>
      <c r="U1" s="1">
        <v>17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</row>
    <row r="3" spans="1:27" s="16" customFormat="1" ht="23.25" x14ac:dyDescent="0.35">
      <c r="A3" s="26" t="s">
        <v>0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7" s="16" customFormat="1" ht="23.25" x14ac:dyDescent="0.35">
      <c r="A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7" s="16" customFormat="1" ht="24" thickBot="1" x14ac:dyDescent="0.4">
      <c r="A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7" s="16" customFormat="1" ht="18.75" thickBot="1" x14ac:dyDescent="0.3">
      <c r="E6" s="28"/>
      <c r="F6" s="70"/>
      <c r="M6" s="160" t="s">
        <v>1</v>
      </c>
      <c r="N6" s="161"/>
      <c r="O6" s="161"/>
      <c r="P6" s="161"/>
      <c r="Q6" s="161"/>
      <c r="R6" s="161"/>
      <c r="S6" s="162"/>
    </row>
    <row r="7" spans="1:27" s="29" customFormat="1" ht="110.25" x14ac:dyDescent="0.2">
      <c r="B7" s="30" t="s">
        <v>2</v>
      </c>
      <c r="C7" s="29" t="s">
        <v>3</v>
      </c>
      <c r="D7" s="29" t="s">
        <v>4</v>
      </c>
      <c r="E7" s="30" t="s">
        <v>5</v>
      </c>
      <c r="F7" s="78" t="s">
        <v>6</v>
      </c>
      <c r="G7" s="30" t="s">
        <v>7</v>
      </c>
      <c r="H7" s="30" t="s">
        <v>8</v>
      </c>
      <c r="I7" s="30" t="s">
        <v>9</v>
      </c>
      <c r="J7" s="30" t="s">
        <v>10</v>
      </c>
      <c r="K7" s="30" t="s">
        <v>11</v>
      </c>
      <c r="L7" s="30" t="s">
        <v>12</v>
      </c>
      <c r="M7" s="88" t="s">
        <v>13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18</v>
      </c>
      <c r="S7" s="89" t="s">
        <v>19</v>
      </c>
      <c r="T7" s="30" t="s">
        <v>20</v>
      </c>
      <c r="U7" s="30" t="s">
        <v>21</v>
      </c>
      <c r="V7" s="30" t="s">
        <v>22</v>
      </c>
      <c r="W7" s="30" t="s">
        <v>23</v>
      </c>
      <c r="X7" s="30" t="s">
        <v>24</v>
      </c>
      <c r="Y7" s="30" t="s">
        <v>25</v>
      </c>
      <c r="Z7" s="30" t="s">
        <v>26</v>
      </c>
      <c r="AA7" s="30" t="s">
        <v>27</v>
      </c>
    </row>
    <row r="8" spans="1:27" s="16" customFormat="1" ht="76.5" x14ac:dyDescent="0.2">
      <c r="E8" s="64" t="s">
        <v>28</v>
      </c>
      <c r="F8" s="64" t="s">
        <v>29</v>
      </c>
      <c r="G8" s="64" t="s">
        <v>30</v>
      </c>
      <c r="H8" s="64" t="s">
        <v>31</v>
      </c>
      <c r="I8" s="64" t="s">
        <v>32</v>
      </c>
      <c r="J8" s="64" t="s">
        <v>33</v>
      </c>
      <c r="K8" s="64" t="s">
        <v>34</v>
      </c>
      <c r="L8" s="64" t="s">
        <v>35</v>
      </c>
      <c r="M8" s="90" t="s">
        <v>36</v>
      </c>
      <c r="N8" s="64" t="s">
        <v>37</v>
      </c>
      <c r="O8" s="81" t="s">
        <v>38</v>
      </c>
      <c r="P8" s="81" t="s">
        <v>39</v>
      </c>
      <c r="Q8" s="81" t="s">
        <v>40</v>
      </c>
      <c r="R8" s="81" t="s">
        <v>41</v>
      </c>
      <c r="S8" s="91" t="s">
        <v>42</v>
      </c>
      <c r="T8" s="81" t="s">
        <v>43</v>
      </c>
      <c r="U8" s="81" t="s">
        <v>44</v>
      </c>
      <c r="V8" s="64" t="s">
        <v>45</v>
      </c>
      <c r="W8" s="64" t="s">
        <v>46</v>
      </c>
      <c r="X8" s="64" t="s">
        <v>47</v>
      </c>
      <c r="Y8" s="64" t="s">
        <v>48</v>
      </c>
      <c r="Z8" s="64" t="s">
        <v>49</v>
      </c>
      <c r="AA8" s="64" t="s">
        <v>50</v>
      </c>
    </row>
    <row r="9" spans="1:27" s="16" customFormat="1" x14ac:dyDescent="0.2">
      <c r="M9" s="92"/>
      <c r="S9" s="93"/>
    </row>
    <row r="10" spans="1:27" s="16" customFormat="1" x14ac:dyDescent="0.2">
      <c r="A10" s="8" t="s">
        <v>51</v>
      </c>
      <c r="B10" s="9">
        <v>246136.44217882439</v>
      </c>
      <c r="C10" s="9">
        <v>2024.9341371450382</v>
      </c>
      <c r="D10" s="9">
        <v>0</v>
      </c>
      <c r="E10" s="10">
        <v>112317608.04398865</v>
      </c>
      <c r="F10" s="10">
        <v>107498073.80508117</v>
      </c>
      <c r="G10" s="10">
        <v>4387276.0276522115</v>
      </c>
      <c r="H10" s="11">
        <v>107930332.01633644</v>
      </c>
      <c r="I10" s="6">
        <v>1.0448336799750142</v>
      </c>
      <c r="J10" s="6">
        <v>1.0448336799750142</v>
      </c>
      <c r="K10" s="56">
        <v>112317608.04398865</v>
      </c>
      <c r="L10" s="85">
        <v>0</v>
      </c>
      <c r="M10" s="94"/>
      <c r="N10" s="56"/>
      <c r="O10" s="56"/>
      <c r="P10" s="56"/>
      <c r="Q10" s="56"/>
      <c r="R10" s="56"/>
      <c r="S10" s="95"/>
      <c r="T10" s="86">
        <v>36.541498101935638</v>
      </c>
      <c r="U10" s="54">
        <v>107930332.01633644</v>
      </c>
      <c r="V10" s="54">
        <v>0</v>
      </c>
      <c r="W10" s="55"/>
      <c r="X10" s="57"/>
      <c r="Y10" s="8"/>
      <c r="Z10" s="8"/>
      <c r="AA10" s="8"/>
    </row>
    <row r="11" spans="1:27" s="16" customFormat="1" x14ac:dyDescent="0.2">
      <c r="A11" s="8" t="s">
        <v>52</v>
      </c>
      <c r="B11" s="9">
        <v>543964.86710812268</v>
      </c>
      <c r="C11" s="9">
        <v>5083.445345509198</v>
      </c>
      <c r="D11" s="9">
        <v>0</v>
      </c>
      <c r="E11" s="10">
        <v>419394872.93278748</v>
      </c>
      <c r="F11" s="10">
        <v>367313862.15003258</v>
      </c>
      <c r="G11" s="10">
        <v>12021982.775770273</v>
      </c>
      <c r="H11" s="11">
        <v>407372890.15701723</v>
      </c>
      <c r="I11" s="6">
        <v>1.1417888518497621</v>
      </c>
      <c r="J11" s="6">
        <v>1.1409958610568955</v>
      </c>
      <c r="K11" s="56">
        <v>419103596.42201024</v>
      </c>
      <c r="L11" s="85">
        <v>-291276.51077723503</v>
      </c>
      <c r="M11" s="94"/>
      <c r="N11" s="56"/>
      <c r="O11" s="56"/>
      <c r="P11" s="56"/>
      <c r="Q11" s="56"/>
      <c r="R11" s="56"/>
      <c r="S11" s="95"/>
      <c r="T11" s="86">
        <v>58.215521547913518</v>
      </c>
      <c r="U11" s="54">
        <v>380006381.30928993</v>
      </c>
      <c r="V11" s="54">
        <v>27075232.336950026</v>
      </c>
      <c r="W11" s="55">
        <v>5.3261578509678966E-3</v>
      </c>
      <c r="X11" s="57"/>
      <c r="Y11" s="8"/>
      <c r="Z11" s="8"/>
      <c r="AA11" s="8"/>
    </row>
    <row r="12" spans="1:27" s="16" customFormat="1" x14ac:dyDescent="0.2">
      <c r="A12" s="8" t="s">
        <v>53</v>
      </c>
      <c r="B12" s="9">
        <v>337178.63911978918</v>
      </c>
      <c r="C12" s="9">
        <v>4828.3399243180411</v>
      </c>
      <c r="D12" s="9">
        <v>0</v>
      </c>
      <c r="E12" s="10">
        <v>646452197.34122515</v>
      </c>
      <c r="F12" s="10">
        <v>676443073.43327332</v>
      </c>
      <c r="G12" s="10">
        <v>14737593.310200941</v>
      </c>
      <c r="H12" s="11">
        <v>631714604.03102422</v>
      </c>
      <c r="I12" s="6">
        <v>0.95566385809846488</v>
      </c>
      <c r="J12" s="6">
        <v>0.95566385809846488</v>
      </c>
      <c r="K12" s="56">
        <v>646452197.34122515</v>
      </c>
      <c r="L12" s="85">
        <v>0</v>
      </c>
      <c r="M12" s="94"/>
      <c r="N12" s="56"/>
      <c r="O12" s="56"/>
      <c r="P12" s="56"/>
      <c r="Q12" s="56"/>
      <c r="R12" s="56"/>
      <c r="S12" s="95"/>
      <c r="T12" s="86">
        <v>118.64468442897039</v>
      </c>
      <c r="U12" s="54">
        <v>480053438.81468493</v>
      </c>
      <c r="V12" s="54">
        <v>90059987.706073046</v>
      </c>
      <c r="W12" s="55">
        <v>1.865237102559493E-2</v>
      </c>
      <c r="X12" s="57"/>
      <c r="Y12" s="8"/>
      <c r="Z12" s="8"/>
      <c r="AA12" s="8"/>
    </row>
    <row r="13" spans="1:27" s="16" customFormat="1" x14ac:dyDescent="0.2">
      <c r="A13" s="8" t="s">
        <v>54</v>
      </c>
      <c r="B13" s="9">
        <v>78677.149131994534</v>
      </c>
      <c r="C13" s="9"/>
      <c r="D13" s="9"/>
      <c r="E13" s="10"/>
      <c r="F13" s="10"/>
      <c r="G13" s="10"/>
      <c r="H13" s="11"/>
      <c r="I13" s="6"/>
      <c r="J13" s="6"/>
      <c r="K13" s="56"/>
      <c r="L13" s="85"/>
      <c r="M13" s="94"/>
      <c r="N13" s="56"/>
      <c r="O13" s="56"/>
      <c r="P13" s="56"/>
      <c r="Q13" s="56"/>
      <c r="R13" s="56"/>
      <c r="S13" s="95"/>
      <c r="T13" s="86">
        <v>65.246790406406717</v>
      </c>
      <c r="U13" s="54">
        <v>61601177.510266215</v>
      </c>
      <c r="V13" s="54">
        <v>0</v>
      </c>
      <c r="W13" s="55"/>
      <c r="X13" s="57"/>
      <c r="Y13" s="8"/>
      <c r="Z13" s="8"/>
      <c r="AA13" s="8"/>
    </row>
    <row r="14" spans="1:27" s="16" customFormat="1" x14ac:dyDescent="0.2">
      <c r="A14" s="8" t="s">
        <v>55</v>
      </c>
      <c r="B14" s="9">
        <v>88794.916531946306</v>
      </c>
      <c r="C14" s="9">
        <v>1994.8442464728917</v>
      </c>
      <c r="D14" s="9">
        <v>0</v>
      </c>
      <c r="E14" s="10">
        <v>168811118.58895147</v>
      </c>
      <c r="F14" s="10">
        <v>166627671.99462226</v>
      </c>
      <c r="G14" s="10">
        <v>3614491.8514474058</v>
      </c>
      <c r="H14" s="11">
        <v>165196626.73750407</v>
      </c>
      <c r="I14" s="6">
        <v>1.0131037454235072</v>
      </c>
      <c r="J14" s="6">
        <v>1.0131037454235072</v>
      </c>
      <c r="K14" s="56">
        <v>168811118.58895147</v>
      </c>
      <c r="L14" s="85">
        <v>0</v>
      </c>
      <c r="M14" s="96">
        <v>34.130000000000003</v>
      </c>
      <c r="N14" s="79">
        <v>21.533584571215751</v>
      </c>
      <c r="O14" s="82" t="str">
        <f>IF(M14&gt;N14,"Yes","No")</f>
        <v>Yes</v>
      </c>
      <c r="P14" s="83">
        <v>0.2021120690606702</v>
      </c>
      <c r="Q14" s="82">
        <v>33388232.031760179</v>
      </c>
      <c r="R14" s="75">
        <v>31.334594118485644</v>
      </c>
      <c r="S14" s="97">
        <f>IF(O14="Yes",MIN(M14,R14),R14)</f>
        <v>31.334594118485644</v>
      </c>
      <c r="T14" s="86">
        <v>31.334594118485644</v>
      </c>
      <c r="U14" s="54">
        <v>33388232.031760179</v>
      </c>
      <c r="V14" s="54">
        <v>131808394.70574388</v>
      </c>
      <c r="W14" s="55">
        <v>6.6074529346737673E-2</v>
      </c>
      <c r="X14" s="57"/>
      <c r="Y14" s="8"/>
      <c r="Z14" s="8"/>
      <c r="AA14" s="8"/>
    </row>
    <row r="15" spans="1:27" s="16" customFormat="1" x14ac:dyDescent="0.2">
      <c r="A15" s="8" t="s">
        <v>56</v>
      </c>
      <c r="B15" s="9">
        <v>5342.5982814367044</v>
      </c>
      <c r="C15" s="9">
        <v>2182.6442949887655</v>
      </c>
      <c r="D15" s="9">
        <v>6995713.0964836953</v>
      </c>
      <c r="E15" s="10">
        <v>138845620.27834985</v>
      </c>
      <c r="F15" s="10">
        <v>150773769.12144279</v>
      </c>
      <c r="G15" s="10">
        <v>2124770.9134125421</v>
      </c>
      <c r="H15" s="11">
        <v>136720849.36493731</v>
      </c>
      <c r="I15" s="6">
        <v>0.92088710846324162</v>
      </c>
      <c r="J15" s="6">
        <v>0.92088710846324162</v>
      </c>
      <c r="K15" s="56">
        <v>138845620.27834985</v>
      </c>
      <c r="L15" s="85">
        <v>0</v>
      </c>
      <c r="M15" s="96">
        <v>113.67</v>
      </c>
      <c r="N15" s="79">
        <v>58.066435893453622</v>
      </c>
      <c r="O15" s="82" t="str">
        <f t="shared" ref="O15:O28" si="0">IF(M15&gt;N15,"Yes","No")</f>
        <v>Yes</v>
      </c>
      <c r="P15" s="83">
        <v>4.7276989056860112E-2</v>
      </c>
      <c r="Q15" s="82">
        <v>6463750.099270761</v>
      </c>
      <c r="R15" s="75">
        <v>100.8209513856705</v>
      </c>
      <c r="S15" s="97">
        <f t="shared" ref="S15:S28" si="1">IF(O15="Yes",MIN(M15,R15),R15)</f>
        <v>100.8209513856705</v>
      </c>
      <c r="T15" s="86">
        <v>100.8209513856705</v>
      </c>
      <c r="U15" s="54">
        <v>6463750.099270761</v>
      </c>
      <c r="V15" s="54">
        <v>130257099.26566654</v>
      </c>
      <c r="W15" s="55"/>
      <c r="X15" s="57">
        <v>18.619559931801462</v>
      </c>
      <c r="Y15" s="57">
        <v>9.7299999999999998E-2</v>
      </c>
      <c r="Z15" s="57">
        <v>1.26E-2</v>
      </c>
      <c r="AA15" s="74">
        <f>X15+Y15+Z15</f>
        <v>18.729459931801461</v>
      </c>
    </row>
    <row r="16" spans="1:27" s="16" customFormat="1" x14ac:dyDescent="0.2">
      <c r="A16" s="8" t="s">
        <v>57</v>
      </c>
      <c r="B16" s="9">
        <v>18432.018802277362</v>
      </c>
      <c r="C16" s="9">
        <v>547.27060151666205</v>
      </c>
      <c r="D16" s="9">
        <v>0</v>
      </c>
      <c r="E16" s="10">
        <v>23343730.511711888</v>
      </c>
      <c r="F16" s="10">
        <v>24226638.694947429</v>
      </c>
      <c r="G16" s="10">
        <v>590542.61299817078</v>
      </c>
      <c r="H16" s="11">
        <v>22753187.898713715</v>
      </c>
      <c r="I16" s="6">
        <v>0.96355630699112726</v>
      </c>
      <c r="J16" s="6">
        <v>0.96355630699112726</v>
      </c>
      <c r="K16" s="56">
        <v>23343730.511711888</v>
      </c>
      <c r="L16" s="85">
        <v>0</v>
      </c>
      <c r="M16" s="96">
        <v>26.95</v>
      </c>
      <c r="N16" s="79">
        <v>13.352800873616152</v>
      </c>
      <c r="O16" s="82" t="str">
        <f t="shared" si="0"/>
        <v>Yes</v>
      </c>
      <c r="P16" s="83">
        <v>0.23710927341210461</v>
      </c>
      <c r="Q16" s="82">
        <v>5394991.8504731003</v>
      </c>
      <c r="R16" s="75">
        <v>24.391395160173321</v>
      </c>
      <c r="S16" s="97">
        <f t="shared" si="1"/>
        <v>24.391395160173321</v>
      </c>
      <c r="T16" s="86">
        <v>24.391395160173321</v>
      </c>
      <c r="U16" s="54">
        <v>5394991.8504731003</v>
      </c>
      <c r="V16" s="54">
        <v>17358196.048240617</v>
      </c>
      <c r="W16" s="55">
        <v>3.1717757175582791E-2</v>
      </c>
      <c r="X16" s="57"/>
      <c r="Y16" s="57"/>
      <c r="Z16" s="8"/>
      <c r="AA16" s="74"/>
    </row>
    <row r="17" spans="1:27" s="16" customFormat="1" x14ac:dyDescent="0.2">
      <c r="A17" s="8" t="s">
        <v>58</v>
      </c>
      <c r="B17" s="9">
        <v>1742.9663843396359</v>
      </c>
      <c r="C17" s="9">
        <v>883.48660991959923</v>
      </c>
      <c r="D17" s="9">
        <v>2304119.2911590384</v>
      </c>
      <c r="E17" s="10">
        <v>27120784.163449116</v>
      </c>
      <c r="F17" s="10">
        <v>28091463.07161266</v>
      </c>
      <c r="G17" s="10">
        <v>439538.32397329365</v>
      </c>
      <c r="H17" s="11">
        <v>26681245.839475822</v>
      </c>
      <c r="I17" s="6">
        <v>0.96544576885550515</v>
      </c>
      <c r="J17" s="6">
        <v>0.96544576885550515</v>
      </c>
      <c r="K17" s="56">
        <v>27120784.163449116</v>
      </c>
      <c r="L17" s="85">
        <v>0</v>
      </c>
      <c r="M17" s="96">
        <v>104.78</v>
      </c>
      <c r="N17" s="79">
        <v>52.731112284671617</v>
      </c>
      <c r="O17" s="82" t="str">
        <f t="shared" si="0"/>
        <v>Yes</v>
      </c>
      <c r="P17" s="83">
        <v>7.224467753790989E-2</v>
      </c>
      <c r="Q17" s="82">
        <v>1927578.0019826307</v>
      </c>
      <c r="R17" s="75">
        <v>92.159838312704039</v>
      </c>
      <c r="S17" s="97">
        <f t="shared" si="1"/>
        <v>92.159838312704039</v>
      </c>
      <c r="T17" s="86">
        <v>92.159838312704039</v>
      </c>
      <c r="U17" s="54">
        <v>1927578.0019826307</v>
      </c>
      <c r="V17" s="54">
        <v>24753667.837493192</v>
      </c>
      <c r="W17" s="55"/>
      <c r="X17" s="57">
        <v>10.743223205705371</v>
      </c>
      <c r="Y17" s="57">
        <v>0.1313</v>
      </c>
      <c r="Z17" s="8"/>
      <c r="AA17" s="74">
        <f>X17+Y17+Z17</f>
        <v>10.874523205705371</v>
      </c>
    </row>
    <row r="18" spans="1:27" s="16" customFormat="1" x14ac:dyDescent="0.2">
      <c r="A18" s="8" t="s">
        <v>59</v>
      </c>
      <c r="B18" s="9">
        <v>5493.909688122113</v>
      </c>
      <c r="C18" s="9">
        <v>83.384291079362541</v>
      </c>
      <c r="D18" s="9">
        <v>0</v>
      </c>
      <c r="E18" s="10">
        <v>9474507.5545539819</v>
      </c>
      <c r="F18" s="10">
        <v>9741729.1062805708</v>
      </c>
      <c r="G18" s="10">
        <v>247579.57201709645</v>
      </c>
      <c r="H18" s="11">
        <v>9226927.9825368859</v>
      </c>
      <c r="I18" s="6">
        <v>0.97256939206466853</v>
      </c>
      <c r="J18" s="6">
        <v>0.97256939206466853</v>
      </c>
      <c r="K18" s="56">
        <v>9474507.5545539819</v>
      </c>
      <c r="L18" s="85">
        <v>0</v>
      </c>
      <c r="M18" s="96">
        <v>11.16</v>
      </c>
      <c r="N18" s="79">
        <v>15.274605302488267</v>
      </c>
      <c r="O18" s="82" t="str">
        <f t="shared" si="0"/>
        <v>No</v>
      </c>
      <c r="P18" s="83">
        <v>2.1474386423055054E-2</v>
      </c>
      <c r="Q18" s="82">
        <v>198142.61699469687</v>
      </c>
      <c r="R18" s="75">
        <v>3.0054889299066803</v>
      </c>
      <c r="S18" s="97">
        <f t="shared" si="1"/>
        <v>3.0054889299066803</v>
      </c>
      <c r="T18" s="86">
        <v>3.0054889299066803</v>
      </c>
      <c r="U18" s="54">
        <v>198142.6169946969</v>
      </c>
      <c r="V18" s="54">
        <v>9028785.3655421883</v>
      </c>
      <c r="W18" s="55">
        <v>0.10827921241123073</v>
      </c>
      <c r="X18" s="57"/>
      <c r="Y18" s="57"/>
      <c r="Z18" s="8"/>
      <c r="AA18" s="74"/>
    </row>
    <row r="19" spans="1:27" s="16" customFormat="1" x14ac:dyDescent="0.2">
      <c r="A19" s="8" t="s">
        <v>60</v>
      </c>
      <c r="B19" s="9">
        <v>19409.438554209246</v>
      </c>
      <c r="C19" s="9">
        <v>11.385518256891222</v>
      </c>
      <c r="D19" s="9">
        <v>0</v>
      </c>
      <c r="E19" s="10">
        <v>5325001.2706108019</v>
      </c>
      <c r="F19" s="10">
        <v>4781960.9783464763</v>
      </c>
      <c r="G19" s="10">
        <v>2735959.913682777</v>
      </c>
      <c r="H19" s="11">
        <v>2589041.3569280249</v>
      </c>
      <c r="I19" s="6">
        <v>1.1135601680405389</v>
      </c>
      <c r="J19" s="6">
        <v>1.1135601680405389</v>
      </c>
      <c r="K19" s="56">
        <v>5325001.2706108019</v>
      </c>
      <c r="L19" s="85">
        <v>0</v>
      </c>
      <c r="M19" s="96">
        <v>3.25</v>
      </c>
      <c r="N19" s="79">
        <v>16.696357429238599</v>
      </c>
      <c r="O19" s="82" t="str">
        <f t="shared" si="0"/>
        <v>No</v>
      </c>
      <c r="P19" s="83">
        <v>0.2707889862093884</v>
      </c>
      <c r="Q19" s="82">
        <v>701083.88429671922</v>
      </c>
      <c r="R19" s="75">
        <v>3.0100642458849745</v>
      </c>
      <c r="S19" s="97">
        <f t="shared" si="1"/>
        <v>3.0100642458849745</v>
      </c>
      <c r="T19" s="86">
        <v>3.0100642458849745</v>
      </c>
      <c r="U19" s="54">
        <v>701083.88429671922</v>
      </c>
      <c r="V19" s="54">
        <v>1887957.4726313057</v>
      </c>
      <c r="W19" s="55">
        <v>0.16582095167153205</v>
      </c>
      <c r="X19" s="57"/>
      <c r="Y19" s="57"/>
      <c r="Z19" s="8"/>
      <c r="AA19" s="74"/>
    </row>
    <row r="20" spans="1:27" s="16" customFormat="1" x14ac:dyDescent="0.2">
      <c r="A20" s="8" t="s">
        <v>61</v>
      </c>
      <c r="B20" s="9">
        <v>5752.4176283894267</v>
      </c>
      <c r="C20" s="9">
        <v>32.640414162610334</v>
      </c>
      <c r="D20" s="9">
        <v>0</v>
      </c>
      <c r="E20" s="10">
        <v>3507945.172128642</v>
      </c>
      <c r="F20" s="10">
        <v>2958691.4702862795</v>
      </c>
      <c r="G20" s="10">
        <v>86987.537618984716</v>
      </c>
      <c r="H20" s="11">
        <v>3420957.634509657</v>
      </c>
      <c r="I20" s="6">
        <v>1.1856407494185994</v>
      </c>
      <c r="J20" s="6">
        <v>1.1409958610568955</v>
      </c>
      <c r="K20" s="56">
        <v>3375854.7217409858</v>
      </c>
      <c r="L20" s="85">
        <v>-132090.45038765622</v>
      </c>
      <c r="M20" s="96">
        <v>39.31</v>
      </c>
      <c r="N20" s="79">
        <v>35.829569253231512</v>
      </c>
      <c r="O20" s="82" t="str">
        <f t="shared" si="0"/>
        <v>Yes</v>
      </c>
      <c r="P20" s="83">
        <v>0.7707804405348111</v>
      </c>
      <c r="Q20" s="82">
        <v>2534994.4970380394</v>
      </c>
      <c r="R20" s="75">
        <v>36.723609978746047</v>
      </c>
      <c r="S20" s="97">
        <f t="shared" si="1"/>
        <v>36.723609978746047</v>
      </c>
      <c r="T20" s="86">
        <v>36.723609978746047</v>
      </c>
      <c r="U20" s="54">
        <v>2534994.4970380394</v>
      </c>
      <c r="V20" s="54">
        <v>753872.68708396144</v>
      </c>
      <c r="W20" s="55">
        <v>2.3096296613402786E-2</v>
      </c>
      <c r="X20" s="57"/>
      <c r="Y20" s="57"/>
      <c r="Z20" s="8"/>
      <c r="AA20" s="74"/>
    </row>
    <row r="21" spans="1:27" s="16" customFormat="1" x14ac:dyDescent="0.2">
      <c r="A21" s="8" t="s">
        <v>62</v>
      </c>
      <c r="B21" s="9">
        <v>1489.3264647525425</v>
      </c>
      <c r="C21" s="9">
        <v>30.291879230631508</v>
      </c>
      <c r="D21" s="9">
        <v>210461.54276916481</v>
      </c>
      <c r="E21" s="10">
        <v>5711115.1027583592</v>
      </c>
      <c r="F21" s="10">
        <v>6893699.0114414301</v>
      </c>
      <c r="G21" s="10">
        <v>77487.352035039978</v>
      </c>
      <c r="H21" s="11">
        <v>5633627.7507233191</v>
      </c>
      <c r="I21" s="6">
        <v>0.82845437453530479</v>
      </c>
      <c r="J21" s="6">
        <v>0.82845437453530479</v>
      </c>
      <c r="K21" s="56">
        <v>5711115.1027583592</v>
      </c>
      <c r="L21" s="85">
        <v>0</v>
      </c>
      <c r="M21" s="96">
        <v>199.36</v>
      </c>
      <c r="N21" s="79">
        <v>143.64667243209382</v>
      </c>
      <c r="O21" s="82" t="str">
        <f t="shared" si="0"/>
        <v>Yes</v>
      </c>
      <c r="P21" s="83">
        <v>0.605249043067148</v>
      </c>
      <c r="Q21" s="82">
        <v>3409747.8051218181</v>
      </c>
      <c r="R21" s="75">
        <v>190.78802207011751</v>
      </c>
      <c r="S21" s="97">
        <f t="shared" si="1"/>
        <v>190.78802207011751</v>
      </c>
      <c r="T21" s="86">
        <v>190.78802207011751</v>
      </c>
      <c r="U21" s="54">
        <v>3409747.8051218181</v>
      </c>
      <c r="V21" s="54">
        <v>2223879.945601501</v>
      </c>
      <c r="W21" s="55"/>
      <c r="X21" s="57">
        <v>10.566680811803527</v>
      </c>
      <c r="Y21" s="57">
        <v>0.48970000000000002</v>
      </c>
      <c r="Z21" s="8"/>
      <c r="AA21" s="74">
        <f>X21+Y21+Z21</f>
        <v>11.056380811803528</v>
      </c>
    </row>
    <row r="22" spans="1:27" s="16" customFormat="1" x14ac:dyDescent="0.2">
      <c r="A22" s="8" t="s">
        <v>63</v>
      </c>
      <c r="B22" s="9">
        <v>910</v>
      </c>
      <c r="C22" s="9">
        <v>15070.145144713253</v>
      </c>
      <c r="D22" s="9">
        <v>30805724.475116536</v>
      </c>
      <c r="E22" s="10">
        <v>62870241.767665759</v>
      </c>
      <c r="F22" s="10">
        <v>72401495.091660365</v>
      </c>
      <c r="G22" s="10">
        <v>1258436.5535249268</v>
      </c>
      <c r="H22" s="11">
        <v>61611805.214140832</v>
      </c>
      <c r="I22" s="6">
        <v>0.86835557315594059</v>
      </c>
      <c r="J22" s="6">
        <v>0.86835557315594059</v>
      </c>
      <c r="K22" s="56">
        <v>62870241.767665759</v>
      </c>
      <c r="L22" s="85">
        <v>0</v>
      </c>
      <c r="M22" s="96">
        <v>1175.74</v>
      </c>
      <c r="N22" s="79">
        <v>59.880941785506195</v>
      </c>
      <c r="O22" s="82" t="str">
        <f t="shared" si="0"/>
        <v>Yes</v>
      </c>
      <c r="P22" s="83">
        <v>0.18710224490842911</v>
      </c>
      <c r="Q22" s="82">
        <v>11527707.068426607</v>
      </c>
      <c r="R22" s="84">
        <v>1055.650830441997</v>
      </c>
      <c r="S22" s="97">
        <f t="shared" si="1"/>
        <v>1055.650830441997</v>
      </c>
      <c r="T22" s="87" t="s">
        <v>64</v>
      </c>
      <c r="U22" s="54">
        <v>11527707.068426607</v>
      </c>
      <c r="V22" s="54">
        <v>50084098.145714223</v>
      </c>
      <c r="W22" s="75"/>
      <c r="X22" s="75" t="s">
        <v>64</v>
      </c>
      <c r="Y22" s="57"/>
      <c r="Z22" s="8"/>
      <c r="AA22" s="75" t="s">
        <v>64</v>
      </c>
    </row>
    <row r="23" spans="1:27" s="16" customFormat="1" x14ac:dyDescent="0.2">
      <c r="A23" s="8" t="s">
        <v>65</v>
      </c>
      <c r="B23" s="9">
        <v>15476.196394747212</v>
      </c>
      <c r="C23" s="9">
        <v>118.12703316183574</v>
      </c>
      <c r="D23" s="9">
        <v>0</v>
      </c>
      <c r="E23" s="10">
        <v>5865641.6501203524</v>
      </c>
      <c r="F23" s="10">
        <v>6220287.3780282028</v>
      </c>
      <c r="G23" s="10">
        <v>261832.36806110127</v>
      </c>
      <c r="H23" s="11">
        <v>5603809.2820592513</v>
      </c>
      <c r="I23" s="6">
        <v>0.94298563613627262</v>
      </c>
      <c r="J23" s="6">
        <v>0.94298563613627262</v>
      </c>
      <c r="K23" s="56">
        <v>5865641.6501203524</v>
      </c>
      <c r="L23" s="85">
        <v>0</v>
      </c>
      <c r="M23" s="96"/>
      <c r="N23" s="79"/>
      <c r="O23" s="82"/>
      <c r="P23" s="83"/>
      <c r="Q23" s="82"/>
      <c r="R23" s="75"/>
      <c r="S23" s="97"/>
      <c r="T23" s="86">
        <v>30.174346133056982</v>
      </c>
      <c r="U23" s="54">
        <v>5603809.2820592513</v>
      </c>
      <c r="V23" s="54">
        <v>0</v>
      </c>
      <c r="W23" s="55"/>
      <c r="X23" s="57"/>
      <c r="Y23" s="57"/>
      <c r="Z23" s="8"/>
      <c r="AA23" s="74"/>
    </row>
    <row r="24" spans="1:27" s="16" customFormat="1" x14ac:dyDescent="0.2">
      <c r="A24" s="8" t="s">
        <v>66</v>
      </c>
      <c r="B24" s="9">
        <v>1380.1006483381207</v>
      </c>
      <c r="C24" s="9">
        <v>40.925459816640313</v>
      </c>
      <c r="D24" s="9">
        <v>0</v>
      </c>
      <c r="E24" s="10">
        <v>1049887.0950558858</v>
      </c>
      <c r="F24" s="10">
        <v>1325960.9592012593</v>
      </c>
      <c r="G24" s="10">
        <v>33235.943987868333</v>
      </c>
      <c r="H24" s="11">
        <v>1016651.1510680175</v>
      </c>
      <c r="I24" s="6">
        <v>0.79179336900561792</v>
      </c>
      <c r="J24" s="6">
        <v>0.8</v>
      </c>
      <c r="K24" s="56">
        <v>1060768.7673610074</v>
      </c>
      <c r="L24" s="85">
        <v>10881.672305121552</v>
      </c>
      <c r="M24" s="96">
        <v>26.36</v>
      </c>
      <c r="N24" s="79">
        <v>7.0382995672319639</v>
      </c>
      <c r="O24" s="82" t="str">
        <f t="shared" si="0"/>
        <v>Yes</v>
      </c>
      <c r="P24" s="83">
        <v>0.41237957084398924</v>
      </c>
      <c r="Q24" s="82">
        <v>423733.54473072768</v>
      </c>
      <c r="R24" s="75">
        <v>25.585908368408731</v>
      </c>
      <c r="S24" s="97">
        <f t="shared" si="1"/>
        <v>25.585908368408731</v>
      </c>
      <c r="T24" s="86">
        <v>25.585908368408731</v>
      </c>
      <c r="U24" s="54">
        <v>423733.54473072768</v>
      </c>
      <c r="V24" s="54">
        <v>603799.27864241134</v>
      </c>
      <c r="W24" s="55">
        <v>1.4753634567519415E-2</v>
      </c>
      <c r="X24" s="57"/>
      <c r="Y24" s="57"/>
      <c r="Z24" s="8"/>
      <c r="AA24" s="74"/>
    </row>
    <row r="25" spans="1:27" s="16" customFormat="1" x14ac:dyDescent="0.2">
      <c r="A25" s="8" t="s">
        <v>67</v>
      </c>
      <c r="B25" s="9">
        <v>207.29999999999998</v>
      </c>
      <c r="C25" s="9">
        <v>118.49817452721084</v>
      </c>
      <c r="D25" s="9">
        <v>334038.70333743596</v>
      </c>
      <c r="E25" s="10">
        <v>1115436.9114415597</v>
      </c>
      <c r="F25" s="10">
        <v>1511347.803069955</v>
      </c>
      <c r="G25" s="10">
        <v>41359.125455293215</v>
      </c>
      <c r="H25" s="11">
        <v>1074077.7859862666</v>
      </c>
      <c r="I25" s="6">
        <v>0.73804117700492666</v>
      </c>
      <c r="J25" s="6">
        <v>0.8</v>
      </c>
      <c r="K25" s="56">
        <v>1209078.242455964</v>
      </c>
      <c r="L25" s="85">
        <v>93641.331014404306</v>
      </c>
      <c r="M25" s="96">
        <v>146.47</v>
      </c>
      <c r="N25" s="79">
        <v>33.251685013986069</v>
      </c>
      <c r="O25" s="82" t="str">
        <f t="shared" si="0"/>
        <v>Yes</v>
      </c>
      <c r="P25" s="83">
        <v>0.3257805725633966</v>
      </c>
      <c r="Q25" s="82">
        <v>380420.20252970245</v>
      </c>
      <c r="R25" s="75">
        <v>152.92659693266702</v>
      </c>
      <c r="S25" s="97">
        <f t="shared" si="1"/>
        <v>146.47</v>
      </c>
      <c r="T25" s="86">
        <v>146.47</v>
      </c>
      <c r="U25" s="54">
        <v>364358.77199999994</v>
      </c>
      <c r="V25" s="54">
        <v>803360.34500067099</v>
      </c>
      <c r="W25" s="55"/>
      <c r="X25" s="57">
        <v>2.4049918077580976</v>
      </c>
      <c r="Y25" s="57">
        <v>0.31569999999999998</v>
      </c>
      <c r="Z25" s="8"/>
      <c r="AA25" s="74">
        <f>X25+Y25+Z25</f>
        <v>2.7206918077580977</v>
      </c>
    </row>
    <row r="26" spans="1:27" s="16" customFormat="1" x14ac:dyDescent="0.2">
      <c r="A26" s="8" t="s">
        <v>68</v>
      </c>
      <c r="B26" s="9">
        <v>38990.93040685702</v>
      </c>
      <c r="C26" s="9">
        <v>336.11190671828598</v>
      </c>
      <c r="D26" s="9">
        <v>0</v>
      </c>
      <c r="E26" s="10">
        <v>17861394.697178837</v>
      </c>
      <c r="F26" s="10">
        <v>20800133.707814991</v>
      </c>
      <c r="G26" s="10">
        <v>719016.43361931609</v>
      </c>
      <c r="H26" s="11">
        <v>17142378.26355952</v>
      </c>
      <c r="I26" s="6">
        <v>0.85871537885681881</v>
      </c>
      <c r="J26" s="6">
        <v>0.85871537885681881</v>
      </c>
      <c r="K26" s="56">
        <v>17861394.697178837</v>
      </c>
      <c r="L26" s="85">
        <v>0</v>
      </c>
      <c r="M26" s="96"/>
      <c r="N26" s="79"/>
      <c r="O26" s="82"/>
      <c r="P26" s="83"/>
      <c r="Q26" s="82"/>
      <c r="R26" s="75"/>
      <c r="S26" s="97"/>
      <c r="T26" s="86">
        <v>36.637533576579365</v>
      </c>
      <c r="U26" s="54">
        <v>17142378.26355952</v>
      </c>
      <c r="V26" s="54">
        <v>0</v>
      </c>
      <c r="W26" s="55"/>
      <c r="X26" s="57"/>
      <c r="Y26" s="57"/>
      <c r="Z26" s="8"/>
      <c r="AA26" s="74"/>
    </row>
    <row r="27" spans="1:27" s="16" customFormat="1" x14ac:dyDescent="0.2">
      <c r="A27" s="8" t="s">
        <v>69</v>
      </c>
      <c r="B27" s="9">
        <v>4222.8559568816245</v>
      </c>
      <c r="C27" s="9">
        <v>117.35573068971543</v>
      </c>
      <c r="D27" s="9">
        <v>0</v>
      </c>
      <c r="E27" s="10">
        <v>4121386.7686314047</v>
      </c>
      <c r="F27" s="10">
        <v>4407743.5821287576</v>
      </c>
      <c r="G27" s="10">
        <v>114254.96038793339</v>
      </c>
      <c r="H27" s="11">
        <v>4007131.8082434712</v>
      </c>
      <c r="I27" s="6">
        <v>0.93503324134861443</v>
      </c>
      <c r="J27" s="6">
        <v>0.93503324134861443</v>
      </c>
      <c r="K27" s="56">
        <v>4121386.7686314047</v>
      </c>
      <c r="L27" s="85">
        <v>0</v>
      </c>
      <c r="M27" s="96">
        <v>39.96</v>
      </c>
      <c r="N27" s="79">
        <v>5.0424461079312168</v>
      </c>
      <c r="O27" s="82" t="str">
        <f t="shared" si="0"/>
        <v>Yes</v>
      </c>
      <c r="P27" s="83">
        <v>0.48530085048251309</v>
      </c>
      <c r="Q27" s="82">
        <v>1944664.4745360871</v>
      </c>
      <c r="R27" s="75">
        <v>38.37577566763072</v>
      </c>
      <c r="S27" s="97">
        <f t="shared" si="1"/>
        <v>38.37577566763072</v>
      </c>
      <c r="T27" s="86">
        <v>38.37577566763072</v>
      </c>
      <c r="U27" s="54">
        <v>1944664.4745360874</v>
      </c>
      <c r="V27" s="54">
        <v>2062467.3337073838</v>
      </c>
      <c r="W27" s="55">
        <v>1.7574491859800843E-2</v>
      </c>
      <c r="X27" s="57"/>
      <c r="Y27" s="57"/>
      <c r="Z27" s="8"/>
      <c r="AA27" s="74"/>
    </row>
    <row r="28" spans="1:27" s="16" customFormat="1" ht="13.5" thickBot="1" x14ac:dyDescent="0.25">
      <c r="A28" s="8" t="s">
        <v>70</v>
      </c>
      <c r="B28" s="9">
        <v>303.16261456646674</v>
      </c>
      <c r="C28" s="9">
        <v>231.4475308533255</v>
      </c>
      <c r="D28" s="9">
        <v>646691.32773462601</v>
      </c>
      <c r="E28" s="10">
        <v>3089334.1761251087</v>
      </c>
      <c r="F28" s="10">
        <v>4260222.6674630847</v>
      </c>
      <c r="G28" s="10">
        <v>90830.990987136465</v>
      </c>
      <c r="H28" s="11">
        <v>2998503.1851379722</v>
      </c>
      <c r="I28" s="6">
        <v>0.7251579124536166</v>
      </c>
      <c r="J28" s="6">
        <v>0.8</v>
      </c>
      <c r="K28" s="56">
        <v>3408178.1339704678</v>
      </c>
      <c r="L28" s="85">
        <v>318843.95784535911</v>
      </c>
      <c r="M28" s="98">
        <v>170.26</v>
      </c>
      <c r="N28" s="99">
        <v>53.248218173906615</v>
      </c>
      <c r="O28" s="100" t="str">
        <f t="shared" si="0"/>
        <v>Yes</v>
      </c>
      <c r="P28" s="101">
        <v>0.19837945447936581</v>
      </c>
      <c r="Q28" s="100">
        <v>658093.51654371596</v>
      </c>
      <c r="R28" s="102">
        <v>180.8967324584786</v>
      </c>
      <c r="S28" s="103">
        <f t="shared" si="1"/>
        <v>170.26</v>
      </c>
      <c r="T28" s="86">
        <v>170.26</v>
      </c>
      <c r="U28" s="54">
        <v>619397.60107303946</v>
      </c>
      <c r="V28" s="54">
        <v>2697949.5419102916</v>
      </c>
      <c r="W28" s="55"/>
      <c r="X28" s="57">
        <v>4.171927821208409</v>
      </c>
      <c r="Y28" s="57">
        <v>0.254</v>
      </c>
      <c r="Z28" s="8"/>
      <c r="AA28" s="74">
        <f>X28+Y28+Z28</f>
        <v>4.4259278212084094</v>
      </c>
    </row>
    <row r="29" spans="1:27" s="16" customFormat="1" x14ac:dyDescent="0.2">
      <c r="A29" s="32"/>
      <c r="B29" s="33"/>
      <c r="C29" s="33"/>
      <c r="D29" s="34"/>
      <c r="E29" s="33"/>
      <c r="F29" s="33"/>
      <c r="G29" s="34"/>
      <c r="H29" s="33"/>
      <c r="I29" s="36"/>
      <c r="J29" s="36"/>
      <c r="K29" s="59"/>
      <c r="L29" s="59"/>
      <c r="M29" s="80"/>
      <c r="N29" s="80"/>
      <c r="O29" s="80"/>
      <c r="P29" s="80"/>
      <c r="Q29" s="80"/>
      <c r="R29" s="80"/>
      <c r="S29" s="80"/>
      <c r="X29" s="60"/>
    </row>
    <row r="30" spans="1:27" s="16" customFormat="1" ht="13.5" thickBot="1" x14ac:dyDescent="0.25">
      <c r="A30" s="28" t="s">
        <v>71</v>
      </c>
      <c r="B30" s="35">
        <f>SUM(B10:B28)</f>
        <v>1413905.2358955941</v>
      </c>
      <c r="C30" s="35">
        <f t="shared" ref="C30:H30" si="2">SUM(C10:C28)</f>
        <v>33735.278243079949</v>
      </c>
      <c r="D30" s="35">
        <f t="shared" si="2"/>
        <v>41296748.436600499</v>
      </c>
      <c r="E30" s="35">
        <f t="shared" si="2"/>
        <v>1656277824.0267344</v>
      </c>
      <c r="F30" s="35">
        <f t="shared" si="2"/>
        <v>1656277824.0267339</v>
      </c>
      <c r="G30" s="35">
        <f t="shared" si="2"/>
        <v>43583176.566832297</v>
      </c>
      <c r="H30" s="35">
        <f t="shared" si="2"/>
        <v>1612694647.459902</v>
      </c>
      <c r="I30" s="38"/>
      <c r="J30" s="28"/>
      <c r="K30" s="35">
        <f t="shared" ref="K30:L30" si="3">SUM(K10:K28)</f>
        <v>1656277824.0267341</v>
      </c>
      <c r="L30" s="35">
        <f t="shared" si="3"/>
        <v>-6.28642737865448E-9</v>
      </c>
      <c r="M30" s="35"/>
      <c r="N30" s="35"/>
      <c r="O30" s="35"/>
      <c r="P30" s="35"/>
      <c r="Q30" s="35"/>
      <c r="R30" s="35"/>
      <c r="S30" s="35"/>
      <c r="T30" s="39"/>
      <c r="U30" s="35">
        <f t="shared" ref="U30" si="4">SUM(U10:U28)</f>
        <v>1121235899.4439008</v>
      </c>
      <c r="V30" s="35">
        <f t="shared" ref="V30" si="5">SUM(V10:V28)</f>
        <v>491458748.01600128</v>
      </c>
      <c r="W30" s="41"/>
      <c r="X30" s="60"/>
    </row>
    <row r="31" spans="1:27" s="16" customFormat="1" ht="15.75" thickBot="1" x14ac:dyDescent="0.3">
      <c r="B31" s="35"/>
      <c r="C31" s="35"/>
      <c r="D31" s="35"/>
      <c r="E31" s="35"/>
      <c r="F31" s="35"/>
      <c r="G31" s="35"/>
      <c r="H31" s="35"/>
      <c r="I31" s="38"/>
      <c r="J31" s="28"/>
      <c r="K31" s="35"/>
      <c r="L31" s="35"/>
      <c r="M31" s="35"/>
      <c r="N31" s="163" t="s">
        <v>72</v>
      </c>
      <c r="O31" s="164"/>
      <c r="P31" s="164"/>
      <c r="Q31" s="164"/>
      <c r="R31" s="165"/>
      <c r="S31" s="35"/>
      <c r="T31" s="39"/>
      <c r="W31" s="41"/>
      <c r="X31" s="60"/>
    </row>
    <row r="32" spans="1:27" s="16" customFormat="1" ht="72.75" x14ac:dyDescent="0.25">
      <c r="E32" s="58"/>
      <c r="F32" s="58"/>
      <c r="G32" s="58"/>
      <c r="H32" s="58"/>
      <c r="L32" s="39"/>
      <c r="N32" s="109" t="s">
        <v>73</v>
      </c>
      <c r="O32" s="110" t="s">
        <v>74</v>
      </c>
      <c r="P32" s="110" t="s">
        <v>75</v>
      </c>
      <c r="Q32" s="110" t="s">
        <v>76</v>
      </c>
      <c r="R32" s="111" t="s">
        <v>77</v>
      </c>
      <c r="S32" s="105"/>
      <c r="U32" s="114" t="s">
        <v>78</v>
      </c>
      <c r="V32" s="115">
        <f>SUM(U30,V30)</f>
        <v>1612694647.459902</v>
      </c>
    </row>
    <row r="33" spans="1:24" s="16" customFormat="1" ht="26.25" thickBot="1" x14ac:dyDescent="0.25">
      <c r="K33" s="42"/>
      <c r="N33" s="106">
        <v>58.430958536438105</v>
      </c>
      <c r="O33" s="107">
        <v>126.58927723612423</v>
      </c>
      <c r="P33" s="112">
        <v>10</v>
      </c>
      <c r="Q33" s="107">
        <v>6.8158318699686138</v>
      </c>
      <c r="R33" s="108">
        <v>65.246790406406717</v>
      </c>
      <c r="U33" s="126" t="s">
        <v>79</v>
      </c>
      <c r="V33" s="113">
        <f>G30</f>
        <v>43583176.566832297</v>
      </c>
    </row>
    <row r="34" spans="1:24" s="16" customFormat="1" ht="38.25" x14ac:dyDescent="0.2">
      <c r="A34" s="16" t="s">
        <v>80</v>
      </c>
      <c r="E34" s="45"/>
      <c r="F34" s="45"/>
      <c r="G34" s="45"/>
      <c r="L34" s="41"/>
      <c r="S34" s="41"/>
      <c r="U34" s="114" t="s">
        <v>81</v>
      </c>
      <c r="V34" s="113">
        <f>SUM(V32:V33)</f>
        <v>1656277824.0267344</v>
      </c>
    </row>
    <row r="35" spans="1:24" s="16" customFormat="1" x14ac:dyDescent="0.2">
      <c r="A35" s="16" t="s">
        <v>82</v>
      </c>
      <c r="B35" s="42"/>
      <c r="C35" s="42"/>
      <c r="D35" s="42"/>
      <c r="E35" s="42"/>
      <c r="F35" s="42"/>
      <c r="G35" s="42"/>
      <c r="H35" s="42"/>
      <c r="I35" s="41"/>
      <c r="J35" s="46"/>
      <c r="K35" s="41"/>
      <c r="X35" s="60"/>
    </row>
    <row r="36" spans="1:24" s="16" customFormat="1" x14ac:dyDescent="0.2">
      <c r="E36" s="45"/>
      <c r="F36" s="45"/>
      <c r="G36" s="45"/>
      <c r="I36" s="41"/>
      <c r="U36" s="13"/>
      <c r="V36" s="104"/>
      <c r="X36" s="60"/>
    </row>
    <row r="37" spans="1:24" s="16" customFormat="1" x14ac:dyDescent="0.2">
      <c r="E37" s="45"/>
      <c r="F37" s="45"/>
      <c r="G37" s="45"/>
      <c r="I37" s="41"/>
      <c r="U37" s="48"/>
      <c r="X37" s="60"/>
    </row>
    <row r="38" spans="1:24" s="16" customFormat="1" x14ac:dyDescent="0.2">
      <c r="E38" s="45"/>
      <c r="F38" s="45"/>
      <c r="G38" s="45"/>
      <c r="I38" s="41"/>
      <c r="J38" s="46"/>
      <c r="T38" s="71"/>
      <c r="U38" s="48"/>
      <c r="V38" s="71"/>
      <c r="W38" s="71"/>
      <c r="X38" s="71"/>
    </row>
    <row r="39" spans="1:24" s="16" customFormat="1" x14ac:dyDescent="0.2">
      <c r="E39" s="45"/>
      <c r="F39" s="45"/>
      <c r="G39" s="45"/>
      <c r="I39" s="50"/>
      <c r="J39" s="46"/>
      <c r="K39" s="41"/>
      <c r="U39" s="48"/>
      <c r="V39" s="64"/>
      <c r="W39" s="39"/>
      <c r="X39" s="39"/>
    </row>
    <row r="40" spans="1:24" s="16" customFormat="1" x14ac:dyDescent="0.2">
      <c r="E40" s="45"/>
      <c r="F40" s="45"/>
      <c r="G40" s="45"/>
      <c r="I40" s="42"/>
      <c r="J40" s="46"/>
      <c r="U40" s="48"/>
      <c r="V40" s="64"/>
      <c r="W40" s="39"/>
      <c r="X40" s="39"/>
    </row>
    <row r="41" spans="1:24" s="16" customFormat="1" x14ac:dyDescent="0.2">
      <c r="E41" s="45"/>
      <c r="F41" s="45"/>
      <c r="G41" s="45"/>
      <c r="I41" s="41"/>
      <c r="U41" s="48"/>
      <c r="V41" s="64"/>
      <c r="W41" s="39"/>
      <c r="X41" s="39"/>
    </row>
    <row r="42" spans="1:24" s="16" customFormat="1" x14ac:dyDescent="0.2">
      <c r="E42" s="45"/>
      <c r="F42" s="45"/>
      <c r="G42" s="45"/>
      <c r="I42" s="41"/>
      <c r="L42" s="52"/>
      <c r="M42" s="52"/>
      <c r="N42" s="52"/>
      <c r="O42" s="52"/>
      <c r="P42" s="52"/>
      <c r="Q42" s="52"/>
      <c r="R42" s="52"/>
      <c r="S42" s="52"/>
      <c r="U42" s="48"/>
      <c r="V42" s="64"/>
      <c r="W42" s="39"/>
      <c r="X42" s="39"/>
    </row>
    <row r="43" spans="1:24" s="16" customFormat="1" x14ac:dyDescent="0.2">
      <c r="E43" s="45"/>
      <c r="F43" s="45"/>
      <c r="G43" s="45"/>
      <c r="I43" s="41"/>
      <c r="L43" s="52"/>
      <c r="M43" s="52"/>
      <c r="N43" s="52"/>
      <c r="O43" s="52"/>
      <c r="P43" s="52"/>
      <c r="Q43" s="52"/>
      <c r="R43" s="52"/>
      <c r="S43" s="52"/>
      <c r="U43" s="48"/>
    </row>
    <row r="44" spans="1:24" x14ac:dyDescent="0.2">
      <c r="E44" s="7"/>
      <c r="F44" s="7"/>
      <c r="G44" s="7"/>
      <c r="L44" s="5"/>
      <c r="M44" s="5"/>
      <c r="N44" s="5"/>
      <c r="O44" s="5"/>
      <c r="P44" s="5"/>
      <c r="Q44" s="5"/>
      <c r="R44" s="5"/>
      <c r="S44" s="5"/>
      <c r="U44" s="48"/>
    </row>
    <row r="45" spans="1:24" x14ac:dyDescent="0.2">
      <c r="E45" s="7"/>
      <c r="F45" s="7"/>
      <c r="G45" s="7"/>
      <c r="I45" s="4"/>
      <c r="L45" s="5"/>
      <c r="M45" s="5"/>
      <c r="N45" s="5"/>
      <c r="O45" s="5"/>
      <c r="P45" s="5"/>
      <c r="Q45" s="5"/>
      <c r="R45" s="5"/>
      <c r="S45" s="5"/>
      <c r="U45" s="48"/>
    </row>
    <row r="46" spans="1:24" x14ac:dyDescent="0.2">
      <c r="E46" s="7"/>
      <c r="F46" s="7"/>
      <c r="G46" s="7"/>
      <c r="U46" s="48"/>
    </row>
    <row r="47" spans="1:24" x14ac:dyDescent="0.2">
      <c r="G47" s="7"/>
      <c r="I47" s="4"/>
      <c r="U47" s="48"/>
    </row>
    <row r="48" spans="1:24" x14ac:dyDescent="0.2">
      <c r="U48" s="48"/>
    </row>
    <row r="49" spans="21:21" x14ac:dyDescent="0.2">
      <c r="U49" s="48"/>
    </row>
    <row r="50" spans="21:21" x14ac:dyDescent="0.2">
      <c r="U50" s="48"/>
    </row>
    <row r="51" spans="21:21" x14ac:dyDescent="0.2">
      <c r="U51" s="48"/>
    </row>
    <row r="52" spans="21:21" x14ac:dyDescent="0.2">
      <c r="U52" s="48"/>
    </row>
    <row r="53" spans="21:21" x14ac:dyDescent="0.2">
      <c r="U53" s="48"/>
    </row>
    <row r="54" spans="21:21" x14ac:dyDescent="0.2">
      <c r="U54" s="48"/>
    </row>
    <row r="55" spans="21:21" x14ac:dyDescent="0.2">
      <c r="U55" s="48"/>
    </row>
    <row r="56" spans="21:21" x14ac:dyDescent="0.2">
      <c r="U56" s="48"/>
    </row>
  </sheetData>
  <mergeCells count="2">
    <mergeCell ref="M6:S6"/>
    <mergeCell ref="N31:R31"/>
  </mergeCells>
  <printOptions horizontalCentered="1"/>
  <pageMargins left="0.2" right="0.2" top="1.5" bottom="0.75" header="0.3" footer="0.3"/>
  <pageSetup paperSize="17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52"/>
  <sheetViews>
    <sheetView zoomScale="80" zoomScaleNormal="80" zoomScaleSheetLayoutView="70" workbookViewId="0">
      <selection activeCell="V15" sqref="V15:V28"/>
    </sheetView>
  </sheetViews>
  <sheetFormatPr defaultRowHeight="12.75" x14ac:dyDescent="0.2"/>
  <cols>
    <col min="1" max="1" width="12.285156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7" customWidth="1"/>
    <col min="8" max="8" width="15.85546875" bestFit="1" customWidth="1"/>
    <col min="9" max="9" width="15.42578125" bestFit="1" customWidth="1"/>
    <col min="10" max="10" width="22.42578125" customWidth="1"/>
    <col min="11" max="11" width="19.5703125" customWidth="1"/>
    <col min="12" max="12" width="27.85546875" customWidth="1"/>
    <col min="13" max="13" width="17.140625" customWidth="1"/>
    <col min="14" max="14" width="17.42578125" customWidth="1"/>
    <col min="15" max="15" width="21.42578125" customWidth="1"/>
    <col min="16" max="16" width="20" customWidth="1"/>
    <col min="17" max="17" width="26.42578125" customWidth="1"/>
    <col min="18" max="18" width="20.140625" customWidth="1"/>
    <col min="19" max="19" width="17.5703125" customWidth="1"/>
    <col min="20" max="20" width="13.5703125" customWidth="1"/>
    <col min="21" max="21" width="13.140625" customWidth="1"/>
    <col min="22" max="22" width="10.5703125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L1" s="1">
        <v>15</v>
      </c>
      <c r="M1" s="1">
        <v>16</v>
      </c>
      <c r="N1" s="1">
        <v>17</v>
      </c>
      <c r="O1" s="1">
        <v>18</v>
      </c>
      <c r="P1" s="1">
        <v>19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83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16"/>
      <c r="Q3" s="16"/>
      <c r="R3" s="16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  <c r="Q4" s="16"/>
      <c r="R4" s="16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16"/>
      <c r="Q5" s="16"/>
      <c r="R5" s="16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60" t="s">
        <v>84</v>
      </c>
      <c r="K6" s="161"/>
      <c r="L6" s="161"/>
      <c r="M6" s="161"/>
      <c r="N6" s="161"/>
      <c r="O6" s="161"/>
      <c r="P6" s="162"/>
      <c r="Q6" s="125"/>
      <c r="R6" s="125"/>
      <c r="S6" s="16"/>
      <c r="T6" s="16"/>
      <c r="U6" s="16"/>
      <c r="V6" s="16"/>
      <c r="W6" s="16"/>
      <c r="X6" s="16"/>
    </row>
    <row r="7" spans="1:24" s="3" customFormat="1" ht="88.5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85</v>
      </c>
      <c r="F7" s="30" t="s">
        <v>86</v>
      </c>
      <c r="G7" s="78" t="s">
        <v>87</v>
      </c>
      <c r="H7" s="30" t="s">
        <v>88</v>
      </c>
      <c r="I7" s="78" t="s">
        <v>89</v>
      </c>
      <c r="J7" s="117" t="s">
        <v>90</v>
      </c>
      <c r="K7" s="118" t="s">
        <v>14</v>
      </c>
      <c r="L7" s="118" t="s">
        <v>15</v>
      </c>
      <c r="M7" s="118" t="s">
        <v>91</v>
      </c>
      <c r="N7" s="118" t="s">
        <v>92</v>
      </c>
      <c r="O7" s="118" t="s">
        <v>93</v>
      </c>
      <c r="P7" s="119" t="s">
        <v>94</v>
      </c>
      <c r="Q7" s="30" t="s">
        <v>20</v>
      </c>
      <c r="R7" s="30" t="s">
        <v>95</v>
      </c>
      <c r="S7" s="30" t="s">
        <v>96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66.75" customHeight="1" x14ac:dyDescent="0.3">
      <c r="A8" s="16"/>
      <c r="B8" s="16"/>
      <c r="C8" s="16"/>
      <c r="D8" s="16"/>
      <c r="E8" s="64" t="s">
        <v>97</v>
      </c>
      <c r="F8" s="64" t="s">
        <v>98</v>
      </c>
      <c r="G8" s="64" t="s">
        <v>99</v>
      </c>
      <c r="H8" s="64" t="s">
        <v>100</v>
      </c>
      <c r="I8" s="64" t="s">
        <v>101</v>
      </c>
      <c r="J8" s="90" t="s">
        <v>102</v>
      </c>
      <c r="K8" s="64" t="s">
        <v>103</v>
      </c>
      <c r="L8" s="81" t="s">
        <v>104</v>
      </c>
      <c r="M8" s="81" t="s">
        <v>105</v>
      </c>
      <c r="N8" s="81" t="s">
        <v>106</v>
      </c>
      <c r="O8" s="81" t="s">
        <v>107</v>
      </c>
      <c r="P8" s="91" t="s">
        <v>108</v>
      </c>
      <c r="Q8" s="81" t="s">
        <v>109</v>
      </c>
      <c r="R8" s="81" t="s">
        <v>110</v>
      </c>
      <c r="S8" s="64" t="s">
        <v>111</v>
      </c>
      <c r="T8" s="64" t="s">
        <v>112</v>
      </c>
      <c r="U8" s="64" t="s">
        <v>113</v>
      </c>
      <c r="V8" s="64" t="s">
        <v>114</v>
      </c>
      <c r="W8" s="64" t="s">
        <v>115</v>
      </c>
      <c r="X8" s="64" t="s">
        <v>116</v>
      </c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249126.96519675635</v>
      </c>
      <c r="C10" s="9">
        <v>2044.5168591717436</v>
      </c>
      <c r="D10" s="9">
        <v>0</v>
      </c>
      <c r="E10" s="10">
        <v>109237191.69947374</v>
      </c>
      <c r="F10" s="10">
        <v>112317608.04398865</v>
      </c>
      <c r="G10" s="10">
        <v>113610321.52600293</v>
      </c>
      <c r="H10" s="10">
        <v>4418003.7464562329</v>
      </c>
      <c r="I10" s="10">
        <v>118028325.27245916</v>
      </c>
      <c r="J10" s="96"/>
      <c r="K10" s="56"/>
      <c r="L10" s="56"/>
      <c r="M10" s="12"/>
      <c r="N10" s="53"/>
      <c r="O10" s="54"/>
      <c r="P10" s="120"/>
      <c r="Q10" s="86">
        <v>38.002818307348946</v>
      </c>
      <c r="R10" s="116">
        <v>113610321.52600291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548766.95946049714</v>
      </c>
      <c r="C11" s="9">
        <v>5119.9038693466782</v>
      </c>
      <c r="D11" s="9">
        <v>0</v>
      </c>
      <c r="E11" s="10">
        <v>410659964.74740344</v>
      </c>
      <c r="F11" s="10">
        <v>419103596.42201024</v>
      </c>
      <c r="G11" s="10">
        <v>427100055.45697582</v>
      </c>
      <c r="H11" s="10">
        <v>12106182.653752042</v>
      </c>
      <c r="I11" s="10">
        <v>439206238.11072785</v>
      </c>
      <c r="J11" s="96"/>
      <c r="K11" s="56"/>
      <c r="L11" s="56"/>
      <c r="M11" s="12"/>
      <c r="N11" s="53"/>
      <c r="O11" s="54"/>
      <c r="P11" s="120"/>
      <c r="Q11" s="86">
        <v>64.857533192363022</v>
      </c>
      <c r="R11" s="116">
        <v>427100055.45697588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339353.80727237702</v>
      </c>
      <c r="C12" s="9">
        <v>4822.3223204317019</v>
      </c>
      <c r="D12" s="9">
        <v>0</v>
      </c>
      <c r="E12" s="10">
        <v>634609926.25309587</v>
      </c>
      <c r="F12" s="10">
        <v>646452197.34122515</v>
      </c>
      <c r="G12" s="10">
        <v>660015482.30532336</v>
      </c>
      <c r="H12" s="10">
        <v>14840812.852401985</v>
      </c>
      <c r="I12" s="10">
        <v>674856295.15772533</v>
      </c>
      <c r="J12" s="96"/>
      <c r="K12" s="56"/>
      <c r="L12" s="56"/>
      <c r="M12" s="12"/>
      <c r="N12" s="53"/>
      <c r="O12" s="54"/>
      <c r="P12" s="120"/>
      <c r="Q12" s="86">
        <v>131.60174285718352</v>
      </c>
      <c r="R12" s="116">
        <v>535914629.78718692</v>
      </c>
      <c r="S12" s="54">
        <v>55620379.00889945</v>
      </c>
      <c r="T12" s="55">
        <v>1.1533940560804369E-2</v>
      </c>
      <c r="U12" s="55"/>
      <c r="V12" s="8"/>
      <c r="W12" s="8"/>
      <c r="X12" s="8"/>
    </row>
    <row r="13" spans="1:24" x14ac:dyDescent="0.2">
      <c r="A13" s="8" t="s">
        <v>54</v>
      </c>
      <c r="B13" s="9">
        <v>78583.592324212135</v>
      </c>
      <c r="C13" s="9"/>
      <c r="D13" s="9"/>
      <c r="E13" s="10"/>
      <c r="F13" s="10"/>
      <c r="G13" s="10"/>
      <c r="H13" s="10"/>
      <c r="I13" s="10"/>
      <c r="J13" s="96"/>
      <c r="K13" s="56"/>
      <c r="L13" s="56"/>
      <c r="M13" s="12"/>
      <c r="N13" s="54"/>
      <c r="O13" s="54"/>
      <c r="P13" s="120"/>
      <c r="Q13" s="86">
        <v>72.619562900937467</v>
      </c>
      <c r="R13" s="116">
        <v>68480473.509237006</v>
      </c>
      <c r="S13" s="54">
        <v>0</v>
      </c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88831.126999447559</v>
      </c>
      <c r="C14" s="9">
        <v>1981.6998822255757</v>
      </c>
      <c r="D14" s="9">
        <v>0</v>
      </c>
      <c r="E14" s="10">
        <v>164336837.53125268</v>
      </c>
      <c r="F14" s="10">
        <v>168811118.58895147</v>
      </c>
      <c r="G14" s="10">
        <v>170915790.3093738</v>
      </c>
      <c r="H14" s="10">
        <v>3639807.1241885507</v>
      </c>
      <c r="I14" s="10">
        <v>174555597.43356234</v>
      </c>
      <c r="J14" s="96">
        <v>31.33</v>
      </c>
      <c r="K14" s="79">
        <v>21.533584571215751</v>
      </c>
      <c r="L14" s="82" t="str">
        <f>IF(J14&gt;K14,"Yes","No")</f>
        <v>Yes</v>
      </c>
      <c r="M14" s="83">
        <v>0.2021120690606702</v>
      </c>
      <c r="N14" s="54">
        <v>34544144.014567181</v>
      </c>
      <c r="O14" s="53">
        <v>32.406193246861555</v>
      </c>
      <c r="P14" s="123">
        <f>IF(L14="Yes",MIN(J14,O14),O14)</f>
        <v>31.33</v>
      </c>
      <c r="Q14" s="86">
        <v>31.33</v>
      </c>
      <c r="R14" s="116">
        <v>33396950.506712303</v>
      </c>
      <c r="S14" s="54">
        <v>137518839.80266148</v>
      </c>
      <c r="T14" s="55">
        <v>6.9394382588456843E-2</v>
      </c>
      <c r="U14" s="55"/>
      <c r="V14" s="8"/>
      <c r="W14" s="8"/>
      <c r="X14" s="8"/>
    </row>
    <row r="15" spans="1:24" x14ac:dyDescent="0.2">
      <c r="A15" s="8" t="s">
        <v>56</v>
      </c>
      <c r="B15" s="9">
        <v>5392.8335205578469</v>
      </c>
      <c r="C15" s="9">
        <v>2183.3182318834433</v>
      </c>
      <c r="D15" s="9">
        <v>6997873.1686361413</v>
      </c>
      <c r="E15" s="10">
        <v>136821784.56507772</v>
      </c>
      <c r="F15" s="10">
        <v>138845620.27834985</v>
      </c>
      <c r="G15" s="10">
        <v>142299217.82468224</v>
      </c>
      <c r="H15" s="10">
        <v>2139652.4396121241</v>
      </c>
      <c r="I15" s="10">
        <v>144438870.26429436</v>
      </c>
      <c r="J15" s="96">
        <v>100.82</v>
      </c>
      <c r="K15" s="79">
        <v>58.066435893453622</v>
      </c>
      <c r="L15" s="82" t="str">
        <f t="shared" ref="L15:L28" si="0">IF(J15&gt;K15,"Yes","No")</f>
        <v>Yes</v>
      </c>
      <c r="M15" s="83">
        <v>4.7276989056860112E-2</v>
      </c>
      <c r="N15" s="54">
        <v>6727478.5638972558</v>
      </c>
      <c r="O15" s="53">
        <v>103.95707776273288</v>
      </c>
      <c r="P15" s="123">
        <f t="shared" ref="P15:P28" si="1">IF(L15="Yes",MIN(J15,O15),O15)</f>
        <v>100.82</v>
      </c>
      <c r="Q15" s="86">
        <v>100.82</v>
      </c>
      <c r="R15" s="116">
        <v>6524465.7065117052</v>
      </c>
      <c r="S15" s="54">
        <v>135774752.11817053</v>
      </c>
      <c r="T15" s="55"/>
      <c r="U15" s="55">
        <v>19.402288216182761</v>
      </c>
      <c r="V15" s="57">
        <v>9.7299999999999998E-2</v>
      </c>
      <c r="W15" s="57">
        <v>1.3100000000000001E-2</v>
      </c>
      <c r="X15" s="57">
        <f>SUM(U15:W15)</f>
        <v>19.512688216182763</v>
      </c>
    </row>
    <row r="16" spans="1:24" x14ac:dyDescent="0.2">
      <c r="A16" s="8" t="s">
        <v>57</v>
      </c>
      <c r="B16" s="9">
        <v>18524.280200869944</v>
      </c>
      <c r="C16" s="9">
        <v>546.8884486778602</v>
      </c>
      <c r="D16" s="9">
        <v>0</v>
      </c>
      <c r="E16" s="10">
        <v>22767761.346486155</v>
      </c>
      <c r="F16" s="10">
        <v>23343730.511711888</v>
      </c>
      <c r="G16" s="10">
        <v>23679230.917230316</v>
      </c>
      <c r="H16" s="10">
        <v>594678.67082531191</v>
      </c>
      <c r="I16" s="10">
        <v>24273909.588055626</v>
      </c>
      <c r="J16" s="96">
        <v>24.39</v>
      </c>
      <c r="K16" s="79">
        <v>13.352800873616152</v>
      </c>
      <c r="L16" s="82" t="str">
        <f t="shared" si="0"/>
        <v>Yes</v>
      </c>
      <c r="M16" s="83">
        <v>0.23710927341210461</v>
      </c>
      <c r="N16" s="54">
        <v>5614565.2377419239</v>
      </c>
      <c r="O16" s="53">
        <v>25.257685124873081</v>
      </c>
      <c r="P16" s="123">
        <f t="shared" si="1"/>
        <v>24.39</v>
      </c>
      <c r="Q16" s="86">
        <v>24.39</v>
      </c>
      <c r="R16" s="116">
        <v>5421686.3291906156</v>
      </c>
      <c r="S16" s="54">
        <v>18257544.5880397</v>
      </c>
      <c r="T16" s="55">
        <v>3.338440340471361E-2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1753.2592791246648</v>
      </c>
      <c r="C17" s="9">
        <v>884.73990840778617</v>
      </c>
      <c r="D17" s="9">
        <v>2302094.9284932627</v>
      </c>
      <c r="E17" s="10">
        <v>26670884.159495018</v>
      </c>
      <c r="F17" s="10">
        <v>27120784.163449116</v>
      </c>
      <c r="G17" s="10">
        <v>27738608.779683642</v>
      </c>
      <c r="H17" s="10">
        <v>442616.7740041365</v>
      </c>
      <c r="I17" s="10">
        <v>28181225.553687777</v>
      </c>
      <c r="J17" s="96">
        <v>92.16</v>
      </c>
      <c r="K17" s="79">
        <v>52.731112284671617</v>
      </c>
      <c r="L17" s="82" t="str">
        <f t="shared" si="0"/>
        <v>Yes</v>
      </c>
      <c r="M17" s="83">
        <v>7.224467753790989E-2</v>
      </c>
      <c r="N17" s="54">
        <v>2003966.8466384809</v>
      </c>
      <c r="O17" s="53">
        <v>95.249595543705738</v>
      </c>
      <c r="P17" s="123">
        <f t="shared" si="1"/>
        <v>92.16</v>
      </c>
      <c r="Q17" s="86">
        <v>92.16</v>
      </c>
      <c r="R17" s="116">
        <v>1938964.5019695493</v>
      </c>
      <c r="S17" s="54">
        <v>25799644.277714092</v>
      </c>
      <c r="T17" s="55"/>
      <c r="U17" s="55">
        <v>11.20702884941419</v>
      </c>
      <c r="V17" s="57">
        <v>0.1313</v>
      </c>
      <c r="W17" s="57"/>
      <c r="X17" s="57">
        <f t="shared" ref="X17:X21" si="2">SUM(U17:W17)</f>
        <v>11.338328849414189</v>
      </c>
    </row>
    <row r="18" spans="1:24" x14ac:dyDescent="0.2">
      <c r="A18" s="8" t="s">
        <v>59</v>
      </c>
      <c r="B18" s="9">
        <v>5535.7306064368668</v>
      </c>
      <c r="C18" s="9">
        <v>83.004389643991544</v>
      </c>
      <c r="D18" s="9">
        <v>0</v>
      </c>
      <c r="E18" s="10">
        <v>9187600.5268308204</v>
      </c>
      <c r="F18" s="10">
        <v>9474507.5545539819</v>
      </c>
      <c r="G18" s="10">
        <v>9555410.8785346225</v>
      </c>
      <c r="H18" s="10">
        <v>249313.57631101646</v>
      </c>
      <c r="I18" s="10">
        <v>9804724.4548456389</v>
      </c>
      <c r="J18" s="96">
        <v>3.01</v>
      </c>
      <c r="K18" s="79">
        <v>15.274605302488267</v>
      </c>
      <c r="L18" s="82" t="str">
        <f t="shared" si="0"/>
        <v>No</v>
      </c>
      <c r="M18" s="83">
        <v>2.1474386423055058E-2</v>
      </c>
      <c r="N18" s="54">
        <v>205196.58563671651</v>
      </c>
      <c r="O18" s="53">
        <v>3.0889717519568376</v>
      </c>
      <c r="P18" s="123">
        <f t="shared" si="1"/>
        <v>3.0889717519568376</v>
      </c>
      <c r="Q18" s="86">
        <v>3.0889717519568376</v>
      </c>
      <c r="R18" s="116">
        <v>205196.58563671651</v>
      </c>
      <c r="S18" s="54">
        <v>9350214.2928979062</v>
      </c>
      <c r="T18" s="55">
        <v>0.11264722664670232</v>
      </c>
      <c r="U18" s="55"/>
      <c r="V18" s="57"/>
      <c r="W18" s="57"/>
      <c r="X18" s="57"/>
    </row>
    <row r="19" spans="1:24" x14ac:dyDescent="0.2">
      <c r="A19" s="8" t="s">
        <v>60</v>
      </c>
      <c r="B19" s="9">
        <v>19086.035764061216</v>
      </c>
      <c r="C19" s="9">
        <v>11.125874337344095</v>
      </c>
      <c r="D19" s="9">
        <v>0</v>
      </c>
      <c r="E19" s="10">
        <v>2534290.6825941652</v>
      </c>
      <c r="F19" s="10">
        <v>5325001.2706108019</v>
      </c>
      <c r="G19" s="10">
        <v>2635746.8075707005</v>
      </c>
      <c r="H19" s="10">
        <v>2755122.1014176817</v>
      </c>
      <c r="I19" s="10">
        <v>5390868.9089883827</v>
      </c>
      <c r="J19" s="96">
        <v>3.01</v>
      </c>
      <c r="K19" s="79">
        <v>16.696357429238599</v>
      </c>
      <c r="L19" s="82" t="str">
        <f t="shared" si="0"/>
        <v>No</v>
      </c>
      <c r="M19" s="83">
        <v>0.2707889862093884</v>
      </c>
      <c r="N19" s="54">
        <v>713731.20592670201</v>
      </c>
      <c r="O19" s="53">
        <v>3.1162888527059907</v>
      </c>
      <c r="P19" s="123">
        <f t="shared" si="1"/>
        <v>3.1162888527059907</v>
      </c>
      <c r="Q19" s="86">
        <v>3.1162888527059907</v>
      </c>
      <c r="R19" s="116">
        <v>713731.20592670201</v>
      </c>
      <c r="S19" s="54">
        <v>1922015.6016439991</v>
      </c>
      <c r="T19" s="55">
        <v>0.17275187040291626</v>
      </c>
      <c r="U19" s="55"/>
      <c r="V19" s="57"/>
      <c r="W19" s="57"/>
      <c r="X19" s="57"/>
    </row>
    <row r="20" spans="1:24" x14ac:dyDescent="0.2">
      <c r="A20" s="8" t="s">
        <v>61</v>
      </c>
      <c r="B20" s="9">
        <v>5792.7460756860346</v>
      </c>
      <c r="C20" s="9">
        <v>32.902898914458767</v>
      </c>
      <c r="D20" s="9">
        <v>0</v>
      </c>
      <c r="E20" s="10">
        <v>3312450.7435594425</v>
      </c>
      <c r="F20" s="10">
        <v>3375854.7217409858</v>
      </c>
      <c r="G20" s="10">
        <v>3445059.2161886264</v>
      </c>
      <c r="H20" s="10">
        <v>87596.783214329844</v>
      </c>
      <c r="I20" s="10">
        <v>3532655.9994029561</v>
      </c>
      <c r="J20" s="96">
        <v>36.72</v>
      </c>
      <c r="K20" s="79">
        <v>35.829569253231512</v>
      </c>
      <c r="L20" s="82" t="str">
        <f t="shared" si="0"/>
        <v>Yes</v>
      </c>
      <c r="M20" s="83">
        <v>0.7707804405348111</v>
      </c>
      <c r="N20" s="54">
        <v>2655384.2603223803</v>
      </c>
      <c r="O20" s="53">
        <v>38.199848362475521</v>
      </c>
      <c r="P20" s="123">
        <f t="shared" si="1"/>
        <v>36.72</v>
      </c>
      <c r="Q20" s="86">
        <v>36.72</v>
      </c>
      <c r="R20" s="116">
        <v>2552515.6307902941</v>
      </c>
      <c r="S20" s="54">
        <v>892543.58539833222</v>
      </c>
      <c r="T20" s="55">
        <v>2.7126594155693531E-2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1575.6501165054717</v>
      </c>
      <c r="C21" s="9">
        <v>31.178816717929809</v>
      </c>
      <c r="D21" s="9">
        <v>216623.79604158137</v>
      </c>
      <c r="E21" s="10">
        <v>5896413.9377495656</v>
      </c>
      <c r="F21" s="10">
        <v>5711115.1027583592</v>
      </c>
      <c r="G21" s="10">
        <v>6132467.0919873202</v>
      </c>
      <c r="H21" s="10">
        <v>78030.059981655111</v>
      </c>
      <c r="I21" s="10">
        <v>6210497.1519689756</v>
      </c>
      <c r="J21" s="96">
        <v>190.79</v>
      </c>
      <c r="K21" s="79">
        <v>143.64667243209382</v>
      </c>
      <c r="L21" s="82" t="str">
        <f t="shared" si="0"/>
        <v>Yes</v>
      </c>
      <c r="M21" s="83">
        <v>0.605249043067148</v>
      </c>
      <c r="N21" s="54">
        <v>3711669.8390661012</v>
      </c>
      <c r="O21" s="53">
        <v>196.3036188568079</v>
      </c>
      <c r="P21" s="123">
        <f t="shared" si="1"/>
        <v>190.79</v>
      </c>
      <c r="Q21" s="86">
        <v>190.79</v>
      </c>
      <c r="R21" s="116">
        <v>3607419.4287369475</v>
      </c>
      <c r="S21" s="54">
        <v>2525047.6632503727</v>
      </c>
      <c r="T21" s="55"/>
      <c r="U21" s="55">
        <v>11.656372519506974</v>
      </c>
      <c r="V21" s="57">
        <v>0.48970000000000002</v>
      </c>
      <c r="W21" s="57"/>
      <c r="X21" s="57">
        <f t="shared" si="2"/>
        <v>12.146072519506973</v>
      </c>
    </row>
    <row r="22" spans="1:24" x14ac:dyDescent="0.2">
      <c r="A22" s="14" t="s">
        <v>63</v>
      </c>
      <c r="B22" s="9">
        <v>917</v>
      </c>
      <c r="C22" s="9">
        <v>15126.482332201396</v>
      </c>
      <c r="D22" s="9">
        <v>30920894.664098553</v>
      </c>
      <c r="E22" s="10">
        <v>61887715.004588746</v>
      </c>
      <c r="F22" s="10">
        <v>62870241.767665759</v>
      </c>
      <c r="G22" s="10">
        <v>64365287.049161993</v>
      </c>
      <c r="H22" s="10">
        <v>1267250.4244338216</v>
      </c>
      <c r="I22" s="10">
        <v>65632537.473595813</v>
      </c>
      <c r="J22" s="96">
        <v>1055.6500000000001</v>
      </c>
      <c r="K22" s="79">
        <v>59.880941785506195</v>
      </c>
      <c r="L22" s="82" t="str">
        <f t="shared" si="0"/>
        <v>Yes</v>
      </c>
      <c r="M22" s="83">
        <v>0.18710224490842911</v>
      </c>
      <c r="N22" s="54">
        <v>12042889.701073648</v>
      </c>
      <c r="O22" s="53">
        <v>1094.4101873022219</v>
      </c>
      <c r="P22" s="123">
        <f t="shared" si="1"/>
        <v>1055.6500000000001</v>
      </c>
      <c r="Q22" s="130" t="s">
        <v>64</v>
      </c>
      <c r="R22" s="116">
        <v>11616372.600000001</v>
      </c>
      <c r="S22" s="54">
        <v>52748914.449161991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15549.81783322764</v>
      </c>
      <c r="C23" s="9">
        <v>118.73342204721388</v>
      </c>
      <c r="D23" s="9">
        <v>0</v>
      </c>
      <c r="E23" s="10">
        <v>5629656.0483417353</v>
      </c>
      <c r="F23" s="10">
        <v>5865641.6501203524</v>
      </c>
      <c r="G23" s="10">
        <v>5855029.9928297494</v>
      </c>
      <c r="H23" s="10">
        <v>263666.19646142598</v>
      </c>
      <c r="I23" s="10">
        <v>6118696.1892911755</v>
      </c>
      <c r="J23" s="96"/>
      <c r="K23" s="79"/>
      <c r="L23" s="82"/>
      <c r="M23" s="83"/>
      <c r="N23" s="54"/>
      <c r="O23" s="53"/>
      <c r="P23" s="123"/>
      <c r="Q23" s="86">
        <v>31.37780592043563</v>
      </c>
      <c r="R23" s="116">
        <v>5855029.9928297494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1391.8203948687185</v>
      </c>
      <c r="C24" s="9">
        <v>41.394613813203485</v>
      </c>
      <c r="D24" s="9">
        <v>0</v>
      </c>
      <c r="E24" s="10">
        <v>1038121.2121198818</v>
      </c>
      <c r="F24" s="10">
        <v>1060768.7673610074</v>
      </c>
      <c r="G24" s="10">
        <v>1079680.6733770312</v>
      </c>
      <c r="H24" s="10">
        <v>33468.722763265316</v>
      </c>
      <c r="I24" s="10">
        <v>1113149.3961402965</v>
      </c>
      <c r="J24" s="96">
        <v>25.59</v>
      </c>
      <c r="K24" s="79">
        <v>7.0382995672319639</v>
      </c>
      <c r="L24" s="82" t="str">
        <f t="shared" si="0"/>
        <v>Yes</v>
      </c>
      <c r="M24" s="83">
        <v>0.41237957084398924</v>
      </c>
      <c r="N24" s="54">
        <v>445238.25273576943</v>
      </c>
      <c r="O24" s="53">
        <v>26.658028481814636</v>
      </c>
      <c r="P24" s="123">
        <f t="shared" si="1"/>
        <v>25.59</v>
      </c>
      <c r="Q24" s="86">
        <v>25.59</v>
      </c>
      <c r="R24" s="116">
        <v>427400.20685628604</v>
      </c>
      <c r="S24" s="54">
        <v>652280.46652074519</v>
      </c>
      <c r="T24" s="55">
        <v>1.5757616907943944E-2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207.39999999999998</v>
      </c>
      <c r="C25" s="9">
        <v>118.56423044032223</v>
      </c>
      <c r="D25" s="9">
        <v>334224.91069169727</v>
      </c>
      <c r="E25" s="10">
        <v>1168342.7081622137</v>
      </c>
      <c r="F25" s="10">
        <v>1209078.242455964</v>
      </c>
      <c r="G25" s="10">
        <v>1215115.3710729235</v>
      </c>
      <c r="H25" s="10">
        <v>41648.797581906721</v>
      </c>
      <c r="I25" s="10">
        <v>1256764.1686548302</v>
      </c>
      <c r="J25" s="96">
        <v>146.47</v>
      </c>
      <c r="K25" s="79">
        <v>33.251685013986069</v>
      </c>
      <c r="L25" s="82" t="str">
        <f t="shared" si="0"/>
        <v>Yes</v>
      </c>
      <c r="M25" s="83">
        <v>0.31202604007705959</v>
      </c>
      <c r="N25" s="54">
        <v>379147.63747265114</v>
      </c>
      <c r="O25" s="53">
        <v>152.34154511115847</v>
      </c>
      <c r="P25" s="123">
        <f t="shared" si="1"/>
        <v>146.47</v>
      </c>
      <c r="Q25" s="86">
        <v>146.47</v>
      </c>
      <c r="R25" s="116">
        <v>364534.53599999991</v>
      </c>
      <c r="S25" s="54">
        <v>850580.83507292368</v>
      </c>
      <c r="T25" s="55"/>
      <c r="U25" s="55">
        <v>2.5449354846489411</v>
      </c>
      <c r="V25" s="57">
        <v>0.31569999999999998</v>
      </c>
      <c r="W25" s="69"/>
      <c r="X25" s="57">
        <f>SUM(U25:W25)</f>
        <v>2.8606354846489412</v>
      </c>
    </row>
    <row r="26" spans="1:24" x14ac:dyDescent="0.2">
      <c r="A26" s="8" t="s">
        <v>68</v>
      </c>
      <c r="B26" s="9">
        <v>39197.866342045258</v>
      </c>
      <c r="C26" s="9">
        <v>333.93806784129134</v>
      </c>
      <c r="D26" s="9">
        <v>0</v>
      </c>
      <c r="E26" s="10">
        <v>17234517.873270459</v>
      </c>
      <c r="F26" s="10">
        <v>17861394.697178837</v>
      </c>
      <c r="G26" s="10">
        <v>17924473.217095107</v>
      </c>
      <c r="H26" s="10">
        <v>724052.29975777457</v>
      </c>
      <c r="I26" s="10">
        <v>18648525.516852882</v>
      </c>
      <c r="J26" s="96"/>
      <c r="K26" s="79"/>
      <c r="L26" s="82"/>
      <c r="M26" s="83"/>
      <c r="N26" s="54"/>
      <c r="O26" s="53"/>
      <c r="P26" s="123"/>
      <c r="Q26" s="86">
        <v>38.10682164152341</v>
      </c>
      <c r="R26" s="116">
        <v>17924473.217095107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4212.9459759277916</v>
      </c>
      <c r="C27" s="9">
        <v>116.27703727280799</v>
      </c>
      <c r="D27" s="9">
        <v>0</v>
      </c>
      <c r="E27" s="10">
        <v>3983824.243706027</v>
      </c>
      <c r="F27" s="10">
        <v>4121386.7686314047</v>
      </c>
      <c r="G27" s="10">
        <v>4143310.0411048708</v>
      </c>
      <c r="H27" s="10">
        <v>115055.18227336688</v>
      </c>
      <c r="I27" s="10">
        <v>4258365.2233782373</v>
      </c>
      <c r="J27" s="96">
        <v>38.380000000000003</v>
      </c>
      <c r="K27" s="79">
        <v>5.0424461079312168</v>
      </c>
      <c r="L27" s="82" t="str">
        <f t="shared" si="0"/>
        <v>Yes</v>
      </c>
      <c r="M27" s="83">
        <v>0.48530085048251315</v>
      </c>
      <c r="N27" s="54">
        <v>2010751.8867609301</v>
      </c>
      <c r="O27" s="53">
        <v>39.773274612944974</v>
      </c>
      <c r="P27" s="123">
        <f t="shared" si="1"/>
        <v>38.380000000000003</v>
      </c>
      <c r="Q27" s="86">
        <v>38.380000000000003</v>
      </c>
      <c r="R27" s="116">
        <v>1940314.3986733039</v>
      </c>
      <c r="S27" s="54">
        <v>2202995.6424315665</v>
      </c>
      <c r="T27" s="55">
        <v>1.894609369228183E-2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305.74483617932901</v>
      </c>
      <c r="C28" s="9">
        <v>229.28208367650498</v>
      </c>
      <c r="D28" s="9">
        <v>640640.81639516947</v>
      </c>
      <c r="E28" s="10">
        <v>3297380.6350153866</v>
      </c>
      <c r="F28" s="10">
        <v>3408178.1339704678</v>
      </c>
      <c r="G28" s="10">
        <v>3429385.8008390977</v>
      </c>
      <c r="H28" s="10">
        <v>91467.155461892995</v>
      </c>
      <c r="I28" s="10">
        <v>3520852.9563009907</v>
      </c>
      <c r="J28" s="98">
        <v>170.26</v>
      </c>
      <c r="K28" s="99">
        <v>53.248218173906615</v>
      </c>
      <c r="L28" s="100" t="str">
        <f t="shared" si="0"/>
        <v>Yes</v>
      </c>
      <c r="M28" s="101">
        <v>0.18671473752246728</v>
      </c>
      <c r="N28" s="122">
        <v>640316.86966694833</v>
      </c>
      <c r="O28" s="121">
        <v>174.52376238209035</v>
      </c>
      <c r="P28" s="124">
        <f t="shared" si="1"/>
        <v>170.26</v>
      </c>
      <c r="Q28" s="86">
        <v>170.26</v>
      </c>
      <c r="R28" s="116">
        <v>624673.38969471061</v>
      </c>
      <c r="S28" s="54">
        <v>2804712.411144387</v>
      </c>
      <c r="T28" s="55"/>
      <c r="U28" s="55">
        <v>4.3779795782077411</v>
      </c>
      <c r="V28" s="57">
        <v>0.254</v>
      </c>
      <c r="W28" s="69"/>
      <c r="X28" s="57">
        <f>SUM(U28:W28)</f>
        <v>4.6319795782077406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63"/>
      <c r="K29" s="63"/>
      <c r="L29" s="63"/>
      <c r="M29" s="16"/>
      <c r="N29" s="16"/>
      <c r="O29" s="63"/>
      <c r="P29" s="63"/>
      <c r="Q29" s="63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 t="shared" ref="B30:I30" si="3">SUM(B10:B28)</f>
        <v>1424105.5821987812</v>
      </c>
      <c r="C30" s="35">
        <f t="shared" si="3"/>
        <v>33826.273287051241</v>
      </c>
      <c r="D30" s="35">
        <f t="shared" si="3"/>
        <v>41412352.284356415</v>
      </c>
      <c r="E30" s="35">
        <f t="shared" si="3"/>
        <v>1620274663.9182234</v>
      </c>
      <c r="F30" s="35">
        <f t="shared" si="3"/>
        <v>1656277824.0267341</v>
      </c>
      <c r="G30" s="35">
        <f t="shared" si="3"/>
        <v>1685139673.2590342</v>
      </c>
      <c r="H30" s="35">
        <f t="shared" si="3"/>
        <v>43888425.560898498</v>
      </c>
      <c r="I30" s="35">
        <f t="shared" si="3"/>
        <v>1729028098.8199329</v>
      </c>
      <c r="J30" s="61"/>
      <c r="K30" s="61"/>
      <c r="L30" s="61"/>
      <c r="M30" s="28"/>
      <c r="N30" s="39"/>
      <c r="O30" s="61"/>
      <c r="P30" s="61"/>
      <c r="Q30" s="61"/>
      <c r="R30" s="61">
        <f>SUM(R10:R28)</f>
        <v>1238219208.5160265</v>
      </c>
      <c r="S30" s="61">
        <f>SUM(S10:S28)</f>
        <v>446920464.74300742</v>
      </c>
      <c r="T30" s="41"/>
      <c r="U30" s="16"/>
      <c r="V30" s="16"/>
      <c r="W30" s="16"/>
      <c r="X30" s="16"/>
    </row>
    <row r="31" spans="1:24" ht="15.75" thickBot="1" x14ac:dyDescent="0.3">
      <c r="A31" s="16"/>
      <c r="B31" s="35"/>
      <c r="C31" s="35"/>
      <c r="D31" s="35"/>
      <c r="E31" s="61"/>
      <c r="F31" s="61"/>
      <c r="G31" s="61"/>
      <c r="H31" s="61"/>
      <c r="I31" s="61"/>
      <c r="J31" s="61"/>
      <c r="K31" s="163" t="s">
        <v>117</v>
      </c>
      <c r="L31" s="164"/>
      <c r="M31" s="164"/>
      <c r="N31" s="164"/>
      <c r="O31" s="165"/>
      <c r="P31" s="61"/>
      <c r="Q31" s="61"/>
      <c r="R31" s="61"/>
      <c r="S31" s="61"/>
      <c r="T31" s="41"/>
      <c r="U31" s="16"/>
      <c r="V31" s="16"/>
      <c r="W31" s="16"/>
      <c r="X31" s="16"/>
    </row>
    <row r="32" spans="1:24" ht="63.75" x14ac:dyDescent="0.2">
      <c r="A32" s="16" t="s">
        <v>118</v>
      </c>
      <c r="C32" s="16"/>
      <c r="D32" s="16"/>
      <c r="E32" s="16"/>
      <c r="F32" s="16"/>
      <c r="G32" s="16"/>
      <c r="H32" s="16"/>
      <c r="I32" s="16"/>
      <c r="J32" s="63"/>
      <c r="K32" s="109" t="s">
        <v>119</v>
      </c>
      <c r="L32" s="110" t="s">
        <v>120</v>
      </c>
      <c r="M32" s="110" t="s">
        <v>121</v>
      </c>
      <c r="N32" s="110" t="s">
        <v>122</v>
      </c>
      <c r="O32" s="111" t="s">
        <v>123</v>
      </c>
      <c r="P32" s="16"/>
      <c r="Q32" s="133"/>
      <c r="R32" s="16"/>
      <c r="S32" s="16"/>
      <c r="T32" s="58"/>
      <c r="U32" s="16"/>
      <c r="V32" s="16"/>
      <c r="W32" s="16"/>
      <c r="X32" s="16"/>
    </row>
    <row r="33" spans="1:24" ht="26.25" thickBot="1" x14ac:dyDescent="0.25">
      <c r="A33" s="16" t="s">
        <v>82</v>
      </c>
      <c r="B33" s="16"/>
      <c r="C33" s="16"/>
      <c r="D33" s="16"/>
      <c r="E33" s="16"/>
      <c r="F33" s="16"/>
      <c r="G33" s="16"/>
      <c r="H33" s="16"/>
      <c r="I33" s="16"/>
      <c r="J33" s="42"/>
      <c r="K33" s="127">
        <v>65.246790406406717</v>
      </c>
      <c r="L33" s="128">
        <v>131.60174285718352</v>
      </c>
      <c r="M33" s="112">
        <v>9</v>
      </c>
      <c r="N33" s="128">
        <v>7.3727724945307562</v>
      </c>
      <c r="O33" s="129">
        <v>72.619562900937467</v>
      </c>
      <c r="P33" s="16"/>
      <c r="Q33" s="58"/>
      <c r="R33" s="114" t="s">
        <v>124</v>
      </c>
      <c r="S33" s="37">
        <f>R30+S30</f>
        <v>1685139673.2590339</v>
      </c>
      <c r="T33" s="16"/>
      <c r="U33" s="13"/>
      <c r="V33" s="43"/>
      <c r="W33" s="16"/>
      <c r="X33" s="16"/>
    </row>
    <row r="34" spans="1:24" ht="28.5" customHeight="1" x14ac:dyDescent="0.2">
      <c r="A34" s="16"/>
      <c r="B34" s="44" t="s">
        <v>125</v>
      </c>
      <c r="C34" s="16"/>
      <c r="D34" s="16"/>
      <c r="E34" s="16"/>
      <c r="F34" s="16"/>
      <c r="G34" s="16"/>
      <c r="H34" s="45"/>
      <c r="I34" s="45"/>
      <c r="J34" s="16"/>
      <c r="K34" s="39"/>
      <c r="L34" s="41"/>
      <c r="M34" s="41"/>
      <c r="N34" s="39"/>
      <c r="O34" s="16"/>
      <c r="P34" s="16"/>
      <c r="Q34" s="58"/>
      <c r="R34" s="126" t="s">
        <v>126</v>
      </c>
      <c r="S34" s="37">
        <f>H30</f>
        <v>43888425.560898498</v>
      </c>
      <c r="T34" s="16"/>
      <c r="U34" s="16"/>
      <c r="V34" s="16"/>
      <c r="W34" s="16"/>
      <c r="X34" s="16"/>
    </row>
    <row r="35" spans="1:24" ht="38.25" x14ac:dyDescent="0.2">
      <c r="A35" s="16"/>
      <c r="B35" s="14"/>
      <c r="C35" s="65">
        <v>2023</v>
      </c>
      <c r="D35" s="65">
        <v>2024</v>
      </c>
      <c r="E35" s="65" t="s">
        <v>127</v>
      </c>
      <c r="F35" s="16"/>
      <c r="G35" s="16"/>
      <c r="H35" s="16"/>
      <c r="I35" s="45"/>
      <c r="J35" s="41"/>
      <c r="K35" s="39"/>
      <c r="L35" s="16"/>
      <c r="M35" s="16"/>
      <c r="N35" s="16"/>
      <c r="O35" s="16"/>
      <c r="P35" s="16"/>
      <c r="Q35" s="58"/>
      <c r="R35" s="114" t="s">
        <v>128</v>
      </c>
      <c r="S35" s="37">
        <f>SUM(S33:S34)</f>
        <v>1729028098.8199325</v>
      </c>
      <c r="T35" s="16"/>
      <c r="U35" s="16"/>
      <c r="V35" s="16"/>
      <c r="W35" s="16"/>
      <c r="X35" s="16"/>
    </row>
    <row r="36" spans="1:24" x14ac:dyDescent="0.2">
      <c r="A36" s="16"/>
      <c r="B36" s="67"/>
      <c r="C36" s="66"/>
      <c r="D36" s="66"/>
      <c r="E36" s="66" t="s">
        <v>129</v>
      </c>
      <c r="F36" s="16"/>
      <c r="G36" s="16"/>
      <c r="H36" s="16"/>
      <c r="I36" s="16"/>
      <c r="J36" s="16"/>
      <c r="K36" s="16"/>
      <c r="L36" s="16"/>
      <c r="M36" s="42"/>
      <c r="N36" s="16"/>
      <c r="O36" s="13"/>
      <c r="P36" s="16"/>
      <c r="Q36" s="58"/>
      <c r="R36" s="16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130</v>
      </c>
      <c r="C37" s="23">
        <v>1620274663.9182234</v>
      </c>
      <c r="D37" s="23">
        <v>1685139673.2590344</v>
      </c>
      <c r="E37" s="24">
        <f>D37/C37</f>
        <v>1.0400333417446346</v>
      </c>
      <c r="F37" s="16"/>
      <c r="G37" s="16"/>
      <c r="H37" s="39"/>
      <c r="I37" s="45"/>
      <c r="J37" s="16"/>
      <c r="K37" s="16"/>
      <c r="L37" s="16"/>
      <c r="M37" s="16"/>
      <c r="N37" s="16"/>
      <c r="O37" s="13"/>
      <c r="P37" s="40"/>
      <c r="Q37" s="40"/>
      <c r="R37" s="40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131</v>
      </c>
      <c r="C38" s="23">
        <v>1656277824.0267339</v>
      </c>
      <c r="D38" s="23">
        <v>1729028098.8199329</v>
      </c>
      <c r="E38" s="24">
        <f t="shared" ref="E38:E39" si="4">D38/C38</f>
        <v>1.0439239563181066</v>
      </c>
      <c r="F38" s="16"/>
      <c r="G38" s="16"/>
      <c r="H38" s="16"/>
      <c r="I38" s="45"/>
      <c r="J38" s="16"/>
      <c r="K38" s="16"/>
      <c r="L38" s="16"/>
      <c r="M38" s="16"/>
      <c r="N38" s="71"/>
      <c r="O38" s="13"/>
      <c r="P38" s="71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132</v>
      </c>
      <c r="C39" s="23">
        <v>43583176.566832297</v>
      </c>
      <c r="D39" s="23">
        <v>43888425.560898505</v>
      </c>
      <c r="E39" s="24">
        <f t="shared" si="4"/>
        <v>1.0070038262034005</v>
      </c>
      <c r="F39" s="16"/>
      <c r="G39" s="45"/>
      <c r="H39" s="16"/>
      <c r="I39" s="45"/>
      <c r="J39" s="41"/>
      <c r="K39" s="41"/>
      <c r="L39" s="16"/>
      <c r="M39" s="16"/>
      <c r="N39" s="16"/>
      <c r="O39" s="13"/>
      <c r="P39" s="39"/>
      <c r="Q39" s="39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133</v>
      </c>
      <c r="C40" s="16"/>
      <c r="D40" s="16"/>
      <c r="E40" s="16"/>
      <c r="F40" s="16"/>
      <c r="G40" s="45"/>
      <c r="H40" s="16"/>
      <c r="I40" s="45"/>
      <c r="J40" s="51"/>
      <c r="K40" s="51"/>
      <c r="L40" s="16"/>
      <c r="M40" s="16"/>
      <c r="N40" s="16"/>
      <c r="O40" s="13"/>
      <c r="P40" s="39"/>
      <c r="Q40" s="39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 t="s">
        <v>134</v>
      </c>
      <c r="C41" s="16"/>
      <c r="D41" s="16"/>
      <c r="E41" s="16"/>
      <c r="F41" s="16"/>
      <c r="G41" s="16"/>
      <c r="H41" s="16"/>
      <c r="I41" s="45"/>
      <c r="J41" s="16"/>
      <c r="K41" s="16"/>
      <c r="L41" s="16"/>
      <c r="M41" s="16"/>
      <c r="N41" s="16"/>
      <c r="O41" s="39"/>
      <c r="P41" s="39"/>
      <c r="Q41" s="39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16"/>
      <c r="K42" s="16"/>
      <c r="L42" s="52"/>
      <c r="M42" s="16"/>
      <c r="N42" s="16"/>
      <c r="O42" s="39"/>
      <c r="P42" s="39"/>
      <c r="Q42" s="39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L43" s="5"/>
      <c r="O43" s="2"/>
    </row>
    <row r="44" spans="1:24" x14ac:dyDescent="0.2">
      <c r="I44" s="7"/>
      <c r="L44" s="5"/>
      <c r="O44" s="2"/>
    </row>
    <row r="45" spans="1:24" x14ac:dyDescent="0.2">
      <c r="A45" s="16"/>
      <c r="F45" s="16"/>
      <c r="G45" s="15"/>
      <c r="I45" s="7"/>
      <c r="L45" s="5"/>
      <c r="O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2" right="0.2" top="1.25" bottom="0.75" header="0.3" footer="0.3"/>
  <pageSetup paperSize="17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2"/>
  <sheetViews>
    <sheetView zoomScale="80" zoomScaleNormal="80" zoomScaleSheetLayoutView="70" workbookViewId="0">
      <selection activeCell="V15" sqref="V15:V28"/>
    </sheetView>
  </sheetViews>
  <sheetFormatPr defaultRowHeight="12.75" x14ac:dyDescent="0.2"/>
  <cols>
    <col min="1" max="1" width="11.42578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6.28515625" customWidth="1"/>
    <col min="8" max="8" width="15.85546875" bestFit="1" customWidth="1"/>
    <col min="9" max="9" width="15.42578125" bestFit="1" customWidth="1"/>
    <col min="10" max="10" width="17.42578125" customWidth="1"/>
    <col min="11" max="11" width="19.5703125" customWidth="1"/>
    <col min="12" max="12" width="24.42578125" customWidth="1"/>
    <col min="13" max="13" width="17" customWidth="1"/>
    <col min="14" max="14" width="18" customWidth="1"/>
    <col min="15" max="15" width="20.7109375" customWidth="1"/>
    <col min="16" max="16" width="19.85546875" customWidth="1"/>
    <col min="17" max="17" width="24.5703125" customWidth="1"/>
    <col min="18" max="18" width="17.85546875" customWidth="1"/>
    <col min="19" max="19" width="17.5703125" customWidth="1"/>
    <col min="20" max="20" width="13.5703125" customWidth="1"/>
    <col min="21" max="21" width="13.140625" customWidth="1"/>
    <col min="22" max="22" width="9.5703125" bestFit="1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13</v>
      </c>
      <c r="K1" s="1">
        <v>14</v>
      </c>
      <c r="L1" s="1">
        <v>15</v>
      </c>
      <c r="M1" s="1">
        <v>16</v>
      </c>
      <c r="Q1" s="1">
        <v>17</v>
      </c>
      <c r="R1" s="1">
        <v>18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135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60" t="s">
        <v>136</v>
      </c>
      <c r="K6" s="161"/>
      <c r="L6" s="161"/>
      <c r="M6" s="161"/>
      <c r="N6" s="161"/>
      <c r="O6" s="161"/>
      <c r="P6" s="162"/>
      <c r="Q6" s="16"/>
      <c r="R6" s="16"/>
      <c r="S6" s="16"/>
      <c r="T6" s="16"/>
      <c r="U6" s="16"/>
      <c r="V6" s="16"/>
      <c r="W6" s="16"/>
      <c r="X6" s="16"/>
    </row>
    <row r="7" spans="1:24" s="3" customFormat="1" ht="94.5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137</v>
      </c>
      <c r="F7" s="30" t="s">
        <v>138</v>
      </c>
      <c r="G7" s="78" t="s">
        <v>139</v>
      </c>
      <c r="H7" s="30" t="s">
        <v>140</v>
      </c>
      <c r="I7" s="78" t="s">
        <v>141</v>
      </c>
      <c r="J7" s="117" t="s">
        <v>142</v>
      </c>
      <c r="K7" s="118" t="s">
        <v>14</v>
      </c>
      <c r="L7" s="118" t="s">
        <v>15</v>
      </c>
      <c r="M7" s="118" t="s">
        <v>143</v>
      </c>
      <c r="N7" s="118" t="s">
        <v>144</v>
      </c>
      <c r="O7" s="118" t="s">
        <v>145</v>
      </c>
      <c r="P7" s="119" t="s">
        <v>146</v>
      </c>
      <c r="Q7" s="30" t="s">
        <v>20</v>
      </c>
      <c r="R7" s="30" t="s">
        <v>95</v>
      </c>
      <c r="S7" s="30" t="s">
        <v>96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68.25" customHeight="1" x14ac:dyDescent="0.3">
      <c r="A8" s="16"/>
      <c r="B8" s="16"/>
      <c r="C8" s="16"/>
      <c r="D8" s="16"/>
      <c r="E8" s="64" t="s">
        <v>97</v>
      </c>
      <c r="F8" s="64" t="s">
        <v>98</v>
      </c>
      <c r="G8" s="64" t="s">
        <v>99</v>
      </c>
      <c r="H8" s="64" t="s">
        <v>147</v>
      </c>
      <c r="I8" s="64" t="s">
        <v>101</v>
      </c>
      <c r="J8" s="90" t="s">
        <v>102</v>
      </c>
      <c r="K8" s="64" t="s">
        <v>103</v>
      </c>
      <c r="L8" s="81" t="s">
        <v>104</v>
      </c>
      <c r="M8" s="81" t="s">
        <v>105</v>
      </c>
      <c r="N8" s="81" t="s">
        <v>106</v>
      </c>
      <c r="O8" s="81" t="s">
        <v>107</v>
      </c>
      <c r="P8" s="91" t="s">
        <v>108</v>
      </c>
      <c r="Q8" s="81" t="s">
        <v>109</v>
      </c>
      <c r="R8" s="81" t="s">
        <v>110</v>
      </c>
      <c r="S8" s="64" t="s">
        <v>111</v>
      </c>
      <c r="T8" s="64" t="s">
        <v>112</v>
      </c>
      <c r="U8" s="64" t="s">
        <v>113</v>
      </c>
      <c r="V8" s="64" t="s">
        <v>114</v>
      </c>
      <c r="W8" s="64" t="s">
        <v>115</v>
      </c>
      <c r="X8" s="64" t="s">
        <v>116</v>
      </c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252080.91639320125</v>
      </c>
      <c r="C10" s="9">
        <v>2030.9139661117977</v>
      </c>
      <c r="D10" s="9">
        <v>0</v>
      </c>
      <c r="E10" s="10">
        <v>114948897.87529978</v>
      </c>
      <c r="F10" s="10">
        <v>118028325.27245916</v>
      </c>
      <c r="G10" s="10">
        <v>118891424.75038294</v>
      </c>
      <c r="H10" s="10">
        <v>4438136.6342962226</v>
      </c>
      <c r="I10" s="10">
        <v>123329561.38467917</v>
      </c>
      <c r="J10" s="131"/>
      <c r="K10" s="56"/>
      <c r="L10" s="56"/>
      <c r="M10" s="12"/>
      <c r="N10" s="12"/>
      <c r="O10" s="12"/>
      <c r="P10" s="132"/>
      <c r="Q10" s="86">
        <v>39.30332716556957</v>
      </c>
      <c r="R10" s="54">
        <v>118891424.75038294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553487.56093058607</v>
      </c>
      <c r="C11" s="9">
        <v>5073.41144932519</v>
      </c>
      <c r="D11" s="9">
        <v>0</v>
      </c>
      <c r="E11" s="10">
        <v>430790438.42349374</v>
      </c>
      <c r="F11" s="10">
        <v>439206238.11072785</v>
      </c>
      <c r="G11" s="10">
        <v>445565724.76730859</v>
      </c>
      <c r="H11" s="10">
        <v>12161350.650776472</v>
      </c>
      <c r="I11" s="10">
        <v>457727075.41808504</v>
      </c>
      <c r="J11" s="131"/>
      <c r="K11" s="56"/>
      <c r="L11" s="56"/>
      <c r="M11" s="12"/>
      <c r="N11" s="12"/>
      <c r="O11" s="12"/>
      <c r="P11" s="132"/>
      <c r="Q11" s="86">
        <v>67.084573683127417</v>
      </c>
      <c r="R11" s="54">
        <v>445565724.76730859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341471.40430337458</v>
      </c>
      <c r="C12" s="9">
        <v>4738.7560470069602</v>
      </c>
      <c r="D12" s="9">
        <v>0</v>
      </c>
      <c r="E12" s="10">
        <v>662294526.94674444</v>
      </c>
      <c r="F12" s="10">
        <v>674856295.15772533</v>
      </c>
      <c r="G12" s="10">
        <v>685009959.80405343</v>
      </c>
      <c r="H12" s="10">
        <v>14908442.586951518</v>
      </c>
      <c r="I12" s="10">
        <v>699918402.39100492</v>
      </c>
      <c r="J12" s="131"/>
      <c r="K12" s="56"/>
      <c r="L12" s="56"/>
      <c r="M12" s="12"/>
      <c r="N12" s="12"/>
      <c r="O12" s="12"/>
      <c r="P12" s="132"/>
      <c r="Q12" s="86">
        <v>135.93198328516874</v>
      </c>
      <c r="R12" s="54">
        <v>557002622.66555297</v>
      </c>
      <c r="S12" s="54">
        <v>52168719.804922819</v>
      </c>
      <c r="T12" s="55">
        <v>1.1008948189656871E-2</v>
      </c>
      <c r="U12" s="55"/>
      <c r="V12" s="8"/>
      <c r="W12" s="8"/>
      <c r="X12" s="8"/>
    </row>
    <row r="13" spans="1:24" x14ac:dyDescent="0.2">
      <c r="A13" s="8" t="s">
        <v>54</v>
      </c>
      <c r="B13" s="9">
        <v>78475.115547283553</v>
      </c>
      <c r="C13" s="9"/>
      <c r="D13" s="9"/>
      <c r="E13" s="10"/>
      <c r="F13" s="10"/>
      <c r="G13" s="10"/>
      <c r="H13" s="10"/>
      <c r="I13" s="10"/>
      <c r="J13" s="131"/>
      <c r="K13" s="56"/>
      <c r="L13" s="56"/>
      <c r="M13" s="12"/>
      <c r="N13" s="12"/>
      <c r="O13" s="12"/>
      <c r="P13" s="132"/>
      <c r="Q13" s="86">
        <v>80.533615448966373</v>
      </c>
      <c r="R13" s="54">
        <v>75838617.333577633</v>
      </c>
      <c r="S13" s="54"/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88890.895687122989</v>
      </c>
      <c r="C14" s="9">
        <v>1936.8411385584081</v>
      </c>
      <c r="D14" s="9">
        <v>0</v>
      </c>
      <c r="E14" s="10">
        <v>167825316.1247153</v>
      </c>
      <c r="F14" s="10">
        <v>174555597.43356234</v>
      </c>
      <c r="G14" s="10">
        <v>173581402.79775852</v>
      </c>
      <c r="H14" s="10">
        <v>3656393.7621354428</v>
      </c>
      <c r="I14" s="10">
        <v>177237796.55989397</v>
      </c>
      <c r="J14" s="131">
        <v>31.33</v>
      </c>
      <c r="K14" s="79">
        <v>21.533584571215751</v>
      </c>
      <c r="L14" s="82" t="str">
        <f>IF(J14&gt;K14,"Yes","No")</f>
        <v>Yes</v>
      </c>
      <c r="M14" s="83">
        <v>0.19540002972376427</v>
      </c>
      <c r="N14" s="82">
        <v>33917811.266174711</v>
      </c>
      <c r="O14" s="75">
        <v>31.797230192503047</v>
      </c>
      <c r="P14" s="97">
        <f>IF(L14="Yes",MIN(J14,O14),O14)</f>
        <v>31.33</v>
      </c>
      <c r="Q14" s="86">
        <v>31.33</v>
      </c>
      <c r="R14" s="54">
        <v>33419421.142530758</v>
      </c>
      <c r="S14" s="54">
        <v>140161981.65522775</v>
      </c>
      <c r="T14" s="55">
        <v>7.2366276647526387E-2</v>
      </c>
      <c r="U14" s="55"/>
      <c r="V14" s="8"/>
      <c r="W14" s="8"/>
      <c r="X14" s="8"/>
    </row>
    <row r="15" spans="1:24" x14ac:dyDescent="0.2">
      <c r="A15" s="8" t="s">
        <v>56</v>
      </c>
      <c r="B15" s="9">
        <v>5439.3095242704903</v>
      </c>
      <c r="C15" s="9">
        <v>2148.7032296279394</v>
      </c>
      <c r="D15" s="9">
        <v>6886926.7239178605</v>
      </c>
      <c r="E15" s="10">
        <v>140202831.45602906</v>
      </c>
      <c r="F15" s="10">
        <v>144438870.26429436</v>
      </c>
      <c r="G15" s="10">
        <v>145011519.84882945</v>
      </c>
      <c r="H15" s="10">
        <v>2149402.8574604169</v>
      </c>
      <c r="I15" s="10">
        <v>147160922.70628986</v>
      </c>
      <c r="J15" s="131">
        <v>100.82</v>
      </c>
      <c r="K15" s="79">
        <v>58.066435893453622</v>
      </c>
      <c r="L15" s="82" t="str">
        <f t="shared" ref="L15:L28" si="0">IF(J15&gt;K15,"Yes","No")</f>
        <v>Yes</v>
      </c>
      <c r="M15" s="83">
        <v>4.5850327262867197E-2</v>
      </c>
      <c r="N15" s="82">
        <v>6648825.6419545924</v>
      </c>
      <c r="O15" s="75">
        <v>101.86381212981748</v>
      </c>
      <c r="P15" s="97">
        <f t="shared" ref="P15:P28" si="1">IF(L15="Yes",MIN(J15,O15),O15)</f>
        <v>100.82</v>
      </c>
      <c r="Q15" s="86">
        <v>100.82</v>
      </c>
      <c r="R15" s="54">
        <v>6580694.2348434096</v>
      </c>
      <c r="S15" s="54">
        <v>138430825.61398605</v>
      </c>
      <c r="T15" s="55"/>
      <c r="U15" s="55">
        <v>20.100522506392373</v>
      </c>
      <c r="V15" s="57">
        <v>9.7299999999999998E-2</v>
      </c>
      <c r="W15" s="57">
        <v>1.38E-2</v>
      </c>
      <c r="X15" s="57">
        <f>SUM(U15:W15)</f>
        <v>20.211622506392374</v>
      </c>
    </row>
    <row r="16" spans="1:24" x14ac:dyDescent="0.2">
      <c r="A16" s="8" t="s">
        <v>57</v>
      </c>
      <c r="B16" s="9">
        <v>18620.448689442575</v>
      </c>
      <c r="C16" s="9">
        <v>537.70924289968684</v>
      </c>
      <c r="D16" s="9">
        <v>0</v>
      </c>
      <c r="E16" s="10">
        <v>23400935.201832335</v>
      </c>
      <c r="F16" s="10">
        <v>24273909.588055626</v>
      </c>
      <c r="G16" s="10">
        <v>24203542.426787108</v>
      </c>
      <c r="H16" s="10">
        <v>597388.62755410909</v>
      </c>
      <c r="I16" s="10">
        <v>24800931.054341216</v>
      </c>
      <c r="J16" s="131">
        <v>24.39</v>
      </c>
      <c r="K16" s="79">
        <v>13.352800873616152</v>
      </c>
      <c r="L16" s="82" t="str">
        <f t="shared" si="0"/>
        <v>Yes</v>
      </c>
      <c r="M16" s="83">
        <v>0.22896378468295173</v>
      </c>
      <c r="N16" s="82">
        <v>5541734.67677157</v>
      </c>
      <c r="O16" s="75">
        <v>24.801294037889395</v>
      </c>
      <c r="P16" s="97">
        <f t="shared" si="1"/>
        <v>24.39</v>
      </c>
      <c r="Q16" s="86">
        <v>24.39</v>
      </c>
      <c r="R16" s="54">
        <v>5449832.9224260533</v>
      </c>
      <c r="S16" s="54">
        <v>18753709.504361056</v>
      </c>
      <c r="T16" s="55">
        <v>3.4877045079657824E-2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1763.8460991639438</v>
      </c>
      <c r="C17" s="9">
        <v>871.70191308263259</v>
      </c>
      <c r="D17" s="9">
        <v>2262967.0577502148</v>
      </c>
      <c r="E17" s="10">
        <v>27311809.779467992</v>
      </c>
      <c r="F17" s="10">
        <v>28181225.553687777</v>
      </c>
      <c r="G17" s="10">
        <v>28248552.506479815</v>
      </c>
      <c r="H17" s="10">
        <v>444633.78312828473</v>
      </c>
      <c r="I17" s="10">
        <v>28693186.289608099</v>
      </c>
      <c r="J17" s="131">
        <v>92.16</v>
      </c>
      <c r="K17" s="79">
        <v>52.731112284671617</v>
      </c>
      <c r="L17" s="82" t="str">
        <f t="shared" si="0"/>
        <v>Yes</v>
      </c>
      <c r="M17" s="83">
        <v>6.9901288754960517E-2</v>
      </c>
      <c r="N17" s="82">
        <v>1974610.2256651092</v>
      </c>
      <c r="O17" s="75">
        <v>93.290935199366643</v>
      </c>
      <c r="P17" s="97">
        <f t="shared" si="1"/>
        <v>92.16</v>
      </c>
      <c r="Q17" s="86">
        <v>92.16</v>
      </c>
      <c r="R17" s="54">
        <v>1950672.6779873888</v>
      </c>
      <c r="S17" s="54">
        <v>26297879.828492425</v>
      </c>
      <c r="T17" s="55"/>
      <c r="U17" s="55">
        <v>11.620973331638826</v>
      </c>
      <c r="V17" s="57">
        <v>0.1313</v>
      </c>
      <c r="W17" s="57"/>
      <c r="X17" s="57">
        <f t="shared" ref="X17:X21" si="2">SUM(U17:W17)</f>
        <v>11.752273331638825</v>
      </c>
    </row>
    <row r="18" spans="1:24" x14ac:dyDescent="0.2">
      <c r="A18" s="8" t="s">
        <v>59</v>
      </c>
      <c r="B18" s="9">
        <v>5576.8593578321688</v>
      </c>
      <c r="C18" s="9">
        <v>81.377151295270394</v>
      </c>
      <c r="D18" s="9">
        <v>0</v>
      </c>
      <c r="E18" s="10">
        <v>9373700.3508097269</v>
      </c>
      <c r="F18" s="10">
        <v>9804724.4548456389</v>
      </c>
      <c r="G18" s="10">
        <v>9695200.3063128665</v>
      </c>
      <c r="H18" s="10">
        <v>250449.70080454648</v>
      </c>
      <c r="I18" s="10">
        <v>9945650.007117413</v>
      </c>
      <c r="J18" s="131">
        <v>3.09</v>
      </c>
      <c r="K18" s="79">
        <v>15.274605302488267</v>
      </c>
      <c r="L18" s="82" t="str">
        <f t="shared" si="0"/>
        <v>No</v>
      </c>
      <c r="M18" s="83">
        <v>2.1474386423055058E-2</v>
      </c>
      <c r="N18" s="82">
        <v>208198.47782668425</v>
      </c>
      <c r="O18" s="75">
        <v>3.1110472828864584</v>
      </c>
      <c r="P18" s="97">
        <f t="shared" si="1"/>
        <v>3.1110472828864584</v>
      </c>
      <c r="Q18" s="86">
        <v>3.1110472828864584</v>
      </c>
      <c r="R18" s="54">
        <v>208198.47782668425</v>
      </c>
      <c r="S18" s="54">
        <v>9487001.8284861818</v>
      </c>
      <c r="T18" s="55">
        <v>0.11658065780729242</v>
      </c>
      <c r="U18" s="55"/>
      <c r="V18" s="57"/>
      <c r="W18" s="57"/>
      <c r="X18" s="57"/>
    </row>
    <row r="19" spans="1:24" x14ac:dyDescent="0.2">
      <c r="A19" s="8" t="s">
        <v>60</v>
      </c>
      <c r="B19" s="9">
        <v>18764.629459873064</v>
      </c>
      <c r="C19" s="9">
        <v>10.701185891749514</v>
      </c>
      <c r="D19" s="9">
        <v>0</v>
      </c>
      <c r="E19" s="10">
        <v>2551197.6053066757</v>
      </c>
      <c r="F19" s="10">
        <v>5390868.9089883827</v>
      </c>
      <c r="G19" s="10">
        <v>2638698.7932996289</v>
      </c>
      <c r="H19" s="10">
        <v>2767677.2207513424</v>
      </c>
      <c r="I19" s="10">
        <v>5406376.0140509717</v>
      </c>
      <c r="J19" s="131">
        <v>3.12</v>
      </c>
      <c r="K19" s="79">
        <v>16.696357429238599</v>
      </c>
      <c r="L19" s="82" t="str">
        <f t="shared" si="0"/>
        <v>No</v>
      </c>
      <c r="M19" s="83">
        <v>0.2707889862093884</v>
      </c>
      <c r="N19" s="82">
        <v>714530.57114954316</v>
      </c>
      <c r="O19" s="75">
        <v>3.1732155644103366</v>
      </c>
      <c r="P19" s="97">
        <f t="shared" si="1"/>
        <v>3.1732155644103366</v>
      </c>
      <c r="Q19" s="86">
        <v>3.1732155644103366</v>
      </c>
      <c r="R19" s="54">
        <v>714530.57114954328</v>
      </c>
      <c r="S19" s="54">
        <v>1924168.222150086</v>
      </c>
      <c r="T19" s="55">
        <v>0.17980887740989496</v>
      </c>
      <c r="U19" s="55"/>
      <c r="V19" s="57"/>
      <c r="W19" s="57"/>
      <c r="X19" s="57"/>
    </row>
    <row r="20" spans="1:24" x14ac:dyDescent="0.2">
      <c r="A20" s="8" t="s">
        <v>61</v>
      </c>
      <c r="B20" s="9">
        <v>5832.3640256449553</v>
      </c>
      <c r="C20" s="9">
        <v>32.652104359488767</v>
      </c>
      <c r="D20" s="9">
        <v>0</v>
      </c>
      <c r="E20" s="10">
        <v>3455713.267549396</v>
      </c>
      <c r="F20" s="10">
        <v>3532655.9994029561</v>
      </c>
      <c r="G20" s="10">
        <v>3574237.6090761409</v>
      </c>
      <c r="H20" s="10">
        <v>87995.962643050923</v>
      </c>
      <c r="I20" s="10">
        <v>3662233.571719192</v>
      </c>
      <c r="J20" s="131">
        <v>36.72</v>
      </c>
      <c r="K20" s="79">
        <v>35.829569253231512</v>
      </c>
      <c r="L20" s="82" t="str">
        <f t="shared" si="0"/>
        <v>Yes</v>
      </c>
      <c r="M20" s="83">
        <v>0.74092068397425681</v>
      </c>
      <c r="N20" s="82">
        <v>2648226.5740032066</v>
      </c>
      <c r="O20" s="75">
        <v>37.838095644106623</v>
      </c>
      <c r="P20" s="97">
        <f t="shared" si="1"/>
        <v>36.72</v>
      </c>
      <c r="Q20" s="86">
        <v>36.72</v>
      </c>
      <c r="R20" s="54">
        <v>2569972.884260193</v>
      </c>
      <c r="S20" s="54">
        <v>1004264.7248159479</v>
      </c>
      <c r="T20" s="55">
        <v>3.0756508485925704E-2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1661.8045209355732</v>
      </c>
      <c r="C21" s="9">
        <v>31.549336193977755</v>
      </c>
      <c r="D21" s="9">
        <v>219198.08666123429</v>
      </c>
      <c r="E21" s="10">
        <v>6359722.7682780959</v>
      </c>
      <c r="F21" s="10">
        <v>6210497.1519689756</v>
      </c>
      <c r="G21" s="10">
        <v>6577849.0695777843</v>
      </c>
      <c r="H21" s="10">
        <v>78385.643755665806</v>
      </c>
      <c r="I21" s="10">
        <v>6656234.7133334503</v>
      </c>
      <c r="J21" s="131">
        <v>190.79</v>
      </c>
      <c r="K21" s="79">
        <v>143.64667243209382</v>
      </c>
      <c r="L21" s="82" t="str">
        <f t="shared" si="0"/>
        <v>Yes</v>
      </c>
      <c r="M21" s="83">
        <v>0.58824929259716707</v>
      </c>
      <c r="N21" s="82">
        <v>3869415.061990065</v>
      </c>
      <c r="O21" s="75">
        <v>194.0368142603819</v>
      </c>
      <c r="P21" s="97">
        <f t="shared" si="1"/>
        <v>190.79</v>
      </c>
      <c r="Q21" s="86">
        <v>190.79</v>
      </c>
      <c r="R21" s="54">
        <v>3804668.2145915763</v>
      </c>
      <c r="S21" s="54">
        <v>2773180.854986208</v>
      </c>
      <c r="T21" s="55"/>
      <c r="U21" s="55">
        <v>12.651482945068295</v>
      </c>
      <c r="V21" s="57">
        <v>0.48970000000000002</v>
      </c>
      <c r="W21" s="57"/>
      <c r="X21" s="57">
        <f t="shared" si="2"/>
        <v>13.141182945068294</v>
      </c>
    </row>
    <row r="22" spans="1:24" x14ac:dyDescent="0.2">
      <c r="A22" s="14" t="s">
        <v>63</v>
      </c>
      <c r="B22" s="9">
        <v>924</v>
      </c>
      <c r="C22" s="9">
        <v>15010.621410818765</v>
      </c>
      <c r="D22" s="9">
        <v>30684064.585259724</v>
      </c>
      <c r="E22" s="10">
        <v>64049945.862964109</v>
      </c>
      <c r="F22" s="10">
        <v>65632537.473595813</v>
      </c>
      <c r="G22" s="10">
        <v>66246736.241818354</v>
      </c>
      <c r="H22" s="10">
        <v>1273025.2974589451</v>
      </c>
      <c r="I22" s="10">
        <v>67519761.5392773</v>
      </c>
      <c r="J22" s="131">
        <v>1055.6500000000001</v>
      </c>
      <c r="K22" s="79">
        <v>59.880941785506195</v>
      </c>
      <c r="L22" s="82" t="str">
        <f t="shared" si="0"/>
        <v>Yes</v>
      </c>
      <c r="M22" s="83">
        <v>0.18047573672944944</v>
      </c>
      <c r="N22" s="82">
        <v>11955928.529163687</v>
      </c>
      <c r="O22" s="75">
        <v>1078.2763825003324</v>
      </c>
      <c r="P22" s="97">
        <f t="shared" si="1"/>
        <v>1055.6500000000001</v>
      </c>
      <c r="Q22" s="130" t="s">
        <v>64</v>
      </c>
      <c r="R22" s="54">
        <v>11705047.200000001</v>
      </c>
      <c r="S22" s="54">
        <v>54541689.041818351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15622.018517975714</v>
      </c>
      <c r="C23" s="9">
        <v>119.38006445312612</v>
      </c>
      <c r="D23" s="9">
        <v>0</v>
      </c>
      <c r="E23" s="10">
        <v>5882627.2931289347</v>
      </c>
      <c r="F23" s="10">
        <v>6118696.1892911755</v>
      </c>
      <c r="G23" s="10">
        <v>6084390.1340777753</v>
      </c>
      <c r="H23" s="10">
        <v>264867.72599041573</v>
      </c>
      <c r="I23" s="10">
        <v>6349257.8600681908</v>
      </c>
      <c r="J23" s="131"/>
      <c r="K23" s="79"/>
      <c r="L23" s="82"/>
      <c r="M23" s="83"/>
      <c r="N23" s="82"/>
      <c r="O23" s="75"/>
      <c r="P23" s="97"/>
      <c r="Q23" s="86">
        <v>32.456273854094029</v>
      </c>
      <c r="R23" s="54">
        <v>6084390.1340777753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1404.0879124833584</v>
      </c>
      <c r="C24" s="9">
        <v>41.791986793840209</v>
      </c>
      <c r="D24" s="9">
        <v>0</v>
      </c>
      <c r="E24" s="10">
        <v>1089709.4338845762</v>
      </c>
      <c r="F24" s="10">
        <v>1113149.3961402965</v>
      </c>
      <c r="G24" s="10">
        <v>1127084.3788256079</v>
      </c>
      <c r="H24" s="10">
        <v>33621.240072034241</v>
      </c>
      <c r="I24" s="10">
        <v>1160705.6188976422</v>
      </c>
      <c r="J24" s="131">
        <v>25.59</v>
      </c>
      <c r="K24" s="79">
        <v>7.0382995672319639</v>
      </c>
      <c r="L24" s="82" t="str">
        <f t="shared" si="0"/>
        <v>Yes</v>
      </c>
      <c r="M24" s="83">
        <v>0.39585797671033723</v>
      </c>
      <c r="N24" s="82">
        <v>446165.34178373241</v>
      </c>
      <c r="O24" s="75">
        <v>26.480140465624181</v>
      </c>
      <c r="P24" s="97">
        <f t="shared" si="1"/>
        <v>25.59</v>
      </c>
      <c r="Q24" s="86">
        <v>25.59</v>
      </c>
      <c r="R24" s="54">
        <v>431167.31616538967</v>
      </c>
      <c r="S24" s="54">
        <v>695917.06266021822</v>
      </c>
      <c r="T24" s="55">
        <v>1.6651925788864163E-2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207.49999999999997</v>
      </c>
      <c r="C25" s="9">
        <v>118.72823170288747</v>
      </c>
      <c r="D25" s="9">
        <v>334687.21966237616</v>
      </c>
      <c r="E25" s="10">
        <v>1216467.681577276</v>
      </c>
      <c r="F25" s="10">
        <v>1256764.1686548302</v>
      </c>
      <c r="G25" s="10">
        <v>1258190.1914571996</v>
      </c>
      <c r="H25" s="10">
        <v>41838.591574512437</v>
      </c>
      <c r="I25" s="10">
        <v>1300028.7830317121</v>
      </c>
      <c r="J25" s="131">
        <v>146.47</v>
      </c>
      <c r="K25" s="79">
        <v>33.251685013986069</v>
      </c>
      <c r="L25" s="82" t="str">
        <f t="shared" si="0"/>
        <v>Yes</v>
      </c>
      <c r="M25" s="83">
        <v>0.29999993801257152</v>
      </c>
      <c r="N25" s="82">
        <v>377456.9794451854</v>
      </c>
      <c r="O25" s="75">
        <v>151.58914837156041</v>
      </c>
      <c r="P25" s="97">
        <f t="shared" si="1"/>
        <v>146.47</v>
      </c>
      <c r="Q25" s="86">
        <v>146.47</v>
      </c>
      <c r="R25" s="54">
        <v>364710.29999999993</v>
      </c>
      <c r="S25" s="54">
        <v>893479.8914571997</v>
      </c>
      <c r="T25" s="55"/>
      <c r="U25" s="55">
        <v>2.6695966830120348</v>
      </c>
      <c r="V25" s="57">
        <v>0.31569999999999998</v>
      </c>
      <c r="W25" s="69"/>
      <c r="X25" s="57">
        <f>SUM(U25:W25)</f>
        <v>2.9852966830120349</v>
      </c>
    </row>
    <row r="26" spans="1:24" x14ac:dyDescent="0.2">
      <c r="A26" s="8" t="s">
        <v>68</v>
      </c>
      <c r="B26" s="9">
        <v>39400.808807283087</v>
      </c>
      <c r="C26" s="9">
        <v>332.11440737914728</v>
      </c>
      <c r="D26" s="9">
        <v>0</v>
      </c>
      <c r="E26" s="10">
        <v>18018777.883746702</v>
      </c>
      <c r="F26" s="10">
        <v>18648525.516852882</v>
      </c>
      <c r="G26" s="10">
        <v>18636787.428648051</v>
      </c>
      <c r="H26" s="10">
        <v>727351.81342455279</v>
      </c>
      <c r="I26" s="10">
        <v>19364139.242072605</v>
      </c>
      <c r="J26" s="131"/>
      <c r="K26" s="79"/>
      <c r="L26" s="82"/>
      <c r="M26" s="83"/>
      <c r="N26" s="82"/>
      <c r="O26" s="75"/>
      <c r="P26" s="97"/>
      <c r="Q26" s="86">
        <v>39.417099954733068</v>
      </c>
      <c r="R26" s="54">
        <v>18636787.428648051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4203.1308217093256</v>
      </c>
      <c r="C27" s="9">
        <v>115.34838184117925</v>
      </c>
      <c r="D27" s="9">
        <v>0</v>
      </c>
      <c r="E27" s="10">
        <v>4121195.1808625292</v>
      </c>
      <c r="F27" s="10">
        <v>4258365.2233782373</v>
      </c>
      <c r="G27" s="10">
        <v>4262544.2764897011</v>
      </c>
      <c r="H27" s="10">
        <v>115579.48990483444</v>
      </c>
      <c r="I27" s="10">
        <v>4378123.766394536</v>
      </c>
      <c r="J27" s="131">
        <v>38.380000000000003</v>
      </c>
      <c r="K27" s="79">
        <v>5.0424461079312168</v>
      </c>
      <c r="L27" s="82" t="str">
        <f t="shared" si="0"/>
        <v>Yes</v>
      </c>
      <c r="M27" s="83">
        <v>0.4683005566621542</v>
      </c>
      <c r="N27" s="82">
        <v>1996151.8574772063</v>
      </c>
      <c r="O27" s="75">
        <v>39.576685851393762</v>
      </c>
      <c r="P27" s="97">
        <f t="shared" si="1"/>
        <v>38.380000000000003</v>
      </c>
      <c r="Q27" s="86">
        <v>38.380000000000003</v>
      </c>
      <c r="R27" s="54">
        <v>1935793.9312464471</v>
      </c>
      <c r="S27" s="54">
        <v>2326750.3452432537</v>
      </c>
      <c r="T27" s="55">
        <v>2.0171503996015368E-2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308.37650435822525</v>
      </c>
      <c r="C28" s="9">
        <v>227.39798428312272</v>
      </c>
      <c r="D28" s="9">
        <v>635376.42349454912</v>
      </c>
      <c r="E28" s="10">
        <v>3411715.2101181862</v>
      </c>
      <c r="F28" s="10">
        <v>3520852.9563009907</v>
      </c>
      <c r="G28" s="10">
        <v>3528730.5026059211</v>
      </c>
      <c r="H28" s="10">
        <v>91883.97221616449</v>
      </c>
      <c r="I28" s="10">
        <v>3620614.4748220858</v>
      </c>
      <c r="J28" s="149">
        <v>170.26</v>
      </c>
      <c r="K28" s="99">
        <v>53.248218173906615</v>
      </c>
      <c r="L28" s="100" t="str">
        <f t="shared" si="0"/>
        <v>Yes</v>
      </c>
      <c r="M28" s="101">
        <v>0.18215313935861818</v>
      </c>
      <c r="N28" s="100">
        <v>642769.33900018316</v>
      </c>
      <c r="O28" s="102">
        <v>173.69712292064216</v>
      </c>
      <c r="P28" s="103">
        <f t="shared" si="1"/>
        <v>170.26</v>
      </c>
      <c r="Q28" s="86">
        <v>170.26</v>
      </c>
      <c r="R28" s="54">
        <v>630050.20358437719</v>
      </c>
      <c r="S28" s="54">
        <v>2898680.2990215439</v>
      </c>
      <c r="T28" s="55"/>
      <c r="U28" s="55">
        <v>4.5621464565507468</v>
      </c>
      <c r="V28" s="57">
        <v>0.254</v>
      </c>
      <c r="W28" s="69"/>
      <c r="X28" s="57">
        <f>SUM(U28:W28)</f>
        <v>4.8161464565507472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77"/>
      <c r="K29" s="63"/>
      <c r="L29" s="63"/>
      <c r="M29" s="16"/>
      <c r="N29" s="16"/>
      <c r="O29" s="16"/>
      <c r="P29" s="16"/>
      <c r="Q29" s="16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>SUM(B10:B28)</f>
        <v>1434135.077102541</v>
      </c>
      <c r="C30" s="35">
        <f t="shared" ref="C30:H30" si="3">SUM(C10:C28)</f>
        <v>33459.699231625164</v>
      </c>
      <c r="D30" s="35">
        <f t="shared" si="3"/>
        <v>41023220.09674596</v>
      </c>
      <c r="E30" s="35">
        <f t="shared" si="3"/>
        <v>1686305528.3458092</v>
      </c>
      <c r="F30" s="35">
        <f t="shared" si="3"/>
        <v>1729028098.8199329</v>
      </c>
      <c r="G30" s="35">
        <f t="shared" si="3"/>
        <v>1744142575.8337889</v>
      </c>
      <c r="H30" s="35">
        <f t="shared" si="3"/>
        <v>44088425.560898542</v>
      </c>
      <c r="I30" s="35">
        <f>SUM(I10:I28)</f>
        <v>1788231001.3946872</v>
      </c>
      <c r="J30" s="28"/>
      <c r="K30" s="61"/>
      <c r="L30" s="61"/>
      <c r="M30" s="28"/>
      <c r="N30" s="28"/>
      <c r="O30" s="28"/>
      <c r="P30" s="28"/>
      <c r="Q30" s="39"/>
      <c r="R30" s="61">
        <f>SUM(R10:R28)</f>
        <v>1291784327.1561596</v>
      </c>
      <c r="S30" s="61">
        <f>SUM(S10:S28)</f>
        <v>452358248.67762911</v>
      </c>
      <c r="T30" s="41"/>
      <c r="U30" s="16"/>
      <c r="V30" s="16"/>
      <c r="W30" s="16"/>
      <c r="X30" s="16"/>
    </row>
    <row r="31" spans="1:24" ht="15.75" thickBot="1" x14ac:dyDescent="0.3">
      <c r="B31" s="35"/>
      <c r="C31" s="35"/>
      <c r="D31" s="35"/>
      <c r="E31" s="61"/>
      <c r="F31" s="61"/>
      <c r="G31" s="61"/>
      <c r="H31" s="61"/>
      <c r="I31" s="61"/>
      <c r="J31" s="28"/>
      <c r="K31" s="163" t="s">
        <v>148</v>
      </c>
      <c r="L31" s="164"/>
      <c r="M31" s="164"/>
      <c r="N31" s="164"/>
      <c r="O31" s="165"/>
      <c r="P31" s="28"/>
      <c r="Q31" s="39"/>
      <c r="R31" s="61"/>
      <c r="S31" s="61"/>
      <c r="T31" s="41"/>
      <c r="U31" s="16"/>
      <c r="V31" s="16"/>
      <c r="W31" s="16"/>
      <c r="X31" s="16"/>
    </row>
    <row r="32" spans="1:24" ht="85.5" x14ac:dyDescent="0.2">
      <c r="A32" s="16" t="s">
        <v>118</v>
      </c>
      <c r="C32" s="16"/>
      <c r="D32" s="16"/>
      <c r="E32" s="16"/>
      <c r="F32" s="16"/>
      <c r="G32" s="16"/>
      <c r="H32" s="16"/>
      <c r="I32" s="16"/>
      <c r="J32" s="16"/>
      <c r="K32" s="109" t="s">
        <v>149</v>
      </c>
      <c r="L32" s="110" t="s">
        <v>120</v>
      </c>
      <c r="M32" s="110" t="s">
        <v>121</v>
      </c>
      <c r="N32" s="110" t="s">
        <v>122</v>
      </c>
      <c r="O32" s="111" t="s">
        <v>150</v>
      </c>
      <c r="P32" s="16"/>
      <c r="Q32" s="16"/>
      <c r="R32" s="114" t="s">
        <v>124</v>
      </c>
      <c r="S32" s="37">
        <f>SUM(R30,S30)</f>
        <v>1744142575.8337889</v>
      </c>
      <c r="T32" s="16"/>
      <c r="U32" s="16"/>
      <c r="V32" s="16"/>
      <c r="W32" s="16"/>
      <c r="X32" s="16"/>
    </row>
    <row r="33" spans="1:24" ht="26.25" thickBot="1" x14ac:dyDescent="0.25">
      <c r="A33" s="16" t="s">
        <v>82</v>
      </c>
      <c r="B33" s="16"/>
      <c r="C33" s="16"/>
      <c r="D33" s="16"/>
      <c r="E33" s="16"/>
      <c r="F33" s="16"/>
      <c r="G33" s="16"/>
      <c r="H33" s="16"/>
      <c r="I33" s="16"/>
      <c r="J33" s="16"/>
      <c r="K33" s="127">
        <v>72.619562900937467</v>
      </c>
      <c r="L33" s="128">
        <v>135.93198328516874</v>
      </c>
      <c r="M33" s="112">
        <v>8</v>
      </c>
      <c r="N33" s="128">
        <v>7.9140525480289092</v>
      </c>
      <c r="O33" s="129">
        <v>80.533615448966373</v>
      </c>
      <c r="P33" s="16"/>
      <c r="Q33" s="16"/>
      <c r="R33" s="126" t="s">
        <v>126</v>
      </c>
      <c r="S33" s="37">
        <f>H30</f>
        <v>44088425.560898542</v>
      </c>
      <c r="T33" s="16"/>
      <c r="U33" s="13"/>
      <c r="V33" s="43"/>
      <c r="W33" s="16"/>
      <c r="X33" s="16"/>
    </row>
    <row r="34" spans="1:24" ht="38.25" x14ac:dyDescent="0.2">
      <c r="A34" s="16"/>
      <c r="B34" s="44" t="s">
        <v>151</v>
      </c>
      <c r="C34" s="16"/>
      <c r="D34" s="16"/>
      <c r="E34" s="16"/>
      <c r="F34" s="16"/>
      <c r="G34" s="16"/>
      <c r="H34" s="45"/>
      <c r="I34" s="45"/>
      <c r="J34" s="16"/>
      <c r="K34" s="16"/>
      <c r="L34" s="41"/>
      <c r="M34" s="41"/>
      <c r="N34" s="41"/>
      <c r="O34" s="41"/>
      <c r="P34" s="41"/>
      <c r="Q34" s="16"/>
      <c r="R34" s="114" t="s">
        <v>128</v>
      </c>
      <c r="S34" s="37">
        <f>SUM(S32:S33)</f>
        <v>1788231001.3946874</v>
      </c>
      <c r="T34" s="16"/>
      <c r="U34" s="16"/>
      <c r="V34" s="16"/>
      <c r="W34" s="16"/>
      <c r="X34" s="16"/>
    </row>
    <row r="35" spans="1:24" x14ac:dyDescent="0.2">
      <c r="A35" s="16"/>
      <c r="B35" s="14"/>
      <c r="C35" s="134">
        <v>2024</v>
      </c>
      <c r="D35" s="134">
        <v>2025</v>
      </c>
      <c r="E35" s="134" t="s">
        <v>127</v>
      </c>
      <c r="F35" s="16"/>
      <c r="G35" s="16"/>
      <c r="H35" s="16"/>
      <c r="I35" s="45"/>
      <c r="J35" s="46"/>
      <c r="K35" s="41"/>
      <c r="L35" s="16"/>
      <c r="M35" s="16"/>
      <c r="N35" s="16"/>
      <c r="O35" s="16"/>
      <c r="P35" s="16"/>
      <c r="Q35" s="47"/>
      <c r="S35" s="16"/>
      <c r="T35" s="16"/>
      <c r="U35" s="16"/>
      <c r="V35" s="16"/>
      <c r="W35" s="16"/>
      <c r="X35" s="16"/>
    </row>
    <row r="36" spans="1:24" x14ac:dyDescent="0.2">
      <c r="A36" s="16"/>
      <c r="B36" s="67"/>
      <c r="C36" s="135"/>
      <c r="D36" s="135"/>
      <c r="E36" s="135" t="s">
        <v>129</v>
      </c>
      <c r="F36" s="16"/>
      <c r="G36" s="16"/>
      <c r="H36" s="16"/>
      <c r="I36" s="16"/>
      <c r="J36" s="16"/>
      <c r="K36" s="16"/>
      <c r="L36" s="16"/>
      <c r="M36" s="42"/>
      <c r="N36" s="42"/>
      <c r="O36" s="42"/>
      <c r="P36" s="42"/>
      <c r="Q36" s="16"/>
      <c r="R36" s="13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130</v>
      </c>
      <c r="C37" s="23">
        <v>1686305528.3458092</v>
      </c>
      <c r="D37" s="23">
        <v>1744142575.8337891</v>
      </c>
      <c r="E37" s="24">
        <f>D37/C37</f>
        <v>1.0342980833044624</v>
      </c>
      <c r="F37" s="16"/>
      <c r="G37" s="16"/>
      <c r="H37" s="39"/>
      <c r="I37" s="45"/>
      <c r="J37" s="16"/>
      <c r="K37" s="16"/>
      <c r="L37" s="16"/>
      <c r="M37" s="16"/>
      <c r="N37" s="16"/>
      <c r="O37" s="16"/>
      <c r="P37" s="16"/>
      <c r="Q37" s="16"/>
      <c r="R37" s="48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131</v>
      </c>
      <c r="C38" s="23">
        <v>1729028098.8199329</v>
      </c>
      <c r="D38" s="23">
        <v>1788231001.3946877</v>
      </c>
      <c r="E38" s="24">
        <f t="shared" ref="E38:E39" si="4">D38/C38</f>
        <v>1.0342405670649082</v>
      </c>
      <c r="F38" s="16"/>
      <c r="G38" s="16"/>
      <c r="H38" s="16"/>
      <c r="I38" s="45"/>
      <c r="J38" s="46"/>
      <c r="K38" s="16"/>
      <c r="L38" s="16"/>
      <c r="M38" s="16"/>
      <c r="N38" s="16"/>
      <c r="O38" s="16"/>
      <c r="P38" s="16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132</v>
      </c>
      <c r="C39" s="23">
        <v>43888425.560898498</v>
      </c>
      <c r="D39" s="23">
        <v>44088425.560898505</v>
      </c>
      <c r="E39" s="24">
        <f t="shared" si="4"/>
        <v>1.0045570101329448</v>
      </c>
      <c r="F39" s="16"/>
      <c r="G39" s="45"/>
      <c r="H39" s="16"/>
      <c r="I39" s="45"/>
      <c r="J39" s="46"/>
      <c r="K39" s="41"/>
      <c r="L39" s="16"/>
      <c r="M39" s="16"/>
      <c r="N39" s="16"/>
      <c r="O39" s="16"/>
      <c r="P39" s="16"/>
      <c r="Q39" s="16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152</v>
      </c>
      <c r="C40" s="16"/>
      <c r="D40" s="16"/>
      <c r="E40" s="16"/>
      <c r="F40" s="16"/>
      <c r="G40" s="45"/>
      <c r="H40" s="16"/>
      <c r="I40" s="45"/>
      <c r="J40" s="46"/>
      <c r="K40" s="51"/>
      <c r="L40" s="16"/>
      <c r="M40" s="16"/>
      <c r="N40" s="16"/>
      <c r="O40" s="16"/>
      <c r="P40" s="16"/>
      <c r="Q40" s="16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 t="s">
        <v>153</v>
      </c>
      <c r="C41" s="16"/>
      <c r="D41" s="16"/>
      <c r="E41" s="16"/>
      <c r="F41" s="16"/>
      <c r="G41" s="16"/>
      <c r="H41" s="16"/>
      <c r="I41" s="45"/>
      <c r="J41" s="16"/>
      <c r="K41" s="16"/>
      <c r="L41" s="16"/>
      <c r="M41" s="16"/>
      <c r="N41" s="16"/>
      <c r="O41" s="16"/>
      <c r="P41" s="16"/>
      <c r="Q41" s="16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16"/>
      <c r="K42" s="16"/>
      <c r="L42" s="52"/>
      <c r="M42" s="16"/>
      <c r="N42" s="16"/>
      <c r="O42" s="16"/>
      <c r="P42" s="16"/>
      <c r="Q42" s="16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L43" s="5"/>
      <c r="R43" s="2"/>
    </row>
    <row r="44" spans="1:24" x14ac:dyDescent="0.2">
      <c r="I44" s="7"/>
      <c r="L44" s="5"/>
      <c r="R44" s="2"/>
    </row>
    <row r="45" spans="1:24" x14ac:dyDescent="0.2">
      <c r="A45" s="16"/>
      <c r="F45" s="16"/>
      <c r="G45" s="15"/>
      <c r="I45" s="7"/>
      <c r="L45" s="5"/>
      <c r="R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2" right="0.2" top="1.25" bottom="0.75" header="0.3" footer="0.3"/>
  <pageSetup paperSize="17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2"/>
  <sheetViews>
    <sheetView zoomScale="80" zoomScaleNormal="80" zoomScaleSheetLayoutView="70" workbookViewId="0">
      <selection activeCell="V15" sqref="V15:V28"/>
    </sheetView>
  </sheetViews>
  <sheetFormatPr defaultRowHeight="12.75" x14ac:dyDescent="0.2"/>
  <cols>
    <col min="1" max="1" width="12.285156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6.28515625" customWidth="1"/>
    <col min="8" max="8" width="15.85546875" bestFit="1" customWidth="1"/>
    <col min="9" max="9" width="15.42578125" bestFit="1" customWidth="1"/>
    <col min="10" max="10" width="17.42578125" customWidth="1"/>
    <col min="11" max="11" width="19.5703125" customWidth="1"/>
    <col min="12" max="12" width="25.140625" customWidth="1"/>
    <col min="13" max="13" width="17.42578125" customWidth="1"/>
    <col min="14" max="14" width="19.5703125" customWidth="1"/>
    <col min="15" max="15" width="18.140625" customWidth="1"/>
    <col min="16" max="16" width="17.28515625" customWidth="1"/>
    <col min="17" max="17" width="21.5703125" customWidth="1"/>
    <col min="18" max="18" width="17.85546875" customWidth="1"/>
    <col min="19" max="19" width="17.5703125" customWidth="1"/>
    <col min="20" max="20" width="13.5703125" customWidth="1"/>
    <col min="21" max="21" width="13.140625" customWidth="1"/>
    <col min="22" max="22" width="9.5703125" bestFit="1" customWidth="1"/>
    <col min="23" max="23" width="10.42578125" customWidth="1"/>
    <col min="24" max="24" width="12.570312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154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66" t="s">
        <v>155</v>
      </c>
      <c r="K6" s="167"/>
      <c r="L6" s="167"/>
      <c r="M6" s="167"/>
      <c r="N6" s="167"/>
      <c r="O6" s="167"/>
      <c r="P6" s="168"/>
      <c r="Q6" s="16"/>
      <c r="R6" s="16"/>
      <c r="S6" s="16"/>
      <c r="T6" s="16"/>
      <c r="U6" s="16"/>
      <c r="V6" s="16"/>
      <c r="W6" s="16"/>
      <c r="X6" s="16"/>
    </row>
    <row r="7" spans="1:24" s="3" customFormat="1" ht="109.5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156</v>
      </c>
      <c r="F7" s="30" t="s">
        <v>157</v>
      </c>
      <c r="G7" s="78" t="s">
        <v>158</v>
      </c>
      <c r="H7" s="29" t="s">
        <v>159</v>
      </c>
      <c r="I7" s="78" t="s">
        <v>160</v>
      </c>
      <c r="J7" s="150" t="s">
        <v>161</v>
      </c>
      <c r="K7" s="151" t="s">
        <v>14</v>
      </c>
      <c r="L7" s="151" t="s">
        <v>15</v>
      </c>
      <c r="M7" s="151" t="s">
        <v>162</v>
      </c>
      <c r="N7" s="151" t="s">
        <v>163</v>
      </c>
      <c r="O7" s="151" t="s">
        <v>164</v>
      </c>
      <c r="P7" s="152" t="s">
        <v>165</v>
      </c>
      <c r="Q7" s="30" t="s">
        <v>20</v>
      </c>
      <c r="R7" s="30" t="s">
        <v>95</v>
      </c>
      <c r="S7" s="30" t="s">
        <v>96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73.5" customHeight="1" x14ac:dyDescent="0.3">
      <c r="A8" s="16"/>
      <c r="B8" s="16"/>
      <c r="C8" s="16"/>
      <c r="D8" s="16"/>
      <c r="E8" s="64" t="s">
        <v>97</v>
      </c>
      <c r="F8" s="64" t="s">
        <v>98</v>
      </c>
      <c r="G8" s="64" t="s">
        <v>99</v>
      </c>
      <c r="H8" s="64" t="s">
        <v>166</v>
      </c>
      <c r="I8" s="64" t="s">
        <v>101</v>
      </c>
      <c r="J8" s="156" t="s">
        <v>102</v>
      </c>
      <c r="K8" s="153" t="s">
        <v>103</v>
      </c>
      <c r="L8" s="155" t="s">
        <v>104</v>
      </c>
      <c r="M8" s="155" t="s">
        <v>105</v>
      </c>
      <c r="N8" s="155" t="s">
        <v>106</v>
      </c>
      <c r="O8" s="155" t="s">
        <v>107</v>
      </c>
      <c r="P8" s="157" t="s">
        <v>108</v>
      </c>
      <c r="Q8" s="81" t="s">
        <v>109</v>
      </c>
      <c r="R8" s="81" t="s">
        <v>110</v>
      </c>
      <c r="S8" s="64" t="s">
        <v>111</v>
      </c>
      <c r="T8" s="64" t="s">
        <v>112</v>
      </c>
      <c r="U8" s="64" t="s">
        <v>113</v>
      </c>
      <c r="V8" s="64" t="s">
        <v>114</v>
      </c>
      <c r="W8" s="64" t="s">
        <v>115</v>
      </c>
      <c r="X8" s="64" t="s">
        <v>116</v>
      </c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58"/>
      <c r="K9" s="154"/>
      <c r="L9" s="154"/>
      <c r="M9" s="154"/>
      <c r="N9" s="154"/>
      <c r="O9" s="154"/>
      <c r="P9" s="159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254908.5192105725</v>
      </c>
      <c r="C10" s="9">
        <v>2039.6409830119514</v>
      </c>
      <c r="D10" s="9">
        <v>0</v>
      </c>
      <c r="E10" s="10">
        <v>120214857.65970598</v>
      </c>
      <c r="F10" s="10">
        <v>123329561.38467917</v>
      </c>
      <c r="G10" s="10">
        <v>125638734.69573948</v>
      </c>
      <c r="H10" s="10">
        <v>4408465.6895802738</v>
      </c>
      <c r="I10" s="136">
        <v>130047200.38531975</v>
      </c>
      <c r="J10" s="137"/>
      <c r="K10" s="62"/>
      <c r="L10" s="62"/>
      <c r="M10" s="62"/>
      <c r="N10" s="56"/>
      <c r="O10" s="56"/>
      <c r="P10" s="132"/>
      <c r="Q10" s="86">
        <v>41.073144947852505</v>
      </c>
      <c r="R10" s="54">
        <v>125638734.69573948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557927.57503398939</v>
      </c>
      <c r="C11" s="9">
        <v>5082.8905905808933</v>
      </c>
      <c r="D11" s="9">
        <v>0</v>
      </c>
      <c r="E11" s="10">
        <v>449109380.79936016</v>
      </c>
      <c r="F11" s="10">
        <v>457727075.41808504</v>
      </c>
      <c r="G11" s="10">
        <v>469372384.09700787</v>
      </c>
      <c r="H11" s="10">
        <v>12080046.537684949</v>
      </c>
      <c r="I11" s="136">
        <v>481452430.63469285</v>
      </c>
      <c r="J11" s="137"/>
      <c r="K11" s="62"/>
      <c r="L11" s="62"/>
      <c r="M11" s="62"/>
      <c r="N11" s="56"/>
      <c r="O11" s="56"/>
      <c r="P11" s="132"/>
      <c r="Q11" s="86">
        <v>70.106528323204756</v>
      </c>
      <c r="R11" s="54">
        <v>469372384.09700787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343408.95865262294</v>
      </c>
      <c r="C12" s="9">
        <v>4708.2427142584565</v>
      </c>
      <c r="D12" s="9">
        <v>0</v>
      </c>
      <c r="E12" s="10">
        <v>687677448.9744947</v>
      </c>
      <c r="F12" s="10">
        <v>699918402.39100492</v>
      </c>
      <c r="G12" s="10">
        <v>718704212.19081092</v>
      </c>
      <c r="H12" s="10">
        <v>14808772.925503956</v>
      </c>
      <c r="I12" s="136">
        <v>733512985.11631489</v>
      </c>
      <c r="J12" s="137"/>
      <c r="K12" s="62"/>
      <c r="L12" s="62"/>
      <c r="M12" s="62"/>
      <c r="N12" s="56"/>
      <c r="O12" s="56"/>
      <c r="P12" s="132"/>
      <c r="Q12" s="86">
        <v>142.01390079720412</v>
      </c>
      <c r="R12" s="54">
        <v>585226149.44357717</v>
      </c>
      <c r="S12" s="54">
        <v>49529976.62923038</v>
      </c>
      <c r="T12" s="55">
        <v>1.0519843524471169E-2</v>
      </c>
      <c r="U12" s="55"/>
      <c r="V12" s="8"/>
      <c r="W12" s="8"/>
      <c r="X12" s="8"/>
    </row>
    <row r="13" spans="1:24" x14ac:dyDescent="0.2">
      <c r="A13" s="8" t="s">
        <v>54</v>
      </c>
      <c r="B13" s="9">
        <v>78324.529029638448</v>
      </c>
      <c r="C13" s="9"/>
      <c r="D13" s="9"/>
      <c r="E13" s="10"/>
      <c r="F13" s="10"/>
      <c r="G13" s="10"/>
      <c r="H13" s="10"/>
      <c r="I13" s="136"/>
      <c r="J13" s="137"/>
      <c r="K13" s="62"/>
      <c r="L13" s="62"/>
      <c r="M13" s="62"/>
      <c r="N13" s="56"/>
      <c r="O13" s="56"/>
      <c r="P13" s="132"/>
      <c r="Q13" s="86">
        <v>89.316513355857481</v>
      </c>
      <c r="R13" s="54">
        <v>83948086.118003398</v>
      </c>
      <c r="S13" s="54">
        <v>0</v>
      </c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88969.585546298942</v>
      </c>
      <c r="C14" s="9">
        <v>1913.8793148094874</v>
      </c>
      <c r="D14" s="9">
        <v>0</v>
      </c>
      <c r="E14" s="10">
        <v>171949325.34746817</v>
      </c>
      <c r="F14" s="10">
        <v>177237796.55989397</v>
      </c>
      <c r="G14" s="10">
        <v>179707368.03262112</v>
      </c>
      <c r="H14" s="10">
        <v>3631949.1210359102</v>
      </c>
      <c r="I14" s="136">
        <v>183339317.15365702</v>
      </c>
      <c r="J14" s="139">
        <v>31.33</v>
      </c>
      <c r="K14" s="142">
        <v>21.533584571215751</v>
      </c>
      <c r="L14" s="140" t="str">
        <f>IF(J14&gt;K14,"Yes","No")</f>
        <v>Yes</v>
      </c>
      <c r="M14" s="141">
        <v>0.19252881128900698</v>
      </c>
      <c r="N14" s="56">
        <v>34598845.947196633</v>
      </c>
      <c r="O14" s="79">
        <v>32.406997791014511</v>
      </c>
      <c r="P14" s="143">
        <f>IF(L14="Yes",MIN(J14,O14),O14)</f>
        <v>31.33</v>
      </c>
      <c r="Q14" s="86">
        <v>31.33</v>
      </c>
      <c r="R14" s="54">
        <v>33449005.381986547</v>
      </c>
      <c r="S14" s="54">
        <v>146258362.65063456</v>
      </c>
      <c r="T14" s="55">
        <v>7.6419846078535789E-2</v>
      </c>
      <c r="U14" s="55"/>
      <c r="V14" s="8"/>
      <c r="W14" s="8"/>
      <c r="X14" s="8"/>
    </row>
    <row r="15" spans="1:24" x14ac:dyDescent="0.2">
      <c r="A15" s="8" t="s">
        <v>56</v>
      </c>
      <c r="B15" s="9">
        <v>5486.9304685052348</v>
      </c>
      <c r="C15" s="9">
        <v>2138.0462413167893</v>
      </c>
      <c r="D15" s="9">
        <v>6852769.425420546</v>
      </c>
      <c r="E15" s="10">
        <v>144382554.02479959</v>
      </c>
      <c r="F15" s="10">
        <v>147160922.70628986</v>
      </c>
      <c r="G15" s="10">
        <v>150896833.82701626</v>
      </c>
      <c r="H15" s="10">
        <v>2135033.1301151202</v>
      </c>
      <c r="I15" s="136">
        <v>153031866.95713139</v>
      </c>
      <c r="J15" s="139">
        <v>100.82</v>
      </c>
      <c r="K15" s="142">
        <v>58.066435893453622</v>
      </c>
      <c r="L15" s="140" t="str">
        <f t="shared" ref="L15:L28" si="0">IF(J15&gt;K15,"Yes","No")</f>
        <v>Yes</v>
      </c>
      <c r="M15" s="141">
        <v>4.5380492816733481E-2</v>
      </c>
      <c r="N15" s="56">
        <v>6847772.6835547369</v>
      </c>
      <c r="O15" s="79">
        <v>104.00126754021341</v>
      </c>
      <c r="P15" s="143">
        <f t="shared" ref="P15:P28" si="1">IF(L15="Yes",MIN(J15,O15),O15)</f>
        <v>100.82</v>
      </c>
      <c r="Q15" s="86">
        <v>100.82</v>
      </c>
      <c r="R15" s="54">
        <v>6638307.9580163732</v>
      </c>
      <c r="S15" s="54">
        <v>144258525.8689999</v>
      </c>
      <c r="T15" s="55"/>
      <c r="U15" s="55">
        <v>21.051127932871744</v>
      </c>
      <c r="V15" s="57">
        <v>9.7299999999999998E-2</v>
      </c>
      <c r="W15" s="57">
        <v>1.4500000000000001E-2</v>
      </c>
      <c r="X15" s="57">
        <f>SUM(U15:W15)</f>
        <v>21.162927932871746</v>
      </c>
    </row>
    <row r="16" spans="1:24" x14ac:dyDescent="0.2">
      <c r="A16" s="8" t="s">
        <v>57</v>
      </c>
      <c r="B16" s="9">
        <v>18720.181171866847</v>
      </c>
      <c r="C16" s="9">
        <v>534.54707966113187</v>
      </c>
      <c r="D16" s="9">
        <v>0</v>
      </c>
      <c r="E16" s="10">
        <v>24122445.219922729</v>
      </c>
      <c r="F16" s="10">
        <v>24800931.054341216</v>
      </c>
      <c r="G16" s="10">
        <v>25210806.336247284</v>
      </c>
      <c r="H16" s="10">
        <v>593394.8151948587</v>
      </c>
      <c r="I16" s="136">
        <v>25804201.151442144</v>
      </c>
      <c r="J16" s="139">
        <v>24.39</v>
      </c>
      <c r="K16" s="142">
        <v>13.352800873616152</v>
      </c>
      <c r="L16" s="140" t="str">
        <f t="shared" si="0"/>
        <v>Yes</v>
      </c>
      <c r="M16" s="141">
        <v>0.22516674734333464</v>
      </c>
      <c r="N16" s="56">
        <v>5676635.2606355324</v>
      </c>
      <c r="O16" s="79">
        <v>25.269677362802987</v>
      </c>
      <c r="P16" s="143">
        <f t="shared" si="1"/>
        <v>24.39</v>
      </c>
      <c r="Q16" s="86">
        <v>24.39</v>
      </c>
      <c r="R16" s="54">
        <v>5479022.6253819894</v>
      </c>
      <c r="S16" s="54">
        <v>19731783.710865296</v>
      </c>
      <c r="T16" s="55">
        <v>3.6913088597124069E-2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1774.8028133289815</v>
      </c>
      <c r="C17" s="9">
        <v>868.37075817179334</v>
      </c>
      <c r="D17" s="9">
        <v>2249148.0607509315</v>
      </c>
      <c r="E17" s="10">
        <v>28100079.560210545</v>
      </c>
      <c r="F17" s="10">
        <v>28693186.289608099</v>
      </c>
      <c r="G17" s="10">
        <v>29367904.346633978</v>
      </c>
      <c r="H17" s="10">
        <v>441661.20578668284</v>
      </c>
      <c r="I17" s="136">
        <v>29809565.552420661</v>
      </c>
      <c r="J17" s="139">
        <v>92.16</v>
      </c>
      <c r="K17" s="142">
        <v>52.731112284671617</v>
      </c>
      <c r="L17" s="140" t="str">
        <f t="shared" si="0"/>
        <v>Yes</v>
      </c>
      <c r="M17" s="141">
        <v>6.9053898515328616E-2</v>
      </c>
      <c r="N17" s="56">
        <v>2027968.2863603409</v>
      </c>
      <c r="O17" s="79">
        <v>95.220356834857768</v>
      </c>
      <c r="P17" s="143">
        <f t="shared" si="1"/>
        <v>92.16</v>
      </c>
      <c r="Q17" s="86">
        <v>92.16</v>
      </c>
      <c r="R17" s="54">
        <v>1962789.9273167872</v>
      </c>
      <c r="S17" s="54">
        <v>27405114.41931719</v>
      </c>
      <c r="T17" s="55"/>
      <c r="U17" s="55">
        <v>12.184664450310729</v>
      </c>
      <c r="V17" s="57">
        <v>0.1313</v>
      </c>
      <c r="W17" s="57"/>
      <c r="X17" s="57">
        <f t="shared" ref="X17:X21" si="2">SUM(U17:W17)</f>
        <v>12.315964450310728</v>
      </c>
    </row>
    <row r="18" spans="1:24" x14ac:dyDescent="0.2">
      <c r="A18" s="8" t="s">
        <v>59</v>
      </c>
      <c r="B18" s="9">
        <v>5615.4734741533566</v>
      </c>
      <c r="C18" s="9">
        <v>80.602761857918736</v>
      </c>
      <c r="D18" s="9">
        <v>0</v>
      </c>
      <c r="E18" s="10">
        <v>9606292.4685361087</v>
      </c>
      <c r="F18" s="10">
        <v>9945650.007117413</v>
      </c>
      <c r="G18" s="10">
        <v>10039711.017090267</v>
      </c>
      <c r="H18" s="10">
        <v>248775.33161787633</v>
      </c>
      <c r="I18" s="136">
        <v>10288486.348708143</v>
      </c>
      <c r="J18" s="139">
        <v>3.11</v>
      </c>
      <c r="K18" s="142">
        <v>15.274605302488267</v>
      </c>
      <c r="L18" s="140" t="str">
        <f t="shared" si="0"/>
        <v>No</v>
      </c>
      <c r="M18" s="141">
        <v>2.1474386423055058E-2</v>
      </c>
      <c r="N18" s="56">
        <v>215596.63395679952</v>
      </c>
      <c r="O18" s="79">
        <v>3.1994427977910469</v>
      </c>
      <c r="P18" s="143">
        <f t="shared" si="1"/>
        <v>3.1994427977910469</v>
      </c>
      <c r="Q18" s="86">
        <v>3.1994427977910469</v>
      </c>
      <c r="R18" s="54">
        <v>215596.63395679952</v>
      </c>
      <c r="S18" s="54">
        <v>9824114.3831334673</v>
      </c>
      <c r="T18" s="55">
        <v>0.12188309875101763</v>
      </c>
      <c r="U18" s="55"/>
      <c r="V18" s="57"/>
      <c r="W18" s="57"/>
      <c r="X18" s="57"/>
    </row>
    <row r="19" spans="1:24" x14ac:dyDescent="0.2">
      <c r="A19" s="8" t="s">
        <v>60</v>
      </c>
      <c r="B19" s="9">
        <v>18439.34530755203</v>
      </c>
      <c r="C19" s="9">
        <v>10.403483266064745</v>
      </c>
      <c r="D19" s="9">
        <v>0</v>
      </c>
      <c r="E19" s="10">
        <v>2572071.3427230082</v>
      </c>
      <c r="F19" s="10">
        <v>5406376.0140509717</v>
      </c>
      <c r="G19" s="10">
        <v>2688118.5515491031</v>
      </c>
      <c r="H19" s="10">
        <v>2749174.050485264</v>
      </c>
      <c r="I19" s="136">
        <v>5437292.6020343676</v>
      </c>
      <c r="J19" s="139">
        <v>3.17</v>
      </c>
      <c r="K19" s="142">
        <v>16.696357429238599</v>
      </c>
      <c r="L19" s="140" t="str">
        <f t="shared" si="0"/>
        <v>No</v>
      </c>
      <c r="M19" s="141">
        <v>0.27078898620938846</v>
      </c>
      <c r="N19" s="56">
        <v>727912.89738463145</v>
      </c>
      <c r="O19" s="79">
        <v>3.2896725509306584</v>
      </c>
      <c r="P19" s="143">
        <f t="shared" si="1"/>
        <v>3.2896725509306584</v>
      </c>
      <c r="Q19" s="86">
        <v>3.2896725509306584</v>
      </c>
      <c r="R19" s="54">
        <v>727912.89738463145</v>
      </c>
      <c r="S19" s="54">
        <v>1960205.6541644721</v>
      </c>
      <c r="T19" s="55">
        <v>0.18841820609819138</v>
      </c>
      <c r="U19" s="55"/>
      <c r="V19" s="57"/>
      <c r="W19" s="57"/>
      <c r="X19" s="57"/>
    </row>
    <row r="20" spans="1:24" x14ac:dyDescent="0.2">
      <c r="A20" s="8" t="s">
        <v>61</v>
      </c>
      <c r="B20" s="9">
        <v>5869.4007463148209</v>
      </c>
      <c r="C20" s="9">
        <v>32.745846104217748</v>
      </c>
      <c r="D20" s="9">
        <v>0</v>
      </c>
      <c r="E20" s="10">
        <v>3593440.6384393531</v>
      </c>
      <c r="F20" s="10">
        <v>3662233.571719192</v>
      </c>
      <c r="G20" s="10">
        <v>3755570.1833110233</v>
      </c>
      <c r="H20" s="10">
        <v>87407.669952232798</v>
      </c>
      <c r="I20" s="136">
        <v>3842977.8532632561</v>
      </c>
      <c r="J20" s="139">
        <v>36.72</v>
      </c>
      <c r="K20" s="142">
        <v>35.829569253231512</v>
      </c>
      <c r="L20" s="140" t="str">
        <f t="shared" si="0"/>
        <v>Yes</v>
      </c>
      <c r="M20" s="141">
        <v>0.71902687099878415</v>
      </c>
      <c r="N20" s="56">
        <v>2700355.8777224547</v>
      </c>
      <c r="O20" s="79">
        <v>38.339460228228411</v>
      </c>
      <c r="P20" s="143">
        <f t="shared" si="1"/>
        <v>36.72</v>
      </c>
      <c r="Q20" s="86">
        <v>36.72</v>
      </c>
      <c r="R20" s="54">
        <v>2586292.7448561629</v>
      </c>
      <c r="S20" s="54">
        <v>1169277.4384548599</v>
      </c>
      <c r="T20" s="55">
        <v>3.5707656926423227E-2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1747.789667968271</v>
      </c>
      <c r="C21" s="9">
        <v>32.253366850993253</v>
      </c>
      <c r="D21" s="9">
        <v>224089.54212704237</v>
      </c>
      <c r="E21" s="10">
        <v>6836594.5094084367</v>
      </c>
      <c r="F21" s="10">
        <v>6656234.7133334503</v>
      </c>
      <c r="G21" s="10">
        <v>7145049.2935019173</v>
      </c>
      <c r="H21" s="10">
        <v>77861.600380248812</v>
      </c>
      <c r="I21" s="136">
        <v>7222910.8938821657</v>
      </c>
      <c r="J21" s="139">
        <v>190.79</v>
      </c>
      <c r="K21" s="142">
        <v>143.64667243209382</v>
      </c>
      <c r="L21" s="140" t="str">
        <f t="shared" si="0"/>
        <v>Yes</v>
      </c>
      <c r="M21" s="141">
        <v>0.57840612856077411</v>
      </c>
      <c r="N21" s="56">
        <v>4132740.3002303382</v>
      </c>
      <c r="O21" s="79">
        <v>197.04603553329105</v>
      </c>
      <c r="P21" s="143">
        <f t="shared" si="1"/>
        <v>190.79</v>
      </c>
      <c r="Q21" s="86">
        <v>190.79</v>
      </c>
      <c r="R21" s="54">
        <v>4001529.489019997</v>
      </c>
      <c r="S21" s="54">
        <v>3143519.8044819203</v>
      </c>
      <c r="T21" s="55"/>
      <c r="U21" s="55">
        <v>14.027962994809346</v>
      </c>
      <c r="V21" s="57">
        <v>0.48970000000000002</v>
      </c>
      <c r="W21" s="57"/>
      <c r="X21" s="57">
        <f t="shared" si="2"/>
        <v>14.517662994809346</v>
      </c>
    </row>
    <row r="22" spans="1:24" x14ac:dyDescent="0.2">
      <c r="A22" s="14" t="s">
        <v>63</v>
      </c>
      <c r="B22" s="9">
        <v>931</v>
      </c>
      <c r="C22" s="9">
        <v>15004.305791416433</v>
      </c>
      <c r="D22" s="9">
        <v>30671162.577094242</v>
      </c>
      <c r="E22" s="10">
        <v>66312477.200956613</v>
      </c>
      <c r="F22" s="10">
        <v>67519761.5392773</v>
      </c>
      <c r="G22" s="10">
        <v>69304376.283105746</v>
      </c>
      <c r="H22" s="10">
        <v>1264514.5492924687</v>
      </c>
      <c r="I22" s="136">
        <v>70568890.832398221</v>
      </c>
      <c r="J22" s="139">
        <v>1055.6500000000001</v>
      </c>
      <c r="K22" s="142">
        <v>59.880941785506195</v>
      </c>
      <c r="L22" s="140" t="str">
        <f t="shared" si="0"/>
        <v>Yes</v>
      </c>
      <c r="M22" s="141">
        <v>0.17668866217459286</v>
      </c>
      <c r="N22" s="56">
        <v>12245297.528306536</v>
      </c>
      <c r="O22" s="79">
        <v>1096.0703122365321</v>
      </c>
      <c r="P22" s="143">
        <f t="shared" si="1"/>
        <v>1055.6500000000001</v>
      </c>
      <c r="Q22" s="130" t="s">
        <v>64</v>
      </c>
      <c r="R22" s="54">
        <v>11793721.800000001</v>
      </c>
      <c r="S22" s="54">
        <v>57510654.483105749</v>
      </c>
      <c r="T22" s="55"/>
      <c r="U22" s="68" t="s">
        <v>167</v>
      </c>
      <c r="V22" s="69"/>
      <c r="W22" s="69"/>
      <c r="X22" s="69" t="s">
        <v>167</v>
      </c>
    </row>
    <row r="23" spans="1:24" x14ac:dyDescent="0.2">
      <c r="A23" s="8" t="s">
        <v>65</v>
      </c>
      <c r="B23" s="9">
        <v>15689.528772048858</v>
      </c>
      <c r="C23" s="9">
        <v>119.97507585360897</v>
      </c>
      <c r="D23" s="9">
        <v>0</v>
      </c>
      <c r="E23" s="10">
        <v>6111385.2472884711</v>
      </c>
      <c r="F23" s="10">
        <v>6349257.8600681908</v>
      </c>
      <c r="G23" s="10">
        <v>6387119.9006118793</v>
      </c>
      <c r="H23" s="10">
        <v>263096.96580377116</v>
      </c>
      <c r="I23" s="136">
        <v>6650216.8664156506</v>
      </c>
      <c r="J23" s="139"/>
      <c r="K23" s="142"/>
      <c r="L23" s="140"/>
      <c r="M23" s="141">
        <v>0</v>
      </c>
      <c r="N23" s="56"/>
      <c r="O23" s="79">
        <v>0</v>
      </c>
      <c r="P23" s="143"/>
      <c r="Q23" s="86">
        <v>33.924536514180474</v>
      </c>
      <c r="R23" s="54">
        <v>6387119.9006118793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1415.7956935741286</v>
      </c>
      <c r="C24" s="9">
        <v>42.308226637768136</v>
      </c>
      <c r="D24" s="9">
        <v>0</v>
      </c>
      <c r="E24" s="10">
        <v>1139275.9918133044</v>
      </c>
      <c r="F24" s="10">
        <v>1160705.6188976422</v>
      </c>
      <c r="G24" s="10">
        <v>1190678.064818226</v>
      </c>
      <c r="H24" s="10">
        <v>33396.466921124447</v>
      </c>
      <c r="I24" s="136">
        <v>1224074.5317393504</v>
      </c>
      <c r="J24" s="139">
        <v>25.59</v>
      </c>
      <c r="K24" s="142">
        <v>7.0382995672319639</v>
      </c>
      <c r="L24" s="140" t="str">
        <f t="shared" si="0"/>
        <v>Yes</v>
      </c>
      <c r="M24" s="141">
        <v>0.38255105320034211</v>
      </c>
      <c r="N24" s="56">
        <v>455495.14771875757</v>
      </c>
      <c r="O24" s="79">
        <v>26.810315322219704</v>
      </c>
      <c r="P24" s="143">
        <f t="shared" si="1"/>
        <v>25.59</v>
      </c>
      <c r="Q24" s="86">
        <v>25.59</v>
      </c>
      <c r="R24" s="54">
        <v>434762.5415827434</v>
      </c>
      <c r="S24" s="54">
        <v>755915.52323548263</v>
      </c>
      <c r="T24" s="55">
        <v>1.7866868533806243E-2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207.59999999999997</v>
      </c>
      <c r="C25" s="9">
        <v>118.74765638341636</v>
      </c>
      <c r="D25" s="9">
        <v>334741.97658266197</v>
      </c>
      <c r="E25" s="10">
        <v>1258512.1343499667</v>
      </c>
      <c r="F25" s="10">
        <v>1300028.7830317121</v>
      </c>
      <c r="G25" s="10">
        <v>1315293.9265340308</v>
      </c>
      <c r="H25" s="10">
        <v>41558.881723308776</v>
      </c>
      <c r="I25" s="136">
        <v>1356852.8082573395</v>
      </c>
      <c r="J25" s="139">
        <v>146.47</v>
      </c>
      <c r="K25" s="142">
        <v>33.251685013986069</v>
      </c>
      <c r="L25" s="140" t="str">
        <f t="shared" si="0"/>
        <v>Yes</v>
      </c>
      <c r="M25" s="141">
        <v>0.28986897408380125</v>
      </c>
      <c r="N25" s="56">
        <v>381262.90110307414</v>
      </c>
      <c r="O25" s="79">
        <v>153.04387488081014</v>
      </c>
      <c r="P25" s="143">
        <f t="shared" si="1"/>
        <v>146.47</v>
      </c>
      <c r="Q25" s="86">
        <v>146.47</v>
      </c>
      <c r="R25" s="54">
        <v>364886.06399999995</v>
      </c>
      <c r="S25" s="54">
        <v>950407.86253403081</v>
      </c>
      <c r="T25" s="55"/>
      <c r="U25" s="55">
        <v>2.8392252212782609</v>
      </c>
      <c r="V25" s="57">
        <v>0.31569999999999998</v>
      </c>
      <c r="W25" s="69"/>
      <c r="X25" s="57">
        <f>SUM(U25:W25)</f>
        <v>3.154925221278261</v>
      </c>
    </row>
    <row r="26" spans="1:24" x14ac:dyDescent="0.2">
      <c r="A26" s="8" t="s">
        <v>68</v>
      </c>
      <c r="B26" s="9">
        <v>39590.567359272463</v>
      </c>
      <c r="C26" s="9">
        <v>329.80892595619434</v>
      </c>
      <c r="D26" s="9">
        <v>0</v>
      </c>
      <c r="E26" s="10">
        <v>18727921.983630247</v>
      </c>
      <c r="F26" s="10">
        <v>19364139.242072605</v>
      </c>
      <c r="G26" s="10">
        <v>19572891.964522105</v>
      </c>
      <c r="H26" s="10">
        <v>722489.1385626765</v>
      </c>
      <c r="I26" s="136">
        <v>20295381.10308478</v>
      </c>
      <c r="J26" s="139"/>
      <c r="K26" s="142"/>
      <c r="L26" s="140"/>
      <c r="M26" s="141">
        <v>0</v>
      </c>
      <c r="N26" s="56"/>
      <c r="O26" s="79">
        <v>0</v>
      </c>
      <c r="P26" s="143"/>
      <c r="Q26" s="86">
        <v>41.198559130899397</v>
      </c>
      <c r="R26" s="54">
        <v>19572891.964522105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4193.1829472852387</v>
      </c>
      <c r="C27" s="9">
        <v>114.22277129146487</v>
      </c>
      <c r="D27" s="9">
        <v>0</v>
      </c>
      <c r="E27" s="10">
        <v>4235257.4257434225</v>
      </c>
      <c r="F27" s="10">
        <v>4378123.766394536</v>
      </c>
      <c r="G27" s="10">
        <v>4426344.5836902875</v>
      </c>
      <c r="H27" s="10">
        <v>114806.78889586525</v>
      </c>
      <c r="I27" s="136">
        <v>4541151.3725861525</v>
      </c>
      <c r="J27" s="139">
        <v>38.380000000000003</v>
      </c>
      <c r="K27" s="142">
        <v>5.0424461079312168</v>
      </c>
      <c r="L27" s="140" t="str">
        <f t="shared" si="0"/>
        <v>Yes</v>
      </c>
      <c r="M27" s="141">
        <v>0.45414048645158378</v>
      </c>
      <c r="N27" s="56">
        <v>2010182.2824394403</v>
      </c>
      <c r="O27" s="79">
        <v>39.949411296671371</v>
      </c>
      <c r="P27" s="143">
        <f t="shared" si="1"/>
        <v>38.380000000000003</v>
      </c>
      <c r="Q27" s="86">
        <v>38.380000000000003</v>
      </c>
      <c r="R27" s="54">
        <v>1931212.3382016895</v>
      </c>
      <c r="S27" s="54">
        <v>2495132.245488598</v>
      </c>
      <c r="T27" s="55">
        <v>2.1844437998459271E-2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310.95541395073013</v>
      </c>
      <c r="C28" s="9">
        <v>225.20814169696473</v>
      </c>
      <c r="D28" s="9">
        <v>629257.74854324979</v>
      </c>
      <c r="E28" s="10">
        <v>3506085.2331247036</v>
      </c>
      <c r="F28" s="10">
        <v>3620614.4748220858</v>
      </c>
      <c r="G28" s="10">
        <v>3664273.4600421428</v>
      </c>
      <c r="H28" s="10">
        <v>91269.686428106535</v>
      </c>
      <c r="I28" s="136">
        <v>3755543.1464702492</v>
      </c>
      <c r="J28" s="144">
        <v>170.26</v>
      </c>
      <c r="K28" s="145">
        <v>53.248218173906615</v>
      </c>
      <c r="L28" s="146" t="str">
        <f t="shared" si="0"/>
        <v>Yes</v>
      </c>
      <c r="M28" s="147">
        <v>0.17854868857768916</v>
      </c>
      <c r="N28" s="138">
        <v>654251.22088055604</v>
      </c>
      <c r="O28" s="99">
        <v>175.33360934509514</v>
      </c>
      <c r="P28" s="148">
        <f t="shared" si="1"/>
        <v>170.26</v>
      </c>
      <c r="Q28" s="86">
        <v>170.26</v>
      </c>
      <c r="R28" s="54">
        <v>635319.22535101569</v>
      </c>
      <c r="S28" s="54">
        <v>3028954.2346911272</v>
      </c>
      <c r="T28" s="55"/>
      <c r="U28" s="55">
        <v>4.8135350604791842</v>
      </c>
      <c r="V28" s="57">
        <v>0.254</v>
      </c>
      <c r="W28" s="69"/>
      <c r="X28" s="57">
        <f>SUM(U28:W28)</f>
        <v>5.0675350604791838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76"/>
      <c r="K29" s="16"/>
      <c r="L29" s="77"/>
      <c r="M29" s="77"/>
      <c r="N29" s="63"/>
      <c r="O29" s="63"/>
      <c r="P29" s="16"/>
      <c r="Q29" s="16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>SUM(B10:B28)</f>
        <v>1443531.7213089433</v>
      </c>
      <c r="C30" s="35">
        <f t="shared" ref="C30:H30" si="3">SUM(C10:C28)</f>
        <v>33396.199729125554</v>
      </c>
      <c r="D30" s="35">
        <f t="shared" si="3"/>
        <v>40961169.33051867</v>
      </c>
      <c r="E30" s="35">
        <f t="shared" si="3"/>
        <v>1749455405.7619755</v>
      </c>
      <c r="F30" s="35">
        <f t="shared" si="3"/>
        <v>1788231001.3946872</v>
      </c>
      <c r="G30" s="35">
        <f t="shared" si="3"/>
        <v>1828387670.7548537</v>
      </c>
      <c r="H30" s="35">
        <f t="shared" si="3"/>
        <v>43793674.554964699</v>
      </c>
      <c r="I30" s="35">
        <f>SUM(I10:I28)</f>
        <v>1872181345.3098183</v>
      </c>
      <c r="J30" s="35"/>
      <c r="K30" s="28"/>
      <c r="L30" s="38"/>
      <c r="M30" s="28"/>
      <c r="N30" s="61"/>
      <c r="O30" s="61"/>
      <c r="P30" s="28"/>
      <c r="Q30" s="39"/>
      <c r="R30" s="61">
        <f>SUM(R10:R28)</f>
        <v>1360365725.8465171</v>
      </c>
      <c r="S30" s="61">
        <f>SUM(S10:S28)</f>
        <v>468021944.90833712</v>
      </c>
      <c r="T30" s="41"/>
      <c r="U30" s="16"/>
      <c r="V30" s="16"/>
      <c r="W30" s="16"/>
      <c r="X30" s="16"/>
    </row>
    <row r="31" spans="1:24" ht="15.75" thickBot="1" x14ac:dyDescent="0.3">
      <c r="A31" s="16"/>
      <c r="B31" s="35"/>
      <c r="C31" s="35"/>
      <c r="D31" s="35"/>
      <c r="E31" s="61"/>
      <c r="F31" s="61"/>
      <c r="G31" s="61"/>
      <c r="H31" s="61"/>
      <c r="I31" s="61"/>
      <c r="J31" s="61"/>
      <c r="K31" s="163" t="s">
        <v>168</v>
      </c>
      <c r="L31" s="164"/>
      <c r="M31" s="164"/>
      <c r="N31" s="164"/>
      <c r="O31" s="165"/>
      <c r="P31" s="28"/>
      <c r="Q31" s="39"/>
      <c r="R31" s="61"/>
      <c r="S31" s="61"/>
      <c r="T31" s="41"/>
      <c r="U31" s="16"/>
      <c r="V31" s="16"/>
      <c r="W31" s="16"/>
      <c r="X31" s="16"/>
    </row>
    <row r="32" spans="1:24" ht="76.5" x14ac:dyDescent="0.2">
      <c r="A32" s="16" t="s">
        <v>118</v>
      </c>
      <c r="C32" s="16"/>
      <c r="D32" s="16"/>
      <c r="E32" s="16"/>
      <c r="F32" s="16"/>
      <c r="G32" s="16"/>
      <c r="H32" s="16"/>
      <c r="I32" s="16"/>
      <c r="J32" s="16"/>
      <c r="K32" s="109" t="s">
        <v>169</v>
      </c>
      <c r="L32" s="110" t="s">
        <v>120</v>
      </c>
      <c r="M32" s="110" t="s">
        <v>121</v>
      </c>
      <c r="N32" s="110" t="s">
        <v>122</v>
      </c>
      <c r="O32" s="111" t="s">
        <v>170</v>
      </c>
      <c r="P32" s="16"/>
      <c r="Q32" s="16"/>
      <c r="R32" s="114" t="s">
        <v>124</v>
      </c>
      <c r="S32" s="37">
        <f>SUM(R30,S30)</f>
        <v>1828387670.7548542</v>
      </c>
      <c r="T32" s="16"/>
      <c r="U32" s="16"/>
      <c r="V32" s="16"/>
      <c r="W32" s="16"/>
      <c r="X32" s="16"/>
    </row>
    <row r="33" spans="1:24" ht="26.25" thickBot="1" x14ac:dyDescent="0.25">
      <c r="A33" s="16" t="s">
        <v>82</v>
      </c>
      <c r="B33" s="16"/>
      <c r="C33" s="16"/>
      <c r="D33" s="16"/>
      <c r="E33" s="16"/>
      <c r="F33" s="16"/>
      <c r="G33" s="16"/>
      <c r="H33" s="16"/>
      <c r="I33" s="16"/>
      <c r="J33" s="16"/>
      <c r="K33" s="127">
        <v>80.533615448966373</v>
      </c>
      <c r="L33" s="128">
        <v>142.01390079720412</v>
      </c>
      <c r="M33" s="112">
        <v>7</v>
      </c>
      <c r="N33" s="128">
        <v>8.7828979068911064</v>
      </c>
      <c r="O33" s="129">
        <v>89.316513355857481</v>
      </c>
      <c r="P33" s="16"/>
      <c r="Q33" s="16"/>
      <c r="R33" s="126" t="s">
        <v>126</v>
      </c>
      <c r="S33" s="37">
        <f>H30</f>
        <v>43793674.554964699</v>
      </c>
      <c r="T33" s="16"/>
      <c r="U33" s="13"/>
      <c r="V33" s="43"/>
      <c r="W33" s="16"/>
      <c r="X33" s="16"/>
    </row>
    <row r="34" spans="1:24" ht="38.25" x14ac:dyDescent="0.2">
      <c r="A34" s="16"/>
      <c r="B34" s="44" t="s">
        <v>171</v>
      </c>
      <c r="C34" s="16"/>
      <c r="D34" s="16"/>
      <c r="E34" s="16"/>
      <c r="F34" s="16"/>
      <c r="G34" s="16"/>
      <c r="H34" s="45"/>
      <c r="I34" s="45"/>
      <c r="J34" s="45"/>
      <c r="K34" s="28"/>
      <c r="L34" s="16"/>
      <c r="M34" s="16"/>
      <c r="N34" s="16"/>
      <c r="O34" s="41"/>
      <c r="P34" s="41"/>
      <c r="Q34" s="16"/>
      <c r="R34" s="114" t="s">
        <v>128</v>
      </c>
      <c r="S34" s="37">
        <f>SUM(S32:S33)</f>
        <v>1872181345.309819</v>
      </c>
      <c r="T34" s="16"/>
      <c r="U34" s="16"/>
      <c r="V34" s="16"/>
      <c r="W34" s="16"/>
      <c r="X34" s="16"/>
    </row>
    <row r="35" spans="1:24" x14ac:dyDescent="0.2">
      <c r="A35" s="16"/>
      <c r="B35" s="14"/>
      <c r="C35" s="65">
        <v>2025</v>
      </c>
      <c r="D35" s="65">
        <v>2026</v>
      </c>
      <c r="E35" s="65" t="s">
        <v>127</v>
      </c>
      <c r="F35" s="16"/>
      <c r="G35" s="16"/>
      <c r="H35" s="16"/>
      <c r="I35" s="45"/>
      <c r="J35" s="45"/>
      <c r="K35" s="16"/>
      <c r="L35" s="41"/>
      <c r="M35" s="46"/>
      <c r="N35" s="41"/>
      <c r="O35" s="16"/>
      <c r="P35" s="16"/>
      <c r="Q35" s="47"/>
      <c r="R35" s="16"/>
      <c r="T35" s="16"/>
      <c r="U35" s="16"/>
      <c r="V35" s="16"/>
      <c r="W35" s="16"/>
      <c r="X35" s="16"/>
    </row>
    <row r="36" spans="1:24" x14ac:dyDescent="0.2">
      <c r="A36" s="16"/>
      <c r="B36" s="67"/>
      <c r="C36" s="66"/>
      <c r="D36" s="66"/>
      <c r="E36" s="66" t="s">
        <v>129</v>
      </c>
      <c r="F36" s="16"/>
      <c r="G36" s="16"/>
      <c r="H36" s="16"/>
      <c r="I36" s="16"/>
      <c r="J36" s="16"/>
      <c r="K36" s="16"/>
      <c r="L36" s="41"/>
      <c r="M36" s="16"/>
      <c r="N36" s="16"/>
      <c r="O36" s="16"/>
      <c r="P36" s="42"/>
      <c r="Q36" s="16"/>
      <c r="R36" s="13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130</v>
      </c>
      <c r="C37" s="23">
        <v>1749455405.7619755</v>
      </c>
      <c r="D37" s="23">
        <v>1828387670.7548537</v>
      </c>
      <c r="E37" s="24">
        <f>D37/C37</f>
        <v>1.0451181920573158</v>
      </c>
      <c r="F37" s="16"/>
      <c r="G37" s="16"/>
      <c r="H37" s="39"/>
      <c r="I37" s="45"/>
      <c r="J37" s="45"/>
      <c r="K37" s="16"/>
      <c r="L37" s="41"/>
      <c r="M37" s="16"/>
      <c r="N37" s="16"/>
      <c r="O37" s="16"/>
      <c r="P37" s="16"/>
      <c r="Q37" s="16"/>
      <c r="R37" s="48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131</v>
      </c>
      <c r="C38" s="23">
        <v>1788231001.3946872</v>
      </c>
      <c r="D38" s="23">
        <v>1872181345.3098185</v>
      </c>
      <c r="E38" s="24">
        <f t="shared" ref="E38:E39" si="4">D38/C38</f>
        <v>1.0469460287007977</v>
      </c>
      <c r="F38" s="16"/>
      <c r="G38" s="16"/>
      <c r="H38" s="16"/>
      <c r="I38" s="45"/>
      <c r="J38" s="45"/>
      <c r="K38" s="16"/>
      <c r="L38" s="41"/>
      <c r="M38" s="46"/>
      <c r="N38" s="16"/>
      <c r="O38" s="16"/>
      <c r="P38" s="16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132</v>
      </c>
      <c r="C39" s="23">
        <v>44088425.560898542</v>
      </c>
      <c r="D39" s="23">
        <v>43793674.554964706</v>
      </c>
      <c r="E39" s="24">
        <f t="shared" si="4"/>
        <v>0.9933145490639782</v>
      </c>
      <c r="F39" s="16"/>
      <c r="G39" s="45"/>
      <c r="H39" s="16"/>
      <c r="I39" s="45"/>
      <c r="J39" s="45"/>
      <c r="K39" s="49"/>
      <c r="L39" s="50"/>
      <c r="M39" s="46"/>
      <c r="N39" s="41"/>
      <c r="O39" s="16"/>
      <c r="P39" s="16"/>
      <c r="Q39" s="16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172</v>
      </c>
      <c r="C40" s="16"/>
      <c r="D40" s="16"/>
      <c r="E40" s="16"/>
      <c r="F40" s="16"/>
      <c r="G40" s="45"/>
      <c r="H40" s="16"/>
      <c r="I40" s="45"/>
      <c r="J40" s="45"/>
      <c r="K40" s="49"/>
      <c r="L40" s="42"/>
      <c r="M40" s="46"/>
      <c r="N40" s="51"/>
      <c r="O40" s="16"/>
      <c r="P40" s="16"/>
      <c r="Q40" s="16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 t="s">
        <v>173</v>
      </c>
      <c r="C41" s="16"/>
      <c r="D41" s="16"/>
      <c r="E41" s="16"/>
      <c r="F41" s="16"/>
      <c r="G41" s="16"/>
      <c r="H41" s="16"/>
      <c r="I41" s="45"/>
      <c r="J41" s="45"/>
      <c r="K41" s="49"/>
      <c r="L41" s="41"/>
      <c r="M41" s="16"/>
      <c r="N41" s="16"/>
      <c r="O41" s="16"/>
      <c r="P41" s="16"/>
      <c r="Q41" s="16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45"/>
      <c r="K42" s="16"/>
      <c r="L42" s="41"/>
      <c r="M42" s="16"/>
      <c r="N42" s="16"/>
      <c r="O42" s="52"/>
      <c r="P42" s="16"/>
      <c r="Q42" s="16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J43" s="7"/>
      <c r="L43" s="4"/>
      <c r="O43" s="5"/>
      <c r="R43" s="2"/>
    </row>
    <row r="44" spans="1:24" x14ac:dyDescent="0.2">
      <c r="I44" s="7"/>
      <c r="J44" s="7"/>
      <c r="O44" s="5"/>
      <c r="R44" s="2"/>
    </row>
    <row r="45" spans="1:24" x14ac:dyDescent="0.2">
      <c r="A45" s="16"/>
      <c r="F45" s="16"/>
      <c r="G45" s="15"/>
      <c r="I45" s="7"/>
      <c r="J45" s="7"/>
      <c r="L45" s="4"/>
      <c r="O45" s="5"/>
      <c r="R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  <c r="J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  <c r="J47" s="7"/>
      <c r="L47" s="4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2" right="0.2" top="1.25" bottom="0.75" header="0.3" footer="0.3"/>
  <pageSetup paperSize="17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2"/>
  <sheetViews>
    <sheetView zoomScale="80" zoomScaleNormal="80" zoomScaleSheetLayoutView="70" workbookViewId="0">
      <selection activeCell="R34" sqref="R34"/>
    </sheetView>
  </sheetViews>
  <sheetFormatPr defaultRowHeight="12.75" x14ac:dyDescent="0.2"/>
  <cols>
    <col min="1" max="1" width="11.42578125" customWidth="1"/>
    <col min="2" max="2" width="19.5703125" customWidth="1"/>
    <col min="3" max="3" width="18" bestFit="1" customWidth="1"/>
    <col min="4" max="4" width="18" customWidth="1"/>
    <col min="5" max="5" width="18.85546875" customWidth="1"/>
    <col min="6" max="6" width="15.85546875" bestFit="1" customWidth="1"/>
    <col min="7" max="7" width="15.7109375" customWidth="1"/>
    <col min="8" max="8" width="15.85546875" bestFit="1" customWidth="1"/>
    <col min="9" max="9" width="15.42578125" bestFit="1" customWidth="1"/>
    <col min="10" max="10" width="17.42578125" customWidth="1"/>
    <col min="11" max="11" width="17.5703125" customWidth="1"/>
    <col min="12" max="12" width="24.7109375" customWidth="1"/>
    <col min="13" max="13" width="18" customWidth="1"/>
    <col min="14" max="14" width="19.5703125" customWidth="1"/>
    <col min="15" max="15" width="20.7109375" customWidth="1"/>
    <col min="16" max="16" width="19" customWidth="1"/>
    <col min="17" max="17" width="21.5703125" customWidth="1"/>
    <col min="18" max="18" width="17.85546875" customWidth="1"/>
    <col min="19" max="19" width="17.5703125" customWidth="1"/>
    <col min="20" max="20" width="13.5703125" customWidth="1"/>
    <col min="21" max="21" width="13.140625" customWidth="1"/>
    <col min="22" max="22" width="9.5703125" bestFit="1" customWidth="1"/>
    <col min="23" max="23" width="10.42578125" customWidth="1"/>
    <col min="24" max="24" width="14.85546875" customWidth="1"/>
  </cols>
  <sheetData>
    <row r="1" spans="1:24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20</v>
      </c>
      <c r="T1" s="1">
        <v>21</v>
      </c>
      <c r="U1" s="1">
        <v>22</v>
      </c>
      <c r="V1" s="1">
        <v>23</v>
      </c>
      <c r="W1" s="1">
        <v>24</v>
      </c>
      <c r="X1" s="1">
        <v>25</v>
      </c>
    </row>
    <row r="3" spans="1:24" ht="23.25" x14ac:dyDescent="0.35">
      <c r="A3" s="26" t="s">
        <v>174</v>
      </c>
      <c r="B3" s="16"/>
      <c r="C3" s="16"/>
      <c r="D3" s="16"/>
      <c r="E3" s="1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6"/>
      <c r="T3" s="16"/>
      <c r="U3" s="16"/>
      <c r="V3" s="16"/>
      <c r="W3" s="16"/>
      <c r="X3" s="16"/>
    </row>
    <row r="4" spans="1:24" ht="23.25" x14ac:dyDescent="0.35">
      <c r="A4" s="26"/>
      <c r="B4" s="16"/>
      <c r="C4" s="16"/>
      <c r="D4" s="16"/>
      <c r="E4" s="1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16"/>
      <c r="T4" s="16"/>
      <c r="U4" s="16"/>
      <c r="V4" s="16"/>
      <c r="W4" s="16"/>
      <c r="X4" s="16"/>
    </row>
    <row r="5" spans="1:24" ht="24" thickBot="1" x14ac:dyDescent="0.4">
      <c r="A5" s="26"/>
      <c r="B5" s="16"/>
      <c r="C5" s="16"/>
      <c r="D5" s="16"/>
      <c r="E5" s="1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6"/>
      <c r="T5" s="16"/>
      <c r="U5" s="16"/>
      <c r="V5" s="16"/>
      <c r="W5" s="16"/>
      <c r="X5" s="16"/>
    </row>
    <row r="6" spans="1:24" ht="18.75" thickBot="1" x14ac:dyDescent="0.3">
      <c r="A6" s="16"/>
      <c r="B6" s="16"/>
      <c r="C6" s="16"/>
      <c r="D6" s="16"/>
      <c r="E6" s="16"/>
      <c r="F6" s="16"/>
      <c r="G6" s="28"/>
      <c r="H6" s="16"/>
      <c r="I6" s="16"/>
      <c r="J6" s="160" t="s">
        <v>175</v>
      </c>
      <c r="K6" s="161"/>
      <c r="L6" s="161"/>
      <c r="M6" s="161"/>
      <c r="N6" s="161"/>
      <c r="O6" s="161"/>
      <c r="P6" s="162"/>
      <c r="Q6" s="16"/>
      <c r="R6" s="16"/>
      <c r="S6" s="16"/>
      <c r="T6" s="16"/>
      <c r="U6" s="16"/>
      <c r="V6" s="16"/>
      <c r="W6" s="16"/>
      <c r="X6" s="16"/>
    </row>
    <row r="7" spans="1:24" s="3" customFormat="1" ht="96" customHeight="1" x14ac:dyDescent="0.2">
      <c r="A7" s="29"/>
      <c r="B7" s="30" t="s">
        <v>2</v>
      </c>
      <c r="C7" s="29" t="s">
        <v>3</v>
      </c>
      <c r="D7" s="29" t="s">
        <v>4</v>
      </c>
      <c r="E7" s="31" t="s">
        <v>176</v>
      </c>
      <c r="F7" s="30" t="s">
        <v>177</v>
      </c>
      <c r="G7" s="78" t="s">
        <v>178</v>
      </c>
      <c r="H7" s="29" t="s">
        <v>179</v>
      </c>
      <c r="I7" s="78" t="s">
        <v>180</v>
      </c>
      <c r="J7" s="117" t="s">
        <v>181</v>
      </c>
      <c r="K7" s="118" t="s">
        <v>14</v>
      </c>
      <c r="L7" s="118" t="s">
        <v>15</v>
      </c>
      <c r="M7" s="118" t="s">
        <v>182</v>
      </c>
      <c r="N7" s="118" t="s">
        <v>183</v>
      </c>
      <c r="O7" s="118" t="s">
        <v>184</v>
      </c>
      <c r="P7" s="119" t="s">
        <v>185</v>
      </c>
      <c r="Q7" s="30" t="s">
        <v>20</v>
      </c>
      <c r="R7" s="30" t="s">
        <v>95</v>
      </c>
      <c r="S7" s="30" t="s">
        <v>96</v>
      </c>
      <c r="T7" s="30" t="s">
        <v>23</v>
      </c>
      <c r="U7" s="30" t="s">
        <v>24</v>
      </c>
      <c r="V7" s="30" t="s">
        <v>25</v>
      </c>
      <c r="W7" s="30" t="s">
        <v>26</v>
      </c>
      <c r="X7" s="30" t="s">
        <v>27</v>
      </c>
    </row>
    <row r="8" spans="1:24" ht="81" customHeight="1" x14ac:dyDescent="0.3">
      <c r="A8" s="16"/>
      <c r="B8" s="16"/>
      <c r="C8" s="16"/>
      <c r="D8" s="16"/>
      <c r="E8" s="64" t="s">
        <v>97</v>
      </c>
      <c r="F8" s="64" t="s">
        <v>98</v>
      </c>
      <c r="G8" s="64" t="s">
        <v>99</v>
      </c>
      <c r="H8" s="64" t="s">
        <v>186</v>
      </c>
      <c r="I8" s="64" t="s">
        <v>101</v>
      </c>
      <c r="J8" s="90" t="s">
        <v>102</v>
      </c>
      <c r="K8" s="64" t="s">
        <v>103</v>
      </c>
      <c r="L8" s="81" t="s">
        <v>104</v>
      </c>
      <c r="M8" s="81" t="s">
        <v>105</v>
      </c>
      <c r="N8" s="81" t="s">
        <v>106</v>
      </c>
      <c r="O8" s="81" t="s">
        <v>107</v>
      </c>
      <c r="P8" s="91" t="s">
        <v>108</v>
      </c>
      <c r="Q8" s="81" t="s">
        <v>109</v>
      </c>
      <c r="R8" s="81" t="s">
        <v>110</v>
      </c>
      <c r="S8" s="64" t="s">
        <v>112</v>
      </c>
      <c r="T8" s="64" t="s">
        <v>113</v>
      </c>
      <c r="U8" s="64" t="s">
        <v>114</v>
      </c>
      <c r="V8" s="64" t="s">
        <v>115</v>
      </c>
      <c r="W8" s="64" t="s">
        <v>116</v>
      </c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92"/>
      <c r="K9" s="16"/>
      <c r="L9" s="16"/>
      <c r="M9" s="16"/>
      <c r="N9" s="16"/>
      <c r="O9" s="16"/>
      <c r="P9" s="93"/>
      <c r="Q9" s="16"/>
      <c r="R9" s="16"/>
      <c r="S9" s="16"/>
      <c r="T9" s="16"/>
      <c r="U9" s="16"/>
      <c r="V9" s="16"/>
      <c r="W9" s="16"/>
      <c r="X9" s="16"/>
    </row>
    <row r="10" spans="1:24" x14ac:dyDescent="0.2">
      <c r="A10" s="8" t="s">
        <v>51</v>
      </c>
      <c r="B10" s="9">
        <v>257708.65407744111</v>
      </c>
      <c r="C10" s="9">
        <v>2062.9314975164134</v>
      </c>
      <c r="D10" s="9">
        <v>0</v>
      </c>
      <c r="E10" s="10">
        <v>127009133.07552609</v>
      </c>
      <c r="F10" s="10">
        <v>130047200.38531975</v>
      </c>
      <c r="G10" s="10">
        <v>131391725.79364216</v>
      </c>
      <c r="H10" s="10">
        <v>4448731.4652602505</v>
      </c>
      <c r="I10" s="136">
        <v>135840457.2589024</v>
      </c>
      <c r="J10" s="137"/>
      <c r="K10" s="62"/>
      <c r="L10" s="62"/>
      <c r="M10" s="62"/>
      <c r="N10" s="56"/>
      <c r="O10" s="56"/>
      <c r="P10" s="132"/>
      <c r="Q10" s="86">
        <v>42.487166455470522</v>
      </c>
      <c r="R10" s="54">
        <v>131391725.79364215</v>
      </c>
      <c r="S10" s="54">
        <v>0</v>
      </c>
      <c r="T10" s="55"/>
      <c r="U10" s="55"/>
      <c r="V10" s="8"/>
      <c r="W10" s="8"/>
      <c r="X10" s="8"/>
    </row>
    <row r="11" spans="1:24" x14ac:dyDescent="0.2">
      <c r="A11" s="8" t="s">
        <v>52</v>
      </c>
      <c r="B11" s="9">
        <v>562309.76567798038</v>
      </c>
      <c r="C11" s="9">
        <v>5128.6577283158276</v>
      </c>
      <c r="D11" s="9">
        <v>0</v>
      </c>
      <c r="E11" s="10">
        <v>473082452.06019849</v>
      </c>
      <c r="F11" s="10">
        <v>481452430.63469285</v>
      </c>
      <c r="G11" s="10">
        <v>489406693.15421981</v>
      </c>
      <c r="H11" s="10">
        <v>12190382.531733802</v>
      </c>
      <c r="I11" s="136">
        <v>501597075.68595362</v>
      </c>
      <c r="J11" s="137"/>
      <c r="K11" s="62"/>
      <c r="L11" s="62"/>
      <c r="M11" s="62"/>
      <c r="N11" s="56"/>
      <c r="O11" s="56"/>
      <c r="P11" s="132"/>
      <c r="Q11" s="86">
        <v>72.529224255978548</v>
      </c>
      <c r="R11" s="54">
        <v>489406693.15421987</v>
      </c>
      <c r="S11" s="54">
        <v>0</v>
      </c>
      <c r="T11" s="55"/>
      <c r="U11" s="55"/>
      <c r="V11" s="8"/>
      <c r="W11" s="8"/>
      <c r="X11" s="8"/>
    </row>
    <row r="12" spans="1:24" x14ac:dyDescent="0.2">
      <c r="A12" s="8" t="s">
        <v>53</v>
      </c>
      <c r="B12" s="9">
        <v>345304.64590493054</v>
      </c>
      <c r="C12" s="9">
        <v>4711.4046255742005</v>
      </c>
      <c r="D12" s="9">
        <v>0</v>
      </c>
      <c r="E12" s="10">
        <v>721783000.33493555</v>
      </c>
      <c r="F12" s="10">
        <v>733512985.11631489</v>
      </c>
      <c r="G12" s="10">
        <v>746688933.04015934</v>
      </c>
      <c r="H12" s="10">
        <v>14944032.394603016</v>
      </c>
      <c r="I12" s="136">
        <v>761632965.43476236</v>
      </c>
      <c r="J12" s="137"/>
      <c r="K12" s="62"/>
      <c r="L12" s="62"/>
      <c r="M12" s="141"/>
      <c r="N12" s="56"/>
      <c r="O12" s="56"/>
      <c r="P12" s="132"/>
      <c r="Q12" s="86">
        <v>146.93907387925049</v>
      </c>
      <c r="R12" s="54">
        <v>608864938.50567615</v>
      </c>
      <c r="S12" s="54">
        <v>45040047.647941709</v>
      </c>
      <c r="T12" s="55">
        <v>9.5597918725676152E-3</v>
      </c>
      <c r="U12" s="55"/>
      <c r="V12" s="8"/>
      <c r="W12" s="8"/>
      <c r="X12" s="8"/>
    </row>
    <row r="13" spans="1:24" x14ac:dyDescent="0.2">
      <c r="A13" s="8" t="s">
        <v>54</v>
      </c>
      <c r="B13" s="9">
        <v>78163.912257347212</v>
      </c>
      <c r="C13" s="9"/>
      <c r="D13" s="9"/>
      <c r="E13" s="10"/>
      <c r="F13" s="10"/>
      <c r="G13" s="10"/>
      <c r="H13" s="10"/>
      <c r="I13" s="136"/>
      <c r="J13" s="137"/>
      <c r="K13" s="62"/>
      <c r="L13" s="62"/>
      <c r="M13" s="141"/>
      <c r="N13" s="56"/>
      <c r="O13" s="56"/>
      <c r="P13" s="132"/>
      <c r="Q13" s="86">
        <v>98.920273443089656</v>
      </c>
      <c r="R13" s="54">
        <v>92783946.886541441</v>
      </c>
      <c r="S13" s="54">
        <v>0</v>
      </c>
      <c r="T13" s="55"/>
      <c r="U13" s="55"/>
      <c r="V13" s="8"/>
      <c r="W13" s="8"/>
      <c r="X13" s="8"/>
    </row>
    <row r="14" spans="1:24" x14ac:dyDescent="0.2">
      <c r="A14" s="8" t="s">
        <v>55</v>
      </c>
      <c r="B14" s="9">
        <v>89067.129145969404</v>
      </c>
      <c r="C14" s="9">
        <v>1904.621828916074</v>
      </c>
      <c r="D14" s="9">
        <v>0</v>
      </c>
      <c r="E14" s="10">
        <v>179036584.87730435</v>
      </c>
      <c r="F14" s="10">
        <v>183339317.15365702</v>
      </c>
      <c r="G14" s="10">
        <v>185214443.22622368</v>
      </c>
      <c r="H14" s="10">
        <v>3665122.3969296925</v>
      </c>
      <c r="I14" s="136">
        <v>188879565.62315336</v>
      </c>
      <c r="J14" s="139">
        <v>31.33</v>
      </c>
      <c r="K14" s="142">
        <v>21.533584571215751</v>
      </c>
      <c r="L14" s="140" t="str">
        <f>IF(J14&gt;K14,"Yes","No")</f>
        <v>Yes</v>
      </c>
      <c r="M14" s="141">
        <v>0.18613040604943235</v>
      </c>
      <c r="N14" s="56">
        <v>34474039.52391655</v>
      </c>
      <c r="O14" s="79">
        <v>32.254734766232794</v>
      </c>
      <c r="P14" s="143">
        <f>IF(L14="Yes",MIN(J14,O14),O14)</f>
        <v>31.33</v>
      </c>
      <c r="Q14" s="86">
        <v>31.33</v>
      </c>
      <c r="R14" s="54">
        <v>33485677.873718653</v>
      </c>
      <c r="S14" s="54">
        <v>151728765.35250503</v>
      </c>
      <c r="T14" s="55">
        <v>7.9663460246517451E-2</v>
      </c>
      <c r="U14" s="55"/>
      <c r="V14" s="8"/>
      <c r="W14" s="8"/>
      <c r="X14" s="8"/>
    </row>
    <row r="15" spans="1:24" x14ac:dyDescent="0.2">
      <c r="A15" s="8" t="s">
        <v>56</v>
      </c>
      <c r="B15" s="9">
        <v>5535.7193271298747</v>
      </c>
      <c r="C15" s="9">
        <v>2143.0990949396341</v>
      </c>
      <c r="D15" s="9">
        <v>6868964.6040601023</v>
      </c>
      <c r="E15" s="10">
        <v>151296787.31717169</v>
      </c>
      <c r="F15" s="10">
        <v>153031866.95713139</v>
      </c>
      <c r="G15" s="10">
        <v>156517452.81038702</v>
      </c>
      <c r="H15" s="10">
        <v>2154533.9658117043</v>
      </c>
      <c r="I15" s="136">
        <v>158671986.77619871</v>
      </c>
      <c r="J15" s="139">
        <v>100.82</v>
      </c>
      <c r="K15" s="142">
        <v>58.066435893453622</v>
      </c>
      <c r="L15" s="140" t="str">
        <f t="shared" ref="L15:L28" si="0">IF(J15&gt;K15,"Yes","No")</f>
        <v>Yes</v>
      </c>
      <c r="M15" s="141">
        <v>4.3992360804775643E-2</v>
      </c>
      <c r="N15" s="56">
        <v>6885572.2562789908</v>
      </c>
      <c r="O15" s="79">
        <v>103.65368150280631</v>
      </c>
      <c r="P15" s="143">
        <f t="shared" ref="P15:P28" si="1">IF(L15="Yes",MIN(J15,O15),O15)</f>
        <v>100.82</v>
      </c>
      <c r="Q15" s="86">
        <v>100.82</v>
      </c>
      <c r="R15" s="54">
        <v>6697334.6707348069</v>
      </c>
      <c r="S15" s="54">
        <v>149820118.13965222</v>
      </c>
      <c r="T15" s="55"/>
      <c r="U15" s="55">
        <v>21.811164677001926</v>
      </c>
      <c r="V15" s="57">
        <v>9.7299999999999998E-2</v>
      </c>
      <c r="W15" s="57">
        <v>1.4999999999999999E-2</v>
      </c>
      <c r="X15" s="57">
        <f>SUM(U15:W15)</f>
        <v>21.923464677001927</v>
      </c>
    </row>
    <row r="16" spans="1:24" x14ac:dyDescent="0.2">
      <c r="A16" s="8" t="s">
        <v>57</v>
      </c>
      <c r="B16" s="9">
        <v>18823.517478337188</v>
      </c>
      <c r="C16" s="9">
        <v>535.20942449208553</v>
      </c>
      <c r="D16" s="9">
        <v>0</v>
      </c>
      <c r="E16" s="10">
        <v>25265499.999851864</v>
      </c>
      <c r="F16" s="10">
        <v>25804201.151442144</v>
      </c>
      <c r="G16" s="10">
        <v>26137314.440574545</v>
      </c>
      <c r="H16" s="10">
        <v>598814.72865245258</v>
      </c>
      <c r="I16" s="136">
        <v>26736129.169226997</v>
      </c>
      <c r="J16" s="139">
        <v>24.39</v>
      </c>
      <c r="K16" s="142">
        <v>13.352800873616152</v>
      </c>
      <c r="L16" s="140" t="str">
        <f t="shared" si="0"/>
        <v>Yes</v>
      </c>
      <c r="M16" s="141">
        <v>0.21732833739254212</v>
      </c>
      <c r="N16" s="56">
        <v>5680379.0912761483</v>
      </c>
      <c r="O16" s="79">
        <v>25.14752754461426</v>
      </c>
      <c r="P16" s="143">
        <f t="shared" si="1"/>
        <v>24.39</v>
      </c>
      <c r="Q16" s="86">
        <v>24.39</v>
      </c>
      <c r="R16" s="54">
        <v>5509267.0955597283</v>
      </c>
      <c r="S16" s="54">
        <v>20628047.345014818</v>
      </c>
      <c r="T16" s="55">
        <v>3.8542010661697268E-2</v>
      </c>
      <c r="U16" s="55"/>
      <c r="V16" s="57"/>
      <c r="W16" s="57"/>
      <c r="X16" s="57"/>
    </row>
    <row r="17" spans="1:24" x14ac:dyDescent="0.2">
      <c r="A17" s="8" t="s">
        <v>58</v>
      </c>
      <c r="B17" s="9">
        <v>1786.1340485635178</v>
      </c>
      <c r="C17" s="9">
        <v>871.34769620110001</v>
      </c>
      <c r="D17" s="9">
        <v>2251681.530398462</v>
      </c>
      <c r="E17" s="10">
        <v>29411305.263854764</v>
      </c>
      <c r="F17" s="10">
        <v>29809565.552420661</v>
      </c>
      <c r="G17" s="10">
        <v>30426175.36932198</v>
      </c>
      <c r="H17" s="10">
        <v>445695.22403497901</v>
      </c>
      <c r="I17" s="136">
        <v>30871870.59335696</v>
      </c>
      <c r="J17" s="139">
        <v>92.16</v>
      </c>
      <c r="K17" s="142">
        <v>52.731112284671617</v>
      </c>
      <c r="L17" s="140" t="str">
        <f t="shared" si="0"/>
        <v>Yes</v>
      </c>
      <c r="M17" s="141">
        <v>6.6834524661673847E-2</v>
      </c>
      <c r="N17" s="56">
        <v>2033518.9680813632</v>
      </c>
      <c r="O17" s="79">
        <v>94.875249784901015</v>
      </c>
      <c r="P17" s="143">
        <f t="shared" si="1"/>
        <v>92.16</v>
      </c>
      <c r="Q17" s="86">
        <v>92.16</v>
      </c>
      <c r="R17" s="54">
        <v>1975321.3669873655</v>
      </c>
      <c r="S17" s="54">
        <v>28450854.002334613</v>
      </c>
      <c r="T17" s="55"/>
      <c r="U17" s="55">
        <v>12.635380988935809</v>
      </c>
      <c r="V17" s="57">
        <v>0.1313</v>
      </c>
      <c r="W17" s="57"/>
      <c r="X17" s="57">
        <f t="shared" ref="X17:X21" si="2">SUM(U17:W17)</f>
        <v>12.766680988935809</v>
      </c>
    </row>
    <row r="18" spans="1:24" x14ac:dyDescent="0.2">
      <c r="A18" s="8" t="s">
        <v>59</v>
      </c>
      <c r="B18" s="9">
        <v>5653.6171988116184</v>
      </c>
      <c r="C18" s="9">
        <v>80.366113112456958</v>
      </c>
      <c r="D18" s="9">
        <v>0</v>
      </c>
      <c r="E18" s="10">
        <v>10012369.801155411</v>
      </c>
      <c r="F18" s="10">
        <v>10288486.348708143</v>
      </c>
      <c r="G18" s="10">
        <v>10357857.861100955</v>
      </c>
      <c r="H18" s="10">
        <v>251047.58060493623</v>
      </c>
      <c r="I18" s="136">
        <v>10608905.441705892</v>
      </c>
      <c r="J18" s="139">
        <v>3.2</v>
      </c>
      <c r="K18" s="142">
        <v>15.274605302488267</v>
      </c>
      <c r="L18" s="140" t="str">
        <f t="shared" si="0"/>
        <v>No</v>
      </c>
      <c r="M18" s="141">
        <v>2.1474386423055058E-2</v>
      </c>
      <c r="N18" s="56">
        <v>222428.64222436046</v>
      </c>
      <c r="O18" s="79">
        <v>3.2785594661873376</v>
      </c>
      <c r="P18" s="143">
        <f t="shared" si="1"/>
        <v>3.2785594661873376</v>
      </c>
      <c r="Q18" s="86">
        <v>3.2785594661873376</v>
      </c>
      <c r="R18" s="54">
        <v>222428.64222436043</v>
      </c>
      <c r="S18" s="54">
        <v>10135429.218876595</v>
      </c>
      <c r="T18" s="55">
        <v>0.12611570755815957</v>
      </c>
      <c r="U18" s="55"/>
      <c r="V18" s="57"/>
      <c r="W18" s="57"/>
      <c r="X18" s="57"/>
    </row>
    <row r="19" spans="1:24" x14ac:dyDescent="0.2">
      <c r="A19" s="8" t="s">
        <v>60</v>
      </c>
      <c r="B19" s="9">
        <v>18117.35214665917</v>
      </c>
      <c r="C19" s="9">
        <v>10.184236954458665</v>
      </c>
      <c r="D19" s="9">
        <v>0</v>
      </c>
      <c r="E19" s="10">
        <v>2634168.7201881139</v>
      </c>
      <c r="F19" s="10">
        <v>5437292.6020343676</v>
      </c>
      <c r="G19" s="10">
        <v>2725063.6690145154</v>
      </c>
      <c r="H19" s="10">
        <v>2774284.289152584</v>
      </c>
      <c r="I19" s="136">
        <v>5499347.9581670994</v>
      </c>
      <c r="J19" s="139">
        <v>3.29</v>
      </c>
      <c r="K19" s="142">
        <v>16.696357429238599</v>
      </c>
      <c r="L19" s="140" t="str">
        <f t="shared" si="0"/>
        <v>No</v>
      </c>
      <c r="M19" s="141">
        <v>0.27078898620938846</v>
      </c>
      <c r="N19" s="56">
        <v>737917.22828847717</v>
      </c>
      <c r="O19" s="79">
        <v>3.3941550542037895</v>
      </c>
      <c r="P19" s="143">
        <f t="shared" si="1"/>
        <v>3.3941550542037895</v>
      </c>
      <c r="Q19" s="86">
        <v>3.3941550542037895</v>
      </c>
      <c r="R19" s="54">
        <v>737917.22828847717</v>
      </c>
      <c r="S19" s="54">
        <v>1987146.4407260381</v>
      </c>
      <c r="T19" s="55">
        <v>0.19511981600703662</v>
      </c>
      <c r="U19" s="55"/>
      <c r="V19" s="57"/>
      <c r="W19" s="57"/>
      <c r="X19" s="57"/>
    </row>
    <row r="20" spans="1:24" x14ac:dyDescent="0.2">
      <c r="A20" s="8" t="s">
        <v>61</v>
      </c>
      <c r="B20" s="9">
        <v>5905.9546181012956</v>
      </c>
      <c r="C20" s="9">
        <v>33.063546384886038</v>
      </c>
      <c r="D20" s="9">
        <v>0</v>
      </c>
      <c r="E20" s="10">
        <v>3783021.6140025463</v>
      </c>
      <c r="F20" s="10">
        <v>3842977.8532632561</v>
      </c>
      <c r="G20" s="10">
        <v>3913559.0216403441</v>
      </c>
      <c r="H20" s="10">
        <v>88206.028809674899</v>
      </c>
      <c r="I20" s="136">
        <v>4001765.0504500191</v>
      </c>
      <c r="J20" s="139">
        <v>36.72</v>
      </c>
      <c r="K20" s="142">
        <v>35.829569253231512</v>
      </c>
      <c r="L20" s="140" t="str">
        <f t="shared" si="0"/>
        <v>Yes</v>
      </c>
      <c r="M20" s="141">
        <v>0.68865514918323534</v>
      </c>
      <c r="N20" s="56">
        <v>2695092.5718851276</v>
      </c>
      <c r="O20" s="79">
        <v>38.027899328711349</v>
      </c>
      <c r="P20" s="143">
        <f t="shared" si="1"/>
        <v>36.72</v>
      </c>
      <c r="Q20" s="86">
        <v>36.72</v>
      </c>
      <c r="R20" s="54">
        <v>2602399.8429201548</v>
      </c>
      <c r="S20" s="54">
        <v>1311159.1787201893</v>
      </c>
      <c r="T20" s="55">
        <v>3.9655733340194399E-2</v>
      </c>
      <c r="U20" s="55"/>
      <c r="V20" s="57"/>
      <c r="W20" s="57"/>
      <c r="X20" s="57"/>
    </row>
    <row r="21" spans="1:24" x14ac:dyDescent="0.2">
      <c r="A21" s="8" t="s">
        <v>62</v>
      </c>
      <c r="B21" s="9">
        <v>1833.6055739862377</v>
      </c>
      <c r="C21" s="9">
        <v>33.184986645127665</v>
      </c>
      <c r="D21" s="9">
        <v>230562.23857664232</v>
      </c>
      <c r="E21" s="10">
        <v>7432321.840283554</v>
      </c>
      <c r="F21" s="10">
        <v>7222910.8938821657</v>
      </c>
      <c r="G21" s="10">
        <v>7688782.4489592491</v>
      </c>
      <c r="H21" s="10">
        <v>78572.767928270157</v>
      </c>
      <c r="I21" s="136">
        <v>7767355.2168875188</v>
      </c>
      <c r="J21" s="139">
        <v>190.79</v>
      </c>
      <c r="K21" s="142">
        <v>143.64667243209382</v>
      </c>
      <c r="L21" s="140" t="str">
        <f t="shared" si="0"/>
        <v>Yes</v>
      </c>
      <c r="M21" s="141">
        <v>0.56004225088540649</v>
      </c>
      <c r="N21" s="56">
        <v>4306043.0292833457</v>
      </c>
      <c r="O21" s="79">
        <v>195.70016812658247</v>
      </c>
      <c r="P21" s="143">
        <f t="shared" si="1"/>
        <v>190.79</v>
      </c>
      <c r="Q21" s="86">
        <v>190.79</v>
      </c>
      <c r="R21" s="54">
        <v>4198003.2895300109</v>
      </c>
      <c r="S21" s="54">
        <v>3490779.1594292372</v>
      </c>
      <c r="T21" s="55"/>
      <c r="U21" s="55">
        <v>15.140290018778813</v>
      </c>
      <c r="V21" s="57">
        <v>0.48970000000000002</v>
      </c>
      <c r="W21" s="57"/>
      <c r="X21" s="57">
        <f t="shared" si="2"/>
        <v>15.629990018778813</v>
      </c>
    </row>
    <row r="22" spans="1:24" x14ac:dyDescent="0.2">
      <c r="A22" s="14" t="s">
        <v>63</v>
      </c>
      <c r="B22" s="9">
        <v>938</v>
      </c>
      <c r="C22" s="9">
        <v>15089.500688683718</v>
      </c>
      <c r="D22" s="9">
        <v>30845322.854401909</v>
      </c>
      <c r="E22" s="10">
        <v>69719614.035309285</v>
      </c>
      <c r="F22" s="10">
        <v>70568890.832398221</v>
      </c>
      <c r="G22" s="10">
        <v>72125367.585326135</v>
      </c>
      <c r="H22" s="10">
        <v>1276064.2953427152</v>
      </c>
      <c r="I22" s="136">
        <v>73401431.880668849</v>
      </c>
      <c r="J22" s="139">
        <v>1055.6500000000001</v>
      </c>
      <c r="K22" s="142">
        <v>59.880941785506195</v>
      </c>
      <c r="L22" s="140" t="str">
        <f t="shared" si="0"/>
        <v>Yes</v>
      </c>
      <c r="M22" s="141">
        <v>0.17017282937260839</v>
      </c>
      <c r="N22" s="56">
        <v>12273777.871534364</v>
      </c>
      <c r="O22" s="79">
        <v>1090.4209196459101</v>
      </c>
      <c r="P22" s="143">
        <f t="shared" si="1"/>
        <v>1055.6500000000001</v>
      </c>
      <c r="Q22" s="130" t="s">
        <v>64</v>
      </c>
      <c r="R22" s="54">
        <v>11882396.4</v>
      </c>
      <c r="S22" s="54">
        <v>60242971.185326137</v>
      </c>
      <c r="T22" s="55"/>
      <c r="U22" s="68" t="s">
        <v>64</v>
      </c>
      <c r="V22" s="69"/>
      <c r="W22" s="69"/>
      <c r="X22" s="69" t="s">
        <v>64</v>
      </c>
    </row>
    <row r="23" spans="1:24" x14ac:dyDescent="0.2">
      <c r="A23" s="8" t="s">
        <v>65</v>
      </c>
      <c r="B23" s="9">
        <v>15756.016157774278</v>
      </c>
      <c r="C23" s="9">
        <v>120.51722480243713</v>
      </c>
      <c r="D23" s="9">
        <v>0</v>
      </c>
      <c r="E23" s="10">
        <v>6413328.816860443</v>
      </c>
      <c r="F23" s="10">
        <v>6650216.8664156506</v>
      </c>
      <c r="G23" s="10">
        <v>6634627.9273341969</v>
      </c>
      <c r="H23" s="10">
        <v>265500.02486175048</v>
      </c>
      <c r="I23" s="136">
        <v>6900127.9521959471</v>
      </c>
      <c r="J23" s="139"/>
      <c r="K23" s="142"/>
      <c r="L23" s="140"/>
      <c r="M23" s="141"/>
      <c r="N23" s="56"/>
      <c r="O23" s="79"/>
      <c r="P23" s="143"/>
      <c r="Q23" s="86">
        <v>35.090447678830294</v>
      </c>
      <c r="R23" s="54">
        <v>6634627.9273341969</v>
      </c>
      <c r="S23" s="54">
        <v>0</v>
      </c>
      <c r="T23" s="55"/>
      <c r="U23" s="68"/>
      <c r="V23" s="69"/>
      <c r="W23" s="69"/>
      <c r="X23" s="69"/>
    </row>
    <row r="24" spans="1:24" x14ac:dyDescent="0.2">
      <c r="A24" s="8" t="s">
        <v>66</v>
      </c>
      <c r="B24" s="9">
        <v>1426.9228012258498</v>
      </c>
      <c r="C24" s="9">
        <v>42.948158350345729</v>
      </c>
      <c r="D24" s="9">
        <v>0</v>
      </c>
      <c r="E24" s="10">
        <v>1205528.552815154</v>
      </c>
      <c r="F24" s="10">
        <v>1224074.5317393504</v>
      </c>
      <c r="G24" s="10">
        <v>1247126.6688648632</v>
      </c>
      <c r="H24" s="10">
        <v>33701.501538662276</v>
      </c>
      <c r="I24" s="136">
        <v>1280828.1704035255</v>
      </c>
      <c r="J24" s="139">
        <v>25.59</v>
      </c>
      <c r="K24" s="142">
        <v>7.0382995672319639</v>
      </c>
      <c r="L24" s="140" t="str">
        <f t="shared" si="0"/>
        <v>Yes</v>
      </c>
      <c r="M24" s="141">
        <v>0.36513861675037751</v>
      </c>
      <c r="N24" s="56">
        <v>455374.10678182228</v>
      </c>
      <c r="O24" s="79">
        <v>26.594180287271364</v>
      </c>
      <c r="P24" s="143">
        <f t="shared" si="1"/>
        <v>25.59</v>
      </c>
      <c r="Q24" s="86">
        <v>25.59</v>
      </c>
      <c r="R24" s="54">
        <v>438179.45380043396</v>
      </c>
      <c r="S24" s="54">
        <v>808947.21506442921</v>
      </c>
      <c r="T24" s="55">
        <v>1.8835434303504126E-2</v>
      </c>
      <c r="U24" s="68"/>
      <c r="V24" s="69"/>
      <c r="W24" s="69"/>
      <c r="X24" s="69"/>
    </row>
    <row r="25" spans="1:24" x14ac:dyDescent="0.2">
      <c r="A25" s="8" t="s">
        <v>67</v>
      </c>
      <c r="B25" s="9">
        <v>207.69999999999996</v>
      </c>
      <c r="C25" s="9">
        <v>118.62121072007071</v>
      </c>
      <c r="D25" s="9">
        <v>334385.53442146291</v>
      </c>
      <c r="E25" s="10">
        <v>1314457.6709600275</v>
      </c>
      <c r="F25" s="10">
        <v>1356852.8082573395</v>
      </c>
      <c r="G25" s="10">
        <v>1359814.5085159189</v>
      </c>
      <c r="H25" s="10">
        <v>41938.469708520191</v>
      </c>
      <c r="I25" s="136">
        <v>1401752.9782244391</v>
      </c>
      <c r="J25" s="139">
        <v>146.47</v>
      </c>
      <c r="K25" s="142">
        <v>33.251685013986069</v>
      </c>
      <c r="L25" s="140" t="str">
        <f t="shared" si="0"/>
        <v>Yes</v>
      </c>
      <c r="M25" s="141">
        <v>0.27741788860952304</v>
      </c>
      <c r="N25" s="56">
        <v>377236.86985308252</v>
      </c>
      <c r="O25" s="79">
        <v>151.35486673611081</v>
      </c>
      <c r="P25" s="143">
        <f t="shared" si="1"/>
        <v>146.47</v>
      </c>
      <c r="Q25" s="86">
        <v>146.47</v>
      </c>
      <c r="R25" s="54">
        <v>365061.82799999992</v>
      </c>
      <c r="S25" s="54">
        <v>994752.68051591888</v>
      </c>
      <c r="T25" s="55"/>
      <c r="U25" s="55">
        <v>2.9748675648813281</v>
      </c>
      <c r="V25" s="57">
        <v>0.31569999999999998</v>
      </c>
      <c r="W25" s="69"/>
      <c r="X25" s="57">
        <f>SUM(U25:W25)</f>
        <v>3.2905675648813282</v>
      </c>
    </row>
    <row r="26" spans="1:24" x14ac:dyDescent="0.2">
      <c r="A26" s="8" t="s">
        <v>68</v>
      </c>
      <c r="B26" s="9">
        <v>39777.450821852028</v>
      </c>
      <c r="C26" s="9">
        <v>327.02763518000569</v>
      </c>
      <c r="D26" s="9">
        <v>0</v>
      </c>
      <c r="E26" s="10">
        <v>19665971.686323643</v>
      </c>
      <c r="F26" s="10">
        <v>20295381.10308478</v>
      </c>
      <c r="G26" s="10">
        <v>20344568.116518211</v>
      </c>
      <c r="H26" s="10">
        <v>729088.16589623247</v>
      </c>
      <c r="I26" s="136">
        <v>21073656.282414444</v>
      </c>
      <c r="J26" s="139"/>
      <c r="K26" s="142"/>
      <c r="L26" s="140"/>
      <c r="M26" s="141"/>
      <c r="N26" s="56"/>
      <c r="O26" s="79"/>
      <c r="P26" s="143"/>
      <c r="Q26" s="86">
        <v>42.621652251409436</v>
      </c>
      <c r="R26" s="54">
        <v>20344568.116518211</v>
      </c>
      <c r="S26" s="54">
        <v>0</v>
      </c>
      <c r="T26" s="55"/>
      <c r="U26" s="68"/>
      <c r="V26" s="69"/>
      <c r="W26" s="69"/>
      <c r="X26" s="69"/>
    </row>
    <row r="27" spans="1:24" x14ac:dyDescent="0.2">
      <c r="A27" s="8" t="s">
        <v>69</v>
      </c>
      <c r="B27" s="9">
        <v>4183.1008788347499</v>
      </c>
      <c r="C27" s="9">
        <v>112.90453261014478</v>
      </c>
      <c r="D27" s="9">
        <v>0</v>
      </c>
      <c r="E27" s="10">
        <v>4392905.003103463</v>
      </c>
      <c r="F27" s="10">
        <v>4541151.3725861525</v>
      </c>
      <c r="G27" s="10">
        <v>4544487.1217415649</v>
      </c>
      <c r="H27" s="10">
        <v>115855.40415880029</v>
      </c>
      <c r="I27" s="136">
        <v>4660342.5259003649</v>
      </c>
      <c r="J27" s="139">
        <v>38.380000000000003</v>
      </c>
      <c r="K27" s="142">
        <v>5.0424461079312168</v>
      </c>
      <c r="L27" s="140" t="str">
        <f t="shared" si="0"/>
        <v>Yes</v>
      </c>
      <c r="M27" s="141">
        <v>0.43629959251650008</v>
      </c>
      <c r="N27" s="56">
        <v>1982757.879412327</v>
      </c>
      <c r="O27" s="79">
        <v>39.499363766332891</v>
      </c>
      <c r="P27" s="143">
        <f t="shared" si="1"/>
        <v>38.380000000000003</v>
      </c>
      <c r="Q27" s="86">
        <v>38.380000000000003</v>
      </c>
      <c r="R27" s="54">
        <v>1926568.9407561328</v>
      </c>
      <c r="S27" s="54">
        <v>2617918.1809854321</v>
      </c>
      <c r="T27" s="55">
        <v>2.3187006938198026E-2</v>
      </c>
      <c r="U27" s="68"/>
      <c r="V27" s="69"/>
      <c r="W27" s="69"/>
      <c r="X27" s="69"/>
    </row>
    <row r="28" spans="1:24" ht="13.5" thickBot="1" x14ac:dyDescent="0.25">
      <c r="A28" s="8" t="s">
        <v>70</v>
      </c>
      <c r="B28" s="9">
        <v>313.47980316652763</v>
      </c>
      <c r="C28" s="9">
        <v>222.72322478282956</v>
      </c>
      <c r="D28" s="9">
        <v>622314.60159073095</v>
      </c>
      <c r="E28" s="10">
        <v>3636010.0088507147</v>
      </c>
      <c r="F28" s="10">
        <v>3755543.1464702492</v>
      </c>
      <c r="G28" s="10">
        <v>3761474.6160164881</v>
      </c>
      <c r="H28" s="10">
        <v>92103.319936649466</v>
      </c>
      <c r="I28" s="136">
        <v>3853577.9359531375</v>
      </c>
      <c r="J28" s="144">
        <v>170.26</v>
      </c>
      <c r="K28" s="145">
        <v>53.248218173906615</v>
      </c>
      <c r="L28" s="146" t="str">
        <f t="shared" si="0"/>
        <v>Yes</v>
      </c>
      <c r="M28" s="147">
        <v>0.17338204483889935</v>
      </c>
      <c r="N28" s="138">
        <v>652172.16053455241</v>
      </c>
      <c r="O28" s="99">
        <v>173.36900015748481</v>
      </c>
      <c r="P28" s="148">
        <f t="shared" si="1"/>
        <v>170.26</v>
      </c>
      <c r="Q28" s="86">
        <v>170.26</v>
      </c>
      <c r="R28" s="54">
        <v>640476.85544559592</v>
      </c>
      <c r="S28" s="54">
        <v>3120997.7605708921</v>
      </c>
      <c r="T28" s="55"/>
      <c r="U28" s="55">
        <v>5.0151446753670026</v>
      </c>
      <c r="V28" s="57">
        <v>0.254</v>
      </c>
      <c r="W28" s="69"/>
      <c r="X28" s="57">
        <f>SUM(U28:W28)</f>
        <v>5.2691446753670022</v>
      </c>
    </row>
    <row r="29" spans="1:24" x14ac:dyDescent="0.2">
      <c r="A29" s="16"/>
      <c r="B29" s="76"/>
      <c r="C29" s="76"/>
      <c r="D29" s="63"/>
      <c r="E29" s="76"/>
      <c r="F29" s="76"/>
      <c r="G29" s="63"/>
      <c r="H29" s="76"/>
      <c r="I29" s="76"/>
      <c r="J29" s="76"/>
      <c r="K29" s="16"/>
      <c r="L29" s="77"/>
      <c r="M29" s="77"/>
      <c r="N29" s="63"/>
      <c r="O29" s="63"/>
      <c r="P29" s="16"/>
      <c r="Q29" s="16"/>
      <c r="R29" s="63"/>
      <c r="S29" s="63"/>
      <c r="T29" s="16"/>
      <c r="U29" s="16"/>
      <c r="V29" s="16"/>
    </row>
    <row r="30" spans="1:24" ht="13.5" thickBot="1" x14ac:dyDescent="0.25">
      <c r="A30" s="28" t="s">
        <v>71</v>
      </c>
      <c r="B30" s="35">
        <f>SUM(B10:B28)</f>
        <v>1452812.677918111</v>
      </c>
      <c r="C30" s="35">
        <f t="shared" ref="C30:H30" si="3">SUM(C10:C28)</f>
        <v>33548.313454181814</v>
      </c>
      <c r="D30" s="35">
        <f t="shared" si="3"/>
        <v>41153231.363449313</v>
      </c>
      <c r="E30" s="35">
        <f t="shared" si="3"/>
        <v>1837094460.6786954</v>
      </c>
      <c r="F30" s="35">
        <f t="shared" si="3"/>
        <v>1872181345.3098183</v>
      </c>
      <c r="G30" s="35">
        <f t="shared" si="3"/>
        <v>1900485467.3795612</v>
      </c>
      <c r="H30" s="35">
        <f t="shared" si="3"/>
        <v>44193674.554964691</v>
      </c>
      <c r="I30" s="35">
        <f>SUM(I10:I28)</f>
        <v>1944679141.9345255</v>
      </c>
      <c r="J30" s="35"/>
      <c r="K30" s="28"/>
      <c r="L30" s="38"/>
      <c r="M30" s="28"/>
      <c r="N30" s="61"/>
      <c r="O30" s="61"/>
      <c r="P30" s="28"/>
      <c r="Q30" s="39"/>
      <c r="R30" s="61">
        <f>SUM(R10:R28)</f>
        <v>1420107533.8718982</v>
      </c>
      <c r="S30" s="61">
        <f>SUM(S10:S28)</f>
        <v>480377933.50766325</v>
      </c>
      <c r="T30" s="41"/>
      <c r="U30" s="16"/>
      <c r="V30" s="16"/>
      <c r="W30" s="16"/>
      <c r="X30" s="16"/>
    </row>
    <row r="31" spans="1:24" ht="15.75" thickBot="1" x14ac:dyDescent="0.3">
      <c r="A31" s="16"/>
      <c r="B31" s="35"/>
      <c r="C31" s="35"/>
      <c r="D31" s="35"/>
      <c r="E31" s="61"/>
      <c r="F31" s="61"/>
      <c r="G31" s="61"/>
      <c r="H31" s="61"/>
      <c r="I31" s="61"/>
      <c r="J31" s="61"/>
      <c r="K31" s="163" t="s">
        <v>187</v>
      </c>
      <c r="L31" s="164"/>
      <c r="M31" s="164"/>
      <c r="N31" s="164"/>
      <c r="O31" s="165"/>
      <c r="P31" s="28"/>
      <c r="Q31" s="39"/>
      <c r="R31" s="61"/>
      <c r="S31" s="61"/>
      <c r="T31" s="41"/>
      <c r="U31" s="16"/>
      <c r="V31" s="16"/>
      <c r="W31" s="16"/>
      <c r="X31" s="16"/>
    </row>
    <row r="32" spans="1:24" ht="69.75" x14ac:dyDescent="0.2">
      <c r="A32" s="16" t="s">
        <v>80</v>
      </c>
      <c r="C32" s="16"/>
      <c r="D32" s="16"/>
      <c r="E32" s="16"/>
      <c r="F32" s="16"/>
      <c r="G32" s="16"/>
      <c r="H32" s="16"/>
      <c r="I32" s="16"/>
      <c r="J32" s="16"/>
      <c r="K32" s="109" t="s">
        <v>188</v>
      </c>
      <c r="L32" s="110" t="s">
        <v>120</v>
      </c>
      <c r="M32" s="110" t="s">
        <v>121</v>
      </c>
      <c r="N32" s="110" t="s">
        <v>122</v>
      </c>
      <c r="O32" s="111" t="s">
        <v>189</v>
      </c>
      <c r="P32" s="16"/>
      <c r="Q32" s="16"/>
      <c r="R32" s="114" t="s">
        <v>124</v>
      </c>
      <c r="S32" s="37">
        <f>SUM(R30,S30)</f>
        <v>1900485467.3795614</v>
      </c>
      <c r="T32" s="16"/>
      <c r="U32" s="16"/>
      <c r="V32" s="16"/>
      <c r="W32" s="16"/>
      <c r="X32" s="16"/>
    </row>
    <row r="33" spans="1:24" ht="26.25" thickBot="1" x14ac:dyDescent="0.25">
      <c r="A33" s="16" t="s">
        <v>82</v>
      </c>
      <c r="B33" s="16"/>
      <c r="C33" s="16"/>
      <c r="D33" s="16"/>
      <c r="E33" s="16"/>
      <c r="F33" s="16"/>
      <c r="G33" s="16"/>
      <c r="H33" s="16"/>
      <c r="I33" s="16"/>
      <c r="J33" s="16"/>
      <c r="K33" s="127">
        <v>89.316513355857481</v>
      </c>
      <c r="L33" s="128">
        <v>146.93907387925049</v>
      </c>
      <c r="M33" s="112">
        <v>6</v>
      </c>
      <c r="N33" s="128">
        <v>9.6037600872321676</v>
      </c>
      <c r="O33" s="129">
        <v>98.920273443089656</v>
      </c>
      <c r="P33" s="16"/>
      <c r="Q33" s="16"/>
      <c r="R33" s="126" t="s">
        <v>126</v>
      </c>
      <c r="S33" s="37">
        <f>H30</f>
        <v>44193674.554964691</v>
      </c>
      <c r="T33" s="16"/>
      <c r="U33" s="13"/>
      <c r="V33" s="43"/>
      <c r="W33" s="16"/>
      <c r="X33" s="16"/>
    </row>
    <row r="34" spans="1:24" ht="38.25" x14ac:dyDescent="0.2">
      <c r="A34" s="16"/>
      <c r="B34" s="44" t="s">
        <v>190</v>
      </c>
      <c r="C34" s="16"/>
      <c r="D34" s="16"/>
      <c r="E34" s="16"/>
      <c r="F34" s="16"/>
      <c r="G34" s="16"/>
      <c r="H34" s="45"/>
      <c r="I34" s="45"/>
      <c r="J34" s="45"/>
      <c r="P34" s="41"/>
      <c r="Q34" s="16"/>
      <c r="R34" s="114" t="s">
        <v>191</v>
      </c>
      <c r="S34" s="37">
        <f>SUM(S32:S33)</f>
        <v>1944679141.9345262</v>
      </c>
      <c r="T34" s="16"/>
      <c r="U34" s="16"/>
      <c r="V34" s="16"/>
      <c r="W34" s="16"/>
      <c r="X34" s="16"/>
    </row>
    <row r="35" spans="1:24" x14ac:dyDescent="0.2">
      <c r="A35" s="16"/>
      <c r="B35" s="14"/>
      <c r="C35" s="65">
        <v>2026</v>
      </c>
      <c r="D35" s="65">
        <v>2027</v>
      </c>
      <c r="E35" s="65" t="s">
        <v>127</v>
      </c>
      <c r="F35" s="16"/>
      <c r="G35" s="16"/>
      <c r="H35" s="16"/>
      <c r="I35" s="45"/>
      <c r="J35" s="45"/>
      <c r="K35" s="16"/>
      <c r="L35" s="41"/>
      <c r="M35" s="46"/>
      <c r="N35" s="41"/>
      <c r="O35" s="16"/>
      <c r="P35" s="16"/>
      <c r="Q35" s="47"/>
      <c r="R35" s="16"/>
      <c r="T35" s="16"/>
      <c r="U35" s="16"/>
      <c r="V35" s="16"/>
      <c r="W35" s="16"/>
      <c r="X35" s="16"/>
    </row>
    <row r="36" spans="1:24" x14ac:dyDescent="0.2">
      <c r="A36" s="16"/>
      <c r="B36" s="67"/>
      <c r="C36" s="66"/>
      <c r="D36" s="66"/>
      <c r="E36" s="66" t="s">
        <v>129</v>
      </c>
      <c r="F36" s="16"/>
      <c r="G36" s="16"/>
      <c r="H36" s="16"/>
      <c r="I36" s="16"/>
      <c r="J36" s="16"/>
      <c r="K36" s="16"/>
      <c r="L36" s="41"/>
      <c r="M36" s="16"/>
      <c r="N36" s="16"/>
      <c r="O36" s="16"/>
      <c r="P36" s="42"/>
      <c r="Q36" s="16"/>
      <c r="R36" s="13"/>
      <c r="S36" s="16"/>
      <c r="T36" s="16"/>
      <c r="U36" s="16"/>
      <c r="V36" s="16"/>
      <c r="W36" s="16"/>
      <c r="X36" s="16"/>
    </row>
    <row r="37" spans="1:24" ht="25.5" x14ac:dyDescent="0.2">
      <c r="A37" s="16"/>
      <c r="B37" s="22" t="s">
        <v>130</v>
      </c>
      <c r="C37" s="23">
        <v>1837094460.6786954</v>
      </c>
      <c r="D37" s="23">
        <v>1900485467.3795612</v>
      </c>
      <c r="E37" s="24">
        <f>D37/C37</f>
        <v>1.0345061226070251</v>
      </c>
      <c r="F37" s="16"/>
      <c r="G37" s="16"/>
      <c r="H37" s="39"/>
      <c r="I37" s="45"/>
      <c r="J37" s="45"/>
      <c r="K37" s="16"/>
      <c r="L37" s="41"/>
      <c r="M37" s="16"/>
      <c r="N37" s="16"/>
      <c r="O37" s="16"/>
      <c r="P37" s="16"/>
      <c r="Q37" s="16"/>
      <c r="R37" s="48"/>
      <c r="S37" s="16"/>
      <c r="T37" s="16"/>
      <c r="U37" s="16"/>
      <c r="V37" s="16"/>
      <c r="W37" s="16"/>
      <c r="X37" s="16"/>
    </row>
    <row r="38" spans="1:24" x14ac:dyDescent="0.2">
      <c r="A38" s="16"/>
      <c r="B38" s="22" t="s">
        <v>131</v>
      </c>
      <c r="C38" s="23">
        <v>1872181345.3098187</v>
      </c>
      <c r="D38" s="23">
        <v>1944679141.934526</v>
      </c>
      <c r="E38" s="24">
        <f t="shared" ref="E38:E39" si="4">D38/C38</f>
        <v>1.0387237042000916</v>
      </c>
      <c r="F38" s="16"/>
      <c r="G38" s="16"/>
      <c r="H38" s="16"/>
      <c r="I38" s="45"/>
      <c r="J38" s="45"/>
      <c r="K38" s="16"/>
      <c r="L38" s="41"/>
      <c r="M38" s="46"/>
      <c r="N38" s="16"/>
      <c r="O38" s="16"/>
      <c r="P38" s="16"/>
      <c r="Q38" s="71"/>
      <c r="R38" s="71"/>
      <c r="S38" s="71"/>
      <c r="T38" s="71"/>
      <c r="U38" s="72"/>
      <c r="V38" s="16"/>
      <c r="W38" s="16"/>
      <c r="X38" s="16"/>
    </row>
    <row r="39" spans="1:24" x14ac:dyDescent="0.2">
      <c r="A39" s="16"/>
      <c r="B39" s="8" t="s">
        <v>132</v>
      </c>
      <c r="C39" s="23">
        <v>43793674.554964699</v>
      </c>
      <c r="D39" s="23">
        <v>44193674.554964699</v>
      </c>
      <c r="E39" s="24">
        <f t="shared" si="4"/>
        <v>1.0091337391544517</v>
      </c>
      <c r="F39" s="16"/>
      <c r="G39" s="45"/>
      <c r="H39" s="16"/>
      <c r="I39" s="45"/>
      <c r="J39" s="45"/>
      <c r="K39" s="49"/>
      <c r="L39" s="50"/>
      <c r="M39" s="46"/>
      <c r="N39" s="41"/>
      <c r="O39" s="16"/>
      <c r="P39" s="16"/>
      <c r="Q39" s="16"/>
      <c r="R39" s="39"/>
      <c r="S39" s="64"/>
      <c r="T39" s="73"/>
      <c r="U39" s="73"/>
      <c r="V39" s="16"/>
      <c r="W39" s="16"/>
      <c r="X39" s="16"/>
    </row>
    <row r="40" spans="1:24" x14ac:dyDescent="0.2">
      <c r="A40" s="16"/>
      <c r="B40" s="25" t="s">
        <v>192</v>
      </c>
      <c r="C40" s="16"/>
      <c r="D40" s="16"/>
      <c r="E40" s="16"/>
      <c r="F40" s="16"/>
      <c r="G40" s="45"/>
      <c r="H40" s="16"/>
      <c r="I40" s="45"/>
      <c r="J40" s="45"/>
      <c r="K40" s="49"/>
      <c r="L40" s="42"/>
      <c r="M40" s="46"/>
      <c r="N40" s="51"/>
      <c r="O40" s="16"/>
      <c r="P40" s="16"/>
      <c r="Q40" s="16"/>
      <c r="R40" s="39"/>
      <c r="S40" s="64"/>
      <c r="T40" s="73"/>
      <c r="U40" s="73"/>
      <c r="V40" s="16"/>
      <c r="W40" s="16"/>
      <c r="X40" s="16"/>
    </row>
    <row r="41" spans="1:24" x14ac:dyDescent="0.2">
      <c r="A41" s="16"/>
      <c r="B41" s="25" t="s">
        <v>193</v>
      </c>
      <c r="C41" s="16"/>
      <c r="D41" s="16"/>
      <c r="E41" s="16"/>
      <c r="F41" s="16"/>
      <c r="G41" s="16"/>
      <c r="H41" s="16"/>
      <c r="I41" s="45"/>
      <c r="J41" s="45"/>
      <c r="K41" s="49"/>
      <c r="L41" s="41"/>
      <c r="M41" s="16"/>
      <c r="N41" s="16"/>
      <c r="O41" s="16"/>
      <c r="P41" s="16"/>
      <c r="Q41" s="16"/>
      <c r="R41" s="39"/>
      <c r="S41" s="64"/>
      <c r="T41" s="73"/>
      <c r="U41" s="73"/>
      <c r="V41" s="16"/>
      <c r="W41" s="16"/>
      <c r="X41" s="16"/>
    </row>
    <row r="42" spans="1:24" x14ac:dyDescent="0.2">
      <c r="A42" s="16"/>
      <c r="B42" s="16"/>
      <c r="C42" s="16"/>
      <c r="D42" s="16"/>
      <c r="E42" s="16"/>
      <c r="F42" s="16"/>
      <c r="G42" s="16"/>
      <c r="H42" s="16"/>
      <c r="I42" s="45"/>
      <c r="J42" s="45"/>
      <c r="K42" s="16"/>
      <c r="L42" s="41"/>
      <c r="M42" s="16"/>
      <c r="N42" s="16"/>
      <c r="O42" s="52"/>
      <c r="P42" s="16"/>
      <c r="Q42" s="16"/>
      <c r="R42" s="39"/>
      <c r="S42" s="64"/>
      <c r="T42" s="73"/>
      <c r="U42" s="73"/>
      <c r="V42" s="16"/>
      <c r="W42" s="16"/>
      <c r="X42" s="16"/>
    </row>
    <row r="43" spans="1:24" x14ac:dyDescent="0.2">
      <c r="B43" s="16"/>
      <c r="C43" s="16"/>
      <c r="D43" s="16"/>
      <c r="E43" s="16"/>
      <c r="I43" s="7"/>
      <c r="J43" s="7"/>
      <c r="L43" s="4"/>
      <c r="O43" s="5"/>
      <c r="R43" s="2"/>
    </row>
    <row r="44" spans="1:24" x14ac:dyDescent="0.2">
      <c r="I44" s="7"/>
      <c r="J44" s="7"/>
      <c r="O44" s="5"/>
      <c r="R44" s="2"/>
    </row>
    <row r="45" spans="1:24" x14ac:dyDescent="0.2">
      <c r="A45" s="16"/>
      <c r="F45" s="16"/>
      <c r="G45" s="15"/>
      <c r="I45" s="7"/>
      <c r="J45" s="7"/>
      <c r="L45" s="4"/>
      <c r="O45" s="5"/>
      <c r="R45" s="2"/>
    </row>
    <row r="46" spans="1:24" x14ac:dyDescent="0.2">
      <c r="A46" s="16"/>
      <c r="B46" s="16"/>
      <c r="C46" s="16"/>
      <c r="D46" s="16"/>
      <c r="E46" s="16"/>
      <c r="F46" s="16"/>
      <c r="G46" s="7"/>
      <c r="I46" s="7"/>
      <c r="J46" s="7"/>
    </row>
    <row r="47" spans="1:24" x14ac:dyDescent="0.2">
      <c r="A47" s="16"/>
      <c r="B47" s="17"/>
      <c r="C47" s="16"/>
      <c r="D47" s="16"/>
      <c r="E47" s="16"/>
      <c r="F47" s="16"/>
      <c r="G47" s="7"/>
      <c r="I47" s="7"/>
      <c r="J47" s="7"/>
      <c r="L47" s="4"/>
    </row>
    <row r="48" spans="1:24" x14ac:dyDescent="0.2">
      <c r="A48" s="16"/>
      <c r="B48" s="16"/>
      <c r="C48" s="18"/>
      <c r="D48" s="19"/>
      <c r="E48" s="20"/>
      <c r="F48" s="16"/>
      <c r="G48" s="7"/>
    </row>
    <row r="49" spans="1:7" x14ac:dyDescent="0.2">
      <c r="A49" s="16"/>
      <c r="B49" s="16"/>
      <c r="C49" s="18"/>
      <c r="D49" s="21"/>
      <c r="E49" s="16"/>
      <c r="F49" s="16"/>
      <c r="G49" s="7"/>
    </row>
    <row r="50" spans="1:7" x14ac:dyDescent="0.2">
      <c r="A50" s="16"/>
      <c r="B50" s="16"/>
      <c r="C50" s="18"/>
      <c r="D50" s="21"/>
      <c r="E50" s="16"/>
      <c r="F50" s="16"/>
    </row>
    <row r="51" spans="1:7" x14ac:dyDescent="0.2">
      <c r="A51" s="16"/>
      <c r="B51" s="16"/>
      <c r="C51" s="16"/>
      <c r="D51" s="16"/>
      <c r="E51" s="16"/>
      <c r="F51" s="16"/>
    </row>
    <row r="52" spans="1:7" x14ac:dyDescent="0.2">
      <c r="B52" s="16"/>
      <c r="C52" s="16"/>
      <c r="D52" s="16"/>
      <c r="E52" s="16"/>
    </row>
  </sheetData>
  <mergeCells count="2">
    <mergeCell ref="J6:P6"/>
    <mergeCell ref="K31:O31"/>
  </mergeCells>
  <printOptions horizontalCentered="1"/>
  <pageMargins left="0.2" right="0.2" top="1.25" bottom="0.75" header="0.3" footer="0.3"/>
  <pageSetup paperSize="17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C6606-F396-42C6-AD4F-A4BCE5DC7767}"/>
</file>

<file path=customXml/itemProps2.xml><?xml version="1.0" encoding="utf-8"?>
<ds:datastoreItem xmlns:ds="http://schemas.openxmlformats.org/officeDocument/2006/customXml" ds:itemID="{C611DB72-A6F7-40D0-BDA4-B47DFAEC3648}">
  <ds:schemaRefs>
    <ds:schemaRef ds:uri="http://purl.org/dc/terms/"/>
    <ds:schemaRef ds:uri="http://schemas.microsoft.com/office/infopath/2007/PartnerControls"/>
    <ds:schemaRef ds:uri="b55d006e-4328-435c-8eaf-eb0f0d39f0e2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00b55595-d4eb-41d0-b489-5e408284444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376864-68AE-4A0B-9F47-F70E2CE8CC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2023</vt:lpstr>
      <vt:lpstr>2024</vt:lpstr>
      <vt:lpstr>2025</vt:lpstr>
      <vt:lpstr>2026</vt:lpstr>
      <vt:lpstr>2027</vt:lpstr>
      <vt:lpstr>'2023'!Print_Area</vt:lpstr>
      <vt:lpstr>'2024'!Print_Area</vt:lpstr>
      <vt:lpstr>'2025'!Print_Area</vt:lpstr>
      <vt:lpstr>'2026'!Print_Area</vt:lpstr>
      <vt:lpstr>'2027'!Print_Area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2022-10-11T19:20:34Z</cp:lastPrinted>
  <dcterms:created xsi:type="dcterms:W3CDTF">2013-09-20T18:49:19Z</dcterms:created>
  <dcterms:modified xsi:type="dcterms:W3CDTF">2022-10-11T19:20:41Z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