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_lphin\Documents\2023 Rate Application\IRs\Submission\"/>
    </mc:Choice>
  </mc:AlternateContent>
  <xr:revisionPtr revIDLastSave="0" documentId="8_{E38DA55F-4E73-44C0-902D-F04B0703D2E5}" xr6:coauthVersionLast="36" xr6:coauthVersionMax="36" xr10:uidLastSave="{00000000-0000-0000-0000-000000000000}"/>
  <bookViews>
    <workbookView xWindow="0" yWindow="0" windowWidth="28800" windowHeight="12230" xr2:uid="{F806DC92-F9AC-445B-B666-52EDCA271200}"/>
  </bookViews>
  <sheets>
    <sheet name="Appendix A" sheetId="1" r:id="rId1"/>
  </sheets>
  <definedNames>
    <definedName name="_xlnm.Print_Area" localSheetId="0">'Appendix A'!$B$2:$H$37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/>
  <c r="C27" i="1" l="1"/>
  <c r="C21" i="1"/>
  <c r="D21" i="1" s="1"/>
  <c r="D22" i="1" s="1"/>
  <c r="F7" i="1"/>
  <c r="F6" i="1"/>
  <c r="G20" i="1"/>
  <c r="F20" i="1"/>
  <c r="D27" i="1"/>
  <c r="C22" i="1" l="1"/>
  <c r="C9" i="1" l="1"/>
  <c r="G7" i="1"/>
  <c r="F21" i="1"/>
  <c r="F22" i="1" s="1"/>
  <c r="F8" i="1"/>
  <c r="F27" i="1" s="1"/>
  <c r="G8" i="1"/>
  <c r="G27" i="1" s="1"/>
  <c r="G21" i="1" l="1"/>
  <c r="G22" i="1" s="1"/>
  <c r="F9" i="1"/>
  <c r="D6" i="1"/>
  <c r="D9" i="1" s="1"/>
  <c r="G6" i="1" l="1"/>
  <c r="G9" i="1" s="1"/>
  <c r="G11" i="1" s="1"/>
  <c r="D11" i="1"/>
  <c r="F11" i="1"/>
  <c r="C11" i="1"/>
  <c r="F26" i="1" l="1"/>
  <c r="F25" i="1"/>
  <c r="F28" i="1" s="1"/>
  <c r="F29" i="1" s="1"/>
  <c r="C33" i="1" s="1"/>
  <c r="D26" i="1"/>
  <c r="D25" i="1"/>
  <c r="D29" i="1" s="1"/>
  <c r="G26" i="1"/>
  <c r="G25" i="1"/>
  <c r="G28" i="1" s="1"/>
  <c r="G29" i="1" s="1"/>
  <c r="C26" i="1"/>
  <c r="C25" i="1"/>
  <c r="C29" i="1" s="1"/>
  <c r="C32" i="1" s="1"/>
  <c r="D33" i="1" l="1"/>
  <c r="D32" i="1"/>
  <c r="C34" i="1"/>
  <c r="D34" i="1" l="1"/>
</calcChain>
</file>

<file path=xl/sharedStrings.xml><?xml version="1.0" encoding="utf-8"?>
<sst xmlns="http://schemas.openxmlformats.org/spreadsheetml/2006/main" count="49" uniqueCount="47">
  <si>
    <t>Depreciation</t>
  </si>
  <si>
    <t>Opening Net Book Value</t>
  </si>
  <si>
    <t>Closing Net Book Value</t>
  </si>
  <si>
    <t>Before change in depreciation</t>
  </si>
  <si>
    <t>Return on Equity</t>
  </si>
  <si>
    <t>Deemed Interest</t>
  </si>
  <si>
    <t>Debt %</t>
  </si>
  <si>
    <t>Equity %</t>
  </si>
  <si>
    <t>Return on Equity %</t>
  </si>
  <si>
    <t>Interest Rate %</t>
  </si>
  <si>
    <t>A</t>
  </si>
  <si>
    <t>B</t>
  </si>
  <si>
    <t>F</t>
  </si>
  <si>
    <t>G</t>
  </si>
  <si>
    <t>H</t>
  </si>
  <si>
    <t>Capital Related Revenue Requirement (CRRR)</t>
  </si>
  <si>
    <t>Cumulative CRRR before change in depreciation</t>
  </si>
  <si>
    <t>Amount Recorded in DVA (payable)</t>
  </si>
  <si>
    <t>Cumulative CRRR after change in depreciation</t>
  </si>
  <si>
    <r>
      <t>Average Net Book Value/Rate Base</t>
    </r>
    <r>
      <rPr>
        <vertAlign val="superscript"/>
        <sz val="11"/>
        <color theme="1"/>
        <rFont val="Calibri"/>
        <family val="2"/>
        <scheme val="minor"/>
      </rPr>
      <t>1</t>
    </r>
  </si>
  <si>
    <t>Net Additions</t>
  </si>
  <si>
    <t>C</t>
  </si>
  <si>
    <t>D=A+B+C</t>
  </si>
  <si>
    <t>E=(A+D)/2</t>
  </si>
  <si>
    <t>I</t>
  </si>
  <si>
    <r>
      <rPr>
        <i/>
        <vertAlign val="superscript"/>
        <sz val="11"/>
        <color theme="1"/>
        <rFont val="Calibri"/>
        <family val="2"/>
        <scheme val="minor"/>
      </rPr>
      <t>1</t>
    </r>
    <r>
      <rPr>
        <i/>
        <sz val="11"/>
        <color theme="1"/>
        <rFont val="Calibri"/>
        <family val="2"/>
        <scheme val="minor"/>
      </rPr>
      <t>For simplicity, this illustrative example uses an annual average rate base calculation</t>
    </r>
  </si>
  <si>
    <t>Capital Cost Allowance (CCA) Rate</t>
  </si>
  <si>
    <t>Total CCA</t>
  </si>
  <si>
    <t>PILS</t>
  </si>
  <si>
    <t>J</t>
  </si>
  <si>
    <t>K</t>
  </si>
  <si>
    <t>L=B*J</t>
  </si>
  <si>
    <r>
      <t>Capital Cost Allowance- 2023-2024 Additions</t>
    </r>
    <r>
      <rPr>
        <vertAlign val="superscript"/>
        <sz val="11"/>
        <color theme="1"/>
        <rFont val="Calibri"/>
        <family val="2"/>
        <scheme val="minor"/>
      </rPr>
      <t>3</t>
    </r>
  </si>
  <si>
    <t>M=K+L</t>
  </si>
  <si>
    <t>N=E*F*H</t>
  </si>
  <si>
    <t>O=E*G*I</t>
  </si>
  <si>
    <t>P=(-C)</t>
  </si>
  <si>
    <t>Q=((N+P-M)*26.5%)/(1-26.5%)</t>
  </si>
  <si>
    <t>R</t>
  </si>
  <si>
    <t>S=N+O+P+Q</t>
  </si>
  <si>
    <t>S</t>
  </si>
  <si>
    <t>T=S-R</t>
  </si>
  <si>
    <r>
      <rPr>
        <i/>
        <vertAlign val="superscript"/>
        <sz val="11"/>
        <color theme="1"/>
        <rFont val="Calibri"/>
        <family val="2"/>
        <scheme val="minor"/>
      </rPr>
      <t>2</t>
    </r>
    <r>
      <rPr>
        <i/>
        <sz val="11"/>
        <color theme="1"/>
        <rFont val="Calibri"/>
        <family val="2"/>
        <scheme val="minor"/>
      </rPr>
      <t>CCA is not impacted by the change in accounting useful lives, since it is based on In-service additions</t>
    </r>
  </si>
  <si>
    <r>
      <t>Capital Cost Allowance on 2023 opening Undepreciated Capital Cost (UCC)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</si>
  <si>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i/>
        <vertAlign val="superscript"/>
        <sz val="11"/>
        <color theme="1"/>
        <rFont val="Calibri"/>
        <family val="2"/>
        <scheme val="minor"/>
      </rPr>
      <t>3</t>
    </r>
    <r>
      <rPr>
        <i/>
        <sz val="11"/>
        <color theme="1"/>
        <rFont val="Calibri"/>
        <family val="2"/>
        <scheme val="minor"/>
      </rPr>
      <t>Considerations of Bill C-97 are not factored and a CCA rate of 8% is used to simplify the illustration. Half-year rule applied for first year of additions</t>
    </r>
  </si>
  <si>
    <t>After change in depreciation</t>
  </si>
  <si>
    <t>1-Staff-17 Appendix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</si>
</sst>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%"/>
    <numFmt numFmtId="165" formatCode="#,##0.0;\(#,##0.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vertAlign val="superscript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164" fontId="0" fillId="0" borderId="1" xfId="2" applyNumberFormat="1" applyFont="1" applyBorder="1"/>
    <xf numFmtId="9" fontId="0" fillId="0" borderId="1" xfId="0" applyNumberFormat="1" applyBorder="1"/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0" borderId="0" xfId="0" applyFont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44" fontId="0" fillId="0" borderId="0" xfId="0" applyNumberFormat="1"/>
    <xf numFmtId="165" fontId="0" fillId="0" borderId="1" xfId="1" applyNumberFormat="1" applyFont="1" applyBorder="1"/>
    <xf numFmtId="165" fontId="0" fillId="0" borderId="0" xfId="0" applyNumberFormat="1"/>
    <xf numFmtId="165" fontId="2" fillId="3" borderId="1" xfId="1" applyNumberFormat="1" applyFont="1" applyFill="1" applyBorder="1"/>
    <xf numFmtId="165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5" fillId="0" borderId="0" xfId="0" applyFont="1" applyAlignment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DEB1E-46BD-4768-AD69-72D6E9C54AC4}">
  <sheetPr>
    <pageSetUpPr fitToPage="1"/>
  </sheetPr>
  <dimension ref="B2:N37"/>
  <sheetViews>
    <sheetView showGridLines="0" tabSelected="1" zoomScale="90" zoomScaleNormal="90" workbookViewId="0">
      <selection activeCell="B24" sqref="B24"/>
    </sheetView>
  </sheetViews>
  <sheetFormatPr defaultRowHeight="14.5" x14ac:dyDescent="0.35"/>
  <cols>
    <col min="1" max="1" width="2.1796875" customWidth="1"/>
    <col min="2" max="2" width="66.81640625" customWidth="1"/>
    <col min="3" max="4" width="13.81640625" customWidth="1"/>
    <col min="5" max="5" width="7.7265625" customWidth="1"/>
    <col min="6" max="7" width="13.81640625" customWidth="1"/>
    <col min="8" max="8" width="28.26953125" bestFit="1" customWidth="1"/>
  </cols>
  <sheetData>
    <row r="2" spans="2:8" ht="21" x14ac:dyDescent="0.5">
      <c r="B2" s="9" t="s">
        <v>46</v>
      </c>
    </row>
    <row r="4" spans="2:8" x14ac:dyDescent="0.35">
      <c r="B4" s="7"/>
      <c r="C4" s="16" t="s">
        <v>3</v>
      </c>
      <c r="D4" s="17"/>
      <c r="F4" s="16" t="s">
        <v>45</v>
      </c>
      <c r="G4" s="17"/>
    </row>
    <row r="5" spans="2:8" x14ac:dyDescent="0.35">
      <c r="B5" s="7"/>
      <c r="C5" s="8">
        <v>2023</v>
      </c>
      <c r="D5" s="8">
        <v>2024</v>
      </c>
      <c r="F5" s="8">
        <v>2023</v>
      </c>
      <c r="G5" s="8">
        <v>2024</v>
      </c>
      <c r="H5" s="4"/>
    </row>
    <row r="6" spans="2:8" x14ac:dyDescent="0.35">
      <c r="B6" s="1" t="s">
        <v>1</v>
      </c>
      <c r="C6" s="12">
        <v>1000</v>
      </c>
      <c r="D6" s="12">
        <f>+C9</f>
        <v>1100</v>
      </c>
      <c r="E6" s="13"/>
      <c r="F6" s="12">
        <f>+C6</f>
        <v>1000</v>
      </c>
      <c r="G6" s="12">
        <f>+F9</f>
        <v>1110</v>
      </c>
      <c r="H6" s="4" t="s">
        <v>10</v>
      </c>
    </row>
    <row r="7" spans="2:8" x14ac:dyDescent="0.35">
      <c r="B7" s="1" t="s">
        <v>20</v>
      </c>
      <c r="C7" s="12">
        <v>200</v>
      </c>
      <c r="D7" s="12">
        <v>210</v>
      </c>
      <c r="E7" s="13"/>
      <c r="F7" s="12">
        <f>+C7</f>
        <v>200</v>
      </c>
      <c r="G7" s="12">
        <f>+D7</f>
        <v>210</v>
      </c>
      <c r="H7" s="4" t="s">
        <v>11</v>
      </c>
    </row>
    <row r="8" spans="2:8" x14ac:dyDescent="0.35">
      <c r="B8" s="1" t="s">
        <v>0</v>
      </c>
      <c r="C8" s="12">
        <v>-100</v>
      </c>
      <c r="D8" s="12">
        <v>-150</v>
      </c>
      <c r="E8" s="13"/>
      <c r="F8" s="12">
        <f>+C8*0.9</f>
        <v>-90</v>
      </c>
      <c r="G8" s="12">
        <f>+D8*0.9</f>
        <v>-135</v>
      </c>
      <c r="H8" s="4" t="s">
        <v>21</v>
      </c>
    </row>
    <row r="9" spans="2:8" x14ac:dyDescent="0.35">
      <c r="B9" s="1" t="s">
        <v>2</v>
      </c>
      <c r="C9" s="12">
        <f>+C6+C7+C8</f>
        <v>1100</v>
      </c>
      <c r="D9" s="12">
        <f>+D6+D7+D8</f>
        <v>1160</v>
      </c>
      <c r="E9" s="13"/>
      <c r="F9" s="12">
        <f>+F6+F7+F8</f>
        <v>1110</v>
      </c>
      <c r="G9" s="12">
        <f>+G6+G7+G8</f>
        <v>1185</v>
      </c>
      <c r="H9" s="4" t="s">
        <v>22</v>
      </c>
    </row>
    <row r="10" spans="2:8" x14ac:dyDescent="0.35">
      <c r="H10" s="4"/>
    </row>
    <row r="11" spans="2:8" ht="16.5" x14ac:dyDescent="0.35">
      <c r="B11" s="1" t="s">
        <v>19</v>
      </c>
      <c r="C11" s="12">
        <f>+AVERAGE(C6,C9)</f>
        <v>1050</v>
      </c>
      <c r="D11" s="12">
        <f>+AVERAGE(D6,D9)</f>
        <v>1130</v>
      </c>
      <c r="E11" s="13"/>
      <c r="F11" s="12">
        <f>+AVERAGE(F6,F9)</f>
        <v>1055</v>
      </c>
      <c r="G11" s="12">
        <f>+AVERAGE(G6,G9)</f>
        <v>1147.5</v>
      </c>
      <c r="H11" s="4" t="s">
        <v>23</v>
      </c>
    </row>
    <row r="12" spans="2:8" x14ac:dyDescent="0.35">
      <c r="H12" s="4"/>
    </row>
    <row r="13" spans="2:8" x14ac:dyDescent="0.35">
      <c r="B13" s="1" t="s">
        <v>7</v>
      </c>
      <c r="C13" s="3">
        <v>0.4</v>
      </c>
      <c r="D13" s="3">
        <v>0.4</v>
      </c>
      <c r="F13" s="3">
        <v>0.4</v>
      </c>
      <c r="G13" s="3">
        <v>0.4</v>
      </c>
      <c r="H13" s="4" t="s">
        <v>12</v>
      </c>
    </row>
    <row r="14" spans="2:8" x14ac:dyDescent="0.35">
      <c r="B14" s="1" t="s">
        <v>6</v>
      </c>
      <c r="C14" s="3">
        <v>0.6</v>
      </c>
      <c r="D14" s="3">
        <v>0.6</v>
      </c>
      <c r="F14" s="3">
        <v>0.6</v>
      </c>
      <c r="G14" s="3">
        <v>0.6</v>
      </c>
      <c r="H14" s="4" t="s">
        <v>13</v>
      </c>
    </row>
    <row r="15" spans="2:8" x14ac:dyDescent="0.35">
      <c r="H15" s="4"/>
    </row>
    <row r="16" spans="2:8" x14ac:dyDescent="0.35">
      <c r="B16" s="1" t="s">
        <v>8</v>
      </c>
      <c r="C16" s="2">
        <v>8.5199999732348958E-2</v>
      </c>
      <c r="D16" s="2">
        <v>8.5199999732348958E-2</v>
      </c>
      <c r="F16" s="2">
        <v>8.5199999732348958E-2</v>
      </c>
      <c r="G16" s="2">
        <v>8.5199999732348958E-2</v>
      </c>
      <c r="H16" s="4" t="s">
        <v>14</v>
      </c>
    </row>
    <row r="17" spans="2:14" x14ac:dyDescent="0.35">
      <c r="B17" s="1" t="s">
        <v>9</v>
      </c>
      <c r="C17" s="2">
        <v>3.6399999792063223E-2</v>
      </c>
      <c r="D17" s="2">
        <v>3.6399999792063223E-2</v>
      </c>
      <c r="F17" s="2">
        <v>3.6399999792063223E-2</v>
      </c>
      <c r="G17" s="2">
        <v>3.6399999792063223E-2</v>
      </c>
      <c r="H17" s="4" t="s">
        <v>24</v>
      </c>
    </row>
    <row r="18" spans="2:14" x14ac:dyDescent="0.35">
      <c r="B18" s="1" t="s">
        <v>26</v>
      </c>
      <c r="C18" s="3">
        <v>0.08</v>
      </c>
      <c r="D18" s="3">
        <v>0.08</v>
      </c>
      <c r="F18" s="3">
        <v>0.08</v>
      </c>
      <c r="G18" s="3">
        <v>0.08</v>
      </c>
      <c r="H18" s="4" t="s">
        <v>29</v>
      </c>
    </row>
    <row r="19" spans="2:14" x14ac:dyDescent="0.35">
      <c r="H19" s="4"/>
    </row>
    <row r="20" spans="2:14" ht="16.5" x14ac:dyDescent="0.35">
      <c r="B20" s="1" t="s">
        <v>43</v>
      </c>
      <c r="C20" s="12">
        <v>150</v>
      </c>
      <c r="D20" s="12">
        <v>130</v>
      </c>
      <c r="E20" s="13"/>
      <c r="F20" s="12">
        <f>+C20</f>
        <v>150</v>
      </c>
      <c r="G20" s="12">
        <f>+D20</f>
        <v>130</v>
      </c>
      <c r="H20" s="4" t="s">
        <v>30</v>
      </c>
    </row>
    <row r="21" spans="2:14" ht="16.5" x14ac:dyDescent="0.35">
      <c r="B21" s="1" t="s">
        <v>32</v>
      </c>
      <c r="C21" s="12">
        <f>+C7*C18*0.5</f>
        <v>8</v>
      </c>
      <c r="D21" s="12">
        <f>+((C7-C21)*C18)+(D7*D18*0.5)</f>
        <v>23.759999999999998</v>
      </c>
      <c r="E21" s="13"/>
      <c r="F21" s="12">
        <f>+F7*F18*0.5</f>
        <v>8</v>
      </c>
      <c r="G21" s="12">
        <f>+((F7-F21)*F18)+(G7*G18*0.5)</f>
        <v>23.759999999999998</v>
      </c>
      <c r="H21" s="4" t="s">
        <v>31</v>
      </c>
    </row>
    <row r="22" spans="2:14" x14ac:dyDescent="0.35">
      <c r="B22" s="7" t="s">
        <v>27</v>
      </c>
      <c r="C22" s="14">
        <f>SUM(C20:C21)</f>
        <v>158</v>
      </c>
      <c r="D22" s="14">
        <f>SUM(D20:D21)</f>
        <v>153.76</v>
      </c>
      <c r="E22" s="15"/>
      <c r="F22" s="14">
        <f>SUM(F20:F21)</f>
        <v>158</v>
      </c>
      <c r="G22" s="14">
        <f>SUM(G20:G21)</f>
        <v>153.76</v>
      </c>
      <c r="H22" s="4" t="s">
        <v>33</v>
      </c>
    </row>
    <row r="24" spans="2:14" x14ac:dyDescent="0.35">
      <c r="B24" s="7"/>
      <c r="C24" s="8">
        <v>2023</v>
      </c>
      <c r="D24" s="8">
        <v>2024</v>
      </c>
      <c r="F24" s="8">
        <v>2023</v>
      </c>
      <c r="G24" s="8">
        <v>2024</v>
      </c>
      <c r="H24" s="4"/>
    </row>
    <row r="25" spans="2:14" x14ac:dyDescent="0.35">
      <c r="B25" s="1" t="s">
        <v>4</v>
      </c>
      <c r="C25" s="12">
        <f>+C11*C13*C16</f>
        <v>35.78399988758656</v>
      </c>
      <c r="D25" s="12">
        <f>+D11*D13*D16</f>
        <v>38.510399879021726</v>
      </c>
      <c r="F25" s="12">
        <f>+F11*F13*F16</f>
        <v>35.95439988705126</v>
      </c>
      <c r="G25" s="12">
        <f>+G11*G13*G16</f>
        <v>39.10679987714817</v>
      </c>
      <c r="H25" s="4" t="s">
        <v>34</v>
      </c>
      <c r="K25" s="11"/>
      <c r="M25" s="11"/>
      <c r="N25" s="11"/>
    </row>
    <row r="26" spans="2:14" x14ac:dyDescent="0.35">
      <c r="B26" s="1" t="s">
        <v>5</v>
      </c>
      <c r="C26" s="12">
        <f>+C11*C14*C17</f>
        <v>22.931999868999831</v>
      </c>
      <c r="D26" s="12">
        <f>+D11*D14*D17</f>
        <v>24.679199859018865</v>
      </c>
      <c r="F26" s="12">
        <f>+F11*F14*F17</f>
        <v>23.041199868376019</v>
      </c>
      <c r="G26" s="12">
        <f>+G11*G14*G17</f>
        <v>25.061399856835529</v>
      </c>
      <c r="H26" s="4" t="s">
        <v>35</v>
      </c>
      <c r="K26" s="11"/>
      <c r="M26" s="11"/>
      <c r="N26" s="11"/>
    </row>
    <row r="27" spans="2:14" x14ac:dyDescent="0.35">
      <c r="B27" s="1" t="s">
        <v>0</v>
      </c>
      <c r="C27" s="12">
        <f>-C8</f>
        <v>100</v>
      </c>
      <c r="D27" s="12">
        <f>-D8</f>
        <v>150</v>
      </c>
      <c r="F27" s="12">
        <f>-F8</f>
        <v>90</v>
      </c>
      <c r="G27" s="12">
        <f>-G8</f>
        <v>135</v>
      </c>
      <c r="H27" s="5" t="s">
        <v>36</v>
      </c>
      <c r="N27" s="11"/>
    </row>
    <row r="28" spans="2:14" x14ac:dyDescent="0.35">
      <c r="B28" s="1" t="s">
        <v>28</v>
      </c>
      <c r="C28" s="12">
        <f>+((C25+C27-C22)*26.5%)/(1-26.5%)</f>
        <v>-8.0098503806660712</v>
      </c>
      <c r="D28" s="12">
        <f>+((D25+D27-D22)*26.5%)/(1-26.5%)</f>
        <v>12.529055738694909</v>
      </c>
      <c r="F28" s="12">
        <f>+((F25+F27-F22)*26.5%)/(1-26.5%)</f>
        <v>-11.553855823035937</v>
      </c>
      <c r="G28" s="12">
        <f>+((G25+G27-G22)*26.5%)/(1-26.5%)</f>
        <v>7.3359210441418634</v>
      </c>
      <c r="H28" s="4" t="s">
        <v>37</v>
      </c>
    </row>
    <row r="29" spans="2:14" x14ac:dyDescent="0.35">
      <c r="B29" s="7" t="s">
        <v>15</v>
      </c>
      <c r="C29" s="14">
        <f>SUM(C25:C28)</f>
        <v>150.70614937592032</v>
      </c>
      <c r="D29" s="14">
        <f>SUM(D25:D28)</f>
        <v>225.71865547673551</v>
      </c>
      <c r="E29" s="4" t="s">
        <v>38</v>
      </c>
      <c r="F29" s="14">
        <f>SUM(F25:F28)</f>
        <v>137.44174393239135</v>
      </c>
      <c r="G29" s="14">
        <f>SUM(G25:G28)</f>
        <v>206.50412077812555</v>
      </c>
      <c r="H29" s="4" t="s">
        <v>39</v>
      </c>
    </row>
    <row r="31" spans="2:14" x14ac:dyDescent="0.35">
      <c r="B31" s="7"/>
      <c r="C31" s="8">
        <v>2023</v>
      </c>
      <c r="D31" s="8">
        <v>2024</v>
      </c>
    </row>
    <row r="32" spans="2:14" x14ac:dyDescent="0.35">
      <c r="B32" s="1" t="s">
        <v>16</v>
      </c>
      <c r="C32" s="12">
        <f>+C29</f>
        <v>150.70614937592032</v>
      </c>
      <c r="D32" s="12">
        <f>+C32+D29</f>
        <v>376.42480485265583</v>
      </c>
      <c r="E32" s="6" t="s">
        <v>38</v>
      </c>
    </row>
    <row r="33" spans="2:8" x14ac:dyDescent="0.35">
      <c r="B33" s="1" t="s">
        <v>18</v>
      </c>
      <c r="C33" s="12">
        <f>+F29</f>
        <v>137.44174393239135</v>
      </c>
      <c r="D33" s="12">
        <f>+C33+G29</f>
        <v>343.9458647105169</v>
      </c>
      <c r="E33" s="6" t="s">
        <v>40</v>
      </c>
    </row>
    <row r="34" spans="2:8" x14ac:dyDescent="0.35">
      <c r="B34" s="7" t="s">
        <v>17</v>
      </c>
      <c r="C34" s="14">
        <f>+C33-C32</f>
        <v>-13.264405443528972</v>
      </c>
      <c r="D34" s="14">
        <f>+D33-D32</f>
        <v>-32.478940142138924</v>
      </c>
      <c r="E34" s="6" t="s">
        <v>41</v>
      </c>
    </row>
    <row r="35" spans="2:8" ht="16.5" x14ac:dyDescent="0.35">
      <c r="B35" s="10" t="s">
        <v>25</v>
      </c>
    </row>
    <row r="36" spans="2:8" x14ac:dyDescent="0.35">
      <c r="B36" s="18" t="s">
        <v>42</v>
      </c>
      <c r="C36" s="18"/>
      <c r="D36" s="18"/>
      <c r="E36" s="18"/>
      <c r="F36" s="18"/>
      <c r="G36" s="18"/>
      <c r="H36" s="18"/>
    </row>
    <row r="37" spans="2:8" ht="16.5" x14ac:dyDescent="0.35">
      <c r="B37" s="10" t="s">
        <v>44</v>
      </c>
    </row>
  </sheetData>
  <mergeCells count="3">
    <mergeCell ref="C4:D4"/>
    <mergeCell ref="F4:G4"/>
    <mergeCell ref="B36:H36"/>
  </mergeCells>
  <pageMargins left="0.70866141732283472" right="0.70866141732283472" top="1.2598425196850394" bottom="0.74803149606299213" header="0.31496062992125984" footer="0.31496062992125984"/>
  <pageSetup scale="77" orientation="landscape" r:id="rId1"/>
  <headerFooter scaleWithDoc="0">
    <oddHeader>&amp;R&amp;7Toronto Hydro-Electric System Limited 
EB-2022-0065
Interrogatory Responses
&amp;"-,Bold"1-Staff-17
Appendix A&amp;"-,Regular"
FILED:  October 28, 2022
Page &amp;P of &amp;N</oddHeader>
  </headerFooter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RegTeam3</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E24EC4-6ED5-47F6-83E8-C0C1DE7BFE4D}">
  <ds:schemaRefs>
    <ds:schemaRef ds:uri="http://schemas.microsoft.com/office/2006/metadata/properties"/>
    <ds:schemaRef ds:uri="http://schemas.microsoft.com/office/2006/documentManagement/types"/>
    <ds:schemaRef ds:uri="http://schemas.microsoft.com/sharepoint/v3/fields"/>
    <ds:schemaRef ds:uri="http://purl.org/dc/terms/"/>
    <ds:schemaRef ds:uri="http://www.w3.org/XML/1998/namespace"/>
    <ds:schemaRef ds:uri="http://purl.org/dc/elements/1.1/"/>
    <ds:schemaRef ds:uri="12f68b52-648b-46a0-8463-d3282342a499"/>
    <ds:schemaRef ds:uri="http://purl.org/dc/dcmitype/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7D9E31A-412C-4CF6-91F5-D83E9D3AD27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6885C8A-D8E3-469C-91CD-48F09D357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A</vt:lpstr>
      <vt:lpstr>'Appendix 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Githu Mundenchira</dc:creator>
  <cp:lastModifiedBy>Lisa Phin</cp:lastModifiedBy>
  <cp:lastPrinted>2022-10-26T20:47:00Z</cp:lastPrinted>
  <dcterms:created xsi:type="dcterms:W3CDTF">2022-10-18T14:47:18Z</dcterms:created>
  <dcterms:modified xsi:type="dcterms:W3CDTF">2022-10-27T22:15:57Z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0x010100AB1C69630825F343B760B476041E3FE6</vt:lpwstr>
  </property>
</Properties>
</file>