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Finance\Finance Mgmt\Rate Applications\2023 IRM Rate App (EB-2022-0057)\5 Staff Questions\"/>
    </mc:Choice>
  </mc:AlternateContent>
  <bookViews>
    <workbookView xWindow="0" yWindow="0" windowWidth="28800" windowHeight="11700"/>
  </bookViews>
  <sheets>
    <sheet name="2018 Balances by Rate Class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4" i="1"/>
  <c r="K13" i="1"/>
  <c r="N15" i="1"/>
  <c r="D15" i="1"/>
  <c r="B15" i="1"/>
  <c r="M11" i="1"/>
  <c r="H11" i="1"/>
  <c r="G11" i="1"/>
  <c r="E11" i="1"/>
  <c r="C11" i="1"/>
  <c r="K10" i="1"/>
  <c r="I10" i="1"/>
  <c r="D10" i="1"/>
  <c r="B10" i="1"/>
  <c r="J10" i="1" s="1"/>
  <c r="L10" i="1" s="1"/>
  <c r="N10" i="1" s="1"/>
  <c r="K9" i="1"/>
  <c r="J9" i="1"/>
  <c r="L9" i="1" s="1"/>
  <c r="N9" i="1" s="1"/>
  <c r="I9" i="1"/>
  <c r="D9" i="1"/>
  <c r="B9" i="1"/>
  <c r="F9" i="1" s="1"/>
  <c r="J8" i="1"/>
  <c r="I8" i="1"/>
  <c r="D8" i="1"/>
  <c r="K8" i="1" s="1"/>
  <c r="B8" i="1"/>
  <c r="I7" i="1"/>
  <c r="D7" i="1"/>
  <c r="K7" i="1" s="1"/>
  <c r="B7" i="1"/>
  <c r="J7" i="1" s="1"/>
  <c r="L7" i="1" s="1"/>
  <c r="N7" i="1" s="1"/>
  <c r="K6" i="1"/>
  <c r="I6" i="1"/>
  <c r="D6" i="1"/>
  <c r="B6" i="1"/>
  <c r="J6" i="1" s="1"/>
  <c r="L6" i="1" s="1"/>
  <c r="N6" i="1" s="1"/>
  <c r="K5" i="1"/>
  <c r="J5" i="1"/>
  <c r="L5" i="1" s="1"/>
  <c r="N5" i="1" s="1"/>
  <c r="I5" i="1"/>
  <c r="D5" i="1"/>
  <c r="B5" i="1"/>
  <c r="F5" i="1" s="1"/>
  <c r="J4" i="1"/>
  <c r="I4" i="1"/>
  <c r="D4" i="1"/>
  <c r="F4" i="1" s="1"/>
  <c r="B4" i="1"/>
  <c r="F8" i="1" l="1"/>
  <c r="I11" i="1"/>
  <c r="D11" i="1"/>
  <c r="L8" i="1"/>
  <c r="N8" i="1" s="1"/>
  <c r="K4" i="1"/>
  <c r="K11" i="1" s="1"/>
  <c r="F10" i="1"/>
  <c r="F7" i="1"/>
  <c r="F6" i="1"/>
  <c r="F11" i="1" s="1"/>
  <c r="L4" i="1"/>
  <c r="N4" i="1" s="1"/>
  <c r="N11" i="1" s="1"/>
  <c r="B11" i="1"/>
  <c r="J11" i="1"/>
  <c r="L11" i="1" l="1"/>
</calcChain>
</file>

<file path=xl/comments1.xml><?xml version="1.0" encoding="utf-8"?>
<comments xmlns="http://schemas.openxmlformats.org/spreadsheetml/2006/main">
  <authors>
    <author>Lori Filion</author>
  </authors>
  <commentList>
    <comment ref="K13" authorId="0" shapeId="0">
      <text>
        <r>
          <rPr>
            <b/>
            <sz val="9"/>
            <color indexed="81"/>
            <rFont val="Tahoma"/>
            <family val="2"/>
          </rPr>
          <t>Lori Filion:</t>
        </r>
        <r>
          <rPr>
            <sz val="9"/>
            <color indexed="81"/>
            <rFont val="Tahoma"/>
            <family val="2"/>
          </rPr>
          <t xml:space="preserve">
Remaining balance kW rate classes (excluding carrying charges on remaining balance).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Lori Filion:</t>
        </r>
        <r>
          <rPr>
            <sz val="9"/>
            <color indexed="81"/>
            <rFont val="Tahoma"/>
            <family val="2"/>
          </rPr>
          <t xml:space="preserve">
Remaining balance kWh rate classes (excluding carrying charges on remaining balance).</t>
        </r>
      </text>
    </comment>
  </commentList>
</comments>
</file>

<file path=xl/sharedStrings.xml><?xml version="1.0" encoding="utf-8"?>
<sst xmlns="http://schemas.openxmlformats.org/spreadsheetml/2006/main" count="31" uniqueCount="28">
  <si>
    <t>Deferral Approved Disposition</t>
  </si>
  <si>
    <t>GA Approved Disposition</t>
  </si>
  <si>
    <t>Refunds</t>
  </si>
  <si>
    <t>Rate Class</t>
  </si>
  <si>
    <t>Principal</t>
  </si>
  <si>
    <t>Interest</t>
  </si>
  <si>
    <t>Total Disposition</t>
  </si>
  <si>
    <t>Def Refunds</t>
  </si>
  <si>
    <t>GA Refunds</t>
  </si>
  <si>
    <t>Total Refunds</t>
  </si>
  <si>
    <t>Rem bal Def Disp</t>
  </si>
  <si>
    <t>Rem bal GA</t>
  </si>
  <si>
    <t>Total Rem bal</t>
  </si>
  <si>
    <t>Interest on Rem bal</t>
  </si>
  <si>
    <t>Total 2018 Balances</t>
  </si>
  <si>
    <t>GS &gt; 5000</t>
  </si>
  <si>
    <t>GS 1000 - 4999</t>
  </si>
  <si>
    <t>GS 50 - 999</t>
  </si>
  <si>
    <t>GS&lt;50</t>
  </si>
  <si>
    <t>Residential</t>
  </si>
  <si>
    <t>Street Lights</t>
  </si>
  <si>
    <t>Unmetered</t>
  </si>
  <si>
    <t>Principal Disp</t>
  </si>
  <si>
    <t>Total Principal</t>
  </si>
  <si>
    <t>Interest Disp</t>
  </si>
  <si>
    <t>Total Interest</t>
  </si>
  <si>
    <t>Total Disp</t>
  </si>
  <si>
    <t>kW Rate Classes - Rate Rider per kW in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</si>
</sst>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164" fontId="0" fillId="0" borderId="7" xfId="0" applyNumberFormat="1" applyBorder="1"/>
    <xf numFmtId="164" fontId="0" fillId="0" borderId="0" xfId="0" applyNumberFormat="1" applyBorder="1"/>
    <xf numFmtId="164" fontId="0" fillId="0" borderId="8" xfId="0" applyNumberFormat="1" applyBorder="1"/>
    <xf numFmtId="7" fontId="0" fillId="0" borderId="7" xfId="1" applyNumberFormat="1" applyFont="1" applyBorder="1"/>
    <xf numFmtId="7" fontId="0" fillId="0" borderId="0" xfId="1" applyNumberFormat="1" applyFont="1" applyBorder="1"/>
    <xf numFmtId="7" fontId="0" fillId="0" borderId="8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2" borderId="0" xfId="0" applyFill="1"/>
    <xf numFmtId="164" fontId="0" fillId="2" borderId="7" xfId="0" applyNumberFormat="1" applyFill="1" applyBorder="1"/>
    <xf numFmtId="164" fontId="0" fillId="2" borderId="0" xfId="0" applyNumberFormat="1" applyFill="1" applyBorder="1"/>
    <xf numFmtId="164" fontId="0" fillId="2" borderId="8" xfId="0" applyNumberFormat="1" applyFill="1" applyBorder="1"/>
    <xf numFmtId="7" fontId="0" fillId="2" borderId="7" xfId="1" applyNumberFormat="1" applyFont="1" applyFill="1" applyBorder="1"/>
    <xf numFmtId="7" fontId="0" fillId="2" borderId="0" xfId="1" applyNumberFormat="1" applyFont="1" applyFill="1" applyBorder="1"/>
    <xf numFmtId="7" fontId="0" fillId="2" borderId="8" xfId="0" applyNumberFormat="1" applyFill="1" applyBorder="1"/>
    <xf numFmtId="164" fontId="0" fillId="0" borderId="1" xfId="0" applyNumberFormat="1" applyBorder="1"/>
    <xf numFmtId="164" fontId="0" fillId="0" borderId="3" xfId="0" applyNumberFormat="1" applyBorder="1"/>
    <xf numFmtId="164" fontId="0" fillId="0" borderId="2" xfId="0" applyNumberFormat="1" applyBorder="1"/>
    <xf numFmtId="7" fontId="0" fillId="0" borderId="1" xfId="0" applyNumberFormat="1" applyBorder="1"/>
    <xf numFmtId="7" fontId="0" fillId="0" borderId="3" xfId="0" applyNumberFormat="1" applyBorder="1"/>
    <xf numFmtId="7" fontId="0" fillId="0" borderId="2" xfId="0" applyNumberFormat="1" applyBorder="1"/>
    <xf numFmtId="164" fontId="0" fillId="0" borderId="6" xfId="0" applyNumberFormat="1" applyBorder="1"/>
    <xf numFmtId="164" fontId="0" fillId="0" borderId="0" xfId="0" applyNumberFormat="1" applyFill="1" applyBorder="1"/>
    <xf numFmtId="164" fontId="0" fillId="0" borderId="10" xfId="0" applyNumberFormat="1" applyBorder="1"/>
    <xf numFmtId="0" fontId="3" fillId="2" borderId="0" xfId="0" applyFont="1" applyFill="1"/>
    <xf numFmtId="164" fontId="0" fillId="2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K14" sqref="K14"/>
    </sheetView>
  </sheetViews>
  <sheetFormatPr defaultRowHeight="15" x14ac:dyDescent="0.25"/>
  <cols>
    <col min="1" max="1" width="13.140625" bestFit="1" customWidth="1"/>
    <col min="2" max="2" width="16.7109375" bestFit="1" customWidth="1"/>
    <col min="3" max="3" width="14.7109375" customWidth="1"/>
    <col min="4" max="4" width="17.140625" bestFit="1" customWidth="1"/>
    <col min="5" max="5" width="17.140625" customWidth="1"/>
    <col min="6" max="6" width="16" bestFit="1" customWidth="1"/>
    <col min="7" max="7" width="12.7109375" bestFit="1" customWidth="1"/>
    <col min="8" max="9" width="13" bestFit="1" customWidth="1"/>
    <col min="10" max="10" width="16.140625" bestFit="1" customWidth="1"/>
    <col min="11" max="11" width="13.5703125" bestFit="1" customWidth="1"/>
    <col min="12" max="12" width="13.7109375" bestFit="1" customWidth="1"/>
    <col min="13" max="13" width="18.5703125" bestFit="1" customWidth="1"/>
    <col min="14" max="14" width="18.28515625" bestFit="1" customWidth="1"/>
    <col min="15" max="15" width="10.85546875" bestFit="1" customWidth="1"/>
  </cols>
  <sheetData>
    <row r="1" spans="1:15" x14ac:dyDescent="0.25">
      <c r="A1" s="35" t="s">
        <v>27</v>
      </c>
      <c r="B1" s="19"/>
      <c r="C1" s="19"/>
    </row>
    <row r="2" spans="1:15" x14ac:dyDescent="0.25">
      <c r="B2" s="1" t="s">
        <v>0</v>
      </c>
      <c r="C2" s="2"/>
      <c r="D2" s="1" t="s">
        <v>1</v>
      </c>
      <c r="E2" s="2"/>
      <c r="F2" s="3"/>
      <c r="G2" s="1" t="s">
        <v>2</v>
      </c>
      <c r="H2" s="4"/>
      <c r="I2" s="2"/>
    </row>
    <row r="3" spans="1:15" x14ac:dyDescent="0.25">
      <c r="A3" s="5" t="s">
        <v>3</v>
      </c>
      <c r="B3" s="6" t="s">
        <v>4</v>
      </c>
      <c r="C3" s="7" t="s">
        <v>5</v>
      </c>
      <c r="D3" s="7" t="s">
        <v>4</v>
      </c>
      <c r="E3" s="7" t="s">
        <v>5</v>
      </c>
      <c r="F3" s="8" t="s">
        <v>6</v>
      </c>
      <c r="G3" s="6" t="s">
        <v>7</v>
      </c>
      <c r="H3" s="7" t="s">
        <v>8</v>
      </c>
      <c r="I3" s="9" t="s">
        <v>9</v>
      </c>
      <c r="J3" s="6" t="s">
        <v>10</v>
      </c>
      <c r="K3" s="7" t="s">
        <v>11</v>
      </c>
      <c r="L3" s="9" t="s">
        <v>12</v>
      </c>
      <c r="M3" s="10" t="s">
        <v>13</v>
      </c>
      <c r="N3" s="10" t="s">
        <v>14</v>
      </c>
    </row>
    <row r="4" spans="1:15" x14ac:dyDescent="0.25">
      <c r="A4" t="s">
        <v>15</v>
      </c>
      <c r="B4" s="11">
        <f>-70906-C4</f>
        <v>-69234</v>
      </c>
      <c r="C4" s="12">
        <v>-1672</v>
      </c>
      <c r="D4" s="12">
        <f>0-E4</f>
        <v>0</v>
      </c>
      <c r="E4" s="12">
        <v>0</v>
      </c>
      <c r="F4" s="13">
        <f>SUM(B4:E4)</f>
        <v>-70906</v>
      </c>
      <c r="G4" s="14">
        <v>93855.43</v>
      </c>
      <c r="H4" s="15">
        <v>0</v>
      </c>
      <c r="I4" s="16">
        <f>G4+H4</f>
        <v>93855.43</v>
      </c>
      <c r="J4" s="11">
        <f>B4+C4+G4</f>
        <v>22949.429999999993</v>
      </c>
      <c r="K4" s="12">
        <f>D4+E4+H4</f>
        <v>0</v>
      </c>
      <c r="L4" s="13">
        <f>SUM(J4:K4)</f>
        <v>22949.429999999993</v>
      </c>
      <c r="M4" s="17">
        <v>2227.5100000000002</v>
      </c>
      <c r="N4" s="17">
        <f>L4+M4</f>
        <v>25176.939999999995</v>
      </c>
      <c r="O4" s="18"/>
    </row>
    <row r="5" spans="1:15" x14ac:dyDescent="0.25">
      <c r="A5" s="19" t="s">
        <v>16</v>
      </c>
      <c r="B5" s="20">
        <f>-133661-C5</f>
        <v>-130509</v>
      </c>
      <c r="C5" s="21">
        <v>-3152</v>
      </c>
      <c r="D5" s="21">
        <f>-139312-E5</f>
        <v>-133167</v>
      </c>
      <c r="E5" s="21">
        <v>-6145</v>
      </c>
      <c r="F5" s="22">
        <f>SUM(B5:E5)</f>
        <v>-272973</v>
      </c>
      <c r="G5" s="23">
        <v>162277.4</v>
      </c>
      <c r="H5" s="24">
        <v>2819.37</v>
      </c>
      <c r="I5" s="25">
        <f t="shared" ref="I5:I10" si="0">G5+H5</f>
        <v>165096.76999999999</v>
      </c>
      <c r="J5" s="20">
        <f>B5+C5+G5</f>
        <v>28616.399999999994</v>
      </c>
      <c r="K5" s="21">
        <f>D5+E5+H5</f>
        <v>-136492.63</v>
      </c>
      <c r="L5" s="22">
        <f t="shared" ref="L5:L10" si="1">SUM(J5:K5)</f>
        <v>-107876.23000000001</v>
      </c>
      <c r="M5" s="17">
        <v>-10470.65</v>
      </c>
      <c r="N5" s="17">
        <f t="shared" ref="N5:N10" si="2">L5+M5</f>
        <v>-118346.88</v>
      </c>
      <c r="O5" s="18"/>
    </row>
    <row r="6" spans="1:15" x14ac:dyDescent="0.25">
      <c r="A6" s="19" t="s">
        <v>17</v>
      </c>
      <c r="B6" s="20">
        <f>-564267-C6</f>
        <v>-550961</v>
      </c>
      <c r="C6" s="21">
        <v>-13306</v>
      </c>
      <c r="D6" s="21">
        <f>-407675-E6</f>
        <v>-389694</v>
      </c>
      <c r="E6" s="21">
        <v>-17981</v>
      </c>
      <c r="F6" s="22">
        <f>SUM(B6:E6)</f>
        <v>-971942</v>
      </c>
      <c r="G6" s="23">
        <v>601415.34</v>
      </c>
      <c r="H6" s="24">
        <v>7761.7</v>
      </c>
      <c r="I6" s="25">
        <f t="shared" si="0"/>
        <v>609177.03999999992</v>
      </c>
      <c r="J6" s="20">
        <f>B6+C6+G6</f>
        <v>37148.339999999967</v>
      </c>
      <c r="K6" s="21">
        <f>D6+E6+H6</f>
        <v>-399913.3</v>
      </c>
      <c r="L6" s="22">
        <f t="shared" si="1"/>
        <v>-362764.96</v>
      </c>
      <c r="M6" s="17">
        <v>-35210.57</v>
      </c>
      <c r="N6" s="17">
        <f t="shared" si="2"/>
        <v>-397975.53</v>
      </c>
      <c r="O6" s="18"/>
    </row>
    <row r="7" spans="1:15" x14ac:dyDescent="0.25">
      <c r="A7" t="s">
        <v>18</v>
      </c>
      <c r="B7" s="11">
        <f>-233493-C7</f>
        <v>-227987</v>
      </c>
      <c r="C7" s="12">
        <v>-5506</v>
      </c>
      <c r="D7" s="12">
        <f>-45710-E7</f>
        <v>-43694</v>
      </c>
      <c r="E7" s="12">
        <v>-2016</v>
      </c>
      <c r="F7" s="13">
        <f>SUM(B7:E7)</f>
        <v>-279203</v>
      </c>
      <c r="G7" s="14">
        <v>224188.37</v>
      </c>
      <c r="H7" s="15">
        <v>35418.839999999997</v>
      </c>
      <c r="I7" s="16">
        <f t="shared" si="0"/>
        <v>259607.21</v>
      </c>
      <c r="J7" s="11">
        <f>B7+C7+G7</f>
        <v>-9304.6300000000047</v>
      </c>
      <c r="K7" s="12">
        <f>D7+E7+H7</f>
        <v>-10291.160000000003</v>
      </c>
      <c r="L7" s="13">
        <f t="shared" si="1"/>
        <v>-19595.790000000008</v>
      </c>
      <c r="M7" s="17">
        <v>-1902</v>
      </c>
      <c r="N7" s="17">
        <f t="shared" si="2"/>
        <v>-21497.790000000008</v>
      </c>
      <c r="O7" s="18"/>
    </row>
    <row r="8" spans="1:15" x14ac:dyDescent="0.25">
      <c r="A8" t="s">
        <v>19</v>
      </c>
      <c r="B8" s="11">
        <f>-889062-C8</f>
        <v>-868096</v>
      </c>
      <c r="C8" s="12">
        <v>-20966</v>
      </c>
      <c r="D8" s="12">
        <f>-62381-E8</f>
        <v>-59630</v>
      </c>
      <c r="E8" s="12">
        <v>-2751</v>
      </c>
      <c r="F8" s="13">
        <f>SUM(B8:E8)</f>
        <v>-951443</v>
      </c>
      <c r="G8" s="14">
        <v>815149.78</v>
      </c>
      <c r="H8" s="15">
        <v>26672.44</v>
      </c>
      <c r="I8" s="16">
        <f t="shared" si="0"/>
        <v>841822.22</v>
      </c>
      <c r="J8" s="11">
        <f>B8+C8+G8</f>
        <v>-73912.219999999972</v>
      </c>
      <c r="K8" s="12">
        <f>D8+E8+H8</f>
        <v>-35708.559999999998</v>
      </c>
      <c r="L8" s="13">
        <f t="shared" si="1"/>
        <v>-109620.77999999997</v>
      </c>
      <c r="M8" s="17">
        <v>-10639.98</v>
      </c>
      <c r="N8" s="17">
        <f t="shared" si="2"/>
        <v>-120260.75999999997</v>
      </c>
      <c r="O8" s="18"/>
    </row>
    <row r="9" spans="1:15" x14ac:dyDescent="0.25">
      <c r="A9" s="19" t="s">
        <v>20</v>
      </c>
      <c r="B9" s="20">
        <f>-8809-C9</f>
        <v>-8601</v>
      </c>
      <c r="C9" s="21">
        <v>-208</v>
      </c>
      <c r="D9" s="21">
        <f>-9120-E9</f>
        <v>-8718</v>
      </c>
      <c r="E9" s="21">
        <v>-402</v>
      </c>
      <c r="F9" s="22">
        <f>SUM(B9:E9)</f>
        <v>-17929</v>
      </c>
      <c r="G9" s="23">
        <v>7653.14</v>
      </c>
      <c r="H9" s="24">
        <v>301.52</v>
      </c>
      <c r="I9" s="25">
        <f t="shared" si="0"/>
        <v>7954.66</v>
      </c>
      <c r="J9" s="20">
        <f>B9+C9+G9</f>
        <v>-1155.8599999999997</v>
      </c>
      <c r="K9" s="21">
        <f>D9+E9+H9</f>
        <v>-8818.48</v>
      </c>
      <c r="L9" s="22">
        <f t="shared" si="1"/>
        <v>-9974.34</v>
      </c>
      <c r="M9" s="17">
        <v>-968.13</v>
      </c>
      <c r="N9" s="17">
        <f t="shared" si="2"/>
        <v>-10942.47</v>
      </c>
      <c r="O9" s="18"/>
    </row>
    <row r="10" spans="1:15" x14ac:dyDescent="0.25">
      <c r="A10" t="s">
        <v>21</v>
      </c>
      <c r="B10" s="11">
        <f>-4654-C10</f>
        <v>-4544</v>
      </c>
      <c r="C10" s="12">
        <v>-110</v>
      </c>
      <c r="D10" s="12">
        <f>-97-E10</f>
        <v>-93</v>
      </c>
      <c r="E10" s="12">
        <v>-4</v>
      </c>
      <c r="F10" s="13">
        <f>SUM(B10:E10)</f>
        <v>-4751</v>
      </c>
      <c r="G10" s="14">
        <v>4332.6499999999996</v>
      </c>
      <c r="H10" s="15">
        <v>0</v>
      </c>
      <c r="I10" s="16">
        <f t="shared" si="0"/>
        <v>4332.6499999999996</v>
      </c>
      <c r="J10" s="11">
        <f>B10+C10+G10</f>
        <v>-321.35000000000036</v>
      </c>
      <c r="K10" s="12">
        <f>D10+E10+H10</f>
        <v>-97</v>
      </c>
      <c r="L10" s="13">
        <f t="shared" si="1"/>
        <v>-418.35000000000036</v>
      </c>
      <c r="M10" s="17">
        <v>-40.6</v>
      </c>
      <c r="N10" s="17">
        <f t="shared" si="2"/>
        <v>-458.95000000000039</v>
      </c>
      <c r="O10" s="18"/>
    </row>
    <row r="11" spans="1:15" x14ac:dyDescent="0.25">
      <c r="B11" s="26">
        <f>SUM(B4:B10)</f>
        <v>-1859932</v>
      </c>
      <c r="C11" s="27">
        <f>SUM(C4:C10)</f>
        <v>-44920</v>
      </c>
      <c r="D11" s="27">
        <f>SUM(D4:D10)</f>
        <v>-634996</v>
      </c>
      <c r="E11" s="27">
        <f>SUM(E4:E10)</f>
        <v>-29299</v>
      </c>
      <c r="F11" s="28">
        <f>SUM(F4:F10)</f>
        <v>-2569147</v>
      </c>
      <c r="G11" s="29">
        <f>SUM(G4:G10)</f>
        <v>1908872.1099999999</v>
      </c>
      <c r="H11" s="30">
        <f>SUM(H4:H10)</f>
        <v>72973.87</v>
      </c>
      <c r="I11" s="31">
        <f>SUM(I4:I10)</f>
        <v>1981845.9799999997</v>
      </c>
      <c r="J11" s="26">
        <f>SUM(J4:J10)</f>
        <v>4020.1099999999778</v>
      </c>
      <c r="K11" s="27">
        <f>SUM(K4:K10)</f>
        <v>-591321.12999999989</v>
      </c>
      <c r="L11" s="28">
        <f>SUM(L4:L10)</f>
        <v>-587301.02</v>
      </c>
      <c r="M11" s="32">
        <f>SUM(M4:M10)</f>
        <v>-57004.42</v>
      </c>
      <c r="N11" s="32">
        <f>SUM(N4:N10)</f>
        <v>-644305.43999999994</v>
      </c>
    </row>
    <row r="12" spans="1:15" x14ac:dyDescent="0.25">
      <c r="M12" s="18"/>
    </row>
    <row r="13" spans="1:15" x14ac:dyDescent="0.25">
      <c r="A13" t="s">
        <v>22</v>
      </c>
      <c r="B13" s="33">
        <v>-1859932.56</v>
      </c>
      <c r="C13" s="33"/>
      <c r="D13" s="33">
        <v>-634995.69999999995</v>
      </c>
      <c r="E13" s="33"/>
      <c r="K13" s="36">
        <f>SUM(K5:K6,K9)</f>
        <v>-545224.40999999992</v>
      </c>
      <c r="M13" s="18" t="s">
        <v>23</v>
      </c>
      <c r="N13" s="33">
        <v>-513081.37</v>
      </c>
    </row>
    <row r="14" spans="1:15" x14ac:dyDescent="0.25">
      <c r="A14" t="s">
        <v>24</v>
      </c>
      <c r="B14" s="33">
        <v>-44920.31</v>
      </c>
      <c r="C14" s="33"/>
      <c r="D14" s="33">
        <v>-29299.34</v>
      </c>
      <c r="E14" s="33"/>
      <c r="K14" s="18">
        <f>SUM(K4,K7:K8,K10)</f>
        <v>-46096.72</v>
      </c>
      <c r="M14" s="18" t="s">
        <v>25</v>
      </c>
      <c r="N14" s="33">
        <v>-131224.07</v>
      </c>
    </row>
    <row r="15" spans="1:15" x14ac:dyDescent="0.25">
      <c r="A15" t="s">
        <v>26</v>
      </c>
      <c r="B15" s="34">
        <f>SUM(B13:B14)</f>
        <v>-1904852.87</v>
      </c>
      <c r="C15" s="34"/>
      <c r="D15" s="34">
        <f>SUM(D13:D14)</f>
        <v>-664295.03999999992</v>
      </c>
      <c r="E15" s="12"/>
      <c r="K15" s="34">
        <f>SUM(K13:K14)</f>
        <v>-591321.12999999989</v>
      </c>
      <c r="M15" s="34" t="s">
        <v>14</v>
      </c>
      <c r="N15" s="34">
        <f>SUM(N13:N14)</f>
        <v>-644305.43999999994</v>
      </c>
    </row>
  </sheetData>
  <mergeCells count="3">
    <mergeCell ref="B2:C2"/>
    <mergeCell ref="D2:E2"/>
    <mergeCell ref="G2:I2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Balances by Rate Class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Filion</dc:creator>
  <cp:lastModifiedBy>Lori Filion</cp:lastModifiedBy>
  <dcterms:created xsi:type="dcterms:W3CDTF">2022-10-31T17:44:39Z</dcterms:created>
  <dcterms:modified xsi:type="dcterms:W3CDTF">2022-10-31T17:51:37Z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</Properties>
</file>