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9" documentId="13_ncr:1_{1F6CDAD6-5417-4BF8-847D-98C5322D96A1}" xr6:coauthVersionLast="47" xr6:coauthVersionMax="47" xr10:uidLastSave="{28427965-34C8-4C85-8C0E-B260EAD53844}"/>
  <bookViews>
    <workbookView xWindow="30" yWindow="30" windowWidth="28770" windowHeight="15570" xr2:uid="{D9566DCF-E037-40DA-A93E-50A3B06EC5AD}"/>
  </bookViews>
  <sheets>
    <sheet name="Sheet1" sheetId="5" r:id="rId1"/>
    <sheet name="Sheet2" sheetId="6" r:id="rId2"/>
    <sheet name="Sheet3" sheetId="3" r:id="rId3"/>
    <sheet name="Sheet4" sheetId="4" r:id="rId4"/>
  </sheets>
  <definedNames>
    <definedName name="_xlnm.Print_Area" localSheetId="2">Sheet3!$A$1:$L$41</definedName>
    <definedName name="_xlnm.Print_Area" localSheetId="3">Sheet4!$A$1:$L$41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4" l="1"/>
  <c r="M25" i="6" l="1"/>
  <c r="L25" i="6"/>
  <c r="K25" i="6"/>
  <c r="J25" i="6"/>
  <c r="I25" i="6"/>
  <c r="H25" i="6"/>
  <c r="G25" i="6"/>
  <c r="G24" i="6"/>
  <c r="A18" i="6"/>
  <c r="A19" i="6" s="1"/>
  <c r="A20" i="6" s="1"/>
  <c r="A21" i="6" s="1"/>
  <c r="A22" i="6" s="1"/>
  <c r="A23" i="6" s="1"/>
  <c r="A24" i="6" s="1"/>
  <c r="G16" i="6"/>
  <c r="M16" i="6"/>
  <c r="L16" i="6"/>
  <c r="K16" i="6"/>
  <c r="J16" i="6"/>
  <c r="I16" i="6"/>
  <c r="H16" i="6"/>
  <c r="A13" i="6"/>
  <c r="A14" i="6" s="1"/>
  <c r="A15" i="6" s="1"/>
  <c r="M25" i="5"/>
  <c r="L25" i="5"/>
  <c r="K25" i="5"/>
  <c r="J25" i="5"/>
  <c r="I25" i="5"/>
  <c r="H25" i="5"/>
  <c r="G25" i="5"/>
  <c r="A18" i="5"/>
  <c r="A19" i="5" s="1"/>
  <c r="A20" i="5" s="1"/>
  <c r="A21" i="5" s="1"/>
  <c r="A22" i="5" s="1"/>
  <c r="A23" i="5" s="1"/>
  <c r="A24" i="5" s="1"/>
  <c r="J16" i="5"/>
  <c r="M16" i="5"/>
  <c r="L16" i="5"/>
  <c r="K16" i="5"/>
  <c r="I16" i="5"/>
  <c r="H16" i="5"/>
  <c r="G16" i="5"/>
  <c r="A13" i="5"/>
  <c r="A14" i="5" s="1"/>
  <c r="A15" i="5" s="1"/>
  <c r="G24" i="5" l="1"/>
  <c r="H24" i="5"/>
  <c r="I24" i="6"/>
  <c r="I24" i="5"/>
  <c r="M24" i="5"/>
  <c r="M24" i="6"/>
  <c r="L24" i="5"/>
  <c r="K24" i="6"/>
  <c r="J24" i="5"/>
  <c r="K24" i="5"/>
  <c r="L24" i="6"/>
  <c r="H24" i="6"/>
  <c r="J24" i="6"/>
  <c r="K27" i="4"/>
  <c r="K31" i="4"/>
  <c r="K29" i="3"/>
  <c r="K25" i="3"/>
  <c r="K16" i="3"/>
  <c r="J28" i="4"/>
  <c r="J29" i="3"/>
  <c r="J27" i="3"/>
  <c r="A13" i="4"/>
  <c r="H16" i="4"/>
  <c r="A14" i="4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7" i="4" s="1"/>
  <c r="A28" i="4" s="1"/>
  <c r="A29" i="4" s="1"/>
  <c r="A30" i="4" s="1"/>
  <c r="A31" i="4" s="1"/>
  <c r="A32" i="4" s="1"/>
  <c r="I30" i="4"/>
  <c r="J30" i="4"/>
  <c r="H25" i="4"/>
  <c r="I25" i="4"/>
  <c r="G28" i="4"/>
  <c r="K28" i="4"/>
  <c r="I31" i="4"/>
  <c r="G27" i="4"/>
  <c r="H27" i="4"/>
  <c r="H28" i="4"/>
  <c r="I28" i="4"/>
  <c r="I29" i="4"/>
  <c r="K29" i="4"/>
  <c r="G30" i="4"/>
  <c r="H30" i="4"/>
  <c r="K30" i="4"/>
  <c r="G31" i="4"/>
  <c r="H31" i="4"/>
  <c r="C35" i="4"/>
  <c r="C36" i="4"/>
  <c r="C37" i="4"/>
  <c r="G27" i="3"/>
  <c r="K27" i="3"/>
  <c r="A13" i="3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H16" i="3"/>
  <c r="H30" i="3"/>
  <c r="J30" i="3"/>
  <c r="H25" i="3"/>
  <c r="I27" i="3"/>
  <c r="G28" i="3"/>
  <c r="J28" i="3"/>
  <c r="I29" i="3"/>
  <c r="G31" i="3"/>
  <c r="H31" i="3"/>
  <c r="I31" i="3"/>
  <c r="J31" i="3"/>
  <c r="H27" i="3"/>
  <c r="H28" i="3"/>
  <c r="I28" i="3"/>
  <c r="K30" i="3"/>
  <c r="K31" i="3"/>
  <c r="J27" i="4" l="1"/>
  <c r="J29" i="4"/>
  <c r="J16" i="3"/>
  <c r="J25" i="3"/>
  <c r="J31" i="4"/>
  <c r="L32" i="3"/>
  <c r="I16" i="3"/>
  <c r="I16" i="4"/>
  <c r="I27" i="4"/>
  <c r="G16" i="3"/>
  <c r="G25" i="4"/>
  <c r="G30" i="3"/>
  <c r="G25" i="3"/>
  <c r="G16" i="4"/>
  <c r="K32" i="4"/>
  <c r="K16" i="4"/>
  <c r="I32" i="4"/>
  <c r="J32" i="3"/>
  <c r="I30" i="3"/>
  <c r="I32" i="3" s="1"/>
  <c r="H29" i="4"/>
  <c r="H32" i="4" s="1"/>
  <c r="G29" i="3"/>
  <c r="G32" i="3" s="1"/>
  <c r="I25" i="3"/>
  <c r="G29" i="4"/>
  <c r="G32" i="4" s="1"/>
  <c r="K25" i="4"/>
  <c r="H29" i="3"/>
  <c r="H32" i="3" s="1"/>
  <c r="K28" i="3"/>
  <c r="K32" i="3" s="1"/>
  <c r="J25" i="4"/>
  <c r="J16" i="4"/>
  <c r="J32" i="4" l="1"/>
</calcChain>
</file>

<file path=xl/sharedStrings.xml><?xml version="1.0" encoding="utf-8"?>
<sst xmlns="http://schemas.openxmlformats.org/spreadsheetml/2006/main" count="222" uniqueCount="55">
  <si>
    <t>Gross Property, Plant and Equipment Summary - Average of Monthly Averages</t>
  </si>
  <si>
    <t>Line No.</t>
  </si>
  <si>
    <t>Particulars ($ millions)</t>
  </si>
  <si>
    <t>Utility</t>
  </si>
  <si>
    <t>OEB-Approved</t>
  </si>
  <si>
    <t>Actual</t>
  </si>
  <si>
    <t>(a)</t>
  </si>
  <si>
    <t>(b)</t>
  </si>
  <si>
    <t>(c)</t>
  </si>
  <si>
    <t>(d)</t>
  </si>
  <si>
    <t>(e)</t>
  </si>
  <si>
    <t>(f)</t>
  </si>
  <si>
    <t>(g)</t>
  </si>
  <si>
    <t>Distribution Plant</t>
  </si>
  <si>
    <t>EGD</t>
  </si>
  <si>
    <t>Underground Storage Plant</t>
  </si>
  <si>
    <t>General Plant</t>
  </si>
  <si>
    <t>Other Plant</t>
  </si>
  <si>
    <t>Total</t>
  </si>
  <si>
    <t>Distribution Plant - North and South</t>
  </si>
  <si>
    <t>Union</t>
  </si>
  <si>
    <t>Transmission Plant</t>
  </si>
  <si>
    <t>Local Storage Plant</t>
  </si>
  <si>
    <t>Intangible Plant</t>
  </si>
  <si>
    <t>Filing:</t>
  </si>
  <si>
    <t>NTD: these are total union balances are from filings. Included as confirmation we're pulling in correct data when we complete plant schedules.</t>
  </si>
  <si>
    <t>Notes:</t>
  </si>
  <si>
    <t>(1)</t>
  </si>
  <si>
    <t>Column (a) - EGD - EB-2012-0459, Union - EB-2011-0210.</t>
  </si>
  <si>
    <t>Column (b) - EGD - EB-2012-0459, Union - EB-2014-0145.</t>
  </si>
  <si>
    <t>Column (c) - EGD - EB-2015-0122, Union - EB-2015-0010.</t>
  </si>
  <si>
    <t>Column (d) - EGD - EB-2016-0142, Union - EB-2016-0118.</t>
  </si>
  <si>
    <t>Column (e) - EGD - EB-2017-0102, Union - EB-2017-0091.</t>
  </si>
  <si>
    <t>Column (f) - EGD - EB-2018-0131, Union - EB-2018-0105.</t>
  </si>
  <si>
    <t>Column (g) - EGD - EB-2019-0105, Union - EB-2019-0105</t>
  </si>
  <si>
    <t>Accumulated Depreciation Summary - Average of Monthly Averages</t>
  </si>
  <si>
    <t>OEB- Approved</t>
  </si>
  <si>
    <t xml:space="preserve">Distribution Plant </t>
  </si>
  <si>
    <t>Estimate</t>
  </si>
  <si>
    <t>Bridge Year</t>
  </si>
  <si>
    <t>Test Year</t>
  </si>
  <si>
    <t>EGD(1)</t>
  </si>
  <si>
    <t>Distribution Plant - South Operations</t>
  </si>
  <si>
    <t>Union(1)</t>
  </si>
  <si>
    <t>Distribution Plant - Northern/Eastern Operations</t>
  </si>
  <si>
    <t>EGI</t>
  </si>
  <si>
    <t>Storage Plant</t>
  </si>
  <si>
    <t>Column (a) EB-2020-0134.</t>
  </si>
  <si>
    <t>Column (b) EB-2021-0149. Updated: 2021-09-23</t>
  </si>
  <si>
    <t>Column (c) EB-2022-0110.</t>
  </si>
  <si>
    <t>EGD rate zone.</t>
  </si>
  <si>
    <t>(2)</t>
  </si>
  <si>
    <t>Union rate zones.</t>
  </si>
  <si>
    <t>Union(2)</t>
  </si>
  <si>
    <t>NTD: Joel had this all together as EGI, but we continued to present by rate zone. We can combine the rate zones and present EGI if it seems more appropriate?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</si>
</sst>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0" xfId="0" quotePrefix="1" applyFont="1" applyAlignment="1">
      <alignment horizontal="left"/>
    </xf>
    <xf numFmtId="37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5C97-1EF6-4EBD-ABFB-021F22EA7358}">
  <dimension ref="A6:N36"/>
  <sheetViews>
    <sheetView tabSelected="1" view="pageLayout" zoomScale="85" zoomScaleNormal="100" zoomScalePageLayoutView="85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29.28515625" style="1" customWidth="1"/>
    <col min="4" max="4" width="1.42578125" style="1" customWidth="1"/>
    <col min="5" max="5" width="8.5703125" style="2" customWidth="1"/>
    <col min="6" max="6" width="1.42578125" style="1" customWidth="1"/>
    <col min="7" max="13" width="10.42578125" style="1" customWidth="1"/>
    <col min="14" max="14" width="3.5703125" style="1" customWidth="1"/>
    <col min="15" max="16384" width="101.42578125" style="1"/>
  </cols>
  <sheetData>
    <row r="6" spans="1:14" s="14" customFormat="1" x14ac:dyDescent="0.2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5"/>
    </row>
    <row r="8" spans="1:14" s="5" customFormat="1" x14ac:dyDescent="0.2">
      <c r="E8" s="13"/>
      <c r="G8" s="13">
        <v>2013</v>
      </c>
      <c r="H8" s="13">
        <v>2013</v>
      </c>
      <c r="I8" s="13">
        <v>2014</v>
      </c>
      <c r="J8" s="13">
        <v>2015</v>
      </c>
      <c r="K8" s="13">
        <v>2016</v>
      </c>
      <c r="L8" s="13">
        <v>2017</v>
      </c>
      <c r="M8" s="13">
        <v>2018</v>
      </c>
    </row>
    <row r="9" spans="1:14" s="10" customFormat="1" ht="25.5" x14ac:dyDescent="0.2">
      <c r="A9" s="11" t="s">
        <v>1</v>
      </c>
      <c r="C9" s="12" t="s">
        <v>2</v>
      </c>
      <c r="E9" s="11" t="s">
        <v>3</v>
      </c>
      <c r="G9" s="11" t="s">
        <v>4</v>
      </c>
      <c r="H9" s="11" t="s">
        <v>5</v>
      </c>
      <c r="I9" s="11" t="s">
        <v>5</v>
      </c>
      <c r="J9" s="11" t="s">
        <v>5</v>
      </c>
      <c r="K9" s="11" t="s">
        <v>5</v>
      </c>
      <c r="L9" s="11" t="s">
        <v>5</v>
      </c>
      <c r="M9" s="11" t="s">
        <v>5</v>
      </c>
    </row>
    <row r="10" spans="1:14" x14ac:dyDescent="0.2"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9"/>
    </row>
    <row r="12" spans="1:14" x14ac:dyDescent="0.2">
      <c r="A12" s="2">
        <v>1</v>
      </c>
      <c r="C12" s="1" t="s">
        <v>13</v>
      </c>
      <c r="E12" s="2" t="s">
        <v>14</v>
      </c>
      <c r="G12" s="8">
        <v>5998.3</v>
      </c>
      <c r="H12" s="8">
        <v>6001.9</v>
      </c>
      <c r="I12" s="8">
        <v>6400.6</v>
      </c>
      <c r="J12" s="8">
        <v>6735.6</v>
      </c>
      <c r="K12" s="8">
        <v>7715</v>
      </c>
      <c r="L12" s="8">
        <v>8264.5</v>
      </c>
      <c r="M12" s="8">
        <v>8585.5</v>
      </c>
    </row>
    <row r="13" spans="1:14" x14ac:dyDescent="0.2">
      <c r="A13" s="2">
        <f>A12+1</f>
        <v>2</v>
      </c>
      <c r="C13" s="1" t="s">
        <v>15</v>
      </c>
      <c r="E13" s="2" t="s">
        <v>14</v>
      </c>
      <c r="G13" s="8">
        <v>333.5</v>
      </c>
      <c r="H13" s="8">
        <v>342.4</v>
      </c>
      <c r="I13" s="8">
        <v>359.6</v>
      </c>
      <c r="J13" s="8">
        <v>370.6</v>
      </c>
      <c r="K13" s="8">
        <v>385</v>
      </c>
      <c r="L13" s="8">
        <v>410.7</v>
      </c>
      <c r="M13" s="8">
        <v>425.1</v>
      </c>
    </row>
    <row r="14" spans="1:14" x14ac:dyDescent="0.2">
      <c r="A14" s="2">
        <f>A13+1</f>
        <v>3</v>
      </c>
      <c r="C14" s="1" t="s">
        <v>16</v>
      </c>
      <c r="E14" s="2" t="s">
        <v>14</v>
      </c>
      <c r="G14" s="8">
        <v>424.5</v>
      </c>
      <c r="H14" s="8">
        <v>414.5</v>
      </c>
      <c r="I14" s="8">
        <v>466.4</v>
      </c>
      <c r="J14" s="8">
        <v>491.9</v>
      </c>
      <c r="K14" s="8">
        <v>499.2</v>
      </c>
      <c r="L14" s="8">
        <v>563.79999999999995</v>
      </c>
      <c r="M14" s="8">
        <v>594.1</v>
      </c>
    </row>
    <row r="15" spans="1:14" x14ac:dyDescent="0.2">
      <c r="A15" s="2">
        <f>A14+1</f>
        <v>4</v>
      </c>
      <c r="C15" s="1" t="s">
        <v>17</v>
      </c>
      <c r="E15" s="2" t="s">
        <v>14</v>
      </c>
      <c r="G15" s="8">
        <v>-6.8999999999999995</v>
      </c>
      <c r="H15" s="8">
        <v>-9.5</v>
      </c>
      <c r="I15" s="8">
        <v>-10</v>
      </c>
      <c r="J15" s="8">
        <v>-11.2</v>
      </c>
      <c r="K15" s="8">
        <v>-10.8</v>
      </c>
      <c r="L15" s="8">
        <v>-10.200000000000001</v>
      </c>
      <c r="M15" s="8">
        <v>-10.200000000000001</v>
      </c>
    </row>
    <row r="16" spans="1:14" ht="13.5" thickBot="1" x14ac:dyDescent="0.25">
      <c r="A16" s="2">
        <v>5</v>
      </c>
      <c r="C16" s="1" t="s">
        <v>18</v>
      </c>
      <c r="G16" s="7">
        <f t="shared" ref="G16:M16" si="0">SUM(G12:G15)</f>
        <v>6749.4000000000005</v>
      </c>
      <c r="H16" s="7">
        <f t="shared" si="0"/>
        <v>6749.2999999999993</v>
      </c>
      <c r="I16" s="7">
        <f t="shared" si="0"/>
        <v>7216.6</v>
      </c>
      <c r="J16" s="7">
        <f t="shared" si="0"/>
        <v>7586.9000000000005</v>
      </c>
      <c r="K16" s="7">
        <f t="shared" si="0"/>
        <v>8588.4000000000015</v>
      </c>
      <c r="L16" s="7">
        <f t="shared" si="0"/>
        <v>9228.7999999999993</v>
      </c>
      <c r="M16" s="7">
        <f t="shared" si="0"/>
        <v>9594.5</v>
      </c>
    </row>
    <row r="17" spans="1:13" ht="13.5" thickTop="1" x14ac:dyDescent="0.2">
      <c r="A17" s="2"/>
      <c r="G17" s="8"/>
      <c r="H17" s="8"/>
      <c r="I17" s="8"/>
      <c r="J17" s="8"/>
      <c r="K17" s="8"/>
      <c r="L17" s="8"/>
      <c r="M17" s="8"/>
    </row>
    <row r="18" spans="1:13" x14ac:dyDescent="0.2">
      <c r="A18" s="2">
        <f>A16+1</f>
        <v>6</v>
      </c>
      <c r="C18" s="1" t="s">
        <v>19</v>
      </c>
      <c r="E18" s="2" t="s">
        <v>20</v>
      </c>
      <c r="G18" s="8">
        <v>3822.368628920934</v>
      </c>
      <c r="H18" s="8">
        <v>3862.8172969071697</v>
      </c>
      <c r="I18" s="8">
        <v>4026.4443511838731</v>
      </c>
      <c r="J18" s="8">
        <v>4168.7665754573845</v>
      </c>
      <c r="K18" s="8">
        <v>4366.6060682292573</v>
      </c>
      <c r="L18" s="8">
        <v>4604.6818628454866</v>
      </c>
      <c r="M18" s="8">
        <v>4834.7844453064963</v>
      </c>
    </row>
    <row r="19" spans="1:13" x14ac:dyDescent="0.2">
      <c r="A19" s="2">
        <f t="shared" ref="A19:A24" si="1">A18+1</f>
        <v>7</v>
      </c>
      <c r="C19" s="1" t="s">
        <v>21</v>
      </c>
      <c r="E19" s="2" t="s">
        <v>20</v>
      </c>
      <c r="G19" s="8">
        <v>1736.867492333186</v>
      </c>
      <c r="H19" s="8">
        <v>1724.4768156777607</v>
      </c>
      <c r="I19" s="8">
        <v>1816.1428432410742</v>
      </c>
      <c r="J19" s="8">
        <v>2022.3593365493009</v>
      </c>
      <c r="K19" s="8">
        <v>2455.469527569599</v>
      </c>
      <c r="L19" s="8">
        <v>3030.0308271221102</v>
      </c>
      <c r="M19" s="8">
        <v>3398.7190503979282</v>
      </c>
    </row>
    <row r="20" spans="1:13" x14ac:dyDescent="0.2">
      <c r="A20" s="2">
        <f t="shared" si="1"/>
        <v>8</v>
      </c>
      <c r="C20" s="1" t="s">
        <v>15</v>
      </c>
      <c r="E20" s="2" t="s">
        <v>20</v>
      </c>
      <c r="G20" s="8">
        <v>507.63656870913223</v>
      </c>
      <c r="H20" s="8">
        <v>525.96095397305282</v>
      </c>
      <c r="I20" s="8">
        <v>529.00145240047414</v>
      </c>
      <c r="J20" s="8">
        <v>534.12668256500081</v>
      </c>
      <c r="K20" s="8">
        <v>543.61794372666839</v>
      </c>
      <c r="L20" s="8">
        <v>650.41848962259712</v>
      </c>
      <c r="M20" s="8">
        <v>800.14229162129857</v>
      </c>
    </row>
    <row r="21" spans="1:13" x14ac:dyDescent="0.2">
      <c r="A21" s="2">
        <f t="shared" si="1"/>
        <v>9</v>
      </c>
      <c r="C21" s="1" t="s">
        <v>22</v>
      </c>
      <c r="E21" s="2" t="s">
        <v>20</v>
      </c>
      <c r="G21" s="8">
        <v>22.768458333333331</v>
      </c>
      <c r="H21" s="8">
        <v>20.750985435714529</v>
      </c>
      <c r="I21" s="8">
        <v>24.271079465987583</v>
      </c>
      <c r="J21" s="8">
        <v>25.812363946793749</v>
      </c>
      <c r="K21" s="8">
        <v>26.749294608702215</v>
      </c>
      <c r="L21" s="8">
        <v>28.751391289776887</v>
      </c>
      <c r="M21" s="8">
        <v>30.73889965695157</v>
      </c>
    </row>
    <row r="22" spans="1:13" x14ac:dyDescent="0.2">
      <c r="A22" s="2">
        <f t="shared" si="1"/>
        <v>10</v>
      </c>
      <c r="C22" s="1" t="s">
        <v>23</v>
      </c>
      <c r="E22" s="2" t="s">
        <v>20</v>
      </c>
      <c r="G22" s="8">
        <v>7.6769999999999996</v>
      </c>
      <c r="H22" s="8">
        <v>7.6567748191666665</v>
      </c>
      <c r="I22" s="8">
        <v>7.6145978445833338</v>
      </c>
      <c r="J22" s="8">
        <v>7.5894020754166664</v>
      </c>
      <c r="K22" s="8">
        <v>7.5491040254166659</v>
      </c>
      <c r="L22" s="8">
        <v>5.3404761775000003</v>
      </c>
      <c r="M22" s="8">
        <v>1.6698419899999999</v>
      </c>
    </row>
    <row r="23" spans="1:13" x14ac:dyDescent="0.2">
      <c r="A23" s="2">
        <f t="shared" si="1"/>
        <v>11</v>
      </c>
      <c r="C23" s="1" t="s">
        <v>16</v>
      </c>
      <c r="E23" s="2" t="s">
        <v>20</v>
      </c>
      <c r="G23" s="8">
        <v>264.2165647750366</v>
      </c>
      <c r="H23" s="8">
        <v>259.50565667789903</v>
      </c>
      <c r="I23" s="8">
        <v>270.77838778909597</v>
      </c>
      <c r="J23" s="8">
        <v>270.84050611323136</v>
      </c>
      <c r="K23" s="8">
        <v>282.95832042804517</v>
      </c>
      <c r="L23" s="8">
        <v>308.9805046336059</v>
      </c>
      <c r="M23" s="8">
        <v>332.50835550617342</v>
      </c>
    </row>
    <row r="24" spans="1:13" ht="13.5" thickBot="1" x14ac:dyDescent="0.25">
      <c r="A24" s="2">
        <f t="shared" si="1"/>
        <v>12</v>
      </c>
      <c r="C24" s="1" t="s">
        <v>18</v>
      </c>
      <c r="G24" s="7">
        <f t="shared" ref="G24:M24" si="2">SUM(G18:G23)</f>
        <v>6361.5347130716209</v>
      </c>
      <c r="H24" s="7">
        <f t="shared" si="2"/>
        <v>6401.1684834907637</v>
      </c>
      <c r="I24" s="7">
        <f t="shared" si="2"/>
        <v>6674.2527119250881</v>
      </c>
      <c r="J24" s="7">
        <f t="shared" si="2"/>
        <v>7029.4948667071285</v>
      </c>
      <c r="K24" s="7">
        <f t="shared" si="2"/>
        <v>7682.9502585876889</v>
      </c>
      <c r="L24" s="7">
        <f t="shared" si="2"/>
        <v>8628.2035516910782</v>
      </c>
      <c r="M24" s="7">
        <f t="shared" si="2"/>
        <v>9398.562884478848</v>
      </c>
    </row>
    <row r="25" spans="1:13" ht="13.5" hidden="1" thickTop="1" x14ac:dyDescent="0.2">
      <c r="A25" s="2"/>
      <c r="E25" s="2" t="s">
        <v>24</v>
      </c>
      <c r="G25" s="8">
        <f>6361532/1000</f>
        <v>6361.5320000000002</v>
      </c>
      <c r="H25" s="8">
        <f>6401183/1000</f>
        <v>6401.183</v>
      </c>
      <c r="I25" s="8">
        <f>6674254/1000</f>
        <v>6674.2539999999999</v>
      </c>
      <c r="J25" s="8">
        <f>7029496/1000</f>
        <v>7029.4960000000001</v>
      </c>
      <c r="K25" s="8">
        <f>7682951/1000</f>
        <v>7682.951</v>
      </c>
      <c r="L25" s="8">
        <f>8628204/1000</f>
        <v>8628.2039999999997</v>
      </c>
      <c r="M25" s="8">
        <f>9398633/1000</f>
        <v>9398.6329999999998</v>
      </c>
    </row>
    <row r="26" spans="1:13" hidden="1" x14ac:dyDescent="0.2">
      <c r="G26" s="21" t="s">
        <v>25</v>
      </c>
      <c r="H26" s="21"/>
      <c r="I26" s="21"/>
      <c r="J26" s="21"/>
      <c r="K26" s="21"/>
      <c r="L26" s="21"/>
      <c r="M26" s="21"/>
    </row>
    <row r="27" spans="1:13" hidden="1" x14ac:dyDescent="0.2">
      <c r="G27" s="21"/>
      <c r="H27" s="21"/>
      <c r="I27" s="21"/>
      <c r="J27" s="21"/>
      <c r="K27" s="21"/>
      <c r="L27" s="21"/>
      <c r="M27" s="21"/>
    </row>
    <row r="28" spans="1:13" hidden="1" x14ac:dyDescent="0.2">
      <c r="A28" s="5" t="s">
        <v>26</v>
      </c>
    </row>
    <row r="29" spans="1:13" hidden="1" x14ac:dyDescent="0.2">
      <c r="A29" s="4" t="s">
        <v>27</v>
      </c>
      <c r="C29" s="1" t="s">
        <v>28</v>
      </c>
    </row>
    <row r="30" spans="1:13" hidden="1" x14ac:dyDescent="0.2">
      <c r="C30" s="1" t="s">
        <v>29</v>
      </c>
    </row>
    <row r="31" spans="1:13" hidden="1" x14ac:dyDescent="0.2">
      <c r="C31" s="1" t="s">
        <v>30</v>
      </c>
    </row>
    <row r="32" spans="1:13" hidden="1" x14ac:dyDescent="0.2">
      <c r="C32" s="1" t="s">
        <v>31</v>
      </c>
    </row>
    <row r="33" spans="3:3" hidden="1" x14ac:dyDescent="0.2">
      <c r="C33" s="1" t="s">
        <v>32</v>
      </c>
    </row>
    <row r="34" spans="3:3" hidden="1" x14ac:dyDescent="0.2">
      <c r="C34" s="1" t="s">
        <v>33</v>
      </c>
    </row>
    <row r="35" spans="3:3" hidden="1" x14ac:dyDescent="0.2">
      <c r="C35" s="1" t="s">
        <v>34</v>
      </c>
    </row>
    <row r="36" spans="3:3" ht="13.5" thickTop="1" x14ac:dyDescent="0.2"/>
  </sheetData>
  <mergeCells count="2">
    <mergeCell ref="A6:M6"/>
    <mergeCell ref="G26:M27"/>
  </mergeCells>
  <pageMargins left="0.7" right="0.7" top="0.75" bottom="0.75" header="0.3" footer="0.3"/>
  <pageSetup orientation="landscape" r:id="rId1"/>
  <headerFooter>
    <oddHeader>&amp;R&amp;"Arial,Regular"Filed: 2022-10-31
EB-2022-0200
Exhibit 2
Tab 2
Schedule 1
Attachment 1
Page 1 of 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9304-66A1-443C-A7A3-409521C06A95}">
  <dimension ref="A3:O37"/>
  <sheetViews>
    <sheetView view="pageLayout" zoomScale="90" zoomScaleNormal="100" zoomScalePageLayoutView="90" workbookViewId="0">
      <selection activeCell="C41" sqref="C41"/>
    </sheetView>
  </sheetViews>
  <sheetFormatPr defaultColWidth="101.42578125" defaultRowHeight="15" x14ac:dyDescent="0.25"/>
  <cols>
    <col min="1" max="1" width="5.5703125" bestFit="1" customWidth="1"/>
    <col min="2" max="2" width="1.42578125" customWidth="1"/>
    <col min="3" max="3" width="29.85546875" customWidth="1"/>
    <col min="4" max="4" width="1.42578125" customWidth="1"/>
    <col min="5" max="5" width="8.5703125" customWidth="1"/>
    <col min="6" max="6" width="1.42578125" customWidth="1"/>
    <col min="7" max="13" width="10.42578125" customWidth="1"/>
    <col min="14" max="15" width="3.42578125" customWidth="1"/>
  </cols>
  <sheetData>
    <row r="3" spans="1:1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14" customFormat="1" ht="12.75" x14ac:dyDescent="0.2">
      <c r="A6" s="15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5" x14ac:dyDescent="0.25">
      <c r="A7" s="1"/>
      <c r="B7" s="1"/>
      <c r="C7" s="1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5" customFormat="1" ht="12.75" x14ac:dyDescent="0.2">
      <c r="E8" s="13"/>
      <c r="G8" s="13">
        <v>2013</v>
      </c>
      <c r="H8" s="13">
        <v>2013</v>
      </c>
      <c r="I8" s="13">
        <v>2014</v>
      </c>
      <c r="J8" s="13">
        <v>2015</v>
      </c>
      <c r="K8" s="13">
        <v>2016</v>
      </c>
      <c r="L8" s="13">
        <v>2017</v>
      </c>
      <c r="M8" s="13">
        <v>2018</v>
      </c>
    </row>
    <row r="9" spans="1:15" s="10" customFormat="1" ht="25.5" x14ac:dyDescent="0.2">
      <c r="A9" s="11" t="s">
        <v>1</v>
      </c>
      <c r="C9" s="12" t="s">
        <v>2</v>
      </c>
      <c r="E9" s="11" t="s">
        <v>3</v>
      </c>
      <c r="G9" s="11" t="s">
        <v>36</v>
      </c>
      <c r="H9" s="11" t="s">
        <v>5</v>
      </c>
      <c r="I9" s="11" t="s">
        <v>5</v>
      </c>
      <c r="J9" s="11" t="s">
        <v>5</v>
      </c>
      <c r="K9" s="11" t="s">
        <v>5</v>
      </c>
      <c r="L9" s="11" t="s">
        <v>5</v>
      </c>
      <c r="M9" s="11" t="s">
        <v>5</v>
      </c>
    </row>
    <row r="10" spans="1:15" x14ac:dyDescent="0.25">
      <c r="A10" s="1"/>
      <c r="B10" s="1"/>
      <c r="C10" s="1"/>
      <c r="D10" s="1"/>
      <c r="E10" s="2"/>
      <c r="F10" s="1"/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9"/>
      <c r="O10" s="1"/>
    </row>
    <row r="11" spans="1:15" x14ac:dyDescent="0.25">
      <c r="A11" s="1"/>
      <c r="B11" s="1"/>
      <c r="C11" s="1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2">
        <v>1</v>
      </c>
      <c r="B12" s="1"/>
      <c r="C12" s="1" t="s">
        <v>37</v>
      </c>
      <c r="D12" s="1"/>
      <c r="E12" s="2" t="s">
        <v>14</v>
      </c>
      <c r="F12" s="1"/>
      <c r="G12" s="8">
        <v>-2519.1999999999998</v>
      </c>
      <c r="H12" s="8">
        <v>-2474.9</v>
      </c>
      <c r="I12" s="8">
        <v>-2552.1</v>
      </c>
      <c r="J12" s="8">
        <v>-2575</v>
      </c>
      <c r="K12" s="8">
        <v>-2587.4</v>
      </c>
      <c r="L12" s="8">
        <v>-2655.5</v>
      </c>
      <c r="M12" s="8">
        <v>-2734.5</v>
      </c>
      <c r="N12" s="1"/>
      <c r="O12" s="1"/>
    </row>
    <row r="13" spans="1:15" x14ac:dyDescent="0.25">
      <c r="A13" s="2">
        <f>A12+1</f>
        <v>2</v>
      </c>
      <c r="B13" s="1"/>
      <c r="C13" s="1" t="s">
        <v>15</v>
      </c>
      <c r="D13" s="1"/>
      <c r="E13" s="2" t="s">
        <v>14</v>
      </c>
      <c r="F13" s="1"/>
      <c r="G13" s="8">
        <v>-115</v>
      </c>
      <c r="H13" s="8">
        <v>-121.4</v>
      </c>
      <c r="I13" s="8">
        <v>-128.1</v>
      </c>
      <c r="J13" s="8">
        <v>-131.19999999999999</v>
      </c>
      <c r="K13" s="8">
        <v>-129.1</v>
      </c>
      <c r="L13" s="8">
        <v>-136.6</v>
      </c>
      <c r="M13" s="8">
        <v>-142</v>
      </c>
      <c r="N13" s="1"/>
      <c r="O13" s="1"/>
    </row>
    <row r="14" spans="1:15" x14ac:dyDescent="0.25">
      <c r="A14" s="2">
        <f>A13+1</f>
        <v>3</v>
      </c>
      <c r="B14" s="1"/>
      <c r="C14" s="1" t="s">
        <v>16</v>
      </c>
      <c r="D14" s="1"/>
      <c r="E14" s="2" t="s">
        <v>14</v>
      </c>
      <c r="F14" s="1"/>
      <c r="G14" s="8">
        <v>-169.2</v>
      </c>
      <c r="H14" s="8">
        <v>-159.1</v>
      </c>
      <c r="I14" s="8">
        <v>-220.5</v>
      </c>
      <c r="J14" s="8">
        <v>-274.8</v>
      </c>
      <c r="K14" s="8">
        <v>-300.8</v>
      </c>
      <c r="L14" s="8">
        <v>-335.9</v>
      </c>
      <c r="M14" s="8">
        <v>-402.9</v>
      </c>
      <c r="N14" s="1"/>
      <c r="O14" s="1"/>
    </row>
    <row r="15" spans="1:15" x14ac:dyDescent="0.25">
      <c r="A15" s="2">
        <f>A14+1</f>
        <v>4</v>
      </c>
      <c r="B15" s="1"/>
      <c r="C15" s="1" t="s">
        <v>17</v>
      </c>
      <c r="D15" s="1"/>
      <c r="E15" s="2" t="s">
        <v>14</v>
      </c>
      <c r="F15" s="1"/>
      <c r="G15" s="8">
        <v>-0.70000000000000007</v>
      </c>
      <c r="H15" s="8">
        <v>-0.5</v>
      </c>
      <c r="I15" s="8">
        <v>-9.9999999999999867E-2</v>
      </c>
      <c r="J15" s="8">
        <v>0.20000000000000018</v>
      </c>
      <c r="K15" s="8">
        <v>-9.9999999999999867E-2</v>
      </c>
      <c r="L15" s="8">
        <v>1.4999999999999998</v>
      </c>
      <c r="M15" s="8">
        <v>1.4999999999999998</v>
      </c>
      <c r="N15" s="1"/>
      <c r="O15" s="1"/>
    </row>
    <row r="16" spans="1:15" ht="15.75" thickBot="1" x14ac:dyDescent="0.3">
      <c r="A16" s="2">
        <v>5</v>
      </c>
      <c r="B16" s="1"/>
      <c r="C16" s="1" t="s">
        <v>18</v>
      </c>
      <c r="D16" s="1"/>
      <c r="E16" s="2"/>
      <c r="F16" s="1"/>
      <c r="G16" s="7">
        <f t="shared" ref="G16:M16" si="0">SUM(G12:G15)</f>
        <v>-2804.0999999999995</v>
      </c>
      <c r="H16" s="7">
        <f t="shared" si="0"/>
        <v>-2755.9</v>
      </c>
      <c r="I16" s="7">
        <f t="shared" si="0"/>
        <v>-2900.7999999999997</v>
      </c>
      <c r="J16" s="7">
        <f t="shared" si="0"/>
        <v>-2980.8</v>
      </c>
      <c r="K16" s="7">
        <f t="shared" si="0"/>
        <v>-3017.4</v>
      </c>
      <c r="L16" s="7">
        <f t="shared" si="0"/>
        <v>-3126.5</v>
      </c>
      <c r="M16" s="7">
        <f t="shared" si="0"/>
        <v>-3277.9</v>
      </c>
      <c r="N16" s="1"/>
      <c r="O16" s="1"/>
    </row>
    <row r="17" spans="1:15" ht="15.75" thickTop="1" x14ac:dyDescent="0.25">
      <c r="A17" s="2"/>
      <c r="B17" s="1"/>
      <c r="C17" s="1"/>
      <c r="D17" s="1"/>
      <c r="E17" s="2"/>
      <c r="F17" s="1"/>
      <c r="G17" s="8"/>
      <c r="H17" s="8"/>
      <c r="I17" s="8"/>
      <c r="J17" s="8"/>
      <c r="K17" s="8"/>
      <c r="L17" s="8"/>
      <c r="M17" s="8"/>
      <c r="N17" s="1"/>
      <c r="O17" s="1"/>
    </row>
    <row r="18" spans="1:15" ht="14.45" customHeight="1" x14ac:dyDescent="0.25">
      <c r="A18" s="2">
        <f>A16+1</f>
        <v>6</v>
      </c>
      <c r="B18" s="1"/>
      <c r="C18" s="1" t="s">
        <v>19</v>
      </c>
      <c r="D18" s="1"/>
      <c r="E18" s="2" t="s">
        <v>20</v>
      </c>
      <c r="F18" s="1"/>
      <c r="G18" s="8">
        <v>-1709.4951375862029</v>
      </c>
      <c r="H18" s="8">
        <v>-1688.2889249266664</v>
      </c>
      <c r="I18" s="8">
        <v>-1752.6784991974998</v>
      </c>
      <c r="J18" s="8">
        <v>-1828.7589147925</v>
      </c>
      <c r="K18" s="8">
        <v>-1921.5781487837501</v>
      </c>
      <c r="L18" s="8">
        <v>-2024.5179012612496</v>
      </c>
      <c r="M18" s="8">
        <v>-2125.2156201416669</v>
      </c>
      <c r="N18" s="1"/>
      <c r="O18" s="1"/>
    </row>
    <row r="19" spans="1:15" x14ac:dyDescent="0.25">
      <c r="A19" s="2">
        <f t="shared" ref="A19:A24" si="1">A18+1</f>
        <v>7</v>
      </c>
      <c r="B19" s="1"/>
      <c r="C19" s="1" t="s">
        <v>21</v>
      </c>
      <c r="D19" s="1"/>
      <c r="E19" s="2" t="s">
        <v>20</v>
      </c>
      <c r="F19" s="1"/>
      <c r="G19" s="8">
        <v>-679.15475536101565</v>
      </c>
      <c r="H19" s="8">
        <v>-689.49307646166687</v>
      </c>
      <c r="I19" s="8">
        <v>-724.76316579416664</v>
      </c>
      <c r="J19" s="8">
        <v>-767.59199077250003</v>
      </c>
      <c r="K19" s="8">
        <v>-819.90125789208344</v>
      </c>
      <c r="L19" s="8">
        <v>-882.25833805208379</v>
      </c>
      <c r="M19" s="8">
        <v>-953.43623737041639</v>
      </c>
      <c r="N19" s="1"/>
      <c r="O19" s="1"/>
    </row>
    <row r="20" spans="1:15" x14ac:dyDescent="0.25">
      <c r="A20" s="2">
        <f t="shared" si="1"/>
        <v>8</v>
      </c>
      <c r="B20" s="1"/>
      <c r="C20" s="1" t="s">
        <v>15</v>
      </c>
      <c r="D20" s="1"/>
      <c r="E20" s="2" t="s">
        <v>20</v>
      </c>
      <c r="F20" s="1"/>
      <c r="G20" s="8">
        <v>-226.37132123144966</v>
      </c>
      <c r="H20" s="8">
        <v>-245.68775777249999</v>
      </c>
      <c r="I20" s="8">
        <v>-256.63040754333332</v>
      </c>
      <c r="J20" s="8">
        <v>-269.56757796333329</v>
      </c>
      <c r="K20" s="8">
        <v>-279.65943464750001</v>
      </c>
      <c r="L20" s="8">
        <v>-292.67011027458335</v>
      </c>
      <c r="M20" s="8">
        <v>-293.0041344175001</v>
      </c>
      <c r="N20" s="1"/>
      <c r="O20" s="1"/>
    </row>
    <row r="21" spans="1:15" x14ac:dyDescent="0.25">
      <c r="A21" s="2">
        <f t="shared" si="1"/>
        <v>9</v>
      </c>
      <c r="B21" s="1"/>
      <c r="C21" s="1" t="s">
        <v>22</v>
      </c>
      <c r="D21" s="1"/>
      <c r="E21" s="2" t="s">
        <v>20</v>
      </c>
      <c r="F21" s="1"/>
      <c r="G21" s="8">
        <v>-11.221291666666666</v>
      </c>
      <c r="H21" s="8">
        <v>-10.881680088333335</v>
      </c>
      <c r="I21" s="8">
        <v>-11.344657688750001</v>
      </c>
      <c r="J21" s="8">
        <v>-11.971205705000006</v>
      </c>
      <c r="K21" s="8">
        <v>-12.833013579583337</v>
      </c>
      <c r="L21" s="8">
        <v>-13.743949124999999</v>
      </c>
      <c r="M21" s="8">
        <v>-14.718930195416661</v>
      </c>
      <c r="N21" s="1"/>
      <c r="O21" s="1"/>
    </row>
    <row r="22" spans="1:15" x14ac:dyDescent="0.25">
      <c r="A22" s="2">
        <f t="shared" si="1"/>
        <v>10</v>
      </c>
      <c r="B22" s="1"/>
      <c r="C22" s="1" t="s">
        <v>23</v>
      </c>
      <c r="D22" s="1"/>
      <c r="E22" s="2" t="s">
        <v>20</v>
      </c>
      <c r="F22" s="1"/>
      <c r="G22" s="8">
        <v>-6.1922083333333333</v>
      </c>
      <c r="H22" s="8">
        <v>-6.1825401466666676</v>
      </c>
      <c r="I22" s="8">
        <v>-6.3322933445833334</v>
      </c>
      <c r="J22" s="8">
        <v>-6.4925170754166661</v>
      </c>
      <c r="K22" s="8">
        <v>-6.636558025416667</v>
      </c>
      <c r="L22" s="8">
        <v>-4.6106136775000017</v>
      </c>
      <c r="M22" s="8">
        <v>-1.0631594900000003</v>
      </c>
      <c r="N22" s="1"/>
      <c r="O22" s="1"/>
    </row>
    <row r="23" spans="1:15" x14ac:dyDescent="0.25">
      <c r="A23" s="2">
        <f t="shared" si="1"/>
        <v>11</v>
      </c>
      <c r="B23" s="1"/>
      <c r="C23" s="1" t="s">
        <v>16</v>
      </c>
      <c r="D23" s="1"/>
      <c r="E23" s="2" t="s">
        <v>20</v>
      </c>
      <c r="F23" s="1"/>
      <c r="G23" s="8">
        <v>-121.71011915466529</v>
      </c>
      <c r="H23" s="8">
        <v>-105.67736628166509</v>
      </c>
      <c r="I23" s="8">
        <v>-117.193444907632</v>
      </c>
      <c r="J23" s="8">
        <v>-110.4323369620864</v>
      </c>
      <c r="K23" s="8">
        <v>-108.55657737455672</v>
      </c>
      <c r="L23" s="8">
        <v>-129.66810711280237</v>
      </c>
      <c r="M23" s="8">
        <v>-136.80112453495164</v>
      </c>
      <c r="N23" s="1"/>
      <c r="O23" s="1"/>
    </row>
    <row r="24" spans="1:15" ht="15.75" thickBot="1" x14ac:dyDescent="0.3">
      <c r="A24" s="2">
        <f t="shared" si="1"/>
        <v>12</v>
      </c>
      <c r="B24" s="1"/>
      <c r="C24" s="1" t="s">
        <v>18</v>
      </c>
      <c r="D24" s="1"/>
      <c r="E24" s="2"/>
      <c r="F24" s="1"/>
      <c r="G24" s="7">
        <f>SUM(G18:G23)</f>
        <v>-2754.1448333333337</v>
      </c>
      <c r="H24" s="7">
        <f t="shared" ref="H24:M24" si="2">SUM(H18:H23)</f>
        <v>-2746.2113456774982</v>
      </c>
      <c r="I24" s="7">
        <f t="shared" si="2"/>
        <v>-2868.9424684759651</v>
      </c>
      <c r="J24" s="7">
        <f t="shared" si="2"/>
        <v>-2994.814543270837</v>
      </c>
      <c r="K24" s="7">
        <f t="shared" si="2"/>
        <v>-3149.1649903028901</v>
      </c>
      <c r="L24" s="7">
        <f t="shared" si="2"/>
        <v>-3347.4690195032194</v>
      </c>
      <c r="M24" s="7">
        <f t="shared" si="2"/>
        <v>-3524.2392061499522</v>
      </c>
      <c r="N24" s="1"/>
      <c r="O24" s="1"/>
    </row>
    <row r="25" spans="1:15" ht="15.75" hidden="1" thickTop="1" x14ac:dyDescent="0.25">
      <c r="A25" s="1"/>
      <c r="B25" s="1"/>
      <c r="C25" s="1"/>
      <c r="D25" s="1"/>
      <c r="E25" s="2" t="s">
        <v>24</v>
      </c>
      <c r="F25" s="1"/>
      <c r="G25" s="8">
        <f>-2754070/1000</f>
        <v>-2754.07</v>
      </c>
      <c r="H25" s="8">
        <f>-2746177/1000</f>
        <v>-2746.1770000000001</v>
      </c>
      <c r="I25" s="8">
        <f>-2868946/1000</f>
        <v>-2868.9459999999999</v>
      </c>
      <c r="J25" s="8">
        <f>-2994815/1000</f>
        <v>-2994.8150000000001</v>
      </c>
      <c r="K25" s="8">
        <f>-3149165/1000</f>
        <v>-3149.165</v>
      </c>
      <c r="L25" s="8">
        <f>-3347472/1000</f>
        <v>-3347.4720000000002</v>
      </c>
      <c r="M25" s="8">
        <f>-3524240/1000</f>
        <v>-3524.24</v>
      </c>
      <c r="N25" s="1"/>
      <c r="O25" s="1"/>
    </row>
    <row r="26" spans="1:15" hidden="1" x14ac:dyDescent="0.25">
      <c r="A26" s="1"/>
      <c r="B26" s="1"/>
      <c r="C26" s="1"/>
      <c r="D26" s="1"/>
      <c r="E26" s="2"/>
      <c r="F26" s="1"/>
      <c r="G26" s="21" t="s">
        <v>25</v>
      </c>
      <c r="H26" s="21"/>
      <c r="I26" s="21"/>
      <c r="J26" s="21"/>
      <c r="K26" s="21"/>
      <c r="L26" s="21"/>
      <c r="M26" s="21"/>
      <c r="N26" s="1"/>
      <c r="O26" s="1"/>
    </row>
    <row r="27" spans="1:15" hidden="1" x14ac:dyDescent="0.25">
      <c r="A27" s="1"/>
      <c r="B27" s="1"/>
      <c r="C27" s="1"/>
      <c r="D27" s="1"/>
      <c r="E27" s="2"/>
      <c r="F27" s="1"/>
      <c r="G27" s="21"/>
      <c r="H27" s="21"/>
      <c r="I27" s="21"/>
      <c r="J27" s="21"/>
      <c r="K27" s="21"/>
      <c r="L27" s="21"/>
      <c r="M27" s="21"/>
      <c r="N27" s="1"/>
      <c r="O27" s="1"/>
    </row>
    <row r="28" spans="1:15" hidden="1" x14ac:dyDescent="0.25">
      <c r="A28" s="5" t="s">
        <v>26</v>
      </c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9"/>
      <c r="N28" s="1"/>
      <c r="O28" s="1"/>
    </row>
    <row r="29" spans="1:15" hidden="1" x14ac:dyDescent="0.25">
      <c r="A29" s="4" t="s">
        <v>27</v>
      </c>
      <c r="B29" s="1"/>
      <c r="C29" s="1" t="s">
        <v>28</v>
      </c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idden="1" x14ac:dyDescent="0.25">
      <c r="A30" s="1"/>
      <c r="B30" s="1"/>
      <c r="C30" s="1" t="s">
        <v>29</v>
      </c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idden="1" x14ac:dyDescent="0.25">
      <c r="A31" s="1"/>
      <c r="B31" s="1"/>
      <c r="C31" s="1" t="s">
        <v>30</v>
      </c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idden="1" x14ac:dyDescent="0.25">
      <c r="A32" s="1"/>
      <c r="B32" s="1"/>
      <c r="C32" s="1" t="s">
        <v>31</v>
      </c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idden="1" x14ac:dyDescent="0.25">
      <c r="A33" s="1"/>
      <c r="B33" s="1"/>
      <c r="C33" s="1" t="s">
        <v>32</v>
      </c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idden="1" x14ac:dyDescent="0.25">
      <c r="A34" s="1"/>
      <c r="B34" s="1"/>
      <c r="C34" s="1" t="s">
        <v>33</v>
      </c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idden="1" x14ac:dyDescent="0.25">
      <c r="A35" s="1"/>
      <c r="B35" s="1"/>
      <c r="C35" s="1" t="s">
        <v>34</v>
      </c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thickTop="1" x14ac:dyDescent="0.25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1">
    <mergeCell ref="G26:M27"/>
  </mergeCells>
  <pageMargins left="0.7" right="0.7" top="0.75" bottom="0.75" header="0.3" footer="0.3"/>
  <pageSetup scale="98" orientation="landscape" r:id="rId1"/>
  <headerFooter>
    <oddHeader>&amp;R&amp;"Arial,Regular"Filed: 2022-10-31
EB-2022-0200
Exhibit 2
Tab 2
Schedule 1
Attachment 1
Page 2 of 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8557-0BA8-4EE3-9A6C-D96D7515FE9B}">
  <dimension ref="A6:M41"/>
  <sheetViews>
    <sheetView view="pageLayout" zoomScale="90" zoomScaleNormal="100" zoomScalePageLayoutView="90" workbookViewId="0">
      <selection activeCell="E16" sqref="E16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1.140625" style="1" customWidth="1"/>
    <col min="4" max="4" width="1.42578125" style="1" customWidth="1"/>
    <col min="5" max="5" width="16.85546875" style="2" customWidth="1"/>
    <col min="6" max="6" width="1.42578125" style="1" customWidth="1"/>
    <col min="7" max="13" width="10.42578125" style="1" customWidth="1"/>
    <col min="14" max="16384" width="101.42578125" style="1"/>
  </cols>
  <sheetData>
    <row r="6" spans="1:13" s="14" customFormat="1" x14ac:dyDescent="0.2">
      <c r="A6" s="15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8" spans="1:13" s="5" customFormat="1" x14ac:dyDescent="0.2">
      <c r="E8" s="13"/>
      <c r="G8" s="13">
        <v>2019</v>
      </c>
      <c r="H8" s="13">
        <v>2020</v>
      </c>
      <c r="I8" s="13">
        <v>2021</v>
      </c>
      <c r="J8" s="13">
        <v>2022</v>
      </c>
      <c r="K8" s="13">
        <v>2023</v>
      </c>
      <c r="L8" s="13">
        <v>2024</v>
      </c>
    </row>
    <row r="9" spans="1:13" s="10" customFormat="1" ht="25.5" x14ac:dyDescent="0.2">
      <c r="A9" s="11" t="s">
        <v>1</v>
      </c>
      <c r="C9" s="12" t="s">
        <v>2</v>
      </c>
      <c r="E9" s="11" t="s">
        <v>3</v>
      </c>
      <c r="G9" s="11" t="s">
        <v>5</v>
      </c>
      <c r="H9" s="11" t="s">
        <v>5</v>
      </c>
      <c r="I9" s="11" t="s">
        <v>5</v>
      </c>
      <c r="J9" s="11" t="s">
        <v>38</v>
      </c>
      <c r="K9" s="11" t="s">
        <v>39</v>
      </c>
      <c r="L9" s="11" t="s">
        <v>40</v>
      </c>
    </row>
    <row r="10" spans="1:13" x14ac:dyDescent="0.2"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16"/>
    </row>
    <row r="12" spans="1:13" x14ac:dyDescent="0.2">
      <c r="A12" s="2">
        <v>1</v>
      </c>
      <c r="C12" s="1" t="s">
        <v>37</v>
      </c>
      <c r="E12" s="2" t="s">
        <v>41</v>
      </c>
      <c r="G12" s="8">
        <v>8923.48</v>
      </c>
      <c r="H12" s="8">
        <v>9209.0565533941663</v>
      </c>
      <c r="I12" s="8">
        <v>9643.2282484916705</v>
      </c>
      <c r="J12" s="8">
        <v>10261.091152203238</v>
      </c>
      <c r="K12" s="8">
        <v>10746.325257245393</v>
      </c>
      <c r="L12" s="8"/>
    </row>
    <row r="13" spans="1:13" x14ac:dyDescent="0.2">
      <c r="A13" s="2">
        <f>A12+1</f>
        <v>2</v>
      </c>
      <c r="C13" s="1" t="s">
        <v>15</v>
      </c>
      <c r="E13" s="2" t="s">
        <v>14</v>
      </c>
      <c r="G13" s="8">
        <v>436.09999999999997</v>
      </c>
      <c r="H13" s="8">
        <v>442.21348546375003</v>
      </c>
      <c r="I13" s="8">
        <v>485.60368410536904</v>
      </c>
      <c r="J13" s="8">
        <v>568.02025450183032</v>
      </c>
      <c r="K13" s="8">
        <v>597.35838082086002</v>
      </c>
      <c r="L13" s="8"/>
    </row>
    <row r="14" spans="1:13" x14ac:dyDescent="0.2">
      <c r="A14" s="2">
        <f>A13+1</f>
        <v>3</v>
      </c>
      <c r="C14" s="1" t="s">
        <v>16</v>
      </c>
      <c r="E14" s="2" t="s">
        <v>14</v>
      </c>
      <c r="G14" s="8">
        <v>616.91</v>
      </c>
      <c r="H14" s="8">
        <v>657.88535250500013</v>
      </c>
      <c r="I14" s="8">
        <v>675.65624893015342</v>
      </c>
      <c r="J14" s="8">
        <v>599.50067880366839</v>
      </c>
      <c r="K14" s="8">
        <v>663.26379938593141</v>
      </c>
      <c r="L14" s="8"/>
    </row>
    <row r="15" spans="1:13" x14ac:dyDescent="0.2">
      <c r="A15" s="2">
        <f>A14+1</f>
        <v>4</v>
      </c>
      <c r="C15" s="1" t="s">
        <v>17</v>
      </c>
      <c r="E15" s="2" t="s">
        <v>14</v>
      </c>
      <c r="G15" s="8">
        <v>1.67</v>
      </c>
      <c r="H15" s="8">
        <v>1.6708610000000006</v>
      </c>
      <c r="I15" s="8">
        <v>1.6708610000000006</v>
      </c>
      <c r="J15" s="8">
        <v>1.6708610000000006</v>
      </c>
      <c r="K15" s="8">
        <v>1.6708610000000006</v>
      </c>
      <c r="L15" s="8"/>
    </row>
    <row r="16" spans="1:13" ht="13.5" thickBot="1" x14ac:dyDescent="0.25">
      <c r="A16" s="2">
        <f>A15+1</f>
        <v>5</v>
      </c>
      <c r="C16" s="1" t="s">
        <v>18</v>
      </c>
      <c r="G16" s="7">
        <f>SUM(G12:G15)</f>
        <v>9978.16</v>
      </c>
      <c r="H16" s="7">
        <f>SUM(H12:H15)</f>
        <v>10310.826252362916</v>
      </c>
      <c r="I16" s="7">
        <f>SUM(I12:I15)</f>
        <v>10806.159042527193</v>
      </c>
      <c r="J16" s="7">
        <f>SUM(J12:J15)</f>
        <v>11430.282946508738</v>
      </c>
      <c r="K16" s="7">
        <f>SUM(K12:K15)</f>
        <v>12008.618298452186</v>
      </c>
      <c r="L16" s="8"/>
    </row>
    <row r="17" spans="1:12" ht="13.5" thickTop="1" x14ac:dyDescent="0.2">
      <c r="A17" s="2"/>
    </row>
    <row r="18" spans="1:12" x14ac:dyDescent="0.2">
      <c r="A18" s="2">
        <f>A16+1</f>
        <v>6</v>
      </c>
      <c r="C18" s="1" t="s">
        <v>42</v>
      </c>
      <c r="E18" s="2" t="s">
        <v>43</v>
      </c>
      <c r="G18" s="8">
        <v>3154.1600000000003</v>
      </c>
      <c r="H18" s="8">
        <v>3332.5551177966713</v>
      </c>
      <c r="I18" s="8">
        <v>3540.7867985071657</v>
      </c>
      <c r="J18" s="8">
        <v>3797.625988688847</v>
      </c>
      <c r="K18" s="8">
        <v>4031.4891842320117</v>
      </c>
      <c r="L18" s="8"/>
    </row>
    <row r="19" spans="1:12" x14ac:dyDescent="0.2">
      <c r="A19" s="2">
        <f t="shared" ref="A19:A25" si="0">A18+1</f>
        <v>7</v>
      </c>
      <c r="C19" s="1" t="s">
        <v>44</v>
      </c>
      <c r="E19" s="2" t="s">
        <v>20</v>
      </c>
      <c r="G19" s="8">
        <v>1940.8600000000001</v>
      </c>
      <c r="H19" s="8">
        <v>2049.0403831595791</v>
      </c>
      <c r="I19" s="8">
        <v>2134.5778996274194</v>
      </c>
      <c r="J19" s="8">
        <v>2243.0604234595726</v>
      </c>
      <c r="K19" s="8">
        <v>2381.1250227399787</v>
      </c>
      <c r="L19" s="8"/>
    </row>
    <row r="20" spans="1:12" x14ac:dyDescent="0.2">
      <c r="A20" s="2">
        <f t="shared" si="0"/>
        <v>8</v>
      </c>
      <c r="C20" s="1" t="s">
        <v>21</v>
      </c>
      <c r="E20" s="2" t="s">
        <v>20</v>
      </c>
      <c r="G20" s="8">
        <v>3491.72</v>
      </c>
      <c r="H20" s="8">
        <v>3636.8413990866666</v>
      </c>
      <c r="I20" s="8">
        <v>3767.4158121059713</v>
      </c>
      <c r="J20" s="8">
        <v>3916.5609818571888</v>
      </c>
      <c r="K20" s="8">
        <v>4107.1986241828645</v>
      </c>
      <c r="L20" s="8"/>
    </row>
    <row r="21" spans="1:12" x14ac:dyDescent="0.2">
      <c r="A21" s="2">
        <f t="shared" si="0"/>
        <v>9</v>
      </c>
      <c r="C21" s="1" t="s">
        <v>15</v>
      </c>
      <c r="E21" s="2" t="s">
        <v>20</v>
      </c>
      <c r="G21" s="8">
        <v>803.93</v>
      </c>
      <c r="H21" s="8">
        <v>812.27220987189366</v>
      </c>
      <c r="I21" s="8">
        <v>819.70297980375017</v>
      </c>
      <c r="J21" s="8">
        <v>809.77321311901687</v>
      </c>
      <c r="K21" s="8">
        <v>843.83428157272579</v>
      </c>
      <c r="L21" s="8"/>
    </row>
    <row r="22" spans="1:12" x14ac:dyDescent="0.2">
      <c r="A22" s="2">
        <f t="shared" si="0"/>
        <v>10</v>
      </c>
      <c r="C22" s="1" t="s">
        <v>22</v>
      </c>
      <c r="E22" s="2" t="s">
        <v>20</v>
      </c>
      <c r="G22" s="8">
        <v>31.92</v>
      </c>
      <c r="H22" s="8">
        <v>32.335470765416666</v>
      </c>
      <c r="I22" s="8">
        <v>31.990910750000005</v>
      </c>
      <c r="J22" s="8">
        <v>34.330573888946816</v>
      </c>
      <c r="K22" s="8">
        <v>37.667114576855681</v>
      </c>
      <c r="L22" s="8"/>
    </row>
    <row r="23" spans="1:12" x14ac:dyDescent="0.2">
      <c r="A23" s="2">
        <f t="shared" si="0"/>
        <v>11</v>
      </c>
      <c r="C23" s="1" t="s">
        <v>23</v>
      </c>
      <c r="E23" s="2" t="s">
        <v>20</v>
      </c>
      <c r="G23" s="8">
        <v>1.6700000000000002</v>
      </c>
      <c r="H23" s="8">
        <v>1.6698419899999997</v>
      </c>
      <c r="I23" s="8">
        <v>1.6698419899999997</v>
      </c>
      <c r="J23" s="8">
        <v>1.6682376902779299</v>
      </c>
      <c r="K23" s="8">
        <v>1.6627953833333331</v>
      </c>
      <c r="L23" s="8"/>
    </row>
    <row r="24" spans="1:12" x14ac:dyDescent="0.2">
      <c r="A24" s="2">
        <f t="shared" si="0"/>
        <v>12</v>
      </c>
      <c r="C24" s="1" t="s">
        <v>16</v>
      </c>
      <c r="E24" s="2" t="s">
        <v>20</v>
      </c>
      <c r="G24" s="8">
        <v>363.03999999999996</v>
      </c>
      <c r="H24" s="8">
        <v>406.51690369325354</v>
      </c>
      <c r="I24" s="8">
        <v>437.48491340529881</v>
      </c>
      <c r="J24" s="8">
        <v>429.95004785027913</v>
      </c>
      <c r="K24" s="8">
        <v>468.62985964037091</v>
      </c>
      <c r="L24" s="8"/>
    </row>
    <row r="25" spans="1:12" ht="13.5" thickBot="1" x14ac:dyDescent="0.25">
      <c r="A25" s="2">
        <f t="shared" si="0"/>
        <v>13</v>
      </c>
      <c r="C25" s="1" t="s">
        <v>18</v>
      </c>
      <c r="G25" s="7">
        <f>SUM(G18:G24)</f>
        <v>9787.2999999999993</v>
      </c>
      <c r="H25" s="7">
        <f>SUM(H18:H24)</f>
        <v>10271.231326363481</v>
      </c>
      <c r="I25" s="7">
        <f>SUM(I18:I24)</f>
        <v>10733.629156189605</v>
      </c>
      <c r="J25" s="7">
        <f>SUM(J18:J24)</f>
        <v>11232.969466554128</v>
      </c>
      <c r="K25" s="7">
        <f>SUM(K18:K24)</f>
        <v>11871.60688232814</v>
      </c>
      <c r="L25" s="8"/>
    </row>
    <row r="26" spans="1:12" ht="13.5" thickTop="1" x14ac:dyDescent="0.2">
      <c r="A26" s="2"/>
      <c r="G26" s="8"/>
      <c r="H26" s="8"/>
      <c r="I26" s="8"/>
      <c r="J26" s="8"/>
      <c r="K26" s="8"/>
      <c r="L26" s="8"/>
    </row>
    <row r="27" spans="1:12" x14ac:dyDescent="0.2">
      <c r="A27" s="2">
        <f>A25+1</f>
        <v>14</v>
      </c>
      <c r="C27" s="1" t="s">
        <v>37</v>
      </c>
      <c r="E27" s="2" t="s">
        <v>45</v>
      </c>
      <c r="G27" s="8">
        <f>SUM(G12,G18:G19)</f>
        <v>14018.5</v>
      </c>
      <c r="H27" s="8">
        <f>SUM(H12,H18:H19)</f>
        <v>14590.652054350418</v>
      </c>
      <c r="I27" s="8">
        <f>SUM(I12,I18:I19)</f>
        <v>15318.592946626257</v>
      </c>
      <c r="J27" s="8">
        <f>SUM(J12,J18:J19)</f>
        <v>16301.777564351658</v>
      </c>
      <c r="K27" s="8">
        <f>SUM(K12,K18:K19)</f>
        <v>17158.939464217383</v>
      </c>
      <c r="L27" s="8">
        <v>17132.271149525746</v>
      </c>
    </row>
    <row r="28" spans="1:12" x14ac:dyDescent="0.2">
      <c r="A28" s="2">
        <f>A27+1</f>
        <v>15</v>
      </c>
      <c r="C28" s="1" t="s">
        <v>21</v>
      </c>
      <c r="E28" s="2" t="s">
        <v>45</v>
      </c>
      <c r="G28" s="8">
        <f>G20</f>
        <v>3491.72</v>
      </c>
      <c r="H28" s="8">
        <f>H20</f>
        <v>3636.8413990866666</v>
      </c>
      <c r="I28" s="8">
        <f>I20</f>
        <v>3767.4158121059713</v>
      </c>
      <c r="J28" s="8">
        <f>J20</f>
        <v>3916.5609818571888</v>
      </c>
      <c r="K28" s="8">
        <f>K20</f>
        <v>4107.1986241828645</v>
      </c>
      <c r="L28" s="8">
        <v>5012.9360281691797</v>
      </c>
    </row>
    <row r="29" spans="1:12" x14ac:dyDescent="0.2">
      <c r="A29" s="2">
        <f>A28+1</f>
        <v>16</v>
      </c>
      <c r="C29" s="1" t="s">
        <v>46</v>
      </c>
      <c r="E29" s="2" t="s">
        <v>45</v>
      </c>
      <c r="G29" s="8">
        <f>SUM(G13,G21:G22)</f>
        <v>1271.95</v>
      </c>
      <c r="H29" s="8">
        <f>SUM(H13,H21:H22)</f>
        <v>1286.8211661010603</v>
      </c>
      <c r="I29" s="8">
        <f>SUM(I13,I21:I22)</f>
        <v>1337.2975746591192</v>
      </c>
      <c r="J29" s="8">
        <f>SUM(J13,J21:J22)</f>
        <v>1412.1240415097941</v>
      </c>
      <c r="K29" s="8">
        <f>SUM(K13,K21:K22)</f>
        <v>1478.8597769704415</v>
      </c>
      <c r="L29" s="8">
        <v>1602.8393897684236</v>
      </c>
    </row>
    <row r="30" spans="1:12" x14ac:dyDescent="0.2">
      <c r="A30" s="2">
        <f>A29+1</f>
        <v>17</v>
      </c>
      <c r="C30" s="1" t="s">
        <v>16</v>
      </c>
      <c r="E30" s="2" t="s">
        <v>45</v>
      </c>
      <c r="G30" s="8">
        <f>SUM(G14,G24)</f>
        <v>979.94999999999993</v>
      </c>
      <c r="H30" s="8">
        <f>SUM(H14,H24)</f>
        <v>1064.4022561982538</v>
      </c>
      <c r="I30" s="8">
        <f>SUM(I14,I24)</f>
        <v>1113.1411623354522</v>
      </c>
      <c r="J30" s="8">
        <f>SUM(J14,J24)</f>
        <v>1029.4507266539476</v>
      </c>
      <c r="K30" s="8">
        <f>SUM(K14,K24)</f>
        <v>1131.8936590263024</v>
      </c>
      <c r="L30" s="8">
        <v>1171.5191427671327</v>
      </c>
    </row>
    <row r="31" spans="1:12" x14ac:dyDescent="0.2">
      <c r="A31" s="2">
        <f>A30+1</f>
        <v>18</v>
      </c>
      <c r="C31" s="1" t="s">
        <v>17</v>
      </c>
      <c r="E31" s="2" t="s">
        <v>45</v>
      </c>
      <c r="G31" s="8">
        <f>SUM(G15,G23)</f>
        <v>3.34</v>
      </c>
      <c r="H31" s="8">
        <f>SUM(H15,H23)</f>
        <v>3.3407029900000005</v>
      </c>
      <c r="I31" s="8">
        <f>SUM(I15,I23)</f>
        <v>3.3407029900000005</v>
      </c>
      <c r="J31" s="8">
        <f>SUM(J15,J23)</f>
        <v>3.3390986902779307</v>
      </c>
      <c r="K31" s="8">
        <f>SUM(K15,K23)</f>
        <v>3.3336563833333335</v>
      </c>
      <c r="L31" s="8">
        <v>3.3336563833333335</v>
      </c>
    </row>
    <row r="32" spans="1:12" ht="13.5" thickBot="1" x14ac:dyDescent="0.25">
      <c r="A32" s="2">
        <f>A31+1</f>
        <v>19</v>
      </c>
      <c r="C32" s="1" t="s">
        <v>18</v>
      </c>
      <c r="G32" s="7">
        <f t="shared" ref="G32:L32" si="1">SUM(G27:G31)</f>
        <v>19765.460000000003</v>
      </c>
      <c r="H32" s="7">
        <f t="shared" si="1"/>
        <v>20582.057578726399</v>
      </c>
      <c r="I32" s="7">
        <f t="shared" si="1"/>
        <v>21539.788198716797</v>
      </c>
      <c r="J32" s="7">
        <f t="shared" si="1"/>
        <v>22663.252413062866</v>
      </c>
      <c r="K32" s="7">
        <f t="shared" si="1"/>
        <v>23880.225180780326</v>
      </c>
      <c r="L32" s="7">
        <f t="shared" si="1"/>
        <v>24922.899366613819</v>
      </c>
    </row>
    <row r="33" spans="1:12" ht="13.5" thickTop="1" x14ac:dyDescent="0.2">
      <c r="A33" s="2"/>
      <c r="G33" s="8"/>
      <c r="H33" s="8"/>
      <c r="I33" s="8"/>
      <c r="J33" s="8"/>
      <c r="K33" s="8"/>
      <c r="L33" s="8"/>
    </row>
    <row r="34" spans="1:12" hidden="1" x14ac:dyDescent="0.2">
      <c r="A34" s="5" t="s">
        <v>26</v>
      </c>
    </row>
    <row r="35" spans="1:12" hidden="1" x14ac:dyDescent="0.2">
      <c r="A35" s="4" t="s">
        <v>27</v>
      </c>
      <c r="C35" s="9" t="s">
        <v>47</v>
      </c>
    </row>
    <row r="36" spans="1:12" hidden="1" x14ac:dyDescent="0.2">
      <c r="C36" s="9" t="s">
        <v>48</v>
      </c>
    </row>
    <row r="37" spans="1:12" hidden="1" x14ac:dyDescent="0.2">
      <c r="C37" s="9" t="s">
        <v>49</v>
      </c>
    </row>
    <row r="38" spans="1:12" hidden="1" x14ac:dyDescent="0.2"/>
    <row r="39" spans="1:12" x14ac:dyDescent="0.2">
      <c r="A39" s="1" t="s">
        <v>26</v>
      </c>
      <c r="E39" s="1"/>
    </row>
    <row r="40" spans="1:12" x14ac:dyDescent="0.2">
      <c r="A40" s="18" t="s">
        <v>27</v>
      </c>
      <c r="C40" s="1" t="s">
        <v>50</v>
      </c>
    </row>
    <row r="41" spans="1:12" x14ac:dyDescent="0.2">
      <c r="A41" s="18" t="s">
        <v>51</v>
      </c>
      <c r="C41" s="1" t="s">
        <v>52</v>
      </c>
    </row>
  </sheetData>
  <pageMargins left="0.7" right="0.7" top="0.75" bottom="0.75" header="0.3" footer="0.3"/>
  <pageSetup paperSize="5" orientation="landscape" r:id="rId1"/>
  <headerFooter>
    <oddHeader>&amp;R&amp;"Arial,Regular"&amp;10Filed: 2022-10-31
EB-2022-0200
Exhibit 2
Tab 2
Schedule 1
Attachment 1
Page 3 of 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DB0D-4F9D-49E9-A10B-71355EA0273F}">
  <dimension ref="A5:M41"/>
  <sheetViews>
    <sheetView view="pageLayout" zoomScale="90" zoomScaleNormal="100" zoomScalePageLayoutView="90" workbookViewId="0">
      <selection activeCell="C40" sqref="C40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6.85546875" style="1" customWidth="1"/>
    <col min="4" max="4" width="1.42578125" style="1" customWidth="1"/>
    <col min="5" max="5" width="11.5703125" style="2" customWidth="1"/>
    <col min="6" max="6" width="1.42578125" style="1" customWidth="1"/>
    <col min="7" max="13" width="10.42578125" style="1" customWidth="1"/>
    <col min="14" max="16384" width="101.42578125" style="1"/>
  </cols>
  <sheetData>
    <row r="5" spans="1:13" ht="12" customHeight="1" x14ac:dyDescent="0.2"/>
    <row r="6" spans="1:13" s="14" customFormat="1" x14ac:dyDescent="0.2">
      <c r="A6" s="15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8" spans="1:13" s="5" customFormat="1" x14ac:dyDescent="0.2">
      <c r="E8" s="13"/>
      <c r="G8" s="13">
        <v>2019</v>
      </c>
      <c r="H8" s="13">
        <v>2020</v>
      </c>
      <c r="I8" s="13">
        <v>2021</v>
      </c>
      <c r="J8" s="13">
        <v>2022</v>
      </c>
      <c r="K8" s="13">
        <v>2023</v>
      </c>
      <c r="L8" s="13">
        <v>2024</v>
      </c>
    </row>
    <row r="9" spans="1:13" s="10" customFormat="1" ht="25.5" x14ac:dyDescent="0.2">
      <c r="A9" s="11" t="s">
        <v>1</v>
      </c>
      <c r="C9" s="12" t="s">
        <v>2</v>
      </c>
      <c r="E9" s="11" t="s">
        <v>3</v>
      </c>
      <c r="G9" s="11" t="s">
        <v>5</v>
      </c>
      <c r="H9" s="11" t="s">
        <v>5</v>
      </c>
      <c r="I9" s="11" t="s">
        <v>5</v>
      </c>
      <c r="J9" s="11" t="s">
        <v>38</v>
      </c>
      <c r="K9" s="11" t="s">
        <v>39</v>
      </c>
      <c r="L9" s="11" t="s">
        <v>40</v>
      </c>
    </row>
    <row r="10" spans="1:13" x14ac:dyDescent="0.2"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9"/>
    </row>
    <row r="11" spans="1:13" x14ac:dyDescent="0.2">
      <c r="A11" s="2"/>
      <c r="G11" s="17"/>
      <c r="H11" s="17"/>
      <c r="I11" s="17"/>
      <c r="J11" s="17"/>
      <c r="K11" s="17"/>
      <c r="L11" s="17"/>
    </row>
    <row r="12" spans="1:13" x14ac:dyDescent="0.2">
      <c r="A12" s="2">
        <v>1</v>
      </c>
      <c r="C12" s="1" t="s">
        <v>13</v>
      </c>
      <c r="E12" s="2" t="s">
        <v>41</v>
      </c>
      <c r="G12" s="8">
        <v>-2866.37</v>
      </c>
      <c r="H12" s="8">
        <v>-2933.5284368348889</v>
      </c>
      <c r="I12" s="8">
        <v>-3071.5152608279955</v>
      </c>
      <c r="J12" s="8">
        <v>-3456.6951762181016</v>
      </c>
      <c r="K12" s="8">
        <v>-3644.4807878744627</v>
      </c>
      <c r="L12" s="8"/>
    </row>
    <row r="13" spans="1:13" x14ac:dyDescent="0.2">
      <c r="A13" s="2">
        <f>A12+1</f>
        <v>2</v>
      </c>
      <c r="C13" s="1" t="s">
        <v>15</v>
      </c>
      <c r="E13" s="2" t="s">
        <v>14</v>
      </c>
      <c r="G13" s="8">
        <v>-137.4</v>
      </c>
      <c r="H13" s="8">
        <v>-142.93662774083333</v>
      </c>
      <c r="I13" s="8">
        <v>-148.48917969916661</v>
      </c>
      <c r="J13" s="8">
        <v>-157.24181899284008</v>
      </c>
      <c r="K13" s="8">
        <v>-164.46117916236039</v>
      </c>
      <c r="L13" s="8"/>
    </row>
    <row r="14" spans="1:13" x14ac:dyDescent="0.2">
      <c r="A14" s="2">
        <f>A13+1</f>
        <v>3</v>
      </c>
      <c r="C14" s="1" t="s">
        <v>16</v>
      </c>
      <c r="E14" s="2" t="s">
        <v>14</v>
      </c>
      <c r="G14" s="8">
        <v>-439.09000000000003</v>
      </c>
      <c r="H14" s="8">
        <v>-480.25890947564653</v>
      </c>
      <c r="I14" s="8">
        <v>-504.89070888416666</v>
      </c>
      <c r="J14" s="8">
        <v>-428.21289775683323</v>
      </c>
      <c r="K14" s="8">
        <v>-486.24470714646401</v>
      </c>
      <c r="L14" s="8"/>
    </row>
    <row r="15" spans="1:13" x14ac:dyDescent="0.2">
      <c r="A15" s="2">
        <f>A14+1</f>
        <v>4</v>
      </c>
      <c r="C15" s="1" t="s">
        <v>17</v>
      </c>
      <c r="E15" s="2" t="s">
        <v>14</v>
      </c>
      <c r="G15" s="8">
        <v>-1.36</v>
      </c>
      <c r="H15" s="8">
        <v>-1.3927284800000008</v>
      </c>
      <c r="I15" s="8">
        <v>-1.4306570000000007</v>
      </c>
      <c r="J15" s="8">
        <v>-1.4526502737500002</v>
      </c>
      <c r="K15" s="8">
        <v>-1.4527819700000002</v>
      </c>
      <c r="L15" s="8"/>
    </row>
    <row r="16" spans="1:13" ht="13.5" thickBot="1" x14ac:dyDescent="0.25">
      <c r="A16" s="2">
        <f>A15+1</f>
        <v>5</v>
      </c>
      <c r="C16" s="1" t="s">
        <v>18</v>
      </c>
      <c r="G16" s="7">
        <f>SUM(G12:G15)</f>
        <v>-3444.2200000000003</v>
      </c>
      <c r="H16" s="7">
        <f>SUM(H12:H15)</f>
        <v>-3558.1167025313689</v>
      </c>
      <c r="I16" s="7">
        <f>SUM(I12:I15)</f>
        <v>-3726.3258064113284</v>
      </c>
      <c r="J16" s="7">
        <f>SUM(J12:J15)</f>
        <v>-4043.6025432415249</v>
      </c>
      <c r="K16" s="7">
        <f>SUM(K12:K15)</f>
        <v>-4296.639456153287</v>
      </c>
      <c r="L16" s="8"/>
    </row>
    <row r="17" spans="1:12" ht="13.5" thickTop="1" x14ac:dyDescent="0.2">
      <c r="A17" s="2"/>
    </row>
    <row r="18" spans="1:12" x14ac:dyDescent="0.2">
      <c r="A18" s="2">
        <f>A16+1</f>
        <v>6</v>
      </c>
      <c r="C18" s="1" t="s">
        <v>42</v>
      </c>
      <c r="E18" s="2" t="s">
        <v>53</v>
      </c>
      <c r="G18" s="8">
        <v>-1370.27</v>
      </c>
      <c r="H18" s="8">
        <v>-1441.1138726862955</v>
      </c>
      <c r="I18" s="8">
        <v>-1515.5440685283177</v>
      </c>
      <c r="J18" s="8">
        <v>-1590.2018444130717</v>
      </c>
      <c r="K18" s="8">
        <v>-1660.7732407884585</v>
      </c>
      <c r="L18" s="8"/>
    </row>
    <row r="19" spans="1:12" x14ac:dyDescent="0.2">
      <c r="A19" s="2">
        <f t="shared" ref="A19:A25" si="0">A18+1</f>
        <v>7</v>
      </c>
      <c r="C19" s="1" t="s">
        <v>44</v>
      </c>
      <c r="E19" s="2" t="s">
        <v>20</v>
      </c>
      <c r="G19" s="8">
        <v>-870.46000000000015</v>
      </c>
      <c r="H19" s="8">
        <v>-923.76595009912137</v>
      </c>
      <c r="I19" s="8">
        <v>-980.12221518043214</v>
      </c>
      <c r="J19" s="8">
        <v>-1037.2578046958372</v>
      </c>
      <c r="K19" s="8">
        <v>-1094.7559685350968</v>
      </c>
      <c r="L19" s="8"/>
    </row>
    <row r="20" spans="1:12" x14ac:dyDescent="0.2">
      <c r="A20" s="2">
        <f t="shared" si="0"/>
        <v>8</v>
      </c>
      <c r="C20" s="1" t="s">
        <v>21</v>
      </c>
      <c r="E20" s="2" t="s">
        <v>20</v>
      </c>
      <c r="G20" s="8">
        <v>-1023.0899999999999</v>
      </c>
      <c r="H20" s="8">
        <v>-1104.3934936370836</v>
      </c>
      <c r="I20" s="8">
        <v>-1188.626009990139</v>
      </c>
      <c r="J20" s="8">
        <v>-1276.1256251181474</v>
      </c>
      <c r="K20" s="8">
        <v>-1364.8541574262683</v>
      </c>
      <c r="L20" s="8"/>
    </row>
    <row r="21" spans="1:12" x14ac:dyDescent="0.2">
      <c r="A21" s="2">
        <f t="shared" si="0"/>
        <v>9</v>
      </c>
      <c r="C21" s="1" t="s">
        <v>15</v>
      </c>
      <c r="E21" s="2" t="s">
        <v>20</v>
      </c>
      <c r="G21" s="8">
        <v>-298.17</v>
      </c>
      <c r="H21" s="8">
        <v>-316.83460586874997</v>
      </c>
      <c r="I21" s="8">
        <v>-335.38831917958333</v>
      </c>
      <c r="J21" s="8">
        <v>-349.64555527061134</v>
      </c>
      <c r="K21" s="8">
        <v>-362.38213082099651</v>
      </c>
      <c r="L21" s="8"/>
    </row>
    <row r="22" spans="1:12" x14ac:dyDescent="0.2">
      <c r="A22" s="2">
        <f t="shared" si="0"/>
        <v>10</v>
      </c>
      <c r="C22" s="1" t="s">
        <v>22</v>
      </c>
      <c r="E22" s="2" t="s">
        <v>20</v>
      </c>
      <c r="G22" s="8">
        <v>-15.750000000000002</v>
      </c>
      <c r="H22" s="8">
        <v>-16.786394288333337</v>
      </c>
      <c r="I22" s="8">
        <v>-17.760561513749998</v>
      </c>
      <c r="J22" s="8">
        <v>-18.739880775738978</v>
      </c>
      <c r="K22" s="8">
        <v>-19.865741096658486</v>
      </c>
      <c r="L22" s="8"/>
    </row>
    <row r="23" spans="1:12" x14ac:dyDescent="0.2">
      <c r="A23" s="2">
        <f t="shared" si="0"/>
        <v>11</v>
      </c>
      <c r="C23" s="1" t="s">
        <v>23</v>
      </c>
      <c r="E23" s="2" t="s">
        <v>20</v>
      </c>
      <c r="G23" s="8">
        <v>-1.1299999999999999</v>
      </c>
      <c r="H23" s="8">
        <v>-1.1924349099999998</v>
      </c>
      <c r="I23" s="8">
        <v>-1.2648540733333333</v>
      </c>
      <c r="J23" s="8">
        <v>-1.4797137352779295</v>
      </c>
      <c r="K23" s="8">
        <v>-1.4744958633333332</v>
      </c>
      <c r="L23" s="8"/>
    </row>
    <row r="24" spans="1:12" x14ac:dyDescent="0.2">
      <c r="A24" s="2">
        <f t="shared" si="0"/>
        <v>12</v>
      </c>
      <c r="C24" s="1" t="s">
        <v>16</v>
      </c>
      <c r="E24" s="2" t="s">
        <v>20</v>
      </c>
      <c r="G24" s="8">
        <v>-165.60999999999999</v>
      </c>
      <c r="H24" s="8">
        <v>-209.03776274051907</v>
      </c>
      <c r="I24" s="8">
        <v>-240.8840665651382</v>
      </c>
      <c r="J24" s="8">
        <v>-199.93744731332856</v>
      </c>
      <c r="K24" s="8">
        <v>-226.84390717290111</v>
      </c>
      <c r="L24" s="8"/>
    </row>
    <row r="25" spans="1:12" ht="13.5" thickBot="1" x14ac:dyDescent="0.25">
      <c r="A25" s="2">
        <f t="shared" si="0"/>
        <v>13</v>
      </c>
      <c r="C25" s="1" t="s">
        <v>18</v>
      </c>
      <c r="G25" s="7">
        <f>SUM(G18:G24)</f>
        <v>-3744.48</v>
      </c>
      <c r="H25" s="7">
        <f>SUM(H18:H24)</f>
        <v>-4013.1245142301022</v>
      </c>
      <c r="I25" s="7">
        <f>SUM(I18:I24)</f>
        <v>-4279.5900950306941</v>
      </c>
      <c r="J25" s="7">
        <f>SUM(J18:J24)</f>
        <v>-4473.3878713220129</v>
      </c>
      <c r="K25" s="7">
        <f>SUM(K18:K24)</f>
        <v>-4730.9496417037135</v>
      </c>
      <c r="L25" s="8"/>
    </row>
    <row r="26" spans="1:12" ht="13.5" thickTop="1" x14ac:dyDescent="0.2">
      <c r="A26" s="2"/>
      <c r="G26" s="8"/>
      <c r="H26" s="8"/>
      <c r="I26" s="8"/>
      <c r="J26" s="8"/>
      <c r="K26" s="8"/>
      <c r="L26" s="8"/>
    </row>
    <row r="27" spans="1:12" x14ac:dyDescent="0.2">
      <c r="A27" s="2">
        <f>A25+1</f>
        <v>14</v>
      </c>
      <c r="C27" s="1" t="s">
        <v>37</v>
      </c>
      <c r="E27" s="2" t="s">
        <v>45</v>
      </c>
      <c r="G27" s="8">
        <f>SUM(G12,G18:G19)</f>
        <v>-5107.0999999999995</v>
      </c>
      <c r="H27" s="8">
        <f>SUM(H12,H18:H19)</f>
        <v>-5298.4082596203061</v>
      </c>
      <c r="I27" s="8">
        <f>SUM(I12,I18:I19)</f>
        <v>-5567.1815445367456</v>
      </c>
      <c r="J27" s="8">
        <f>SUM(J12,J18:J19)</f>
        <v>-6084.1548253270103</v>
      </c>
      <c r="K27" s="8">
        <f>SUM(K12,K18:K19)</f>
        <v>-6400.009997198018</v>
      </c>
      <c r="L27" s="8">
        <v>-6435.9784776863189</v>
      </c>
    </row>
    <row r="28" spans="1:12" x14ac:dyDescent="0.2">
      <c r="A28" s="2">
        <f>A27+1</f>
        <v>15</v>
      </c>
      <c r="C28" s="1" t="s">
        <v>21</v>
      </c>
      <c r="E28" s="2" t="s">
        <v>45</v>
      </c>
      <c r="G28" s="8">
        <f>G20</f>
        <v>-1023.0899999999999</v>
      </c>
      <c r="H28" s="8">
        <f>H20</f>
        <v>-1104.3934936370836</v>
      </c>
      <c r="I28" s="8">
        <f>I20</f>
        <v>-1188.626009990139</v>
      </c>
      <c r="J28" s="8">
        <f>J20</f>
        <v>-1276.1256251181474</v>
      </c>
      <c r="K28" s="8">
        <f>K20</f>
        <v>-1364.8541574262683</v>
      </c>
      <c r="L28" s="8">
        <v>-1675.1921781143819</v>
      </c>
    </row>
    <row r="29" spans="1:12" x14ac:dyDescent="0.2">
      <c r="A29" s="2">
        <f>A28+1</f>
        <v>16</v>
      </c>
      <c r="C29" s="1" t="s">
        <v>46</v>
      </c>
      <c r="E29" s="2" t="s">
        <v>45</v>
      </c>
      <c r="G29" s="8">
        <f>SUM(G13,G21:G22)</f>
        <v>-451.32000000000005</v>
      </c>
      <c r="H29" s="8">
        <f>SUM(H13,H21:H22)</f>
        <v>-476.55762789791663</v>
      </c>
      <c r="I29" s="8">
        <f>SUM(I13,I21:I22)</f>
        <v>-501.63806039249999</v>
      </c>
      <c r="J29" s="8">
        <f>SUM(J13,J21:J22)</f>
        <v>-525.62725503919035</v>
      </c>
      <c r="K29" s="8">
        <f>SUM(K13,K21:K22)</f>
        <v>-546.70905108001534</v>
      </c>
      <c r="L29" s="8">
        <v>-568.91081127929351</v>
      </c>
    </row>
    <row r="30" spans="1:12" x14ac:dyDescent="0.2">
      <c r="A30" s="2">
        <f>A29+1</f>
        <v>17</v>
      </c>
      <c r="C30" s="1" t="s">
        <v>16</v>
      </c>
      <c r="E30" s="2" t="s">
        <v>45</v>
      </c>
      <c r="G30" s="8">
        <f>SUM(G14,G24)</f>
        <v>-604.70000000000005</v>
      </c>
      <c r="H30" s="8">
        <f>SUM(H14,H24)</f>
        <v>-689.29667221616558</v>
      </c>
      <c r="I30" s="8">
        <f>SUM(I14,I24)</f>
        <v>-745.7747754493048</v>
      </c>
      <c r="J30" s="8">
        <f>SUM(J14,J24)</f>
        <v>-628.15034507016185</v>
      </c>
      <c r="K30" s="8">
        <f>SUM(K14,K24)</f>
        <v>-713.08861431936509</v>
      </c>
      <c r="L30" s="8">
        <v>-613.62021877504083</v>
      </c>
    </row>
    <row r="31" spans="1:12" x14ac:dyDescent="0.2">
      <c r="A31" s="2">
        <f>A30+1</f>
        <v>18</v>
      </c>
      <c r="C31" s="1" t="s">
        <v>17</v>
      </c>
      <c r="E31" s="2" t="s">
        <v>45</v>
      </c>
      <c r="G31" s="8">
        <f>SUM(G15,G23)</f>
        <v>-2.4900000000000002</v>
      </c>
      <c r="H31" s="8">
        <f>SUM(H15,H23)</f>
        <v>-2.5851633900000008</v>
      </c>
      <c r="I31" s="8">
        <f>SUM(I15,I23)</f>
        <v>-2.6955110733333338</v>
      </c>
      <c r="J31" s="8">
        <f>SUM(J15,J23)</f>
        <v>-2.9323640090279297</v>
      </c>
      <c r="K31" s="8">
        <f>SUM(K15,K23)</f>
        <v>-2.9272778333333331</v>
      </c>
      <c r="L31" s="8">
        <v>-2.9272778333333331</v>
      </c>
    </row>
    <row r="32" spans="1:12" ht="13.5" thickBot="1" x14ac:dyDescent="0.25">
      <c r="A32" s="2">
        <f>A31+1</f>
        <v>19</v>
      </c>
      <c r="C32" s="1" t="s">
        <v>18</v>
      </c>
      <c r="G32" s="7">
        <f t="shared" ref="G32:K32" si="1">SUM(G27:G31)</f>
        <v>-7188.6999999999989</v>
      </c>
      <c r="H32" s="7">
        <f t="shared" si="1"/>
        <v>-7571.2412167614721</v>
      </c>
      <c r="I32" s="7">
        <f t="shared" si="1"/>
        <v>-8005.9159014420229</v>
      </c>
      <c r="J32" s="7">
        <f t="shared" si="1"/>
        <v>-8516.9904145635373</v>
      </c>
      <c r="K32" s="7">
        <f t="shared" si="1"/>
        <v>-9027.5890978570005</v>
      </c>
      <c r="L32" s="7">
        <f>SUM(L27:L31)-0.1</f>
        <v>-9296.728963688367</v>
      </c>
    </row>
    <row r="33" spans="1:13" ht="13.5" thickTop="1" x14ac:dyDescent="0.2">
      <c r="A33" s="2"/>
      <c r="G33" s="8"/>
      <c r="H33" s="8"/>
      <c r="I33" s="8"/>
      <c r="J33" s="8"/>
      <c r="K33" s="8"/>
      <c r="L33" s="8"/>
    </row>
    <row r="34" spans="1:13" hidden="1" x14ac:dyDescent="0.2">
      <c r="A34" s="5" t="s">
        <v>26</v>
      </c>
      <c r="G34" s="8"/>
      <c r="H34" s="8"/>
      <c r="I34" s="8"/>
      <c r="J34" s="8"/>
      <c r="K34" s="8"/>
      <c r="L34" s="8"/>
    </row>
    <row r="35" spans="1:13" hidden="1" x14ac:dyDescent="0.2">
      <c r="A35" s="4" t="s">
        <v>27</v>
      </c>
      <c r="C35" s="9" t="str">
        <f>Sheet3!C35</f>
        <v>Column (a) EB-2020-0134.</v>
      </c>
    </row>
    <row r="36" spans="1:13" hidden="1" x14ac:dyDescent="0.2">
      <c r="C36" s="9" t="str">
        <f>Sheet3!C36</f>
        <v>Column (b) EB-2021-0149. Updated: 2021-09-23</v>
      </c>
    </row>
    <row r="37" spans="1:13" hidden="1" x14ac:dyDescent="0.2">
      <c r="C37" s="9" t="str">
        <f>Sheet3!C37</f>
        <v>Column (c) EB-2022-0110.</v>
      </c>
    </row>
    <row r="38" spans="1:13" hidden="1" x14ac:dyDescent="0.2">
      <c r="C38" s="3" t="s">
        <v>54</v>
      </c>
      <c r="D38" s="3"/>
      <c r="E38" s="6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1" t="s">
        <v>26</v>
      </c>
      <c r="E39" s="1"/>
    </row>
    <row r="40" spans="1:13" x14ac:dyDescent="0.2">
      <c r="A40" s="18" t="s">
        <v>27</v>
      </c>
      <c r="C40" s="1" t="s">
        <v>50</v>
      </c>
    </row>
    <row r="41" spans="1:13" x14ac:dyDescent="0.2">
      <c r="A41" s="18" t="s">
        <v>51</v>
      </c>
      <c r="C41" s="1" t="s">
        <v>52</v>
      </c>
    </row>
  </sheetData>
  <pageMargins left="0.7" right="0.7" top="0.75" bottom="0.75" header="0.3" footer="0.3"/>
  <pageSetup scale="93" orientation="landscape" r:id="rId1"/>
  <headerFooter>
    <oddHeader>&amp;R&amp;"Arial,Regular"&amp;10Filed: 2022-10-31
EB-2022-0200
Exhibit 2
Tab 2
Schedule 1
Attachment 1
Page 4 of 4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Sheet3!Print_Area</vt:lpstr>
      <vt:lpstr>Sheet4!Print_Area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2022-11-01T21:03:33Z</dcterms:created>
  <dcterms:modified xsi:type="dcterms:W3CDTF">2022-11-01T21:03:42Z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2022-11-01T21:03:42Z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1e1fb162-ee4c-43fa-9451-fc6329b96b9e</vt:lpwstr>
  </property>
  <property fmtid="{D5CDD505-2E9C-101B-9397-08002B2CF9AE}" pid="8" name="MSIP_Label_67694783-de61-499c-97f7-53d7c605e6e9_ContentBits">
    <vt:lpwstr>0</vt:lpwstr>
  </property>
</Properties>
</file>