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D8EA7295-BB39-4378-A6FC-2472D2395C80}" xr6:coauthVersionLast="47" xr6:coauthVersionMax="47" xr10:uidLastSave="{553B5CE9-137E-4D8A-B3F7-58E8874327AD}"/>
  <bookViews>
    <workbookView xWindow="30" yWindow="30" windowWidth="28770" windowHeight="15570" xr2:uid="{E9E601D4-BC2F-4A10-B23F-31A625ACE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1" l="1"/>
  <c r="G205" i="1" l="1"/>
  <c r="G189" i="1"/>
  <c r="G184" i="1"/>
  <c r="G185" i="1" s="1"/>
  <c r="G180" i="1"/>
  <c r="G179" i="1"/>
  <c r="G178" i="1"/>
  <c r="G175" i="1"/>
  <c r="G151" i="1"/>
  <c r="G150" i="1"/>
  <c r="G147" i="1"/>
  <c r="G137" i="1"/>
  <c r="G116" i="1"/>
  <c r="G62" i="1"/>
  <c r="G61" i="1"/>
  <c r="G53" i="1"/>
  <c r="G22" i="1"/>
  <c r="G21" i="1"/>
  <c r="G17" i="1"/>
  <c r="G16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40" i="1" s="1"/>
  <c r="A141" i="1" s="1"/>
  <c r="A142" i="1" s="1"/>
  <c r="A145" i="1" s="1"/>
  <c r="A146" i="1" s="1"/>
  <c r="A147" i="1" s="1"/>
  <c r="A150" i="1" s="1"/>
  <c r="A151" i="1" s="1"/>
  <c r="A152" i="1" s="1"/>
  <c r="A164" i="1" s="1"/>
  <c r="A165" i="1" s="1"/>
  <c r="A166" i="1" s="1"/>
  <c r="A167" i="1" s="1"/>
  <c r="A168" i="1" s="1"/>
  <c r="A169" i="1" s="1"/>
  <c r="A170" i="1" s="1"/>
  <c r="G34" i="1" l="1"/>
  <c r="G152" i="1"/>
  <c r="G102" i="1"/>
  <c r="G181" i="1"/>
  <c r="A171" i="1"/>
  <c r="A172" i="1" s="1"/>
  <c r="A173" i="1" s="1"/>
  <c r="A174" i="1" s="1"/>
  <c r="A175" i="1" s="1"/>
  <c r="A178" i="1" s="1"/>
  <c r="A179" i="1" s="1"/>
  <c r="A180" i="1" s="1"/>
  <c r="A181" i="1" s="1"/>
  <c r="A184" i="1"/>
  <c r="A185" i="1" s="1"/>
  <c r="A188" i="1" s="1"/>
  <c r="A189" i="1" s="1"/>
  <c r="A203" i="1" s="1"/>
  <c r="A204" i="1" s="1"/>
  <c r="A205" i="1" s="1"/>
</calcChain>
</file>

<file path=xl/sharedStrings.xml><?xml version="1.0" encoding="utf-8"?>
<sst xmlns="http://schemas.openxmlformats.org/spreadsheetml/2006/main" count="562" uniqueCount="130">
  <si>
    <t>November 1, 2022 Upstream Transportation Contract Summary</t>
  </si>
  <si>
    <t>Upstream Pipeline / Transportation Service</t>
  </si>
  <si>
    <t>Primary Delivery Point</t>
  </si>
  <si>
    <t>Contract Quantity</t>
  </si>
  <si>
    <t>Units/d</t>
  </si>
  <si>
    <t>Contract Expiry</t>
  </si>
  <si>
    <t>Unitized Demand Charge
($Cdn/GJ)</t>
  </si>
  <si>
    <t>(a)</t>
  </si>
  <si>
    <t>(b)</t>
  </si>
  <si>
    <t>(c)</t>
  </si>
  <si>
    <t>(d)</t>
  </si>
  <si>
    <t>(e)</t>
  </si>
  <si>
    <t>(f)</t>
  </si>
  <si>
    <t>TransCanada Pipeline</t>
  </si>
  <si>
    <t>Long Haul</t>
  </si>
  <si>
    <t>Empress to Union NCDA FT</t>
  </si>
  <si>
    <t>Empress</t>
  </si>
  <si>
    <t>Union NCDA</t>
  </si>
  <si>
    <t>GJ</t>
  </si>
  <si>
    <t>Empress to Union EDA FT</t>
  </si>
  <si>
    <t>Union EDA</t>
  </si>
  <si>
    <t>Empress to Union NDA FT</t>
  </si>
  <si>
    <t>Union NDA</t>
  </si>
  <si>
    <t>Empress to Union WDA FT</t>
  </si>
  <si>
    <t>Union WDA</t>
  </si>
  <si>
    <t>Empress to Union SSMDA FT</t>
  </si>
  <si>
    <t>Union SSMDA</t>
  </si>
  <si>
    <t>Empress to Union MDA FT</t>
  </si>
  <si>
    <t>Union MDA</t>
  </si>
  <si>
    <t>Empress to Union ECDA FT</t>
  </si>
  <si>
    <t>Union ECDA</t>
  </si>
  <si>
    <t>Empress to Emerson 2 FT</t>
  </si>
  <si>
    <t>Emerson 2</t>
  </si>
  <si>
    <t>Empress to NBJ FT - NBJ LTFP</t>
  </si>
  <si>
    <t>North Bay Junction</t>
  </si>
  <si>
    <t>NBJ to Enbridge EDA</t>
  </si>
  <si>
    <t>Enbridge EDA</t>
  </si>
  <si>
    <t>NBJ to Enbridge CDA</t>
  </si>
  <si>
    <t>Enbridge CDA</t>
  </si>
  <si>
    <t>Total</t>
  </si>
  <si>
    <t>Short Haul</t>
  </si>
  <si>
    <t>Parkway to Union EDA FT</t>
  </si>
  <si>
    <t>Parkway</t>
  </si>
  <si>
    <t>Parkway to Union EDA FT (EMB)</t>
  </si>
  <si>
    <t>Parkway to Union NCDA FT</t>
  </si>
  <si>
    <t>Parkway to Union NDA FT</t>
  </si>
  <si>
    <t>Dawn to Union CDA FT</t>
  </si>
  <si>
    <t>Dawn</t>
  </si>
  <si>
    <t>Niagara to Kirkwall FT</t>
  </si>
  <si>
    <t>Niagara</t>
  </si>
  <si>
    <t>Kirkwall</t>
  </si>
  <si>
    <t>Kirkwall to Union CDA FT</t>
  </si>
  <si>
    <t>Union CDA</t>
  </si>
  <si>
    <t>Dawn to CDA FT</t>
  </si>
  <si>
    <t>Union Dawn</t>
  </si>
  <si>
    <t>Dawn to EDA FT</t>
  </si>
  <si>
    <t>Dawn to Iroquois FT</t>
  </si>
  <si>
    <t>Iroquois</t>
  </si>
  <si>
    <t>Parkway to CDA FT</t>
  </si>
  <si>
    <t>Union Parkway Belt</t>
  </si>
  <si>
    <t>Parkway to CDA FT-SN</t>
  </si>
  <si>
    <t>Victoria Square #2 CDA</t>
  </si>
  <si>
    <t>Parkway to EDA FT</t>
  </si>
  <si>
    <t>Niagara Falls to CDA</t>
  </si>
  <si>
    <t>Niagara Falls</t>
  </si>
  <si>
    <t>Enbridge Parkway CDA</t>
  </si>
  <si>
    <t>Chippawa to CDA</t>
  </si>
  <si>
    <t>Chippawa</t>
  </si>
  <si>
    <t>Storage and Transportation Service Firm Withdrawal</t>
  </si>
  <si>
    <t>NCDA</t>
  </si>
  <si>
    <t>WDA</t>
  </si>
  <si>
    <t>SSMDA</t>
  </si>
  <si>
    <t>NDA</t>
  </si>
  <si>
    <t>EDA</t>
  </si>
  <si>
    <t>CDA</t>
  </si>
  <si>
    <t>Parkway/Kirkwall</t>
  </si>
  <si>
    <t>Storage and Transportation Service Firm Injection</t>
  </si>
  <si>
    <t>Centra Transmission Holdings Inc.</t>
  </si>
  <si>
    <t>Spruce</t>
  </si>
  <si>
    <r>
      <t>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</si>
  <si>
    <t>Centra Pipelines Minnesota Inc.</t>
  </si>
  <si>
    <t>Sprague</t>
  </si>
  <si>
    <t>Baudette</t>
  </si>
  <si>
    <t>MCF</t>
  </si>
  <si>
    <t>NOVA Transmission</t>
  </si>
  <si>
    <t>NIT to Empress</t>
  </si>
  <si>
    <t>NIT</t>
  </si>
  <si>
    <t>Panhandle Eastern Pipe Line Company L.P.</t>
  </si>
  <si>
    <t>PEPL FT</t>
  </si>
  <si>
    <t>Panhandle Field Zone</t>
  </si>
  <si>
    <t>Ojibway (Union)</t>
  </si>
  <si>
    <t>DTH</t>
  </si>
  <si>
    <t>Vector Pipelines L.P.</t>
  </si>
  <si>
    <t>Vector US FT1</t>
  </si>
  <si>
    <t>Chicago</t>
  </si>
  <si>
    <t>Cdn/US Interconnect</t>
  </si>
  <si>
    <t>Vector Canada FT1</t>
  </si>
  <si>
    <t>Dawn (Union)</t>
  </si>
  <si>
    <t>Milford Junction</t>
  </si>
  <si>
    <t>St. Clair</t>
  </si>
  <si>
    <t>Alliance</t>
  </si>
  <si>
    <t>Northern Border</t>
  </si>
  <si>
    <t xml:space="preserve">St. Clair </t>
  </si>
  <si>
    <t>NEXUS Gas Transmission, LLC</t>
  </si>
  <si>
    <t>NEXUS - FT</t>
  </si>
  <si>
    <t>Kensington</t>
  </si>
  <si>
    <t>St. Clair (Union)</t>
  </si>
  <si>
    <t>Clarington</t>
  </si>
  <si>
    <t>Great Lakes Gas Transmission</t>
  </si>
  <si>
    <t>GLGT</t>
  </si>
  <si>
    <t>Emerson</t>
  </si>
  <si>
    <t>Great Lakes Pipeline Canada Ltd.</t>
  </si>
  <si>
    <t>Union SWDA</t>
  </si>
  <si>
    <t>St. Clair Pipelines L.P.</t>
  </si>
  <si>
    <t>St. Clair Pipelines L.P. (St. Clair Pipeline)</t>
  </si>
  <si>
    <t>St. Clair/Intl Border</t>
  </si>
  <si>
    <t>St. Clair Pipelines L.P. (Bluewater Pipeline)</t>
  </si>
  <si>
    <t>Bluewater/Intl Border</t>
  </si>
  <si>
    <t>Notes:</t>
  </si>
  <si>
    <t>(1)</t>
  </si>
  <si>
    <t>Conversion Factors:</t>
  </si>
  <si>
    <t>DTH to GJ conversion rate: 1.055056 GJ/DTH</t>
  </si>
  <si>
    <t>Enbridge North Heat Value: 38.86</t>
  </si>
  <si>
    <t>Exchange rate: $1 USD = $1.274 CAD</t>
  </si>
  <si>
    <t>November 1, 2022 Upstream Transportation Contract Summary (Continued)</t>
  </si>
  <si>
    <t>Primary Receipt Point</t>
  </si>
  <si>
    <t xml:space="preserve"> 2193914 Canada Inc.</t>
  </si>
  <si>
    <t>Vaughan</t>
  </si>
  <si>
    <t>Lisgar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</si>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</sst>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d\-mmm\-yyyy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37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3"/>
    </xf>
    <xf numFmtId="0" fontId="4" fillId="0" borderId="0" xfId="0" applyFont="1" applyAlignment="1">
      <alignment vertical="top"/>
    </xf>
    <xf numFmtId="165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top"/>
    </xf>
    <xf numFmtId="0" fontId="4" fillId="0" borderId="0" xfId="1" applyFont="1">
      <alignment vertical="top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165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3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37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 indent="3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5" xfId="1" xr:uid="{8D9F30C9-699A-4E8C-9FBD-86FA157EC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9B38-6CFB-4CF5-AE99-38450260F68B}">
  <dimension ref="A4:J215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4.5703125" style="1" customWidth="1"/>
    <col min="2" max="2" width="1.28515625" style="1" customWidth="1"/>
    <col min="3" max="3" width="29.85546875" style="1" customWidth="1"/>
    <col min="4" max="4" width="1.28515625" style="1" customWidth="1"/>
    <col min="5" max="5" width="18.42578125" style="1" customWidth="1"/>
    <col min="6" max="6" width="20.5703125" style="1" customWidth="1"/>
    <col min="7" max="7" width="10.28515625" style="1" customWidth="1"/>
    <col min="8" max="8" width="7.28515625" style="1" customWidth="1"/>
    <col min="9" max="9" width="12.5703125" style="1" customWidth="1"/>
    <col min="10" max="10" width="16" style="1" customWidth="1"/>
    <col min="11" max="16384" width="101.140625" style="1"/>
  </cols>
  <sheetData>
    <row r="4" spans="1:10" ht="13.5" customHeight="1" x14ac:dyDescent="0.2"/>
    <row r="6" spans="1:10" s="2" customFormat="1" x14ac:dyDescent="0.2">
      <c r="A6" s="28" t="s">
        <v>0</v>
      </c>
      <c r="B6" s="28"/>
      <c r="C6" s="28"/>
      <c r="D6" s="28"/>
      <c r="E6" s="28"/>
      <c r="F6" s="28"/>
      <c r="G6" s="28"/>
      <c r="H6" s="28"/>
      <c r="I6" s="28"/>
      <c r="J6" s="28"/>
    </row>
    <row r="8" spans="1:10" s="4" customFormat="1" ht="38.25" x14ac:dyDescent="0.2">
      <c r="A8" s="3" t="s">
        <v>129</v>
      </c>
      <c r="C8" s="5" t="s">
        <v>1</v>
      </c>
      <c r="E8" s="3" t="s">
        <v>125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</row>
    <row r="9" spans="1:10" x14ac:dyDescent="0.2"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</row>
    <row r="10" spans="1:10" x14ac:dyDescent="0.2">
      <c r="E10" s="6"/>
      <c r="F10" s="6"/>
      <c r="G10" s="6"/>
      <c r="H10" s="6"/>
      <c r="I10" s="6"/>
    </row>
    <row r="11" spans="1:10" x14ac:dyDescent="0.2">
      <c r="C11" s="7" t="s">
        <v>13</v>
      </c>
      <c r="E11" s="6"/>
      <c r="F11" s="6"/>
      <c r="G11" s="8"/>
      <c r="H11" s="6"/>
      <c r="I11" s="6"/>
    </row>
    <row r="12" spans="1:10" x14ac:dyDescent="0.2">
      <c r="A12" s="6"/>
      <c r="C12" s="1" t="s">
        <v>14</v>
      </c>
      <c r="E12" s="9"/>
      <c r="F12" s="9"/>
      <c r="G12" s="8"/>
      <c r="H12" s="9"/>
      <c r="I12" s="9"/>
    </row>
    <row r="13" spans="1:10" x14ac:dyDescent="0.2">
      <c r="A13" s="6">
        <v>1</v>
      </c>
      <c r="C13" s="10" t="s">
        <v>15</v>
      </c>
      <c r="D13" s="11"/>
      <c r="E13" s="9" t="s">
        <v>16</v>
      </c>
      <c r="F13" s="9" t="s">
        <v>17</v>
      </c>
      <c r="G13" s="8">
        <v>1412</v>
      </c>
      <c r="H13" s="9" t="s">
        <v>18</v>
      </c>
      <c r="I13" s="12">
        <v>45230</v>
      </c>
      <c r="J13" s="13">
        <v>1.1465000547945206</v>
      </c>
    </row>
    <row r="14" spans="1:10" x14ac:dyDescent="0.2">
      <c r="A14" s="6">
        <f>A13+1</f>
        <v>2</v>
      </c>
      <c r="C14" s="10" t="s">
        <v>19</v>
      </c>
      <c r="D14" s="11"/>
      <c r="E14" s="9" t="s">
        <v>16</v>
      </c>
      <c r="F14" s="9" t="s">
        <v>20</v>
      </c>
      <c r="G14" s="8">
        <v>1089</v>
      </c>
      <c r="H14" s="9" t="s">
        <v>18</v>
      </c>
      <c r="I14" s="12">
        <v>45230</v>
      </c>
      <c r="J14" s="13">
        <v>1.347199890410959</v>
      </c>
    </row>
    <row r="15" spans="1:10" x14ac:dyDescent="0.2">
      <c r="A15" s="6">
        <f t="shared" ref="A15:A34" si="0">A14+1</f>
        <v>3</v>
      </c>
      <c r="C15" s="10" t="s">
        <v>21</v>
      </c>
      <c r="D15" s="11"/>
      <c r="E15" s="9" t="s">
        <v>16</v>
      </c>
      <c r="F15" s="9" t="s">
        <v>22</v>
      </c>
      <c r="G15" s="8">
        <v>4056</v>
      </c>
      <c r="H15" s="9" t="s">
        <v>18</v>
      </c>
      <c r="I15" s="12">
        <v>45230</v>
      </c>
      <c r="J15" s="13">
        <v>0.89850016438356162</v>
      </c>
    </row>
    <row r="16" spans="1:10" x14ac:dyDescent="0.2">
      <c r="A16" s="6">
        <f t="shared" si="0"/>
        <v>4</v>
      </c>
      <c r="C16" s="10" t="s">
        <v>23</v>
      </c>
      <c r="D16" s="11"/>
      <c r="E16" s="9" t="s">
        <v>16</v>
      </c>
      <c r="F16" s="9" t="s">
        <v>24</v>
      </c>
      <c r="G16" s="8">
        <f>39880</f>
        <v>39880</v>
      </c>
      <c r="H16" s="9" t="s">
        <v>18</v>
      </c>
      <c r="I16" s="12">
        <v>45230</v>
      </c>
      <c r="J16" s="13">
        <v>0.58029994520547945</v>
      </c>
    </row>
    <row r="17" spans="1:10" x14ac:dyDescent="0.2">
      <c r="A17" s="6">
        <f t="shared" si="0"/>
        <v>5</v>
      </c>
      <c r="C17" s="10" t="s">
        <v>23</v>
      </c>
      <c r="D17" s="11"/>
      <c r="E17" s="9" t="s">
        <v>16</v>
      </c>
      <c r="F17" s="9" t="s">
        <v>24</v>
      </c>
      <c r="G17" s="8">
        <f>11527</f>
        <v>11527</v>
      </c>
      <c r="H17" s="9" t="s">
        <v>18</v>
      </c>
      <c r="I17" s="12">
        <v>45230</v>
      </c>
      <c r="J17" s="13">
        <v>0.58029994520547945</v>
      </c>
    </row>
    <row r="18" spans="1:10" x14ac:dyDescent="0.2">
      <c r="A18" s="6">
        <f t="shared" si="0"/>
        <v>6</v>
      </c>
      <c r="C18" s="10" t="s">
        <v>25</v>
      </c>
      <c r="D18" s="11"/>
      <c r="E18" s="9" t="s">
        <v>16</v>
      </c>
      <c r="F18" s="9" t="s">
        <v>26</v>
      </c>
      <c r="G18" s="8">
        <v>2700</v>
      </c>
      <c r="H18" s="9" t="s">
        <v>18</v>
      </c>
      <c r="I18" s="12">
        <v>45230</v>
      </c>
      <c r="J18" s="13">
        <v>0.802000109589041</v>
      </c>
    </row>
    <row r="19" spans="1:10" x14ac:dyDescent="0.2">
      <c r="A19" s="6">
        <f t="shared" si="0"/>
        <v>7</v>
      </c>
      <c r="C19" s="10" t="s">
        <v>25</v>
      </c>
      <c r="D19" s="11"/>
      <c r="E19" s="9" t="s">
        <v>16</v>
      </c>
      <c r="F19" s="9" t="s">
        <v>26</v>
      </c>
      <c r="G19" s="8">
        <v>12800</v>
      </c>
      <c r="H19" s="9" t="s">
        <v>18</v>
      </c>
      <c r="I19" s="12">
        <v>45230</v>
      </c>
      <c r="J19" s="13">
        <v>0.802000109589041</v>
      </c>
    </row>
    <row r="20" spans="1:10" x14ac:dyDescent="0.2">
      <c r="A20" s="6">
        <f t="shared" si="0"/>
        <v>8</v>
      </c>
      <c r="C20" s="10" t="s">
        <v>25</v>
      </c>
      <c r="D20" s="11"/>
      <c r="E20" s="9" t="s">
        <v>16</v>
      </c>
      <c r="F20" s="9" t="s">
        <v>26</v>
      </c>
      <c r="G20" s="8">
        <v>6143</v>
      </c>
      <c r="H20" s="9" t="s">
        <v>18</v>
      </c>
      <c r="I20" s="12">
        <v>45230</v>
      </c>
      <c r="J20" s="13">
        <v>0.802000109589041</v>
      </c>
    </row>
    <row r="21" spans="1:10" x14ac:dyDescent="0.2">
      <c r="A21" s="6">
        <f t="shared" si="0"/>
        <v>9</v>
      </c>
      <c r="C21" s="10" t="s">
        <v>27</v>
      </c>
      <c r="D21" s="11"/>
      <c r="E21" s="9" t="s">
        <v>16</v>
      </c>
      <c r="F21" s="9" t="s">
        <v>28</v>
      </c>
      <c r="G21" s="8">
        <f>4522</f>
        <v>4522</v>
      </c>
      <c r="H21" s="9" t="s">
        <v>18</v>
      </c>
      <c r="I21" s="12">
        <v>45230</v>
      </c>
      <c r="J21" s="13">
        <v>0.41550016438356163</v>
      </c>
    </row>
    <row r="22" spans="1:10" x14ac:dyDescent="0.2">
      <c r="A22" s="6">
        <f t="shared" si="0"/>
        <v>10</v>
      </c>
      <c r="C22" s="10" t="s">
        <v>27</v>
      </c>
      <c r="D22" s="11"/>
      <c r="E22" s="9" t="s">
        <v>16</v>
      </c>
      <c r="F22" s="9" t="s">
        <v>28</v>
      </c>
      <c r="G22" s="8">
        <f>1043</f>
        <v>1043</v>
      </c>
      <c r="H22" s="9" t="s">
        <v>18</v>
      </c>
      <c r="I22" s="12">
        <v>45230</v>
      </c>
      <c r="J22" s="13">
        <v>0.41550016438356163</v>
      </c>
    </row>
    <row r="23" spans="1:10" x14ac:dyDescent="0.2">
      <c r="A23" s="6">
        <f t="shared" si="0"/>
        <v>11</v>
      </c>
      <c r="C23" s="10" t="s">
        <v>19</v>
      </c>
      <c r="D23" s="11"/>
      <c r="E23" s="9" t="s">
        <v>16</v>
      </c>
      <c r="F23" s="9" t="s">
        <v>20</v>
      </c>
      <c r="G23" s="8">
        <v>4000</v>
      </c>
      <c r="H23" s="9" t="s">
        <v>18</v>
      </c>
      <c r="I23" s="12">
        <v>46326</v>
      </c>
      <c r="J23" s="13">
        <v>1.347199890410959</v>
      </c>
    </row>
    <row r="24" spans="1:10" x14ac:dyDescent="0.2">
      <c r="A24" s="6">
        <f t="shared" si="0"/>
        <v>12</v>
      </c>
      <c r="C24" s="10" t="s">
        <v>29</v>
      </c>
      <c r="D24" s="14"/>
      <c r="E24" s="9" t="s">
        <v>16</v>
      </c>
      <c r="F24" s="9" t="s">
        <v>30</v>
      </c>
      <c r="G24" s="8">
        <v>3000</v>
      </c>
      <c r="H24" s="9" t="s">
        <v>18</v>
      </c>
      <c r="I24" s="12">
        <v>45230</v>
      </c>
      <c r="J24" s="13">
        <v>1.2184001095890411</v>
      </c>
    </row>
    <row r="25" spans="1:10" x14ac:dyDescent="0.2">
      <c r="A25" s="6">
        <f t="shared" si="0"/>
        <v>13</v>
      </c>
      <c r="C25" s="10" t="s">
        <v>31</v>
      </c>
      <c r="D25" s="14"/>
      <c r="E25" s="9" t="s">
        <v>16</v>
      </c>
      <c r="F25" s="9" t="s">
        <v>32</v>
      </c>
      <c r="G25" s="8">
        <v>21418</v>
      </c>
      <c r="H25" s="9" t="s">
        <v>18</v>
      </c>
      <c r="I25" s="12">
        <v>45230</v>
      </c>
      <c r="J25" s="13">
        <v>0.42249994520547945</v>
      </c>
    </row>
    <row r="26" spans="1:10" x14ac:dyDescent="0.2">
      <c r="A26" s="6">
        <f t="shared" si="0"/>
        <v>14</v>
      </c>
      <c r="C26" s="10" t="s">
        <v>33</v>
      </c>
      <c r="D26" s="14"/>
      <c r="E26" s="9" t="s">
        <v>16</v>
      </c>
      <c r="F26" s="9" t="s">
        <v>34</v>
      </c>
      <c r="G26" s="8">
        <v>163044</v>
      </c>
      <c r="H26" s="9" t="s">
        <v>18</v>
      </c>
      <c r="I26" s="12">
        <v>47848</v>
      </c>
      <c r="J26" s="13">
        <v>0.93000000000000016</v>
      </c>
    </row>
    <row r="27" spans="1:10" x14ac:dyDescent="0.2">
      <c r="A27" s="6">
        <f t="shared" si="0"/>
        <v>15</v>
      </c>
      <c r="C27" s="10" t="s">
        <v>33</v>
      </c>
      <c r="D27" s="14"/>
      <c r="E27" s="9" t="s">
        <v>16</v>
      </c>
      <c r="F27" s="9" t="s">
        <v>34</v>
      </c>
      <c r="G27" s="8">
        <v>70000</v>
      </c>
      <c r="H27" s="9" t="s">
        <v>18</v>
      </c>
      <c r="I27" s="12">
        <v>47848</v>
      </c>
      <c r="J27" s="13">
        <v>0.93000000000000016</v>
      </c>
    </row>
    <row r="28" spans="1:10" x14ac:dyDescent="0.2">
      <c r="A28" s="6">
        <f t="shared" si="0"/>
        <v>16</v>
      </c>
      <c r="C28" s="10" t="s">
        <v>33</v>
      </c>
      <c r="D28" s="14"/>
      <c r="E28" s="9" t="s">
        <v>16</v>
      </c>
      <c r="F28" s="9" t="s">
        <v>34</v>
      </c>
      <c r="G28" s="8">
        <v>5000</v>
      </c>
      <c r="H28" s="9" t="s">
        <v>18</v>
      </c>
      <c r="I28" s="12">
        <v>47848</v>
      </c>
      <c r="J28" s="13">
        <v>0.93000000000000016</v>
      </c>
    </row>
    <row r="29" spans="1:10" x14ac:dyDescent="0.2">
      <c r="A29" s="6">
        <f t="shared" si="0"/>
        <v>17</v>
      </c>
      <c r="C29" s="10" t="s">
        <v>33</v>
      </c>
      <c r="D29" s="14"/>
      <c r="E29" s="9" t="s">
        <v>16</v>
      </c>
      <c r="F29" s="9" t="s">
        <v>34</v>
      </c>
      <c r="G29" s="8">
        <v>26956</v>
      </c>
      <c r="H29" s="9" t="s">
        <v>18</v>
      </c>
      <c r="I29" s="12">
        <v>47848</v>
      </c>
      <c r="J29" s="13">
        <v>0.93000000000000016</v>
      </c>
    </row>
    <row r="30" spans="1:10" x14ac:dyDescent="0.2">
      <c r="A30" s="6">
        <f t="shared" si="0"/>
        <v>18</v>
      </c>
      <c r="C30" s="10" t="s">
        <v>35</v>
      </c>
      <c r="D30" s="14"/>
      <c r="E30" s="9" t="s">
        <v>34</v>
      </c>
      <c r="F30" s="9" t="s">
        <v>36</v>
      </c>
      <c r="G30" s="8">
        <v>163044</v>
      </c>
      <c r="H30" s="9" t="s">
        <v>18</v>
      </c>
      <c r="I30" s="12">
        <v>47848</v>
      </c>
      <c r="J30" s="13">
        <v>0.35289994520547946</v>
      </c>
    </row>
    <row r="31" spans="1:10" x14ac:dyDescent="0.2">
      <c r="A31" s="6">
        <f t="shared" si="0"/>
        <v>19</v>
      </c>
      <c r="C31" s="10" t="s">
        <v>35</v>
      </c>
      <c r="D31" s="14"/>
      <c r="E31" s="9" t="s">
        <v>34</v>
      </c>
      <c r="F31" s="9" t="s">
        <v>36</v>
      </c>
      <c r="G31" s="8">
        <v>70000</v>
      </c>
      <c r="H31" s="9" t="s">
        <v>18</v>
      </c>
      <c r="I31" s="12">
        <v>47848</v>
      </c>
      <c r="J31" s="13">
        <v>0.35289994520547946</v>
      </c>
    </row>
    <row r="32" spans="1:10" x14ac:dyDescent="0.2">
      <c r="A32" s="6">
        <f t="shared" si="0"/>
        <v>20</v>
      </c>
      <c r="C32" s="10" t="s">
        <v>35</v>
      </c>
      <c r="D32" s="14"/>
      <c r="E32" s="9" t="s">
        <v>34</v>
      </c>
      <c r="F32" s="9" t="s">
        <v>36</v>
      </c>
      <c r="G32" s="8">
        <v>26956</v>
      </c>
      <c r="H32" s="9" t="s">
        <v>18</v>
      </c>
      <c r="I32" s="12">
        <v>47848</v>
      </c>
      <c r="J32" s="13">
        <v>0.35289994520547946</v>
      </c>
    </row>
    <row r="33" spans="1:10" x14ac:dyDescent="0.2">
      <c r="A33" s="6">
        <f t="shared" si="0"/>
        <v>21</v>
      </c>
      <c r="C33" s="10" t="s">
        <v>37</v>
      </c>
      <c r="D33" s="14"/>
      <c r="E33" s="9" t="s">
        <v>34</v>
      </c>
      <c r="F33" s="9" t="s">
        <v>38</v>
      </c>
      <c r="G33" s="8">
        <v>5000</v>
      </c>
      <c r="H33" s="9" t="s">
        <v>18</v>
      </c>
      <c r="I33" s="12">
        <v>47848</v>
      </c>
      <c r="J33" s="13">
        <v>0.32469994520547946</v>
      </c>
    </row>
    <row r="34" spans="1:10" x14ac:dyDescent="0.2">
      <c r="A34" s="6">
        <f t="shared" si="0"/>
        <v>22</v>
      </c>
      <c r="C34" s="2" t="s">
        <v>39</v>
      </c>
      <c r="E34" s="9"/>
      <c r="F34" s="9"/>
      <c r="G34" s="15">
        <f>SUM(G13:G33)</f>
        <v>643590</v>
      </c>
      <c r="H34" s="9" t="s">
        <v>18</v>
      </c>
    </row>
    <row r="35" spans="1:10" x14ac:dyDescent="0.2">
      <c r="A35" s="6"/>
      <c r="C35" s="10"/>
      <c r="E35" s="9"/>
      <c r="F35" s="9"/>
      <c r="G35" s="8"/>
      <c r="H35" s="9"/>
      <c r="I35" s="12"/>
    </row>
    <row r="36" spans="1:10" x14ac:dyDescent="0.2">
      <c r="A36" s="6"/>
      <c r="C36" s="10"/>
      <c r="E36" s="9"/>
      <c r="F36" s="9"/>
      <c r="G36" s="8"/>
      <c r="H36" s="9"/>
      <c r="I36" s="12"/>
    </row>
    <row r="37" spans="1:10" x14ac:dyDescent="0.2">
      <c r="A37" s="6"/>
      <c r="C37" s="2"/>
      <c r="E37" s="9"/>
      <c r="F37" s="9"/>
      <c r="G37" s="9"/>
      <c r="H37" s="9"/>
      <c r="I37" s="12"/>
    </row>
    <row r="38" spans="1:10" x14ac:dyDescent="0.2">
      <c r="A38" s="6"/>
      <c r="C38" s="2"/>
      <c r="E38" s="9"/>
      <c r="F38" s="9"/>
      <c r="G38" s="8"/>
      <c r="H38" s="9"/>
      <c r="I38" s="12"/>
    </row>
    <row r="39" spans="1:10" x14ac:dyDescent="0.2">
      <c r="A39" s="6"/>
      <c r="C39" s="2"/>
      <c r="E39" s="9"/>
      <c r="F39" s="9"/>
      <c r="G39" s="8"/>
      <c r="H39" s="9"/>
      <c r="I39" s="12"/>
    </row>
    <row r="40" spans="1:10" x14ac:dyDescent="0.2">
      <c r="A40" s="6"/>
      <c r="C40" s="2"/>
      <c r="E40" s="9"/>
      <c r="F40" s="9"/>
      <c r="G40" s="8"/>
      <c r="H40" s="9"/>
      <c r="I40" s="12"/>
    </row>
    <row r="41" spans="1:10" x14ac:dyDescent="0.2">
      <c r="A41" s="6"/>
      <c r="C41" s="2"/>
      <c r="E41" s="9"/>
      <c r="F41" s="9"/>
      <c r="G41" s="8"/>
      <c r="H41" s="9"/>
      <c r="I41" s="12"/>
    </row>
    <row r="42" spans="1:10" x14ac:dyDescent="0.2">
      <c r="A42" s="6"/>
      <c r="C42" s="2"/>
      <c r="E42" s="9"/>
      <c r="F42" s="9"/>
      <c r="G42" s="8"/>
      <c r="H42" s="9"/>
      <c r="I42" s="12"/>
    </row>
    <row r="43" spans="1:10" x14ac:dyDescent="0.2">
      <c r="A43" s="6"/>
      <c r="C43" s="2"/>
      <c r="E43" s="9"/>
      <c r="F43" s="9"/>
      <c r="G43" s="8"/>
      <c r="H43" s="9"/>
      <c r="I43" s="12"/>
    </row>
    <row r="44" spans="1:10" x14ac:dyDescent="0.2">
      <c r="A44" s="6"/>
      <c r="C44" s="2"/>
      <c r="E44" s="9"/>
      <c r="F44" s="9"/>
      <c r="G44" s="8"/>
      <c r="H44" s="9"/>
      <c r="I44" s="12"/>
    </row>
    <row r="45" spans="1:10" s="2" customFormat="1" x14ac:dyDescent="0.2">
      <c r="A45" s="28" t="s">
        <v>124</v>
      </c>
      <c r="B45" s="28"/>
      <c r="C45" s="28"/>
      <c r="D45" s="28"/>
      <c r="E45" s="28"/>
      <c r="F45" s="28"/>
      <c r="G45" s="28"/>
      <c r="H45" s="28"/>
      <c r="I45" s="28"/>
      <c r="J45" s="28"/>
    </row>
    <row r="46" spans="1:10" x14ac:dyDescent="0.2">
      <c r="I46" s="12"/>
    </row>
    <row r="47" spans="1:10" s="4" customFormat="1" ht="38.25" x14ac:dyDescent="0.2">
      <c r="A47" s="3" t="s">
        <v>129</v>
      </c>
      <c r="C47" s="5" t="s">
        <v>1</v>
      </c>
      <c r="E47" s="3" t="s">
        <v>125</v>
      </c>
      <c r="F47" s="3" t="s">
        <v>2</v>
      </c>
      <c r="G47" s="3" t="s">
        <v>3</v>
      </c>
      <c r="H47" s="3" t="s">
        <v>4</v>
      </c>
      <c r="I47" s="3" t="s">
        <v>5</v>
      </c>
      <c r="J47" s="3" t="s">
        <v>6</v>
      </c>
    </row>
    <row r="48" spans="1:10" x14ac:dyDescent="0.2">
      <c r="E48" s="6" t="s">
        <v>7</v>
      </c>
      <c r="F48" s="6" t="s">
        <v>8</v>
      </c>
      <c r="G48" s="6" t="s">
        <v>9</v>
      </c>
      <c r="H48" s="6" t="s">
        <v>10</v>
      </c>
      <c r="I48" s="6" t="s">
        <v>11</v>
      </c>
      <c r="J48" s="6" t="s">
        <v>12</v>
      </c>
    </row>
    <row r="49" spans="1:10" x14ac:dyDescent="0.2">
      <c r="A49" s="6"/>
      <c r="C49" s="2"/>
      <c r="E49" s="9"/>
      <c r="F49" s="9"/>
      <c r="G49" s="8"/>
      <c r="H49" s="9"/>
      <c r="I49" s="12"/>
    </row>
    <row r="50" spans="1:10" x14ac:dyDescent="0.2">
      <c r="A50" s="6"/>
      <c r="C50" s="2" t="s">
        <v>40</v>
      </c>
      <c r="E50" s="9"/>
      <c r="F50" s="9"/>
      <c r="G50" s="8"/>
      <c r="H50" s="9"/>
      <c r="I50" s="12"/>
    </row>
    <row r="51" spans="1:10" x14ac:dyDescent="0.2">
      <c r="A51" s="6">
        <f>A34+1</f>
        <v>23</v>
      </c>
      <c r="C51" s="10" t="s">
        <v>41</v>
      </c>
      <c r="D51" s="16"/>
      <c r="E51" s="9" t="s">
        <v>42</v>
      </c>
      <c r="F51" s="9" t="s">
        <v>20</v>
      </c>
      <c r="G51" s="8">
        <v>30000</v>
      </c>
      <c r="H51" s="9" t="s">
        <v>18</v>
      </c>
      <c r="I51" s="12">
        <v>46326</v>
      </c>
      <c r="J51" s="13">
        <v>0.29659989041095891</v>
      </c>
    </row>
    <row r="52" spans="1:10" x14ac:dyDescent="0.2">
      <c r="A52" s="6">
        <f>A51+1</f>
        <v>24</v>
      </c>
      <c r="C52" s="10" t="s">
        <v>41</v>
      </c>
      <c r="D52" s="16"/>
      <c r="E52" s="9" t="s">
        <v>42</v>
      </c>
      <c r="F52" s="9" t="s">
        <v>20</v>
      </c>
      <c r="G52" s="8">
        <v>5000</v>
      </c>
      <c r="H52" s="9" t="s">
        <v>18</v>
      </c>
      <c r="I52" s="12">
        <v>46326</v>
      </c>
      <c r="J52" s="13">
        <v>0.29659989041095891</v>
      </c>
    </row>
    <row r="53" spans="1:10" x14ac:dyDescent="0.2">
      <c r="A53" s="6">
        <f t="shared" ref="A53:A78" si="1">A52+1</f>
        <v>25</v>
      </c>
      <c r="C53" s="10" t="s">
        <v>41</v>
      </c>
      <c r="D53" s="16"/>
      <c r="E53" s="9" t="s">
        <v>42</v>
      </c>
      <c r="F53" s="9" t="s">
        <v>20</v>
      </c>
      <c r="G53" s="8">
        <f>57831+17169</f>
        <v>75000</v>
      </c>
      <c r="H53" s="9" t="s">
        <v>18</v>
      </c>
      <c r="I53" s="12">
        <v>48152</v>
      </c>
      <c r="J53" s="13">
        <v>0.29659989041095891</v>
      </c>
    </row>
    <row r="54" spans="1:10" x14ac:dyDescent="0.2">
      <c r="A54" s="6">
        <f t="shared" si="1"/>
        <v>26</v>
      </c>
      <c r="C54" s="10" t="s">
        <v>43</v>
      </c>
      <c r="D54" s="16"/>
      <c r="E54" s="9" t="s">
        <v>42</v>
      </c>
      <c r="F54" s="9" t="s">
        <v>20</v>
      </c>
      <c r="G54" s="8">
        <v>25000</v>
      </c>
      <c r="H54" s="9" t="s">
        <v>18</v>
      </c>
      <c r="I54" s="12">
        <v>48152</v>
      </c>
      <c r="J54" s="13">
        <v>0.32625994520547946</v>
      </c>
    </row>
    <row r="55" spans="1:10" x14ac:dyDescent="0.2">
      <c r="A55" s="6">
        <f t="shared" si="1"/>
        <v>27</v>
      </c>
      <c r="C55" s="10" t="s">
        <v>41</v>
      </c>
      <c r="D55" s="16"/>
      <c r="E55" s="9" t="s">
        <v>42</v>
      </c>
      <c r="F55" s="9" t="s">
        <v>20</v>
      </c>
      <c r="G55" s="8">
        <v>181</v>
      </c>
      <c r="H55" s="9" t="s">
        <v>18</v>
      </c>
      <c r="I55" s="12">
        <v>48152</v>
      </c>
      <c r="J55" s="13">
        <v>0.29659989041095891</v>
      </c>
    </row>
    <row r="56" spans="1:10" x14ac:dyDescent="0.2">
      <c r="A56" s="6">
        <f t="shared" si="1"/>
        <v>28</v>
      </c>
      <c r="C56" s="10" t="s">
        <v>41</v>
      </c>
      <c r="D56" s="16"/>
      <c r="E56" s="9" t="s">
        <v>42</v>
      </c>
      <c r="F56" s="9" t="s">
        <v>20</v>
      </c>
      <c r="G56" s="8">
        <v>9105</v>
      </c>
      <c r="H56" s="9" t="s">
        <v>18</v>
      </c>
      <c r="I56" s="12">
        <v>48152</v>
      </c>
      <c r="J56" s="13">
        <v>0.29659989041095891</v>
      </c>
    </row>
    <row r="57" spans="1:10" x14ac:dyDescent="0.2">
      <c r="A57" s="6">
        <f t="shared" si="1"/>
        <v>29</v>
      </c>
      <c r="C57" s="10" t="s">
        <v>41</v>
      </c>
      <c r="D57" s="16"/>
      <c r="E57" s="9" t="s">
        <v>42</v>
      </c>
      <c r="F57" s="9" t="s">
        <v>20</v>
      </c>
      <c r="G57" s="8">
        <v>5000</v>
      </c>
      <c r="H57" s="9" t="s">
        <v>18</v>
      </c>
      <c r="I57" s="12">
        <v>48518</v>
      </c>
      <c r="J57" s="13">
        <v>0.29659989041095891</v>
      </c>
    </row>
    <row r="58" spans="1:10" x14ac:dyDescent="0.2">
      <c r="A58" s="6">
        <f t="shared" si="1"/>
        <v>30</v>
      </c>
      <c r="C58" s="10" t="s">
        <v>41</v>
      </c>
      <c r="D58" s="16"/>
      <c r="E58" s="9" t="s">
        <v>42</v>
      </c>
      <c r="F58" s="9" t="s">
        <v>20</v>
      </c>
      <c r="G58" s="8">
        <v>9128</v>
      </c>
      <c r="H58" s="9" t="s">
        <v>18</v>
      </c>
      <c r="I58" s="12">
        <v>48883</v>
      </c>
      <c r="J58" s="13">
        <v>0.29659989041095891</v>
      </c>
    </row>
    <row r="59" spans="1:10" x14ac:dyDescent="0.2">
      <c r="A59" s="6">
        <f t="shared" si="1"/>
        <v>31</v>
      </c>
      <c r="C59" s="10" t="s">
        <v>44</v>
      </c>
      <c r="D59" s="11"/>
      <c r="E59" s="9" t="s">
        <v>42</v>
      </c>
      <c r="F59" s="9" t="s">
        <v>17</v>
      </c>
      <c r="G59" s="8">
        <v>661</v>
      </c>
      <c r="H59" s="9" t="s">
        <v>18</v>
      </c>
      <c r="I59" s="12">
        <v>48152</v>
      </c>
      <c r="J59" s="13">
        <v>0.21849994520547947</v>
      </c>
    </row>
    <row r="60" spans="1:10" x14ac:dyDescent="0.2">
      <c r="A60" s="6">
        <f t="shared" si="1"/>
        <v>32</v>
      </c>
      <c r="C60" s="10" t="s">
        <v>44</v>
      </c>
      <c r="D60" s="11"/>
      <c r="E60" s="9" t="s">
        <v>42</v>
      </c>
      <c r="F60" s="9" t="s">
        <v>17</v>
      </c>
      <c r="G60" s="8">
        <v>439</v>
      </c>
      <c r="H60" s="9" t="s">
        <v>18</v>
      </c>
      <c r="I60" s="12">
        <v>48152</v>
      </c>
      <c r="J60" s="13">
        <v>0.21849994520547947</v>
      </c>
    </row>
    <row r="61" spans="1:10" x14ac:dyDescent="0.2">
      <c r="A61" s="6">
        <f t="shared" si="1"/>
        <v>33</v>
      </c>
      <c r="C61" s="10" t="s">
        <v>44</v>
      </c>
      <c r="D61" s="11"/>
      <c r="E61" s="9" t="s">
        <v>42</v>
      </c>
      <c r="F61" s="9" t="s">
        <v>17</v>
      </c>
      <c r="G61" s="8">
        <f>887</f>
        <v>887</v>
      </c>
      <c r="H61" s="9" t="s">
        <v>18</v>
      </c>
      <c r="I61" s="12">
        <v>48518</v>
      </c>
      <c r="J61" s="13">
        <v>0.21849994520547947</v>
      </c>
    </row>
    <row r="62" spans="1:10" x14ac:dyDescent="0.2">
      <c r="A62" s="6">
        <f t="shared" si="1"/>
        <v>34</v>
      </c>
      <c r="C62" s="10" t="s">
        <v>44</v>
      </c>
      <c r="D62" s="11"/>
      <c r="E62" s="9" t="s">
        <v>42</v>
      </c>
      <c r="F62" s="9" t="s">
        <v>17</v>
      </c>
      <c r="G62" s="8">
        <f>2000</f>
        <v>2000</v>
      </c>
      <c r="H62" s="9" t="s">
        <v>18</v>
      </c>
      <c r="I62" s="12">
        <v>48518</v>
      </c>
      <c r="J62" s="13">
        <v>0.21849994520547947</v>
      </c>
    </row>
    <row r="63" spans="1:10" x14ac:dyDescent="0.2">
      <c r="A63" s="6">
        <f t="shared" si="1"/>
        <v>35</v>
      </c>
      <c r="C63" s="10" t="s">
        <v>44</v>
      </c>
      <c r="D63" s="11"/>
      <c r="E63" s="9" t="s">
        <v>42</v>
      </c>
      <c r="F63" s="9" t="s">
        <v>17</v>
      </c>
      <c r="G63" s="8">
        <v>6912</v>
      </c>
      <c r="H63" s="9" t="s">
        <v>18</v>
      </c>
      <c r="I63" s="12">
        <v>48883</v>
      </c>
      <c r="J63" s="13">
        <v>0.21849994520547947</v>
      </c>
    </row>
    <row r="64" spans="1:10" x14ac:dyDescent="0.2">
      <c r="A64" s="6">
        <f t="shared" si="1"/>
        <v>36</v>
      </c>
      <c r="C64" s="10" t="s">
        <v>44</v>
      </c>
      <c r="D64" s="11"/>
      <c r="E64" s="9" t="s">
        <v>42</v>
      </c>
      <c r="F64" s="9" t="s">
        <v>17</v>
      </c>
      <c r="G64" s="8">
        <v>884</v>
      </c>
      <c r="H64" s="9" t="s">
        <v>18</v>
      </c>
      <c r="I64" s="12">
        <v>48883</v>
      </c>
      <c r="J64" s="13">
        <v>0.21849994520547947</v>
      </c>
    </row>
    <row r="65" spans="1:10" x14ac:dyDescent="0.2">
      <c r="A65" s="6">
        <f t="shared" si="1"/>
        <v>37</v>
      </c>
      <c r="C65" s="10" t="s">
        <v>45</v>
      </c>
      <c r="D65" s="11"/>
      <c r="E65" s="9" t="s">
        <v>42</v>
      </c>
      <c r="F65" s="9" t="s">
        <v>22</v>
      </c>
      <c r="G65" s="8">
        <v>10000</v>
      </c>
      <c r="H65" s="9" t="s">
        <v>18</v>
      </c>
      <c r="I65" s="12">
        <v>48152</v>
      </c>
      <c r="J65" s="13">
        <v>0.45369994520547946</v>
      </c>
    </row>
    <row r="66" spans="1:10" x14ac:dyDescent="0.2">
      <c r="A66" s="6">
        <f t="shared" si="1"/>
        <v>38</v>
      </c>
      <c r="C66" s="10" t="s">
        <v>45</v>
      </c>
      <c r="D66" s="11"/>
      <c r="E66" s="9" t="s">
        <v>42</v>
      </c>
      <c r="F66" s="9" t="s">
        <v>22</v>
      </c>
      <c r="G66" s="8">
        <v>67000</v>
      </c>
      <c r="H66" s="9" t="s">
        <v>18</v>
      </c>
      <c r="I66" s="12">
        <v>48152</v>
      </c>
      <c r="J66" s="13">
        <v>0.45369994520547946</v>
      </c>
    </row>
    <row r="67" spans="1:10" x14ac:dyDescent="0.2">
      <c r="A67" s="6">
        <f t="shared" si="1"/>
        <v>39</v>
      </c>
      <c r="C67" s="10" t="s">
        <v>45</v>
      </c>
      <c r="D67" s="11"/>
      <c r="E67" s="9" t="s">
        <v>42</v>
      </c>
      <c r="F67" s="9" t="s">
        <v>22</v>
      </c>
      <c r="G67" s="8">
        <v>24000</v>
      </c>
      <c r="H67" s="9" t="s">
        <v>18</v>
      </c>
      <c r="I67" s="12">
        <v>48152</v>
      </c>
      <c r="J67" s="13">
        <v>0.45369994520547946</v>
      </c>
    </row>
    <row r="68" spans="1:10" x14ac:dyDescent="0.2">
      <c r="A68" s="6">
        <f t="shared" si="1"/>
        <v>40</v>
      </c>
      <c r="C68" s="10" t="s">
        <v>45</v>
      </c>
      <c r="D68" s="11"/>
      <c r="E68" s="9" t="s">
        <v>42</v>
      </c>
      <c r="F68" s="9" t="s">
        <v>22</v>
      </c>
      <c r="G68" s="8">
        <v>9000</v>
      </c>
      <c r="H68" s="9" t="s">
        <v>18</v>
      </c>
      <c r="I68" s="12">
        <v>48152</v>
      </c>
      <c r="J68" s="13">
        <v>0.45369994520547946</v>
      </c>
    </row>
    <row r="69" spans="1:10" x14ac:dyDescent="0.2">
      <c r="A69" s="6">
        <f t="shared" si="1"/>
        <v>41</v>
      </c>
      <c r="C69" s="10" t="s">
        <v>45</v>
      </c>
      <c r="D69" s="11"/>
      <c r="E69" s="9" t="s">
        <v>42</v>
      </c>
      <c r="F69" s="9" t="s">
        <v>22</v>
      </c>
      <c r="G69" s="8">
        <v>10401</v>
      </c>
      <c r="H69" s="9" t="s">
        <v>18</v>
      </c>
      <c r="I69" s="12">
        <v>48152</v>
      </c>
      <c r="J69" s="13">
        <v>0.45369994520547946</v>
      </c>
    </row>
    <row r="70" spans="1:10" x14ac:dyDescent="0.2">
      <c r="A70" s="6">
        <f t="shared" si="1"/>
        <v>42</v>
      </c>
      <c r="C70" s="10" t="s">
        <v>45</v>
      </c>
      <c r="D70" s="11"/>
      <c r="E70" s="9" t="s">
        <v>42</v>
      </c>
      <c r="F70" s="9" t="s">
        <v>22</v>
      </c>
      <c r="G70" s="8">
        <v>6228</v>
      </c>
      <c r="H70" s="9" t="s">
        <v>18</v>
      </c>
      <c r="I70" s="12">
        <v>48152</v>
      </c>
      <c r="J70" s="13">
        <v>0.45369994520547946</v>
      </c>
    </row>
    <row r="71" spans="1:10" x14ac:dyDescent="0.2">
      <c r="A71" s="6">
        <f t="shared" si="1"/>
        <v>43</v>
      </c>
      <c r="C71" s="10" t="s">
        <v>46</v>
      </c>
      <c r="D71" s="14"/>
      <c r="E71" s="9" t="s">
        <v>47</v>
      </c>
      <c r="F71" s="9" t="s">
        <v>30</v>
      </c>
      <c r="G71" s="8">
        <v>8000</v>
      </c>
      <c r="H71" s="9" t="s">
        <v>18</v>
      </c>
      <c r="I71" s="12">
        <v>45230</v>
      </c>
      <c r="J71" s="13">
        <v>0.26140010958904109</v>
      </c>
    </row>
    <row r="72" spans="1:10" x14ac:dyDescent="0.2">
      <c r="A72" s="6">
        <f t="shared" si="1"/>
        <v>44</v>
      </c>
      <c r="C72" s="10" t="s">
        <v>48</v>
      </c>
      <c r="D72" s="14"/>
      <c r="E72" s="9" t="s">
        <v>49</v>
      </c>
      <c r="F72" s="9" t="s">
        <v>50</v>
      </c>
      <c r="G72" s="8">
        <v>21101</v>
      </c>
      <c r="H72" s="9" t="s">
        <v>18</v>
      </c>
      <c r="I72" s="12">
        <v>45230</v>
      </c>
      <c r="J72" s="13">
        <v>0.1686</v>
      </c>
    </row>
    <row r="73" spans="1:10" x14ac:dyDescent="0.2">
      <c r="A73" s="6">
        <f t="shared" si="1"/>
        <v>45</v>
      </c>
      <c r="C73" s="10" t="s">
        <v>51</v>
      </c>
      <c r="D73" s="14"/>
      <c r="E73" s="9" t="s">
        <v>50</v>
      </c>
      <c r="F73" s="9" t="s">
        <v>52</v>
      </c>
      <c r="G73" s="8">
        <v>135000</v>
      </c>
      <c r="H73" s="9" t="s">
        <v>18</v>
      </c>
      <c r="I73" s="12">
        <v>48518</v>
      </c>
      <c r="J73" s="13">
        <v>0.11390005479452055</v>
      </c>
    </row>
    <row r="74" spans="1:10" x14ac:dyDescent="0.2">
      <c r="A74" s="6">
        <f t="shared" si="1"/>
        <v>46</v>
      </c>
      <c r="C74" s="10" t="s">
        <v>53</v>
      </c>
      <c r="D74" s="14"/>
      <c r="E74" s="9" t="s">
        <v>54</v>
      </c>
      <c r="F74" s="9" t="s">
        <v>38</v>
      </c>
      <c r="G74" s="8">
        <v>4818</v>
      </c>
      <c r="H74" s="9" t="s">
        <v>18</v>
      </c>
      <c r="I74" s="12">
        <v>46326</v>
      </c>
      <c r="J74" s="13">
        <v>0.29109994520547949</v>
      </c>
    </row>
    <row r="75" spans="1:10" x14ac:dyDescent="0.2">
      <c r="A75" s="6">
        <f t="shared" si="1"/>
        <v>47</v>
      </c>
      <c r="C75" s="10" t="s">
        <v>53</v>
      </c>
      <c r="D75" s="14"/>
      <c r="E75" s="9" t="s">
        <v>54</v>
      </c>
      <c r="F75" s="9" t="s">
        <v>38</v>
      </c>
      <c r="G75" s="8">
        <v>145000</v>
      </c>
      <c r="H75" s="9" t="s">
        <v>18</v>
      </c>
      <c r="I75" s="12">
        <v>46326</v>
      </c>
      <c r="J75" s="13">
        <v>0.29109994520547949</v>
      </c>
    </row>
    <row r="76" spans="1:10" x14ac:dyDescent="0.2">
      <c r="A76" s="6">
        <f t="shared" si="1"/>
        <v>48</v>
      </c>
      <c r="C76" s="10" t="s">
        <v>55</v>
      </c>
      <c r="D76" s="14"/>
      <c r="E76" s="9" t="s">
        <v>54</v>
      </c>
      <c r="F76" s="9" t="s">
        <v>36</v>
      </c>
      <c r="G76" s="8">
        <v>114000</v>
      </c>
      <c r="H76" s="9" t="s">
        <v>18</v>
      </c>
      <c r="I76" s="12">
        <v>46326</v>
      </c>
      <c r="J76" s="13">
        <v>0.54299999999999993</v>
      </c>
    </row>
    <row r="77" spans="1:10" x14ac:dyDescent="0.2">
      <c r="A77" s="6">
        <f t="shared" si="1"/>
        <v>49</v>
      </c>
      <c r="C77" s="10" t="s">
        <v>56</v>
      </c>
      <c r="D77" s="14"/>
      <c r="E77" s="9" t="s">
        <v>54</v>
      </c>
      <c r="F77" s="9" t="s">
        <v>57</v>
      </c>
      <c r="G77" s="8">
        <v>40000</v>
      </c>
      <c r="H77" s="9" t="s">
        <v>18</v>
      </c>
      <c r="I77" s="12">
        <v>46326</v>
      </c>
      <c r="J77" s="13">
        <v>0.52180010958904111</v>
      </c>
    </row>
    <row r="78" spans="1:10" x14ac:dyDescent="0.2">
      <c r="A78" s="6">
        <f t="shared" si="1"/>
        <v>50</v>
      </c>
      <c r="C78" s="10" t="s">
        <v>58</v>
      </c>
      <c r="D78" s="14"/>
      <c r="E78" s="9" t="s">
        <v>59</v>
      </c>
      <c r="F78" s="9" t="s">
        <v>38</v>
      </c>
      <c r="G78" s="8">
        <v>572</v>
      </c>
      <c r="H78" s="9" t="s">
        <v>18</v>
      </c>
      <c r="I78" s="12">
        <v>46326</v>
      </c>
      <c r="J78" s="13">
        <v>0.14990005479452054</v>
      </c>
    </row>
    <row r="79" spans="1:10" x14ac:dyDescent="0.2">
      <c r="A79" s="6"/>
      <c r="C79" s="2"/>
      <c r="E79" s="9"/>
      <c r="F79" s="9"/>
      <c r="G79" s="8"/>
      <c r="H79" s="9"/>
      <c r="I79" s="12"/>
    </row>
    <row r="80" spans="1:10" x14ac:dyDescent="0.2">
      <c r="A80" s="6"/>
      <c r="C80" s="2"/>
      <c r="E80" s="9"/>
      <c r="F80" s="9"/>
      <c r="G80" s="8"/>
      <c r="H80" s="9"/>
      <c r="I80" s="12"/>
    </row>
    <row r="81" spans="1:10" x14ac:dyDescent="0.2">
      <c r="A81" s="6"/>
      <c r="C81" s="2"/>
      <c r="E81" s="9"/>
      <c r="F81" s="9"/>
      <c r="G81" s="8"/>
      <c r="H81" s="9"/>
      <c r="I81" s="12"/>
    </row>
    <row r="82" spans="1:10" x14ac:dyDescent="0.2">
      <c r="A82" s="6"/>
      <c r="C82" s="2"/>
      <c r="E82" s="9"/>
      <c r="F82" s="9"/>
      <c r="G82" s="8"/>
      <c r="H82" s="9"/>
      <c r="I82" s="12"/>
    </row>
    <row r="83" spans="1:10" x14ac:dyDescent="0.2">
      <c r="A83" s="6"/>
      <c r="C83" s="2"/>
      <c r="E83" s="9"/>
      <c r="F83" s="9"/>
      <c r="G83" s="8"/>
      <c r="H83" s="9"/>
      <c r="I83" s="12"/>
    </row>
    <row r="84" spans="1:10" s="2" customFormat="1" x14ac:dyDescent="0.2">
      <c r="A84" s="28" t="s">
        <v>124</v>
      </c>
      <c r="B84" s="28"/>
      <c r="C84" s="28"/>
      <c r="D84" s="28"/>
      <c r="E84" s="28"/>
      <c r="F84" s="28"/>
      <c r="G84" s="28"/>
      <c r="H84" s="28"/>
      <c r="I84" s="28"/>
      <c r="J84" s="28"/>
    </row>
    <row r="85" spans="1:10" x14ac:dyDescent="0.2">
      <c r="A85" s="6"/>
      <c r="E85" s="9"/>
      <c r="F85" s="9"/>
      <c r="G85" s="8"/>
      <c r="H85" s="9"/>
      <c r="I85" s="12"/>
    </row>
    <row r="86" spans="1:10" ht="38.25" x14ac:dyDescent="0.2">
      <c r="A86" s="3" t="s">
        <v>129</v>
      </c>
      <c r="B86" s="4"/>
      <c r="C86" s="24" t="s">
        <v>1</v>
      </c>
      <c r="D86" s="4"/>
      <c r="E86" s="3" t="s">
        <v>125</v>
      </c>
      <c r="F86" s="3" t="s">
        <v>2</v>
      </c>
      <c r="G86" s="3" t="s">
        <v>3</v>
      </c>
      <c r="H86" s="3" t="s">
        <v>4</v>
      </c>
      <c r="I86" s="17" t="s">
        <v>5</v>
      </c>
      <c r="J86" s="3" t="s">
        <v>6</v>
      </c>
    </row>
    <row r="87" spans="1:10" x14ac:dyDescent="0.2">
      <c r="E87" s="6" t="s">
        <v>7</v>
      </c>
      <c r="F87" s="6" t="s">
        <v>8</v>
      </c>
      <c r="G87" s="6" t="s">
        <v>9</v>
      </c>
      <c r="H87" s="6" t="s">
        <v>10</v>
      </c>
      <c r="I87" s="12" t="s">
        <v>11</v>
      </c>
      <c r="J87" s="6" t="s">
        <v>12</v>
      </c>
    </row>
    <row r="88" spans="1:10" x14ac:dyDescent="0.2">
      <c r="A88" s="6"/>
      <c r="E88" s="9"/>
      <c r="F88" s="9"/>
      <c r="G88" s="8"/>
      <c r="H88" s="9"/>
      <c r="I88" s="12"/>
    </row>
    <row r="89" spans="1:10" x14ac:dyDescent="0.2">
      <c r="A89" s="6">
        <f>A78+1</f>
        <v>51</v>
      </c>
      <c r="C89" s="10" t="s">
        <v>58</v>
      </c>
      <c r="D89" s="14"/>
      <c r="E89" s="9" t="s">
        <v>59</v>
      </c>
      <c r="F89" s="9" t="s">
        <v>38</v>
      </c>
      <c r="G89" s="8">
        <v>40093</v>
      </c>
      <c r="H89" s="9" t="s">
        <v>18</v>
      </c>
      <c r="I89" s="12">
        <v>48518</v>
      </c>
      <c r="J89" s="13">
        <v>0.14990005479452054</v>
      </c>
    </row>
    <row r="90" spans="1:10" x14ac:dyDescent="0.2">
      <c r="A90" s="6">
        <f>A89+1</f>
        <v>52</v>
      </c>
      <c r="C90" s="10" t="s">
        <v>58</v>
      </c>
      <c r="D90" s="14"/>
      <c r="E90" s="9" t="s">
        <v>59</v>
      </c>
      <c r="F90" s="9" t="s">
        <v>38</v>
      </c>
      <c r="G90" s="8">
        <v>75000</v>
      </c>
      <c r="H90" s="9" t="s">
        <v>18</v>
      </c>
      <c r="I90" s="12">
        <v>49248</v>
      </c>
      <c r="J90" s="13">
        <v>0.14990005479452054</v>
      </c>
    </row>
    <row r="91" spans="1:10" x14ac:dyDescent="0.2">
      <c r="A91" s="6">
        <f>A90+1</f>
        <v>53</v>
      </c>
      <c r="C91" s="10" t="s">
        <v>58</v>
      </c>
      <c r="D91" s="14"/>
      <c r="E91" s="9" t="s">
        <v>59</v>
      </c>
      <c r="F91" s="9" t="s">
        <v>38</v>
      </c>
      <c r="G91" s="8">
        <v>70000</v>
      </c>
      <c r="H91" s="9" t="s">
        <v>18</v>
      </c>
      <c r="I91" s="12">
        <v>48518</v>
      </c>
      <c r="J91" s="13">
        <v>0.14990005479452054</v>
      </c>
    </row>
    <row r="92" spans="1:10" x14ac:dyDescent="0.2">
      <c r="A92" s="6">
        <f>A91+1</f>
        <v>54</v>
      </c>
      <c r="C92" s="10" t="s">
        <v>58</v>
      </c>
      <c r="D92" s="14"/>
      <c r="E92" s="9" t="s">
        <v>59</v>
      </c>
      <c r="F92" s="9" t="s">
        <v>38</v>
      </c>
      <c r="G92" s="8">
        <v>15000</v>
      </c>
      <c r="H92" s="9" t="s">
        <v>18</v>
      </c>
      <c r="I92" s="12">
        <v>48518</v>
      </c>
      <c r="J92" s="13">
        <v>0.14990005479452054</v>
      </c>
    </row>
    <row r="93" spans="1:10" x14ac:dyDescent="0.2">
      <c r="A93" s="6">
        <f t="shared" ref="A93:A102" si="2">A92+1</f>
        <v>55</v>
      </c>
      <c r="C93" s="10" t="s">
        <v>58</v>
      </c>
      <c r="D93" s="14"/>
      <c r="E93" s="9" t="s">
        <v>59</v>
      </c>
      <c r="F93" s="9" t="s">
        <v>38</v>
      </c>
      <c r="G93" s="8">
        <v>8375</v>
      </c>
      <c r="H93" s="9" t="s">
        <v>18</v>
      </c>
      <c r="I93" s="12">
        <v>48518</v>
      </c>
      <c r="J93" s="13">
        <v>0.14990005479452054</v>
      </c>
    </row>
    <row r="94" spans="1:10" x14ac:dyDescent="0.2">
      <c r="A94" s="6">
        <f t="shared" si="2"/>
        <v>56</v>
      </c>
      <c r="C94" s="10" t="s">
        <v>58</v>
      </c>
      <c r="D94" s="14"/>
      <c r="E94" s="9" t="s">
        <v>59</v>
      </c>
      <c r="F94" s="9" t="s">
        <v>38</v>
      </c>
      <c r="G94" s="8">
        <v>24484</v>
      </c>
      <c r="H94" s="9" t="s">
        <v>18</v>
      </c>
      <c r="I94" s="12">
        <v>48518</v>
      </c>
      <c r="J94" s="13">
        <v>0.14990005479452054</v>
      </c>
    </row>
    <row r="95" spans="1:10" x14ac:dyDescent="0.2">
      <c r="A95" s="6">
        <f t="shared" si="2"/>
        <v>57</v>
      </c>
      <c r="C95" s="10" t="s">
        <v>58</v>
      </c>
      <c r="D95" s="14"/>
      <c r="E95" s="9" t="s">
        <v>59</v>
      </c>
      <c r="F95" s="9" t="s">
        <v>38</v>
      </c>
      <c r="G95" s="8">
        <v>100000</v>
      </c>
      <c r="H95" s="9" t="s">
        <v>18</v>
      </c>
      <c r="I95" s="12">
        <v>49979</v>
      </c>
      <c r="J95" s="13">
        <v>0.14990005479452054</v>
      </c>
    </row>
    <row r="96" spans="1:10" x14ac:dyDescent="0.2">
      <c r="A96" s="6">
        <f t="shared" si="2"/>
        <v>58</v>
      </c>
      <c r="C96" s="10" t="s">
        <v>60</v>
      </c>
      <c r="D96" s="14"/>
      <c r="E96" s="9" t="s">
        <v>59</v>
      </c>
      <c r="F96" s="9" t="s">
        <v>61</v>
      </c>
      <c r="G96" s="8">
        <v>85000</v>
      </c>
      <c r="H96" s="9" t="s">
        <v>18</v>
      </c>
      <c r="I96" s="12">
        <v>46326</v>
      </c>
      <c r="J96" s="13">
        <v>0.1512</v>
      </c>
    </row>
    <row r="97" spans="1:10" x14ac:dyDescent="0.2">
      <c r="A97" s="6">
        <f t="shared" si="2"/>
        <v>59</v>
      </c>
      <c r="C97" s="10" t="s">
        <v>62</v>
      </c>
      <c r="D97" s="14"/>
      <c r="E97" s="9" t="s">
        <v>59</v>
      </c>
      <c r="F97" s="9" t="s">
        <v>36</v>
      </c>
      <c r="G97" s="8">
        <v>170000</v>
      </c>
      <c r="H97" s="9" t="s">
        <v>18</v>
      </c>
      <c r="I97" s="12">
        <v>48152</v>
      </c>
      <c r="J97" s="13">
        <v>0.39520010958904112</v>
      </c>
    </row>
    <row r="98" spans="1:10" x14ac:dyDescent="0.2">
      <c r="A98" s="6">
        <f t="shared" si="2"/>
        <v>60</v>
      </c>
      <c r="C98" s="10" t="s">
        <v>62</v>
      </c>
      <c r="D98" s="14"/>
      <c r="E98" s="9" t="s">
        <v>59</v>
      </c>
      <c r="F98" s="9" t="s">
        <v>36</v>
      </c>
      <c r="G98" s="8">
        <v>13114</v>
      </c>
      <c r="H98" s="9" t="s">
        <v>18</v>
      </c>
      <c r="I98" s="12">
        <v>48518</v>
      </c>
      <c r="J98" s="13">
        <v>0.39520010958904112</v>
      </c>
    </row>
    <row r="99" spans="1:10" x14ac:dyDescent="0.2">
      <c r="A99" s="6">
        <f t="shared" si="2"/>
        <v>61</v>
      </c>
      <c r="C99" s="10" t="s">
        <v>62</v>
      </c>
      <c r="D99" s="14"/>
      <c r="E99" s="9" t="s">
        <v>59</v>
      </c>
      <c r="F99" s="9" t="s">
        <v>36</v>
      </c>
      <c r="G99" s="8">
        <v>25000</v>
      </c>
      <c r="H99" s="9" t="s">
        <v>18</v>
      </c>
      <c r="I99" s="12">
        <v>49979</v>
      </c>
      <c r="J99" s="13">
        <v>0.39520010958904112</v>
      </c>
    </row>
    <row r="100" spans="1:10" x14ac:dyDescent="0.2">
      <c r="A100" s="6">
        <f t="shared" si="2"/>
        <v>62</v>
      </c>
      <c r="C100" s="10" t="s">
        <v>63</v>
      </c>
      <c r="D100" s="14"/>
      <c r="E100" s="9" t="s">
        <v>64</v>
      </c>
      <c r="F100" s="9" t="s">
        <v>65</v>
      </c>
      <c r="G100" s="8">
        <v>76559</v>
      </c>
      <c r="H100" s="9" t="s">
        <v>18</v>
      </c>
      <c r="I100" s="12">
        <v>47787</v>
      </c>
      <c r="J100" s="13">
        <v>0.18249994520547946</v>
      </c>
    </row>
    <row r="101" spans="1:10" x14ac:dyDescent="0.2">
      <c r="A101" s="6">
        <f t="shared" si="2"/>
        <v>63</v>
      </c>
      <c r="C101" s="10" t="s">
        <v>66</v>
      </c>
      <c r="D101" s="14"/>
      <c r="E101" s="9" t="s">
        <v>67</v>
      </c>
      <c r="F101" s="9" t="s">
        <v>65</v>
      </c>
      <c r="G101" s="8">
        <v>123441</v>
      </c>
      <c r="H101" s="9" t="s">
        <v>18</v>
      </c>
      <c r="I101" s="12">
        <v>47787</v>
      </c>
      <c r="J101" s="13">
        <v>0.18400010958904109</v>
      </c>
    </row>
    <row r="102" spans="1:10" x14ac:dyDescent="0.2">
      <c r="A102" s="6">
        <f t="shared" si="2"/>
        <v>64</v>
      </c>
      <c r="C102" s="2" t="s">
        <v>39</v>
      </c>
      <c r="E102" s="9"/>
      <c r="F102" s="9"/>
      <c r="G102" s="15">
        <f>SUM(G49:G101)</f>
        <v>1591383</v>
      </c>
      <c r="H102" s="9" t="s">
        <v>18</v>
      </c>
      <c r="I102" s="12"/>
    </row>
    <row r="103" spans="1:10" x14ac:dyDescent="0.2">
      <c r="A103" s="6"/>
    </row>
    <row r="104" spans="1:10" ht="25.5" x14ac:dyDescent="0.2">
      <c r="A104" s="6"/>
      <c r="C104" s="23" t="s">
        <v>68</v>
      </c>
      <c r="E104" s="9"/>
      <c r="F104" s="9"/>
      <c r="G104" s="8"/>
      <c r="H104" s="9"/>
      <c r="I104" s="12"/>
    </row>
    <row r="105" spans="1:10" x14ac:dyDescent="0.2">
      <c r="A105" s="6">
        <f>A102+1</f>
        <v>65</v>
      </c>
      <c r="C105" s="10" t="s">
        <v>69</v>
      </c>
      <c r="D105" s="11"/>
      <c r="E105" s="9" t="s">
        <v>42</v>
      </c>
      <c r="F105" s="9" t="s">
        <v>17</v>
      </c>
      <c r="G105" s="8">
        <v>13704</v>
      </c>
      <c r="H105" s="9" t="s">
        <v>18</v>
      </c>
      <c r="I105" s="12">
        <v>46326</v>
      </c>
      <c r="J105" s="13"/>
    </row>
    <row r="106" spans="1:10" x14ac:dyDescent="0.2">
      <c r="A106" s="6">
        <f>A105+1</f>
        <v>66</v>
      </c>
      <c r="C106" s="10" t="s">
        <v>70</v>
      </c>
      <c r="D106" s="11"/>
      <c r="E106" s="9" t="s">
        <v>42</v>
      </c>
      <c r="F106" s="9" t="s">
        <v>24</v>
      </c>
      <c r="G106" s="8">
        <v>31420</v>
      </c>
      <c r="H106" s="9" t="s">
        <v>18</v>
      </c>
      <c r="I106" s="12">
        <v>46326</v>
      </c>
      <c r="J106" s="13"/>
    </row>
    <row r="107" spans="1:10" x14ac:dyDescent="0.2">
      <c r="A107" s="6">
        <f t="shared" ref="A107:A116" si="3">A106+1</f>
        <v>67</v>
      </c>
      <c r="C107" s="10" t="s">
        <v>71</v>
      </c>
      <c r="D107" s="11"/>
      <c r="E107" s="9" t="s">
        <v>47</v>
      </c>
      <c r="F107" s="9" t="s">
        <v>26</v>
      </c>
      <c r="G107" s="8">
        <v>35022</v>
      </c>
      <c r="H107" s="9" t="s">
        <v>18</v>
      </c>
      <c r="I107" s="12">
        <v>46326</v>
      </c>
      <c r="J107" s="13"/>
    </row>
    <row r="108" spans="1:10" x14ac:dyDescent="0.2">
      <c r="A108" s="6">
        <f t="shared" si="3"/>
        <v>68</v>
      </c>
      <c r="C108" s="10" t="s">
        <v>72</v>
      </c>
      <c r="D108" s="11"/>
      <c r="E108" s="9" t="s">
        <v>42</v>
      </c>
      <c r="F108" s="9" t="s">
        <v>22</v>
      </c>
      <c r="G108" s="8">
        <v>48375</v>
      </c>
      <c r="H108" s="9" t="s">
        <v>18</v>
      </c>
      <c r="I108" s="12">
        <v>46326</v>
      </c>
      <c r="J108" s="13"/>
    </row>
    <row r="109" spans="1:10" x14ac:dyDescent="0.2">
      <c r="A109" s="6">
        <f t="shared" si="3"/>
        <v>69</v>
      </c>
      <c r="C109" s="10" t="s">
        <v>73</v>
      </c>
      <c r="D109" s="11"/>
      <c r="E109" s="9" t="s">
        <v>42</v>
      </c>
      <c r="F109" s="9" t="s">
        <v>20</v>
      </c>
      <c r="G109" s="8">
        <v>26351</v>
      </c>
      <c r="H109" s="9" t="s">
        <v>18</v>
      </c>
      <c r="I109" s="12">
        <v>46326</v>
      </c>
      <c r="J109" s="13">
        <v>0.29659989041095891</v>
      </c>
    </row>
    <row r="110" spans="1:10" x14ac:dyDescent="0.2">
      <c r="A110" s="6">
        <f t="shared" si="3"/>
        <v>70</v>
      </c>
      <c r="C110" s="10" t="s">
        <v>74</v>
      </c>
      <c r="D110" s="14"/>
      <c r="E110" s="9" t="s">
        <v>42</v>
      </c>
      <c r="F110" s="9" t="s">
        <v>38</v>
      </c>
      <c r="G110" s="8">
        <v>153700</v>
      </c>
      <c r="H110" s="9" t="s">
        <v>18</v>
      </c>
      <c r="I110" s="12">
        <v>46326</v>
      </c>
      <c r="J110" s="13">
        <v>0.14990005479452054</v>
      </c>
    </row>
    <row r="111" spans="1:10" x14ac:dyDescent="0.2">
      <c r="A111" s="6">
        <f t="shared" si="3"/>
        <v>71</v>
      </c>
      <c r="C111" s="10" t="s">
        <v>74</v>
      </c>
      <c r="D111" s="14"/>
      <c r="E111" s="9" t="s">
        <v>42</v>
      </c>
      <c r="F111" s="9" t="s">
        <v>38</v>
      </c>
      <c r="G111" s="8">
        <v>92822</v>
      </c>
      <c r="H111" s="9" t="s">
        <v>18</v>
      </c>
      <c r="I111" s="12">
        <v>46326</v>
      </c>
      <c r="J111" s="13">
        <v>0.14990005479452054</v>
      </c>
    </row>
    <row r="112" spans="1:10" x14ac:dyDescent="0.2">
      <c r="A112" s="6">
        <f t="shared" si="3"/>
        <v>72</v>
      </c>
      <c r="C112" s="10" t="s">
        <v>74</v>
      </c>
      <c r="D112" s="14"/>
      <c r="E112" s="9" t="s">
        <v>42</v>
      </c>
      <c r="F112" s="9" t="s">
        <v>38</v>
      </c>
      <c r="G112" s="8">
        <v>37370</v>
      </c>
      <c r="H112" s="9" t="s">
        <v>18</v>
      </c>
      <c r="I112" s="12">
        <v>46326</v>
      </c>
      <c r="J112" s="13">
        <v>0.14990005479452054</v>
      </c>
    </row>
    <row r="113" spans="1:10" x14ac:dyDescent="0.2">
      <c r="A113" s="6">
        <f t="shared" si="3"/>
        <v>73</v>
      </c>
      <c r="C113" s="10" t="s">
        <v>73</v>
      </c>
      <c r="D113" s="14"/>
      <c r="E113" s="9" t="s">
        <v>75</v>
      </c>
      <c r="F113" s="9" t="s">
        <v>36</v>
      </c>
      <c r="G113" s="8">
        <v>35089</v>
      </c>
      <c r="H113" s="9" t="s">
        <v>18</v>
      </c>
      <c r="I113" s="12">
        <v>46326</v>
      </c>
      <c r="J113" s="13">
        <v>0.39520010958904112</v>
      </c>
    </row>
    <row r="114" spans="1:10" x14ac:dyDescent="0.2">
      <c r="A114" s="6">
        <f t="shared" si="3"/>
        <v>74</v>
      </c>
      <c r="C114" s="10" t="s">
        <v>73</v>
      </c>
      <c r="D114" s="14"/>
      <c r="E114" s="9" t="s">
        <v>42</v>
      </c>
      <c r="F114" s="9" t="s">
        <v>36</v>
      </c>
      <c r="G114" s="8">
        <v>35806</v>
      </c>
      <c r="H114" s="9" t="s">
        <v>18</v>
      </c>
      <c r="I114" s="12">
        <v>46326</v>
      </c>
      <c r="J114" s="13">
        <v>0.39520010958904112</v>
      </c>
    </row>
    <row r="115" spans="1:10" x14ac:dyDescent="0.2">
      <c r="A115" s="6">
        <f t="shared" si="3"/>
        <v>75</v>
      </c>
      <c r="C115" s="10" t="s">
        <v>73</v>
      </c>
      <c r="D115" s="14"/>
      <c r="E115" s="9" t="s">
        <v>42</v>
      </c>
      <c r="F115" s="9" t="s">
        <v>36</v>
      </c>
      <c r="G115" s="8">
        <v>9716</v>
      </c>
      <c r="H115" s="9" t="s">
        <v>18</v>
      </c>
      <c r="I115" s="12">
        <v>46326</v>
      </c>
      <c r="J115" s="13">
        <v>0.39520010958904112</v>
      </c>
    </row>
    <row r="116" spans="1:10" x14ac:dyDescent="0.2">
      <c r="A116" s="6">
        <f t="shared" si="3"/>
        <v>76</v>
      </c>
      <c r="C116" s="2" t="s">
        <v>39</v>
      </c>
      <c r="E116" s="9"/>
      <c r="F116" s="9"/>
      <c r="G116" s="15">
        <f>SUM(G105:G115)</f>
        <v>519375</v>
      </c>
      <c r="H116" s="9" t="s">
        <v>18</v>
      </c>
      <c r="I116" s="12"/>
    </row>
    <row r="117" spans="1:10" x14ac:dyDescent="0.2">
      <c r="A117" s="6"/>
      <c r="E117" s="9"/>
      <c r="F117" s="9"/>
      <c r="G117" s="8"/>
      <c r="H117" s="9"/>
      <c r="I117" s="12"/>
    </row>
    <row r="118" spans="1:10" x14ac:dyDescent="0.2">
      <c r="A118" s="6"/>
      <c r="E118" s="9"/>
      <c r="F118" s="9"/>
      <c r="G118" s="8"/>
      <c r="H118" s="9"/>
      <c r="I118" s="12"/>
    </row>
    <row r="119" spans="1:10" x14ac:dyDescent="0.2">
      <c r="A119" s="6"/>
      <c r="E119" s="9"/>
      <c r="F119" s="9"/>
      <c r="G119" s="8"/>
      <c r="H119" s="9"/>
      <c r="I119" s="12"/>
    </row>
    <row r="120" spans="1:10" x14ac:dyDescent="0.2">
      <c r="A120" s="6"/>
      <c r="C120" s="2"/>
      <c r="E120" s="9"/>
      <c r="F120" s="9"/>
      <c r="G120" s="8"/>
      <c r="H120" s="9"/>
      <c r="I120" s="12"/>
    </row>
    <row r="121" spans="1:10" x14ac:dyDescent="0.2">
      <c r="A121" s="6"/>
      <c r="C121" s="2"/>
      <c r="E121" s="9"/>
      <c r="F121" s="9"/>
      <c r="G121" s="8"/>
      <c r="H121" s="9"/>
      <c r="I121" s="12"/>
    </row>
    <row r="122" spans="1:10" s="2" customFormat="1" x14ac:dyDescent="0.2">
      <c r="A122" s="28" t="s">
        <v>124</v>
      </c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1:10" x14ac:dyDescent="0.2">
      <c r="A123" s="6"/>
      <c r="E123" s="9"/>
      <c r="F123" s="9"/>
      <c r="G123" s="8"/>
      <c r="H123" s="9"/>
      <c r="I123" s="12"/>
    </row>
    <row r="124" spans="1:10" ht="38.25" x14ac:dyDescent="0.2">
      <c r="A124" s="3" t="s">
        <v>129</v>
      </c>
      <c r="B124" s="4"/>
      <c r="C124" s="5" t="s">
        <v>1</v>
      </c>
      <c r="D124" s="4"/>
      <c r="E124" s="3" t="s">
        <v>125</v>
      </c>
      <c r="F124" s="3" t="s">
        <v>2</v>
      </c>
      <c r="G124" s="3" t="s">
        <v>3</v>
      </c>
      <c r="H124" s="3" t="s">
        <v>4</v>
      </c>
      <c r="I124" s="17" t="s">
        <v>5</v>
      </c>
      <c r="J124" s="3" t="s">
        <v>6</v>
      </c>
    </row>
    <row r="125" spans="1:10" x14ac:dyDescent="0.2">
      <c r="E125" s="6" t="s">
        <v>7</v>
      </c>
      <c r="F125" s="6" t="s">
        <v>8</v>
      </c>
      <c r="G125" s="6" t="s">
        <v>9</v>
      </c>
      <c r="H125" s="6" t="s">
        <v>10</v>
      </c>
      <c r="I125" s="12" t="s">
        <v>11</v>
      </c>
      <c r="J125" s="6" t="s">
        <v>12</v>
      </c>
    </row>
    <row r="126" spans="1:10" x14ac:dyDescent="0.2">
      <c r="A126" s="6"/>
      <c r="E126" s="9"/>
      <c r="F126" s="9"/>
      <c r="G126" s="8"/>
      <c r="H126" s="9"/>
      <c r="I126" s="12"/>
    </row>
    <row r="127" spans="1:10" ht="25.5" x14ac:dyDescent="0.2">
      <c r="A127" s="6"/>
      <c r="C127" s="23" t="s">
        <v>76</v>
      </c>
      <c r="E127" s="9"/>
      <c r="F127" s="9"/>
      <c r="G127" s="8"/>
      <c r="H127" s="9"/>
      <c r="I127" s="12"/>
    </row>
    <row r="128" spans="1:10" x14ac:dyDescent="0.2">
      <c r="A128" s="6">
        <f>A116+1</f>
        <v>77</v>
      </c>
      <c r="C128" s="10" t="s">
        <v>70</v>
      </c>
      <c r="D128" s="11"/>
      <c r="E128" s="9" t="s">
        <v>24</v>
      </c>
      <c r="F128" s="9" t="s">
        <v>42</v>
      </c>
      <c r="G128" s="8">
        <v>3150</v>
      </c>
      <c r="H128" s="18" t="s">
        <v>18</v>
      </c>
      <c r="I128" s="12">
        <v>46326</v>
      </c>
      <c r="J128" s="13">
        <v>0.78549994520547939</v>
      </c>
    </row>
    <row r="129" spans="1:10" x14ac:dyDescent="0.2">
      <c r="A129" s="6">
        <f>A128+1</f>
        <v>78</v>
      </c>
      <c r="C129" s="10" t="s">
        <v>73</v>
      </c>
      <c r="D129" s="11"/>
      <c r="E129" s="9" t="s">
        <v>20</v>
      </c>
      <c r="F129" s="9" t="s">
        <v>42</v>
      </c>
      <c r="G129" s="8">
        <v>1000</v>
      </c>
      <c r="H129" s="18" t="s">
        <v>18</v>
      </c>
      <c r="I129" s="12">
        <v>46326</v>
      </c>
      <c r="J129" s="13"/>
    </row>
    <row r="130" spans="1:10" x14ac:dyDescent="0.2">
      <c r="A130" s="6">
        <f t="shared" ref="A130:A137" si="4">A129+1</f>
        <v>79</v>
      </c>
      <c r="C130" s="10" t="s">
        <v>72</v>
      </c>
      <c r="D130" s="11"/>
      <c r="E130" s="9" t="s">
        <v>22</v>
      </c>
      <c r="F130" s="9" t="s">
        <v>42</v>
      </c>
      <c r="G130" s="8">
        <v>49100</v>
      </c>
      <c r="H130" s="18" t="s">
        <v>18</v>
      </c>
      <c r="I130" s="12">
        <v>46326</v>
      </c>
      <c r="J130" s="13">
        <v>0.45369994520547946</v>
      </c>
    </row>
    <row r="131" spans="1:10" x14ac:dyDescent="0.2">
      <c r="A131" s="6">
        <f t="shared" si="4"/>
        <v>80</v>
      </c>
      <c r="C131" s="10" t="s">
        <v>74</v>
      </c>
      <c r="D131" s="14"/>
      <c r="E131" s="9" t="s">
        <v>42</v>
      </c>
      <c r="F131" s="9" t="s">
        <v>38</v>
      </c>
      <c r="G131" s="8">
        <v>153700</v>
      </c>
      <c r="H131" s="19" t="s">
        <v>18</v>
      </c>
      <c r="I131" s="12">
        <v>46326</v>
      </c>
      <c r="J131" s="13">
        <v>0.14990005479452054</v>
      </c>
    </row>
    <row r="132" spans="1:10" x14ac:dyDescent="0.2">
      <c r="A132" s="6">
        <f t="shared" si="4"/>
        <v>81</v>
      </c>
      <c r="C132" s="10" t="s">
        <v>74</v>
      </c>
      <c r="D132" s="14"/>
      <c r="E132" s="9" t="s">
        <v>42</v>
      </c>
      <c r="F132" s="9" t="s">
        <v>38</v>
      </c>
      <c r="G132" s="8">
        <v>92822</v>
      </c>
      <c r="H132" s="19" t="s">
        <v>18</v>
      </c>
      <c r="I132" s="12">
        <v>46326</v>
      </c>
      <c r="J132" s="13">
        <v>0.14990005479452054</v>
      </c>
    </row>
    <row r="133" spans="1:10" x14ac:dyDescent="0.2">
      <c r="A133" s="6">
        <f t="shared" si="4"/>
        <v>82</v>
      </c>
      <c r="C133" s="10" t="s">
        <v>74</v>
      </c>
      <c r="D133" s="14"/>
      <c r="E133" s="9" t="s">
        <v>42</v>
      </c>
      <c r="F133" s="9" t="s">
        <v>38</v>
      </c>
      <c r="G133" s="8">
        <v>37370</v>
      </c>
      <c r="H133" s="19" t="s">
        <v>18</v>
      </c>
      <c r="I133" s="12">
        <v>46326</v>
      </c>
      <c r="J133" s="13">
        <v>0.14990005479452054</v>
      </c>
    </row>
    <row r="134" spans="1:10" x14ac:dyDescent="0.2">
      <c r="A134" s="6">
        <f t="shared" si="4"/>
        <v>83</v>
      </c>
      <c r="C134" s="10" t="s">
        <v>73</v>
      </c>
      <c r="D134" s="14"/>
      <c r="E134" s="9" t="s">
        <v>75</v>
      </c>
      <c r="F134" s="9" t="s">
        <v>36</v>
      </c>
      <c r="G134" s="8">
        <v>35089</v>
      </c>
      <c r="H134" s="19" t="s">
        <v>18</v>
      </c>
      <c r="I134" s="12">
        <v>46326</v>
      </c>
      <c r="J134" s="13">
        <v>0.39520010958904112</v>
      </c>
    </row>
    <row r="135" spans="1:10" x14ac:dyDescent="0.2">
      <c r="A135" s="6">
        <f t="shared" si="4"/>
        <v>84</v>
      </c>
      <c r="C135" s="10" t="s">
        <v>73</v>
      </c>
      <c r="D135" s="14"/>
      <c r="E135" s="9" t="s">
        <v>42</v>
      </c>
      <c r="F135" s="9" t="s">
        <v>36</v>
      </c>
      <c r="G135" s="8">
        <v>35806</v>
      </c>
      <c r="H135" s="19" t="s">
        <v>18</v>
      </c>
      <c r="I135" s="12">
        <v>46326</v>
      </c>
      <c r="J135" s="13">
        <v>0.39520010958904112</v>
      </c>
    </row>
    <row r="136" spans="1:10" x14ac:dyDescent="0.2">
      <c r="A136" s="6">
        <f t="shared" si="4"/>
        <v>85</v>
      </c>
      <c r="C136" s="10" t="s">
        <v>73</v>
      </c>
      <c r="D136" s="14"/>
      <c r="E136" s="9" t="s">
        <v>42</v>
      </c>
      <c r="F136" s="9" t="s">
        <v>36</v>
      </c>
      <c r="G136" s="8">
        <v>9716</v>
      </c>
      <c r="H136" s="19" t="s">
        <v>18</v>
      </c>
      <c r="I136" s="12">
        <v>46326</v>
      </c>
      <c r="J136" s="13">
        <v>0.39520010958904112</v>
      </c>
    </row>
    <row r="137" spans="1:10" x14ac:dyDescent="0.2">
      <c r="A137" s="6">
        <f t="shared" si="4"/>
        <v>86</v>
      </c>
      <c r="C137" s="2" t="s">
        <v>39</v>
      </c>
      <c r="E137" s="9"/>
      <c r="F137" s="9"/>
      <c r="G137" s="15">
        <f>SUM(G128:G136)</f>
        <v>417753</v>
      </c>
      <c r="H137" s="9" t="s">
        <v>18</v>
      </c>
      <c r="I137" s="12"/>
    </row>
    <row r="138" spans="1:10" x14ac:dyDescent="0.2">
      <c r="I138" s="12"/>
    </row>
    <row r="139" spans="1:10" x14ac:dyDescent="0.2">
      <c r="C139" s="20" t="s">
        <v>77</v>
      </c>
      <c r="I139" s="12"/>
    </row>
    <row r="140" spans="1:10" ht="14.25" x14ac:dyDescent="0.2">
      <c r="A140" s="6">
        <f>A137+1</f>
        <v>87</v>
      </c>
      <c r="C140" s="10" t="s">
        <v>77</v>
      </c>
      <c r="D140" s="11"/>
      <c r="E140" s="9" t="s">
        <v>78</v>
      </c>
      <c r="F140" s="9" t="s">
        <v>28</v>
      </c>
      <c r="G140" s="9">
        <v>149.6</v>
      </c>
      <c r="H140" s="18" t="s">
        <v>79</v>
      </c>
      <c r="I140" s="12">
        <v>45230</v>
      </c>
      <c r="J140" s="13">
        <v>0.47509391328908351</v>
      </c>
    </row>
    <row r="141" spans="1:10" x14ac:dyDescent="0.2">
      <c r="A141" s="6">
        <f>A140+1</f>
        <v>88</v>
      </c>
      <c r="C141" s="10" t="s">
        <v>80</v>
      </c>
      <c r="D141" s="11"/>
      <c r="E141" s="9" t="s">
        <v>81</v>
      </c>
      <c r="F141" s="9" t="s">
        <v>82</v>
      </c>
      <c r="G141" s="8">
        <v>5281</v>
      </c>
      <c r="H141" s="18" t="s">
        <v>83</v>
      </c>
      <c r="I141" s="12">
        <v>45230</v>
      </c>
      <c r="J141" s="13">
        <v>0.12571724111685129</v>
      </c>
    </row>
    <row r="142" spans="1:10" x14ac:dyDescent="0.2">
      <c r="A142" s="6">
        <f>A141+1</f>
        <v>89</v>
      </c>
      <c r="C142" s="2" t="s">
        <v>39</v>
      </c>
      <c r="E142" s="9"/>
      <c r="F142" s="9"/>
      <c r="G142" s="15">
        <f>(G140*38.86)+(G141*1.10082010814779)</f>
        <v>11626.886991128478</v>
      </c>
      <c r="H142" s="19" t="s">
        <v>18</v>
      </c>
      <c r="I142" s="12"/>
    </row>
    <row r="143" spans="1:10" x14ac:dyDescent="0.2">
      <c r="A143" s="6"/>
      <c r="C143" s="2"/>
      <c r="E143" s="9"/>
      <c r="F143" s="9"/>
      <c r="G143" s="8"/>
      <c r="H143" s="9"/>
      <c r="I143" s="12"/>
    </row>
    <row r="144" spans="1:10" x14ac:dyDescent="0.2">
      <c r="A144" s="6"/>
      <c r="C144" s="20" t="s">
        <v>84</v>
      </c>
      <c r="E144" s="9"/>
      <c r="F144" s="9"/>
      <c r="G144" s="8"/>
      <c r="H144" s="9"/>
      <c r="I144" s="12"/>
    </row>
    <row r="145" spans="1:10" x14ac:dyDescent="0.2">
      <c r="A145" s="6">
        <f>A142+1</f>
        <v>90</v>
      </c>
      <c r="C145" s="10" t="s">
        <v>85</v>
      </c>
      <c r="D145" s="14"/>
      <c r="E145" s="9" t="s">
        <v>86</v>
      </c>
      <c r="F145" s="9" t="s">
        <v>16</v>
      </c>
      <c r="G145" s="8">
        <v>50000</v>
      </c>
      <c r="H145" s="19" t="s">
        <v>18</v>
      </c>
      <c r="I145" s="12">
        <v>45596</v>
      </c>
      <c r="J145" s="13">
        <v>0.17396712328767125</v>
      </c>
    </row>
    <row r="146" spans="1:10" x14ac:dyDescent="0.2">
      <c r="A146" s="6">
        <f>A145+1</f>
        <v>91</v>
      </c>
      <c r="C146" s="10" t="s">
        <v>85</v>
      </c>
      <c r="D146" s="14"/>
      <c r="E146" s="9" t="s">
        <v>86</v>
      </c>
      <c r="F146" s="9" t="s">
        <v>16</v>
      </c>
      <c r="G146" s="8">
        <v>75000</v>
      </c>
      <c r="H146" s="19" t="s">
        <v>18</v>
      </c>
      <c r="I146" s="12">
        <v>45961</v>
      </c>
      <c r="J146" s="13">
        <v>0.17396712328767125</v>
      </c>
    </row>
    <row r="147" spans="1:10" x14ac:dyDescent="0.2">
      <c r="A147" s="6">
        <f>A146+1</f>
        <v>92</v>
      </c>
      <c r="C147" s="2" t="s">
        <v>39</v>
      </c>
      <c r="E147" s="9"/>
      <c r="F147" s="9"/>
      <c r="G147" s="15">
        <f>SUM(G145:G146)</f>
        <v>125000</v>
      </c>
      <c r="H147" s="19" t="s">
        <v>18</v>
      </c>
      <c r="I147" s="12"/>
    </row>
    <row r="148" spans="1:10" x14ac:dyDescent="0.2">
      <c r="I148" s="12"/>
    </row>
    <row r="149" spans="1:10" ht="25.5" x14ac:dyDescent="0.2">
      <c r="A149" s="6"/>
      <c r="C149" s="26" t="s">
        <v>87</v>
      </c>
      <c r="E149" s="9"/>
      <c r="F149" s="9"/>
      <c r="G149" s="8"/>
      <c r="H149" s="9"/>
      <c r="I149" s="12"/>
    </row>
    <row r="150" spans="1:10" x14ac:dyDescent="0.2">
      <c r="A150" s="6">
        <f>A147+1</f>
        <v>93</v>
      </c>
      <c r="C150" s="10" t="s">
        <v>88</v>
      </c>
      <c r="D150" s="14"/>
      <c r="E150" s="9" t="s">
        <v>89</v>
      </c>
      <c r="F150" s="9" t="s">
        <v>90</v>
      </c>
      <c r="G150" s="8">
        <f>35000</f>
        <v>35000</v>
      </c>
      <c r="H150" s="19" t="s">
        <v>91</v>
      </c>
      <c r="I150" s="12">
        <v>45961</v>
      </c>
      <c r="J150" s="13">
        <v>0.81942228658952698</v>
      </c>
    </row>
    <row r="151" spans="1:10" x14ac:dyDescent="0.2">
      <c r="A151" s="6">
        <f>A150+1</f>
        <v>94</v>
      </c>
      <c r="C151" s="10" t="s">
        <v>88</v>
      </c>
      <c r="D151" s="14"/>
      <c r="E151" s="9" t="s">
        <v>89</v>
      </c>
      <c r="F151" s="9" t="s">
        <v>90</v>
      </c>
      <c r="G151" s="8">
        <f>22000</f>
        <v>22000</v>
      </c>
      <c r="H151" s="19" t="s">
        <v>91</v>
      </c>
      <c r="I151" s="12">
        <v>46691</v>
      </c>
      <c r="J151" s="13">
        <v>0.81942228658952698</v>
      </c>
    </row>
    <row r="152" spans="1:10" x14ac:dyDescent="0.2">
      <c r="A152" s="6">
        <f>A151+1</f>
        <v>95</v>
      </c>
      <c r="C152" s="2" t="s">
        <v>39</v>
      </c>
      <c r="E152" s="9"/>
      <c r="F152" s="9"/>
      <c r="G152" s="15">
        <f>SUM(G150:G151)*1.055056</f>
        <v>60138.192000000003</v>
      </c>
      <c r="H152" s="19" t="s">
        <v>18</v>
      </c>
      <c r="I152" s="12"/>
    </row>
    <row r="153" spans="1:10" x14ac:dyDescent="0.2">
      <c r="I153" s="12"/>
    </row>
    <row r="154" spans="1:10" x14ac:dyDescent="0.2">
      <c r="A154" s="6"/>
      <c r="C154" s="2"/>
      <c r="E154" s="9"/>
      <c r="F154" s="9"/>
      <c r="G154" s="8"/>
      <c r="H154" s="9"/>
      <c r="I154" s="12"/>
    </row>
    <row r="155" spans="1:10" x14ac:dyDescent="0.2">
      <c r="A155" s="6"/>
      <c r="C155" s="2"/>
      <c r="E155" s="9"/>
      <c r="F155" s="9"/>
      <c r="G155" s="8"/>
      <c r="H155" s="9"/>
      <c r="I155" s="12"/>
    </row>
    <row r="156" spans="1:10" x14ac:dyDescent="0.2">
      <c r="A156" s="6"/>
      <c r="C156" s="2"/>
      <c r="E156" s="9"/>
      <c r="F156" s="9"/>
      <c r="G156" s="8"/>
      <c r="H156" s="9"/>
      <c r="I156" s="12"/>
    </row>
    <row r="157" spans="1:10" x14ac:dyDescent="0.2">
      <c r="A157" s="6"/>
      <c r="C157" s="2"/>
      <c r="E157" s="9"/>
      <c r="F157" s="9"/>
      <c r="G157" s="8"/>
      <c r="H157" s="9"/>
      <c r="I157" s="12"/>
    </row>
    <row r="158" spans="1:10" s="2" customFormat="1" x14ac:dyDescent="0.2">
      <c r="A158" s="28" t="s">
        <v>124</v>
      </c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1:10" x14ac:dyDescent="0.2">
      <c r="I159" s="12"/>
    </row>
    <row r="160" spans="1:10" ht="38.25" x14ac:dyDescent="0.2">
      <c r="A160" s="3" t="s">
        <v>129</v>
      </c>
      <c r="B160" s="4"/>
      <c r="C160" s="5" t="s">
        <v>1</v>
      </c>
      <c r="D160" s="4"/>
      <c r="E160" s="3" t="s">
        <v>125</v>
      </c>
      <c r="F160" s="3" t="s">
        <v>2</v>
      </c>
      <c r="G160" s="3" t="s">
        <v>3</v>
      </c>
      <c r="H160" s="3" t="s">
        <v>4</v>
      </c>
      <c r="I160" s="17" t="s">
        <v>5</v>
      </c>
      <c r="J160" s="3" t="s">
        <v>6</v>
      </c>
    </row>
    <row r="161" spans="1:10" x14ac:dyDescent="0.2">
      <c r="E161" s="6" t="s">
        <v>7</v>
      </c>
      <c r="F161" s="6" t="s">
        <v>8</v>
      </c>
      <c r="G161" s="6" t="s">
        <v>9</v>
      </c>
      <c r="H161" s="6" t="s">
        <v>10</v>
      </c>
      <c r="I161" s="12" t="s">
        <v>11</v>
      </c>
      <c r="J161" s="6" t="s">
        <v>12</v>
      </c>
    </row>
    <row r="162" spans="1:10" x14ac:dyDescent="0.2">
      <c r="I162" s="12"/>
    </row>
    <row r="163" spans="1:10" x14ac:dyDescent="0.2">
      <c r="A163" s="6"/>
      <c r="C163" s="7" t="s">
        <v>92</v>
      </c>
      <c r="E163" s="9"/>
      <c r="F163" s="9"/>
      <c r="G163" s="8"/>
      <c r="H163" s="9"/>
      <c r="I163" s="12"/>
    </row>
    <row r="164" spans="1:10" x14ac:dyDescent="0.2">
      <c r="A164" s="6">
        <f>A152+1</f>
        <v>96</v>
      </c>
      <c r="C164" s="10" t="s">
        <v>93</v>
      </c>
      <c r="D164" s="14"/>
      <c r="E164" s="9" t="s">
        <v>94</v>
      </c>
      <c r="F164" s="9" t="s">
        <v>95</v>
      </c>
      <c r="G164" s="8">
        <v>80000</v>
      </c>
      <c r="H164" s="19" t="s">
        <v>91</v>
      </c>
      <c r="I164" s="12">
        <v>45961</v>
      </c>
      <c r="J164" s="13">
        <v>0.21093326936693968</v>
      </c>
    </row>
    <row r="165" spans="1:10" x14ac:dyDescent="0.2">
      <c r="A165" s="6">
        <f>A164+1</f>
        <v>97</v>
      </c>
      <c r="C165" s="10" t="s">
        <v>96</v>
      </c>
      <c r="D165" s="14"/>
      <c r="E165" s="9" t="s">
        <v>95</v>
      </c>
      <c r="F165" s="9" t="s">
        <v>97</v>
      </c>
      <c r="G165" s="8">
        <v>84404</v>
      </c>
      <c r="H165" s="19" t="s">
        <v>18</v>
      </c>
      <c r="I165" s="12">
        <v>45961</v>
      </c>
      <c r="J165" s="13">
        <v>6.2991780821917802E-3</v>
      </c>
    </row>
    <row r="166" spans="1:10" x14ac:dyDescent="0.2">
      <c r="A166" s="6">
        <f t="shared" ref="A166:A175" si="5">A165+1</f>
        <v>98</v>
      </c>
      <c r="C166" s="10" t="s">
        <v>93</v>
      </c>
      <c r="D166" s="14"/>
      <c r="E166" s="9" t="s">
        <v>94</v>
      </c>
      <c r="F166" s="9" t="s">
        <v>95</v>
      </c>
      <c r="G166" s="8">
        <v>20000</v>
      </c>
      <c r="H166" s="19" t="s">
        <v>91</v>
      </c>
      <c r="I166" s="12">
        <v>46326</v>
      </c>
      <c r="J166" s="13">
        <v>0.21093326936693968</v>
      </c>
    </row>
    <row r="167" spans="1:10" x14ac:dyDescent="0.2">
      <c r="A167" s="6">
        <f t="shared" si="5"/>
        <v>99</v>
      </c>
      <c r="C167" s="10" t="s">
        <v>96</v>
      </c>
      <c r="D167" s="14"/>
      <c r="E167" s="9" t="s">
        <v>95</v>
      </c>
      <c r="F167" s="9" t="s">
        <v>97</v>
      </c>
      <c r="G167" s="8">
        <v>21101</v>
      </c>
      <c r="H167" s="19" t="s">
        <v>18</v>
      </c>
      <c r="I167" s="12">
        <v>46326</v>
      </c>
      <c r="J167" s="13">
        <v>6.2991780821917802E-3</v>
      </c>
    </row>
    <row r="168" spans="1:10" x14ac:dyDescent="0.2">
      <c r="A168" s="6">
        <f t="shared" si="5"/>
        <v>100</v>
      </c>
      <c r="C168" s="10" t="s">
        <v>93</v>
      </c>
      <c r="D168" s="14"/>
      <c r="E168" s="9" t="s">
        <v>98</v>
      </c>
      <c r="F168" s="9" t="s">
        <v>99</v>
      </c>
      <c r="G168" s="8">
        <v>110000</v>
      </c>
      <c r="H168" s="19" t="s">
        <v>91</v>
      </c>
      <c r="I168" s="12">
        <v>48883</v>
      </c>
      <c r="J168" s="13">
        <v>0.18678421582322594</v>
      </c>
    </row>
    <row r="169" spans="1:10" x14ac:dyDescent="0.2">
      <c r="A169" s="6">
        <f t="shared" si="5"/>
        <v>101</v>
      </c>
      <c r="C169" s="10" t="s">
        <v>96</v>
      </c>
      <c r="D169" s="14"/>
      <c r="E169" s="9" t="s">
        <v>99</v>
      </c>
      <c r="F169" s="9" t="s">
        <v>47</v>
      </c>
      <c r="G169" s="8">
        <v>116056</v>
      </c>
      <c r="H169" s="19" t="s">
        <v>18</v>
      </c>
      <c r="I169" s="12">
        <v>48883</v>
      </c>
      <c r="J169" s="13">
        <v>6.2991780821917802E-3</v>
      </c>
    </row>
    <row r="170" spans="1:10" x14ac:dyDescent="0.2">
      <c r="A170" s="6">
        <f t="shared" si="5"/>
        <v>102</v>
      </c>
      <c r="C170" s="10" t="s">
        <v>93</v>
      </c>
      <c r="D170" s="14"/>
      <c r="E170" s="9" t="s">
        <v>100</v>
      </c>
      <c r="F170" s="9" t="s">
        <v>99</v>
      </c>
      <c r="G170" s="8">
        <v>20000</v>
      </c>
      <c r="H170" s="19" t="s">
        <v>91</v>
      </c>
      <c r="I170" s="12">
        <v>45596</v>
      </c>
      <c r="J170" s="13">
        <v>0.18678421582322594</v>
      </c>
    </row>
    <row r="171" spans="1:10" x14ac:dyDescent="0.2">
      <c r="A171" s="6">
        <f t="shared" si="5"/>
        <v>103</v>
      </c>
      <c r="C171" s="10" t="s">
        <v>93</v>
      </c>
      <c r="D171" s="14"/>
      <c r="E171" s="9" t="s">
        <v>101</v>
      </c>
      <c r="F171" s="9" t="s">
        <v>99</v>
      </c>
      <c r="G171" s="8">
        <v>45000</v>
      </c>
      <c r="H171" s="19" t="s">
        <v>91</v>
      </c>
      <c r="I171" s="12">
        <v>45596</v>
      </c>
      <c r="J171" s="13">
        <v>0.21093326936693968</v>
      </c>
    </row>
    <row r="172" spans="1:10" x14ac:dyDescent="0.2">
      <c r="A172" s="6">
        <f t="shared" si="5"/>
        <v>104</v>
      </c>
      <c r="C172" s="10" t="s">
        <v>96</v>
      </c>
      <c r="D172" s="14"/>
      <c r="E172" s="9" t="s">
        <v>102</v>
      </c>
      <c r="F172" s="9" t="s">
        <v>47</v>
      </c>
      <c r="G172" s="8">
        <v>68579</v>
      </c>
      <c r="H172" s="19" t="s">
        <v>18</v>
      </c>
      <c r="I172" s="12">
        <v>45596</v>
      </c>
      <c r="J172" s="13">
        <v>6.2991780821917802E-3</v>
      </c>
    </row>
    <row r="173" spans="1:10" x14ac:dyDescent="0.2">
      <c r="A173" s="6">
        <f t="shared" si="5"/>
        <v>105</v>
      </c>
      <c r="C173" s="10" t="s">
        <v>93</v>
      </c>
      <c r="D173" s="14"/>
      <c r="E173" s="9" t="s">
        <v>94</v>
      </c>
      <c r="F173" s="9" t="s">
        <v>95</v>
      </c>
      <c r="G173" s="8">
        <v>20000</v>
      </c>
      <c r="H173" s="19" t="s">
        <v>91</v>
      </c>
      <c r="I173" s="12">
        <v>46326</v>
      </c>
      <c r="J173" s="13">
        <v>0.21093326936693968</v>
      </c>
    </row>
    <row r="174" spans="1:10" x14ac:dyDescent="0.2">
      <c r="A174" s="6">
        <f t="shared" si="5"/>
        <v>106</v>
      </c>
      <c r="C174" s="10" t="s">
        <v>96</v>
      </c>
      <c r="D174" s="14"/>
      <c r="E174" s="9" t="s">
        <v>95</v>
      </c>
      <c r="F174" s="9" t="s">
        <v>97</v>
      </c>
      <c r="G174" s="8">
        <v>21101</v>
      </c>
      <c r="H174" s="19" t="s">
        <v>18</v>
      </c>
      <c r="I174" s="12">
        <v>46326</v>
      </c>
      <c r="J174" s="13">
        <v>6.2991780821917802E-3</v>
      </c>
    </row>
    <row r="175" spans="1:10" x14ac:dyDescent="0.2">
      <c r="A175" s="6">
        <f t="shared" si="5"/>
        <v>107</v>
      </c>
      <c r="C175" s="2" t="s">
        <v>39</v>
      </c>
      <c r="E175" s="9"/>
      <c r="F175" s="9"/>
      <c r="G175" s="15">
        <f>SUM(G165,G167,G169,G172,G174)+SUM(G164,G166,G168,G170:G171,G173)*1.055056</f>
        <v>622482.52</v>
      </c>
      <c r="H175" s="19" t="s">
        <v>18</v>
      </c>
    </row>
    <row r="177" spans="1:10" x14ac:dyDescent="0.2">
      <c r="C177" s="7" t="s">
        <v>103</v>
      </c>
    </row>
    <row r="178" spans="1:10" x14ac:dyDescent="0.2">
      <c r="A178" s="6">
        <f>A175+1</f>
        <v>108</v>
      </c>
      <c r="C178" s="10" t="s">
        <v>104</v>
      </c>
      <c r="E178" s="9" t="s">
        <v>105</v>
      </c>
      <c r="F178" s="9" t="s">
        <v>106</v>
      </c>
      <c r="G178" s="8">
        <f>150000</f>
        <v>150000</v>
      </c>
      <c r="H178" s="19" t="s">
        <v>91</v>
      </c>
      <c r="I178" s="12">
        <v>48883</v>
      </c>
      <c r="J178" s="13">
        <v>1.0448056785611379</v>
      </c>
    </row>
    <row r="179" spans="1:10" x14ac:dyDescent="0.2">
      <c r="A179" s="6">
        <f>A178+1</f>
        <v>109</v>
      </c>
      <c r="C179" s="10" t="s">
        <v>104</v>
      </c>
      <c r="E179" s="9" t="s">
        <v>105</v>
      </c>
      <c r="F179" s="9" t="s">
        <v>98</v>
      </c>
      <c r="G179" s="8">
        <f>55000</f>
        <v>55000</v>
      </c>
      <c r="H179" s="19" t="s">
        <v>91</v>
      </c>
      <c r="I179" s="12">
        <v>48883</v>
      </c>
      <c r="J179" s="13">
        <v>0.96299627697487133</v>
      </c>
    </row>
    <row r="180" spans="1:10" x14ac:dyDescent="0.2">
      <c r="A180" s="6">
        <f>A179+1</f>
        <v>110</v>
      </c>
      <c r="C180" s="10" t="s">
        <v>104</v>
      </c>
      <c r="E180" s="9" t="s">
        <v>107</v>
      </c>
      <c r="F180" s="9" t="s">
        <v>98</v>
      </c>
      <c r="G180" s="8">
        <f>55000</f>
        <v>55000</v>
      </c>
      <c r="H180" s="19" t="s">
        <v>91</v>
      </c>
      <c r="I180" s="12">
        <v>48883</v>
      </c>
      <c r="J180" s="13">
        <v>1.1441241033651295</v>
      </c>
    </row>
    <row r="181" spans="1:10" x14ac:dyDescent="0.2">
      <c r="A181" s="6">
        <f>A180+1</f>
        <v>111</v>
      </c>
      <c r="C181" s="2" t="s">
        <v>39</v>
      </c>
      <c r="G181" s="15">
        <f>SUM(G178:G180)*1.055056</f>
        <v>274314.56</v>
      </c>
      <c r="H181" s="19" t="s">
        <v>18</v>
      </c>
    </row>
    <row r="183" spans="1:10" x14ac:dyDescent="0.2">
      <c r="A183" s="6"/>
      <c r="C183" s="7" t="s">
        <v>108</v>
      </c>
      <c r="E183" s="9"/>
      <c r="F183" s="9"/>
      <c r="G183" s="8"/>
      <c r="H183" s="9"/>
      <c r="I183" s="12"/>
    </row>
    <row r="184" spans="1:10" x14ac:dyDescent="0.2">
      <c r="A184" s="6">
        <f>A170+1</f>
        <v>103</v>
      </c>
      <c r="C184" s="10" t="s">
        <v>109</v>
      </c>
      <c r="D184" s="11"/>
      <c r="E184" s="9" t="s">
        <v>110</v>
      </c>
      <c r="F184" s="9" t="s">
        <v>99</v>
      </c>
      <c r="G184" s="8">
        <f>20000</f>
        <v>20000</v>
      </c>
      <c r="H184" s="19" t="s">
        <v>91</v>
      </c>
      <c r="I184" s="12">
        <v>45596</v>
      </c>
      <c r="J184" s="13">
        <v>0.3249780573875401</v>
      </c>
    </row>
    <row r="185" spans="1:10" x14ac:dyDescent="0.2">
      <c r="A185" s="6">
        <f>A184+1</f>
        <v>104</v>
      </c>
      <c r="C185" s="2" t="s">
        <v>39</v>
      </c>
      <c r="E185" s="9"/>
      <c r="F185" s="9"/>
      <c r="G185" s="15">
        <f>G184*1.055056</f>
        <v>21101.119999999999</v>
      </c>
      <c r="H185" s="19" t="s">
        <v>18</v>
      </c>
      <c r="I185" s="12"/>
    </row>
    <row r="186" spans="1:10" x14ac:dyDescent="0.2">
      <c r="A186" s="6"/>
      <c r="C186" s="2"/>
      <c r="E186" s="9"/>
      <c r="F186" s="9"/>
      <c r="G186" s="8"/>
      <c r="H186" s="9"/>
      <c r="I186" s="12"/>
    </row>
    <row r="187" spans="1:10" x14ac:dyDescent="0.2">
      <c r="A187" s="6"/>
      <c r="C187" s="7" t="s">
        <v>111</v>
      </c>
      <c r="E187" s="9"/>
      <c r="F187" s="9"/>
      <c r="G187" s="8"/>
      <c r="H187" s="9"/>
      <c r="I187" s="12"/>
    </row>
    <row r="188" spans="1:10" x14ac:dyDescent="0.2">
      <c r="A188" s="6">
        <f>A185+1</f>
        <v>105</v>
      </c>
      <c r="C188" s="10" t="s">
        <v>111</v>
      </c>
      <c r="D188" s="11"/>
      <c r="E188" s="9" t="s">
        <v>99</v>
      </c>
      <c r="F188" s="9" t="s">
        <v>112</v>
      </c>
      <c r="G188" s="8">
        <v>21101</v>
      </c>
      <c r="H188" s="18" t="s">
        <v>18</v>
      </c>
      <c r="I188" s="12">
        <v>45596</v>
      </c>
      <c r="J188" s="13">
        <v>1.4856986301369864E-2</v>
      </c>
    </row>
    <row r="189" spans="1:10" x14ac:dyDescent="0.2">
      <c r="A189" s="6">
        <f>A188+1</f>
        <v>106</v>
      </c>
      <c r="C189" s="2" t="s">
        <v>39</v>
      </c>
      <c r="E189" s="9"/>
      <c r="F189" s="9"/>
      <c r="G189" s="15">
        <f>G188</f>
        <v>21101</v>
      </c>
      <c r="H189" s="9" t="s">
        <v>18</v>
      </c>
      <c r="I189" s="12"/>
      <c r="J189" s="13"/>
    </row>
    <row r="191" spans="1:10" x14ac:dyDescent="0.2">
      <c r="A191" s="6"/>
      <c r="C191" s="2"/>
      <c r="E191" s="9"/>
      <c r="F191" s="9"/>
      <c r="G191" s="8"/>
      <c r="H191" s="9"/>
      <c r="I191" s="12"/>
    </row>
    <row r="192" spans="1:10" x14ac:dyDescent="0.2">
      <c r="A192" s="6"/>
      <c r="C192" s="2"/>
      <c r="E192" s="9"/>
      <c r="F192" s="9"/>
      <c r="G192" s="8"/>
      <c r="H192" s="9"/>
      <c r="I192" s="12"/>
    </row>
    <row r="193" spans="1:10" x14ac:dyDescent="0.2">
      <c r="A193" s="6"/>
      <c r="C193" s="2"/>
      <c r="E193" s="9"/>
      <c r="F193" s="9"/>
      <c r="G193" s="8"/>
      <c r="H193" s="9"/>
      <c r="I193" s="12"/>
    </row>
    <row r="194" spans="1:10" x14ac:dyDescent="0.2">
      <c r="A194" s="6"/>
      <c r="C194" s="2"/>
      <c r="E194" s="9"/>
      <c r="F194" s="9"/>
      <c r="G194" s="8"/>
      <c r="H194" s="9"/>
      <c r="I194" s="12"/>
    </row>
    <row r="195" spans="1:10" x14ac:dyDescent="0.2">
      <c r="A195" s="6"/>
      <c r="C195" s="2"/>
      <c r="E195" s="9"/>
      <c r="F195" s="9"/>
      <c r="G195" s="8"/>
      <c r="H195" s="9"/>
      <c r="I195" s="12"/>
    </row>
    <row r="196" spans="1:10" x14ac:dyDescent="0.2">
      <c r="A196" s="6"/>
      <c r="C196" s="2"/>
      <c r="E196" s="9"/>
      <c r="F196" s="9"/>
      <c r="G196" s="8"/>
      <c r="H196" s="9"/>
      <c r="I196" s="12"/>
    </row>
    <row r="197" spans="1:10" s="2" customFormat="1" x14ac:dyDescent="0.2">
      <c r="A197" s="28" t="s">
        <v>124</v>
      </c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1:10" x14ac:dyDescent="0.2">
      <c r="I198" s="12"/>
    </row>
    <row r="199" spans="1:10" ht="38.25" x14ac:dyDescent="0.2">
      <c r="A199" s="3" t="s">
        <v>129</v>
      </c>
      <c r="B199" s="4"/>
      <c r="C199" s="5" t="s">
        <v>1</v>
      </c>
      <c r="D199" s="4"/>
      <c r="E199" s="3" t="s">
        <v>125</v>
      </c>
      <c r="F199" s="3" t="s">
        <v>2</v>
      </c>
      <c r="G199" s="3" t="s">
        <v>3</v>
      </c>
      <c r="H199" s="3" t="s">
        <v>4</v>
      </c>
      <c r="I199" s="17" t="s">
        <v>5</v>
      </c>
      <c r="J199" s="3" t="s">
        <v>6</v>
      </c>
    </row>
    <row r="200" spans="1:10" x14ac:dyDescent="0.2">
      <c r="E200" s="6" t="s">
        <v>7</v>
      </c>
      <c r="F200" s="6" t="s">
        <v>8</v>
      </c>
      <c r="G200" s="6" t="s">
        <v>9</v>
      </c>
      <c r="H200" s="6" t="s">
        <v>10</v>
      </c>
      <c r="I200" s="12" t="s">
        <v>11</v>
      </c>
      <c r="J200" s="6" t="s">
        <v>12</v>
      </c>
    </row>
    <row r="202" spans="1:10" x14ac:dyDescent="0.2">
      <c r="C202" s="7" t="s">
        <v>113</v>
      </c>
      <c r="E202" s="9"/>
      <c r="F202" s="9"/>
      <c r="G202" s="8"/>
      <c r="H202" s="9"/>
      <c r="I202" s="12"/>
    </row>
    <row r="203" spans="1:10" ht="25.5" x14ac:dyDescent="0.2">
      <c r="A203" s="1">
        <f>A189+1</f>
        <v>107</v>
      </c>
      <c r="C203" s="27" t="s">
        <v>114</v>
      </c>
      <c r="D203" s="14"/>
      <c r="E203" s="9" t="s">
        <v>115</v>
      </c>
      <c r="F203" s="9" t="s">
        <v>115</v>
      </c>
      <c r="G203" s="8">
        <v>214000</v>
      </c>
      <c r="H203" s="19" t="s">
        <v>18</v>
      </c>
      <c r="I203" s="12">
        <v>45230</v>
      </c>
      <c r="J203" s="13">
        <v>0.17396712328767125</v>
      </c>
    </row>
    <row r="204" spans="1:10" ht="25.5" x14ac:dyDescent="0.2">
      <c r="A204" s="1">
        <f>A203+1</f>
        <v>108</v>
      </c>
      <c r="C204" s="27" t="s">
        <v>116</v>
      </c>
      <c r="D204" s="14"/>
      <c r="E204" s="9" t="s">
        <v>117</v>
      </c>
      <c r="F204" s="9" t="s">
        <v>117</v>
      </c>
      <c r="G204" s="8">
        <v>127000</v>
      </c>
      <c r="H204" s="19" t="s">
        <v>18</v>
      </c>
      <c r="I204" s="12">
        <v>45230</v>
      </c>
      <c r="J204" s="13">
        <v>0.17396712328767125</v>
      </c>
    </row>
    <row r="205" spans="1:10" x14ac:dyDescent="0.2">
      <c r="A205" s="1">
        <f>A204+1</f>
        <v>109</v>
      </c>
      <c r="C205" s="2" t="s">
        <v>39</v>
      </c>
      <c r="E205" s="9"/>
      <c r="F205" s="9"/>
      <c r="G205" s="15">
        <f>SUM(G203:G204)</f>
        <v>341000</v>
      </c>
      <c r="H205" s="9" t="s">
        <v>18</v>
      </c>
      <c r="I205" s="12"/>
    </row>
    <row r="206" spans="1:10" x14ac:dyDescent="0.2">
      <c r="C206" s="2"/>
      <c r="E206" s="9"/>
      <c r="F206" s="9"/>
      <c r="G206" s="22"/>
      <c r="H206" s="9"/>
      <c r="I206" s="12"/>
    </row>
    <row r="207" spans="1:10" x14ac:dyDescent="0.2">
      <c r="C207" s="7" t="s">
        <v>126</v>
      </c>
      <c r="I207" s="12"/>
    </row>
    <row r="208" spans="1:10" x14ac:dyDescent="0.2">
      <c r="A208" s="1">
        <v>110</v>
      </c>
      <c r="C208" s="10" t="s">
        <v>126</v>
      </c>
      <c r="E208" s="6" t="s">
        <v>127</v>
      </c>
      <c r="F208" s="6" t="s">
        <v>128</v>
      </c>
      <c r="G208" s="8">
        <v>244265</v>
      </c>
      <c r="H208" s="6" t="s">
        <v>18</v>
      </c>
      <c r="I208" s="12">
        <v>47483</v>
      </c>
      <c r="J208" s="13">
        <v>2.2275380797129998E-2</v>
      </c>
    </row>
    <row r="211" spans="1:3" x14ac:dyDescent="0.2">
      <c r="A211" s="7" t="s">
        <v>118</v>
      </c>
    </row>
    <row r="212" spans="1:3" x14ac:dyDescent="0.2">
      <c r="A212" s="21" t="s">
        <v>119</v>
      </c>
      <c r="C212" s="1" t="s">
        <v>120</v>
      </c>
    </row>
    <row r="213" spans="1:3" x14ac:dyDescent="0.2">
      <c r="C213" s="25" t="s">
        <v>121</v>
      </c>
    </row>
    <row r="214" spans="1:3" x14ac:dyDescent="0.2">
      <c r="C214" s="25" t="s">
        <v>122</v>
      </c>
    </row>
    <row r="215" spans="1:3" x14ac:dyDescent="0.2">
      <c r="C215" s="25" t="s">
        <v>123</v>
      </c>
    </row>
  </sheetData>
  <mergeCells count="6">
    <mergeCell ref="A197:J197"/>
    <mergeCell ref="A6:J6"/>
    <mergeCell ref="A45:J45"/>
    <mergeCell ref="A84:J84"/>
    <mergeCell ref="A122:J122"/>
    <mergeCell ref="A158:J158"/>
  </mergeCells>
  <pageMargins left="0.7" right="0.7" top="0.75" bottom="0.75" header="0.3" footer="0.3"/>
  <pageSetup fitToHeight="0" orientation="landscape" r:id="rId1"/>
  <headerFooter>
    <oddHeader>&amp;R&amp;"Arial,Regular"&amp;10Filed: 2022-10-31
EB-2022-0200
Exhibit 4
Tab 2
Schedule 1
Attachment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2022-11-01T21:36:01Z</dcterms:created>
  <dcterms:modified xsi:type="dcterms:W3CDTF">2022-11-01T21:36:09Z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2022-11-01T21:36:09Z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e5e747b2-5380-4add-be44-80075e015f92</vt:lpwstr>
  </property>
  <property fmtid="{D5CDD505-2E9C-101B-9397-08002B2CF9AE}" pid="8" name="MSIP_Label_67694783-de61-499c-97f7-53d7c605e6e9_ContentBits">
    <vt:lpwstr>0</vt:lpwstr>
  </property>
</Properties>
</file>