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5" documentId="6_{658A56AB-D186-493C-94D8-E0EA3CB9711C}" xr6:coauthVersionLast="47" xr6:coauthVersionMax="47" xr10:uidLastSave="{AD38AC76-E0BB-409E-BD98-667785C495AD}"/>
  <bookViews>
    <workbookView xWindow="-28920" yWindow="0" windowWidth="29040" windowHeight="15840" xr2:uid="{A8357EDB-C979-4395-B866-1753A0498FB3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ppendixApage12to15">#REF!</definedName>
    <definedName name="AppendixApage8to13">#REF!</definedName>
    <definedName name="d">#REF!</definedName>
    <definedName name="DCQ_Cap">[1]Tables!$E$27</definedName>
    <definedName name="e">#REF!</definedName>
    <definedName name="f">#REF!</definedName>
    <definedName name="g">#REF!</definedName>
    <definedName name="HeatValue">#REF!</definedName>
    <definedName name="Last_QRAM">[2]Inputs!$E$7</definedName>
    <definedName name="Last_QRAM_Date">[2]Inputs!$E$8</definedName>
    <definedName name="New_QRAM">[2]Inputs!$B$7</definedName>
    <definedName name="New_QRAM_Date">[2]Inputs!$B$8</definedName>
    <definedName name="o">#REF!</definedName>
    <definedName name="ok">#REF!</definedName>
    <definedName name="p">#REF!</definedName>
    <definedName name="pp">#REF!</definedName>
    <definedName name="_xlnm.Print_Area" localSheetId="0">Sheet1!$A$1:$K$72</definedName>
    <definedName name="qq">#REF!</definedName>
    <definedName name="Recover">[3]Macro1!$A$25</definedName>
    <definedName name="SupplementalT1">#REF!</definedName>
    <definedName name="TableName">"Dummy"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RevProof." hidden="1">{#N/A,#N/A,FALSE,"RevProof"}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72" i="1"/>
  <c r="E38" i="1" l="1"/>
  <c r="K69" i="1"/>
  <c r="G17" i="1" l="1"/>
  <c r="G18" i="1"/>
  <c r="E26" i="1"/>
  <c r="E27" i="1"/>
  <c r="K38" i="1"/>
  <c r="G38" i="1"/>
  <c r="I38" i="1"/>
  <c r="E41" i="1"/>
  <c r="E43" i="1" s="1"/>
  <c r="E45" i="1" s="1"/>
  <c r="G41" i="1"/>
  <c r="G43" i="1" s="1"/>
  <c r="I41" i="1"/>
  <c r="I43" i="1" s="1"/>
  <c r="K41" i="1"/>
  <c r="K43" i="1" s="1"/>
  <c r="I57" i="1"/>
  <c r="I58" i="1" s="1"/>
  <c r="G58" i="1"/>
  <c r="E63" i="1"/>
  <c r="G63" i="1"/>
  <c r="I63" i="1"/>
  <c r="I69" i="1" s="1"/>
  <c r="I70" i="1" s="1"/>
  <c r="E57" i="1"/>
  <c r="E58" i="1" s="1"/>
  <c r="E70" i="1"/>
  <c r="G70" i="1"/>
  <c r="E31" i="1" l="1"/>
  <c r="G45" i="1"/>
  <c r="K45" i="1"/>
  <c r="I45" i="1"/>
  <c r="G72" i="1"/>
  <c r="I72" i="1"/>
  <c r="G27" i="1"/>
  <c r="I18" i="1"/>
  <c r="G26" i="1"/>
  <c r="I17" i="1"/>
  <c r="K70" i="1"/>
  <c r="K58" i="1"/>
  <c r="K72" i="1" l="1"/>
  <c r="K17" i="1"/>
  <c r="K26" i="1" s="1"/>
  <c r="I26" i="1"/>
  <c r="G29" i="1"/>
  <c r="G31" i="1" s="1"/>
  <c r="K18" i="1"/>
  <c r="K27" i="1" s="1"/>
  <c r="I27" i="1"/>
  <c r="K29" i="1" l="1"/>
  <c r="K31" i="1" s="1"/>
  <c r="I29" i="1"/>
  <c r="I31" i="1" s="1"/>
</calcChain>
</file>

<file path=xl/sharedStrings.xml><?xml version="1.0" encoding="utf-8"?>
<sst xmlns="http://schemas.openxmlformats.org/spreadsheetml/2006/main" count="57" uniqueCount="50">
  <si>
    <t>Total Actual PDCI Cost</t>
  </si>
  <si>
    <t>Sales service customers (line 26 x line 27 x 365)</t>
  </si>
  <si>
    <t>Direct purchase customers (line 25 x line 27 x 365)</t>
  </si>
  <si>
    <t>PDCI Credit ($/GJ/d)</t>
  </si>
  <si>
    <t>Sales service customers</t>
  </si>
  <si>
    <t>Direct purchase customers</t>
  </si>
  <si>
    <t>Actual PDO (TJ/d)</t>
  </si>
  <si>
    <t>Actual PDCI Cost</t>
  </si>
  <si>
    <t>Total PDCI Costs in Rates</t>
  </si>
  <si>
    <t>Sales service customers (line 20 x line 21 x 365)</t>
  </si>
  <si>
    <t>Direct purchase customers (line 19 x line 21 x 365)</t>
  </si>
  <si>
    <t>Forecast PDO in Rates (TJ/d)</t>
  </si>
  <si>
    <t>PDCI Costs</t>
  </si>
  <si>
    <t>PDO Fuel Costs Difference (line 14 - line 17)</t>
  </si>
  <si>
    <t>Actual Annual Average Dawn Reference Price ($/GJ)</t>
  </si>
  <si>
    <t>Incremental PDO Fuel (TJ)</t>
  </si>
  <si>
    <t>Actual Fuel Costs</t>
  </si>
  <si>
    <t>Prior Year October QRAM Dawn Reference Price ($/GJ)</t>
  </si>
  <si>
    <t xml:space="preserve">PDO Fuel Costs in Rates </t>
  </si>
  <si>
    <t>PDO Fuel Costs</t>
  </si>
  <si>
    <t>Foregone Demand Revenue from M12 Turnback Used for PDO Shift</t>
  </si>
  <si>
    <t>Dawn to Parkway</t>
  </si>
  <si>
    <t>Dawn to Kirkwall</t>
  </si>
  <si>
    <t>Rate M12 Demand Rates ($/GJ/mo)</t>
  </si>
  <si>
    <t>Turnback Used For PDO Shift (TJ/d)</t>
  </si>
  <si>
    <t>Actual PDO Shift Foregone Demand Revenue</t>
  </si>
  <si>
    <t>PDO Dawn-Parkway Demand Costs</t>
  </si>
  <si>
    <t>(d)</t>
  </si>
  <si>
    <t>(c)</t>
  </si>
  <si>
    <t>(b)</t>
  </si>
  <si>
    <t>(a)</t>
  </si>
  <si>
    <t>Estimate</t>
  </si>
  <si>
    <t>Actual</t>
  </si>
  <si>
    <t>Line</t>
  </si>
  <si>
    <t>Comparison of PDO Costs in Rates and Actual PDO Costs</t>
  </si>
  <si>
    <t>No.</t>
  </si>
  <si>
    <t>Dawn to Kirkwall turnback - customers without M12 service</t>
  </si>
  <si>
    <t>Dawn to Parkway turnback - customers with M12 service</t>
  </si>
  <si>
    <t>Dawn to Parkway turnback - TCE Halton Hills</t>
  </si>
  <si>
    <t>Dawn to Kirkwall (line 2 x line 5 x 12)</t>
  </si>
  <si>
    <t>Dawn to Parkway Demand Costs in Rates</t>
  </si>
  <si>
    <t>Dawn to Parkway (line 3 x line 6 x 12)</t>
  </si>
  <si>
    <t>Dawn to Parkway Rate T2 BCD Revenue Credit Shortfall</t>
  </si>
  <si>
    <t>PDO Dawn to Parkway Demand Costs Difference (line 1 - line 10)</t>
  </si>
  <si>
    <t>Particulars ($000s)</t>
  </si>
  <si>
    <t>Total Actual PDO Fuel Costs (line 15 x line 16)</t>
  </si>
  <si>
    <t>Total PDO Fuel Costs in Rates (line 12 x line 13)</t>
  </si>
  <si>
    <t>Total Foregone Revenue</t>
  </si>
  <si>
    <t>Forecast PDCI Cost in Rates</t>
  </si>
  <si>
    <t>PDCI Costs Difference (line 24 - line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</si>
</sst>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#,##0.000_);\(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164" fontId="2" fillId="0" borderId="0" xfId="1" applyNumberFormat="1" applyFont="1"/>
    <xf numFmtId="164" fontId="2" fillId="0" borderId="0" xfId="1" applyNumberFormat="1" applyFont="1" applyFill="1"/>
    <xf numFmtId="0" fontId="2" fillId="0" borderId="0" xfId="0" applyFont="1" applyAlignment="1">
      <alignment horizontal="left" indent="1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7" fontId="4" fillId="0" borderId="0" xfId="0" applyNumberFormat="1" applyFont="1" applyAlignment="1">
      <alignment horizontal="center"/>
    </xf>
    <xf numFmtId="37" fontId="4" fillId="0" borderId="2" xfId="0" applyNumberFormat="1" applyFont="1" applyBorder="1" applyAlignment="1">
      <alignment horizontal="center"/>
    </xf>
    <xf numFmtId="37" fontId="4" fillId="0" borderId="3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PSS\Documentation%20&amp;%20Procedures\03%20DP%20Analyst\Parkway%20Obligation\Delivery%20point%20shi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ates%20&amp;%20Pricing\2013%20Cost%20of%20Service\Updated%20Filing%20-%20March%202012\In-Franchise%20Working%20Papers\Rate%20M1%20&amp;%20M2%20Bill%20Impacts%20-%202013%20Rates%20(March%20201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incel/Workbook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 by Contract type"/>
      <sheetName val="Tables"/>
      <sheetName val="Tracking"/>
      <sheetName val="Reminder 1"/>
      <sheetName val="Reminder 2"/>
      <sheetName val="Monthly reminder"/>
      <sheetName val="Email query"/>
      <sheetName val="Sheet2"/>
      <sheetName val="Sales Rep query"/>
      <sheetName val="By Rep"/>
    </sheetNames>
    <sheetDataSet>
      <sheetData sheetId="0"/>
      <sheetData sheetId="1"/>
      <sheetData sheetId="2">
        <row r="27">
          <cell r="E27">
            <v>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M1 &amp; M2 Bill Impacts"/>
      <sheetName val="M1 Residential Bill Calc."/>
      <sheetName val="M2 Commercial Bill Calc."/>
    </sheetNames>
    <sheetDataSet>
      <sheetData sheetId="0">
        <row r="7">
          <cell r="B7" t="str">
            <v>EB-2011-0210</v>
          </cell>
          <cell r="E7" t="str">
            <v>EB-2010-0359</v>
          </cell>
        </row>
        <row r="8">
          <cell r="B8">
            <v>41275</v>
          </cell>
          <cell r="E8">
            <v>40544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5">
          <cell r="A2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FCA2-103C-41CA-9B46-BACDB8071D8A}">
  <sheetPr>
    <pageSetUpPr fitToPage="1"/>
  </sheetPr>
  <dimension ref="A1:N75"/>
  <sheetViews>
    <sheetView tabSelected="1" view="pageLayout" zoomScaleNormal="100" workbookViewId="0">
      <selection activeCell="C1" sqref="C1"/>
    </sheetView>
  </sheetViews>
  <sheetFormatPr defaultColWidth="9.140625" defaultRowHeight="12.75" x14ac:dyDescent="0.2"/>
  <cols>
    <col min="1" max="1" width="4.42578125" style="1" customWidth="1"/>
    <col min="2" max="2" width="1.7109375" style="2" customWidth="1"/>
    <col min="3" max="3" width="56" style="2" customWidth="1"/>
    <col min="4" max="4" width="1.7109375" style="2" customWidth="1"/>
    <col min="5" max="5" width="11.7109375" style="2" customWidth="1"/>
    <col min="6" max="6" width="1.7109375" style="2" customWidth="1"/>
    <col min="7" max="7" width="11.7109375" style="2" customWidth="1"/>
    <col min="8" max="8" width="1.7109375" style="2" customWidth="1"/>
    <col min="9" max="9" width="11.7109375" style="2" customWidth="1"/>
    <col min="10" max="10" width="1.7109375" style="2" customWidth="1"/>
    <col min="11" max="11" width="11.7109375" style="2" customWidth="1"/>
    <col min="12" max="13" width="9.140625" style="2"/>
    <col min="14" max="14" width="9.140625" style="4"/>
    <col min="15" max="16384" width="9.140625" style="2"/>
  </cols>
  <sheetData>
    <row r="1" spans="1:11" x14ac:dyDescent="0.2">
      <c r="K1" s="3"/>
    </row>
    <row r="2" spans="1:11" x14ac:dyDescent="0.2">
      <c r="K2" s="3"/>
    </row>
    <row r="3" spans="1:11" x14ac:dyDescent="0.2">
      <c r="K3" s="3"/>
    </row>
    <row r="4" spans="1:11" x14ac:dyDescent="0.2">
      <c r="K4" s="3"/>
    </row>
    <row r="5" spans="1:11" x14ac:dyDescent="0.2">
      <c r="K5" s="3"/>
    </row>
    <row r="6" spans="1:11" x14ac:dyDescent="0.2">
      <c r="A6" s="26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">
      <c r="E7" s="18"/>
      <c r="G7" s="18"/>
      <c r="I7" s="18"/>
      <c r="K7" s="18"/>
    </row>
    <row r="8" spans="1:11" x14ac:dyDescent="0.2">
      <c r="A8" s="1" t="s">
        <v>33</v>
      </c>
      <c r="E8" s="19">
        <v>2019</v>
      </c>
      <c r="F8" s="20"/>
      <c r="G8" s="19">
        <v>2020</v>
      </c>
      <c r="H8" s="20"/>
      <c r="I8" s="19">
        <v>2021</v>
      </c>
      <c r="J8" s="20"/>
      <c r="K8" s="19">
        <v>2022</v>
      </c>
    </row>
    <row r="9" spans="1:11" x14ac:dyDescent="0.2">
      <c r="A9" s="5" t="s">
        <v>35</v>
      </c>
      <c r="C9" s="6" t="s">
        <v>44</v>
      </c>
      <c r="E9" s="17" t="s">
        <v>32</v>
      </c>
      <c r="G9" s="17" t="s">
        <v>32</v>
      </c>
      <c r="I9" s="17" t="s">
        <v>32</v>
      </c>
      <c r="K9" s="17" t="s">
        <v>31</v>
      </c>
    </row>
    <row r="10" spans="1:11" x14ac:dyDescent="0.2">
      <c r="E10" s="1" t="s">
        <v>30</v>
      </c>
      <c r="G10" s="1" t="s">
        <v>29</v>
      </c>
      <c r="I10" s="1" t="s">
        <v>28</v>
      </c>
      <c r="K10" s="1" t="s">
        <v>27</v>
      </c>
    </row>
    <row r="11" spans="1:11" x14ac:dyDescent="0.2">
      <c r="E11" s="1"/>
      <c r="G11" s="1"/>
      <c r="I11" s="1"/>
      <c r="K11" s="1"/>
    </row>
    <row r="12" spans="1:11" x14ac:dyDescent="0.2">
      <c r="C12" s="7" t="s">
        <v>26</v>
      </c>
      <c r="E12" s="1"/>
      <c r="G12" s="1"/>
      <c r="I12" s="1"/>
      <c r="K12" s="1"/>
    </row>
    <row r="13" spans="1:11" x14ac:dyDescent="0.2">
      <c r="A13" s="1">
        <v>1</v>
      </c>
      <c r="C13" s="13" t="s">
        <v>40</v>
      </c>
      <c r="E13" s="21">
        <v>10955.520387389774</v>
      </c>
      <c r="G13" s="21">
        <v>11117.042015999999</v>
      </c>
      <c r="H13" s="21"/>
      <c r="I13" s="21">
        <v>11273.377164000001</v>
      </c>
      <c r="J13" s="21"/>
      <c r="K13" s="21">
        <v>11391.470483999999</v>
      </c>
    </row>
    <row r="14" spans="1:11" x14ac:dyDescent="0.2">
      <c r="C14" s="10"/>
      <c r="E14" s="8"/>
      <c r="G14" s="8"/>
      <c r="I14" s="8"/>
      <c r="K14" s="9"/>
    </row>
    <row r="15" spans="1:11" x14ac:dyDescent="0.2">
      <c r="C15" s="15" t="s">
        <v>25</v>
      </c>
      <c r="E15" s="8"/>
      <c r="G15" s="8"/>
      <c r="I15" s="8"/>
      <c r="K15" s="9"/>
    </row>
    <row r="16" spans="1:11" x14ac:dyDescent="0.2">
      <c r="C16" s="13" t="s">
        <v>24</v>
      </c>
    </row>
    <row r="17" spans="1:11" x14ac:dyDescent="0.2">
      <c r="A17" s="1">
        <v>2</v>
      </c>
      <c r="C17" s="10" t="s">
        <v>36</v>
      </c>
      <c r="E17" s="21">
        <v>242.154</v>
      </c>
      <c r="G17" s="21">
        <f>E17</f>
        <v>242.154</v>
      </c>
      <c r="H17" s="21"/>
      <c r="I17" s="21">
        <f>G17</f>
        <v>242.154</v>
      </c>
      <c r="J17" s="21"/>
      <c r="K17" s="21">
        <f>I17</f>
        <v>242.154</v>
      </c>
    </row>
    <row r="18" spans="1:11" x14ac:dyDescent="0.2">
      <c r="A18" s="1">
        <v>3</v>
      </c>
      <c r="C18" s="10" t="s">
        <v>37</v>
      </c>
      <c r="E18" s="21">
        <v>18.571999999999999</v>
      </c>
      <c r="G18" s="21">
        <f>E18</f>
        <v>18.571999999999999</v>
      </c>
      <c r="H18" s="21"/>
      <c r="I18" s="21">
        <f>G18</f>
        <v>18.571999999999999</v>
      </c>
      <c r="J18" s="21"/>
      <c r="K18" s="21">
        <f>I18</f>
        <v>18.571999999999999</v>
      </c>
    </row>
    <row r="19" spans="1:11" x14ac:dyDescent="0.2">
      <c r="A19" s="1">
        <v>4</v>
      </c>
      <c r="C19" s="10" t="s">
        <v>38</v>
      </c>
      <c r="E19" s="21">
        <v>132</v>
      </c>
      <c r="G19" s="21">
        <v>132</v>
      </c>
      <c r="H19" s="21"/>
      <c r="I19" s="21">
        <v>132</v>
      </c>
      <c r="J19" s="21"/>
      <c r="K19" s="21">
        <v>132</v>
      </c>
    </row>
    <row r="20" spans="1:11" x14ac:dyDescent="0.2">
      <c r="C20" s="10"/>
      <c r="E20" s="11"/>
      <c r="F20" s="11"/>
      <c r="G20" s="11"/>
      <c r="H20" s="11"/>
      <c r="I20" s="11"/>
      <c r="J20" s="11"/>
      <c r="K20" s="12"/>
    </row>
    <row r="21" spans="1:11" x14ac:dyDescent="0.2">
      <c r="C21" s="13" t="s">
        <v>23</v>
      </c>
    </row>
    <row r="22" spans="1:11" x14ac:dyDescent="0.2">
      <c r="A22" s="1">
        <v>5</v>
      </c>
      <c r="C22" s="10" t="s">
        <v>22</v>
      </c>
      <c r="E22" s="24">
        <v>3.0579999999999998</v>
      </c>
      <c r="F22" s="25"/>
      <c r="G22" s="24">
        <v>3.0830000000000002</v>
      </c>
      <c r="H22" s="24"/>
      <c r="I22" s="24">
        <v>3.11</v>
      </c>
      <c r="J22" s="24"/>
      <c r="K22" s="24">
        <v>3.1302816467775108</v>
      </c>
    </row>
    <row r="23" spans="1:11" x14ac:dyDescent="0.2">
      <c r="A23" s="1">
        <v>6</v>
      </c>
      <c r="C23" s="10" t="s">
        <v>21</v>
      </c>
      <c r="E23" s="24">
        <v>3.6019999999999999</v>
      </c>
      <c r="F23" s="25"/>
      <c r="G23" s="24">
        <v>3.6320000000000001</v>
      </c>
      <c r="H23" s="24"/>
      <c r="I23" s="24">
        <v>3.665</v>
      </c>
      <c r="J23" s="24"/>
      <c r="K23" s="24">
        <v>3.6892958376058189</v>
      </c>
    </row>
    <row r="24" spans="1:11" x14ac:dyDescent="0.2">
      <c r="C24" s="10"/>
    </row>
    <row r="25" spans="1:11" x14ac:dyDescent="0.2">
      <c r="C25" s="13" t="s">
        <v>20</v>
      </c>
    </row>
    <row r="26" spans="1:11" x14ac:dyDescent="0.2">
      <c r="A26" s="1">
        <v>7</v>
      </c>
      <c r="C26" s="10" t="s">
        <v>39</v>
      </c>
      <c r="E26" s="21">
        <f>E17*E22*12</f>
        <v>8886.0831839999992</v>
      </c>
      <c r="G26" s="21">
        <f>G17*G22*12</f>
        <v>8958.7293840000002</v>
      </c>
      <c r="H26" s="21"/>
      <c r="I26" s="21">
        <f>I17*I22*12</f>
        <v>9037.1872800000001</v>
      </c>
      <c r="J26" s="21"/>
      <c r="K26" s="21">
        <f>K17*K22*12</f>
        <v>9096.1226627251363</v>
      </c>
    </row>
    <row r="27" spans="1:11" x14ac:dyDescent="0.2">
      <c r="A27" s="1">
        <v>8</v>
      </c>
      <c r="C27" s="10" t="s">
        <v>41</v>
      </c>
      <c r="E27" s="21">
        <f>E18*E23*12</f>
        <v>802.75612799999999</v>
      </c>
      <c r="G27" s="21">
        <f>G18*G23*12</f>
        <v>809.44204799999989</v>
      </c>
      <c r="H27" s="21"/>
      <c r="I27" s="21">
        <f>I18*I23*12</f>
        <v>816.79656</v>
      </c>
      <c r="J27" s="21"/>
      <c r="K27" s="21">
        <f>K18*K23*12</f>
        <v>822.21122755218323</v>
      </c>
    </row>
    <row r="28" spans="1:11" x14ac:dyDescent="0.2">
      <c r="A28" s="1">
        <v>9</v>
      </c>
      <c r="C28" s="10" t="s">
        <v>42</v>
      </c>
      <c r="E28" s="21">
        <v>1527.8040753897712</v>
      </c>
      <c r="G28" s="21">
        <v>1610.8050240000002</v>
      </c>
      <c r="H28" s="21"/>
      <c r="I28" s="21">
        <v>1680.7674240000006</v>
      </c>
      <c r="J28" s="21"/>
      <c r="K28" s="21">
        <v>1736.0442000000003</v>
      </c>
    </row>
    <row r="29" spans="1:11" x14ac:dyDescent="0.2">
      <c r="A29" s="1">
        <v>10</v>
      </c>
      <c r="C29" s="13" t="s">
        <v>47</v>
      </c>
      <c r="E29" s="22">
        <f>SUM(E26:E28)</f>
        <v>11216.643387389771</v>
      </c>
      <c r="G29" s="22">
        <f>SUM(G26:G28)</f>
        <v>11378.976456</v>
      </c>
      <c r="H29" s="21"/>
      <c r="I29" s="22">
        <f>SUM(I26:I28)</f>
        <v>11534.751264000002</v>
      </c>
      <c r="J29" s="21"/>
      <c r="K29" s="22">
        <f>SUM(K26:K28)</f>
        <v>11654.37809027732</v>
      </c>
    </row>
    <row r="30" spans="1:11" x14ac:dyDescent="0.2">
      <c r="E30" s="21"/>
      <c r="G30" s="21"/>
      <c r="H30" s="21"/>
      <c r="I30" s="21"/>
      <c r="J30" s="21"/>
      <c r="K30" s="21"/>
    </row>
    <row r="31" spans="1:11" ht="13.5" thickBot="1" x14ac:dyDescent="0.25">
      <c r="A31" s="1">
        <v>11</v>
      </c>
      <c r="C31" s="13" t="s">
        <v>43</v>
      </c>
      <c r="E31" s="23">
        <f>E13-E29</f>
        <v>-261.12299999999777</v>
      </c>
      <c r="G31" s="23">
        <f>G13-G29</f>
        <v>-261.9344400000009</v>
      </c>
      <c r="H31" s="21"/>
      <c r="I31" s="23">
        <f>I13-I29</f>
        <v>-261.37410000000091</v>
      </c>
      <c r="J31" s="21"/>
      <c r="K31" s="23">
        <f>K13-K29</f>
        <v>-262.90760627732016</v>
      </c>
    </row>
    <row r="32" spans="1:11" ht="13.5" thickTop="1" x14ac:dyDescent="0.2"/>
    <row r="34" spans="1:11" x14ac:dyDescent="0.2">
      <c r="C34" s="7" t="s">
        <v>19</v>
      </c>
    </row>
    <row r="35" spans="1:11" x14ac:dyDescent="0.2">
      <c r="C35" s="7" t="s">
        <v>18</v>
      </c>
    </row>
    <row r="36" spans="1:11" x14ac:dyDescent="0.2">
      <c r="A36" s="1">
        <v>12</v>
      </c>
      <c r="C36" s="10" t="s">
        <v>15</v>
      </c>
      <c r="E36" s="21">
        <v>480.33103150706819</v>
      </c>
      <c r="G36" s="21">
        <v>480.33103150706819</v>
      </c>
      <c r="H36" s="21"/>
      <c r="I36" s="21">
        <v>480.33103150706819</v>
      </c>
      <c r="J36" s="21"/>
      <c r="K36" s="21">
        <v>480.33103150706819</v>
      </c>
    </row>
    <row r="37" spans="1:11" x14ac:dyDescent="0.2">
      <c r="A37" s="1">
        <v>13</v>
      </c>
      <c r="C37" s="10" t="s">
        <v>17</v>
      </c>
      <c r="E37" s="21">
        <v>3.415</v>
      </c>
      <c r="G37" s="21">
        <v>2.9220000000000002</v>
      </c>
      <c r="H37" s="21"/>
      <c r="I37" s="21">
        <v>3.1579999999999999</v>
      </c>
      <c r="J37" s="21"/>
      <c r="K37" s="21">
        <v>4.3040000000000003</v>
      </c>
    </row>
    <row r="38" spans="1:11" x14ac:dyDescent="0.2">
      <c r="A38" s="1">
        <v>14</v>
      </c>
      <c r="C38" s="2" t="s">
        <v>46</v>
      </c>
      <c r="E38" s="22">
        <f>E36*E37</f>
        <v>1640.3304725966379</v>
      </c>
      <c r="G38" s="22">
        <f>G36*G37</f>
        <v>1403.5272740636533</v>
      </c>
      <c r="H38" s="21"/>
      <c r="I38" s="22">
        <f>I36*I37</f>
        <v>1516.8853974993212</v>
      </c>
      <c r="J38" s="21"/>
      <c r="K38" s="22">
        <f>K36*K37</f>
        <v>2067.3447596064216</v>
      </c>
    </row>
    <row r="40" spans="1:11" x14ac:dyDescent="0.2">
      <c r="C40" s="7" t="s">
        <v>16</v>
      </c>
    </row>
    <row r="41" spans="1:11" x14ac:dyDescent="0.2">
      <c r="A41" s="1">
        <v>15</v>
      </c>
      <c r="C41" s="10" t="s">
        <v>15</v>
      </c>
      <c r="E41" s="21">
        <f>E36</f>
        <v>480.33103150706819</v>
      </c>
      <c r="G41" s="21">
        <f>G36</f>
        <v>480.33103150706819</v>
      </c>
      <c r="H41" s="21"/>
      <c r="I41" s="21">
        <f>I36</f>
        <v>480.33103150706819</v>
      </c>
      <c r="J41" s="21"/>
      <c r="K41" s="21">
        <f>K36</f>
        <v>480.33103150706819</v>
      </c>
    </row>
    <row r="42" spans="1:11" x14ac:dyDescent="0.2">
      <c r="A42" s="1">
        <v>16</v>
      </c>
      <c r="C42" s="10" t="s">
        <v>14</v>
      </c>
      <c r="E42" s="21">
        <v>3.403</v>
      </c>
      <c r="G42" s="21">
        <v>2.8580000000000001</v>
      </c>
      <c r="H42" s="21"/>
      <c r="I42" s="21">
        <v>3.5960000000000001</v>
      </c>
      <c r="J42" s="21"/>
      <c r="K42" s="21">
        <v>5.2030000000000003</v>
      </c>
    </row>
    <row r="43" spans="1:11" x14ac:dyDescent="0.2">
      <c r="A43" s="1">
        <v>17</v>
      </c>
      <c r="C43" s="2" t="s">
        <v>45</v>
      </c>
      <c r="E43" s="22">
        <f>E41*E42</f>
        <v>1634.5665002185531</v>
      </c>
      <c r="G43" s="22">
        <f>G41*G42</f>
        <v>1372.786088047201</v>
      </c>
      <c r="H43" s="21"/>
      <c r="I43" s="22">
        <f>I41*I42</f>
        <v>1727.2703892994173</v>
      </c>
      <c r="J43" s="21"/>
      <c r="K43" s="22">
        <f>K41*K42</f>
        <v>2499.162356931276</v>
      </c>
    </row>
    <row r="45" spans="1:11" ht="13.5" thickBot="1" x14ac:dyDescent="0.25">
      <c r="A45" s="1">
        <v>18</v>
      </c>
      <c r="C45" s="2" t="s">
        <v>13</v>
      </c>
      <c r="E45" s="23">
        <f>E38-E43</f>
        <v>5.7639723780848726</v>
      </c>
      <c r="G45" s="23">
        <f>G38-G43</f>
        <v>30.741186016452275</v>
      </c>
      <c r="H45" s="21"/>
      <c r="I45" s="23">
        <f>I38-I43</f>
        <v>-210.38499180009603</v>
      </c>
      <c r="J45" s="21"/>
      <c r="K45" s="23">
        <f>K38-K43</f>
        <v>-431.81759732485443</v>
      </c>
    </row>
    <row r="46" spans="1:11" ht="13.5" thickTop="1" x14ac:dyDescent="0.2"/>
    <row r="48" spans="1:11" x14ac:dyDescent="0.2">
      <c r="C48" s="7" t="s">
        <v>12</v>
      </c>
    </row>
    <row r="49" spans="1:11" x14ac:dyDescent="0.2">
      <c r="C49" s="7" t="s">
        <v>11</v>
      </c>
    </row>
    <row r="50" spans="1:11" x14ac:dyDescent="0.2">
      <c r="A50" s="1">
        <v>19</v>
      </c>
      <c r="C50" s="10" t="s">
        <v>5</v>
      </c>
      <c r="E50" s="21">
        <v>219.55658333333335</v>
      </c>
      <c r="G50" s="21">
        <v>231.881</v>
      </c>
      <c r="H50" s="21"/>
      <c r="I50" s="21">
        <v>240.26458333333335</v>
      </c>
      <c r="J50" s="21"/>
      <c r="K50" s="21">
        <v>255.18858333333333</v>
      </c>
    </row>
    <row r="51" spans="1:11" x14ac:dyDescent="0.2">
      <c r="A51" s="1">
        <v>20</v>
      </c>
      <c r="C51" s="10" t="s">
        <v>4</v>
      </c>
      <c r="E51" s="21">
        <v>11</v>
      </c>
      <c r="G51" s="21">
        <v>11</v>
      </c>
      <c r="H51" s="21"/>
      <c r="I51" s="21">
        <v>11</v>
      </c>
      <c r="J51" s="21"/>
      <c r="K51" s="21">
        <v>11</v>
      </c>
    </row>
    <row r="52" spans="1:11" x14ac:dyDescent="0.2">
      <c r="C52" s="14"/>
    </row>
    <row r="53" spans="1:11" x14ac:dyDescent="0.2">
      <c r="A53" s="1">
        <v>21</v>
      </c>
      <c r="C53" s="13" t="s">
        <v>3</v>
      </c>
      <c r="E53" s="24">
        <v>0.1500027397260274</v>
      </c>
      <c r="F53" s="25"/>
      <c r="G53" s="24">
        <v>0.14399999999999999</v>
      </c>
      <c r="H53" s="24"/>
      <c r="I53" s="24">
        <v>0.14775342465753422</v>
      </c>
      <c r="J53" s="24"/>
      <c r="K53" s="24">
        <v>0.15975342465753423</v>
      </c>
    </row>
    <row r="54" spans="1:11" x14ac:dyDescent="0.2">
      <c r="C54" s="14"/>
    </row>
    <row r="55" spans="1:11" x14ac:dyDescent="0.2">
      <c r="C55" s="13" t="s">
        <v>48</v>
      </c>
    </row>
    <row r="56" spans="1:11" x14ac:dyDescent="0.2">
      <c r="A56" s="1">
        <v>22</v>
      </c>
      <c r="C56" s="10" t="s">
        <v>10</v>
      </c>
      <c r="E56" s="21">
        <v>12020.942494083334</v>
      </c>
      <c r="G56" s="21">
        <v>12187.665359999999</v>
      </c>
      <c r="H56" s="21"/>
      <c r="I56" s="21">
        <v>12957.468979166666</v>
      </c>
      <c r="J56" s="21"/>
      <c r="K56" s="21">
        <v>14880.046294166665</v>
      </c>
    </row>
    <row r="57" spans="1:11" x14ac:dyDescent="0.2">
      <c r="A57" s="1">
        <v>23</v>
      </c>
      <c r="C57" s="10" t="s">
        <v>9</v>
      </c>
      <c r="E57" s="21">
        <f>+E69</f>
        <v>593.17499999999995</v>
      </c>
      <c r="G57" s="21">
        <v>578.16</v>
      </c>
      <c r="H57" s="21"/>
      <c r="I57" s="21">
        <f>I51*I53*365</f>
        <v>593.2299999999999</v>
      </c>
      <c r="J57" s="21"/>
      <c r="K57" s="21">
        <v>641.40999999999985</v>
      </c>
    </row>
    <row r="58" spans="1:11" x14ac:dyDescent="0.2">
      <c r="A58" s="1">
        <v>24</v>
      </c>
      <c r="C58" s="13" t="s">
        <v>8</v>
      </c>
      <c r="E58" s="22">
        <f>SUM(E56:E57)</f>
        <v>12614.117494083333</v>
      </c>
      <c r="G58" s="22">
        <f>SUM(G56:G57)</f>
        <v>12765.825359999999</v>
      </c>
      <c r="H58" s="21"/>
      <c r="I58" s="22">
        <f>SUM(I56:I57)</f>
        <v>13550.698979166666</v>
      </c>
      <c r="J58" s="21"/>
      <c r="K58" s="22">
        <f>SUM(K56:K57)</f>
        <v>15521.456294166665</v>
      </c>
    </row>
    <row r="59" spans="1:11" x14ac:dyDescent="0.2">
      <c r="E59" s="8"/>
      <c r="F59" s="8"/>
      <c r="G59" s="8"/>
      <c r="H59" s="8"/>
      <c r="I59" s="8"/>
      <c r="J59" s="8"/>
      <c r="K59" s="9"/>
    </row>
    <row r="60" spans="1:11" x14ac:dyDescent="0.2">
      <c r="C60" s="7" t="s">
        <v>7</v>
      </c>
    </row>
    <row r="61" spans="1:11" x14ac:dyDescent="0.2">
      <c r="C61" s="13" t="s">
        <v>6</v>
      </c>
    </row>
    <row r="62" spans="1:11" x14ac:dyDescent="0.2">
      <c r="A62" s="1">
        <v>25</v>
      </c>
      <c r="C62" s="10" t="s">
        <v>5</v>
      </c>
      <c r="E62" s="21">
        <v>231.52902557494477</v>
      </c>
      <c r="G62" s="21">
        <v>241.38835155740335</v>
      </c>
      <c r="H62" s="21"/>
      <c r="I62" s="21">
        <v>252.98517867909791</v>
      </c>
      <c r="J62" s="21"/>
      <c r="K62" s="21">
        <v>257.27661056259097</v>
      </c>
    </row>
    <row r="63" spans="1:11" x14ac:dyDescent="0.2">
      <c r="A63" s="1">
        <v>26</v>
      </c>
      <c r="C63" s="10" t="s">
        <v>4</v>
      </c>
      <c r="E63" s="21">
        <f>E51</f>
        <v>11</v>
      </c>
      <c r="G63" s="21">
        <f>G51</f>
        <v>11</v>
      </c>
      <c r="H63" s="21"/>
      <c r="I63" s="21">
        <f>I51</f>
        <v>11</v>
      </c>
      <c r="J63" s="21"/>
      <c r="K63" s="21">
        <v>11</v>
      </c>
    </row>
    <row r="64" spans="1:11" x14ac:dyDescent="0.2">
      <c r="C64" s="15"/>
    </row>
    <row r="65" spans="1:11" x14ac:dyDescent="0.2">
      <c r="A65" s="1">
        <v>27</v>
      </c>
      <c r="C65" s="13" t="s">
        <v>3</v>
      </c>
      <c r="E65" s="24">
        <v>0.14995670248800369</v>
      </c>
      <c r="F65" s="25"/>
      <c r="G65" s="24">
        <v>0.14399999999999996</v>
      </c>
      <c r="H65" s="24"/>
      <c r="I65" s="24">
        <v>0.14773945636765193</v>
      </c>
      <c r="J65" s="24"/>
      <c r="K65" s="24">
        <v>0.15975330217431422</v>
      </c>
    </row>
    <row r="66" spans="1:11" x14ac:dyDescent="0.2">
      <c r="C66" s="15"/>
    </row>
    <row r="67" spans="1:11" x14ac:dyDescent="0.2">
      <c r="C67" s="13" t="s">
        <v>7</v>
      </c>
    </row>
    <row r="68" spans="1:11" x14ac:dyDescent="0.2">
      <c r="A68" s="1">
        <v>28</v>
      </c>
      <c r="C68" s="10" t="s">
        <v>2</v>
      </c>
      <c r="E68" s="21">
        <v>12672.555159999978</v>
      </c>
      <c r="G68" s="21">
        <v>12687.371757857116</v>
      </c>
      <c r="H68" s="21"/>
      <c r="I68" s="21">
        <v>13642.200859999972</v>
      </c>
      <c r="J68" s="21"/>
      <c r="K68" s="21">
        <v>15001.787659999969</v>
      </c>
    </row>
    <row r="69" spans="1:11" x14ac:dyDescent="0.2">
      <c r="A69" s="1">
        <v>29</v>
      </c>
      <c r="C69" s="10" t="s">
        <v>1</v>
      </c>
      <c r="E69" s="21">
        <v>593.17499999999995</v>
      </c>
      <c r="G69" s="21">
        <v>579.74400000000003</v>
      </c>
      <c r="H69" s="21"/>
      <c r="I69" s="21">
        <f>+I63*I65*365</f>
        <v>593.17391731612247</v>
      </c>
      <c r="J69" s="21"/>
      <c r="K69" s="21">
        <f>+K63*K65*365</f>
        <v>641.40950822987156</v>
      </c>
    </row>
    <row r="70" spans="1:11" x14ac:dyDescent="0.2">
      <c r="A70" s="1">
        <v>30</v>
      </c>
      <c r="C70" s="2" t="s">
        <v>0</v>
      </c>
      <c r="E70" s="22">
        <f>SUM(E68:E69)</f>
        <v>13265.730159999977</v>
      </c>
      <c r="G70" s="22">
        <f>SUM(G68:G69)</f>
        <v>13267.115757857116</v>
      </c>
      <c r="H70" s="21"/>
      <c r="I70" s="22">
        <f>SUM(I68:I69)</f>
        <v>14235.374777316094</v>
      </c>
      <c r="J70" s="21"/>
      <c r="K70" s="22">
        <f>SUM(K68:K69)</f>
        <v>15643.197168229841</v>
      </c>
    </row>
    <row r="72" spans="1:11" ht="13.5" thickBot="1" x14ac:dyDescent="0.25">
      <c r="A72" s="1">
        <v>31</v>
      </c>
      <c r="C72" s="13" t="s">
        <v>49</v>
      </c>
      <c r="E72" s="23">
        <f>E58-E70</f>
        <v>-651.61266591664389</v>
      </c>
      <c r="G72" s="23">
        <f>G58-G70</f>
        <v>-501.29039785711757</v>
      </c>
      <c r="H72" s="21"/>
      <c r="I72" s="23">
        <f>I58-I70</f>
        <v>-684.67579814942837</v>
      </c>
      <c r="J72" s="21"/>
      <c r="K72" s="23">
        <f>K58-K70</f>
        <v>-121.74087406317631</v>
      </c>
    </row>
    <row r="73" spans="1:11" ht="13.5" thickTop="1" x14ac:dyDescent="0.2">
      <c r="C73" s="10"/>
      <c r="E73" s="11"/>
      <c r="G73" s="11"/>
      <c r="I73" s="11"/>
      <c r="K73" s="11"/>
    </row>
    <row r="74" spans="1:11" x14ac:dyDescent="0.2">
      <c r="A74" s="15"/>
    </row>
    <row r="75" spans="1:11" x14ac:dyDescent="0.2">
      <c r="A75" s="16"/>
    </row>
  </sheetData>
  <mergeCells count="1">
    <mergeCell ref="A6:K6"/>
  </mergeCells>
  <printOptions horizontalCentered="1"/>
  <pageMargins left="0.7" right="0.7" top="0.75" bottom="0.75" header="0.3" footer="0.3"/>
  <pageSetup scale="76" orientation="portrait" blackAndWhite="1" r:id="rId1"/>
  <headerFooter>
    <oddHeader>&amp;R&amp;"Arial,Regular"&amp;10Filed: 2022-10-31
EB-2022-0200
Exhibit 4
Tab 7
Schedule 1
Attachment 2
Page 1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2022-11-01T21:27:11Z</dcterms:created>
  <dcterms:modified xsi:type="dcterms:W3CDTF">2022-11-01T21:31:06Z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2022-11-01T21:27:18Z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8ef33f68-6692-401b-8c44-c2aef746082c</vt:lpwstr>
  </property>
  <property fmtid="{D5CDD505-2E9C-101B-9397-08002B2CF9AE}" pid="8" name="MSIP_Label_67694783-de61-499c-97f7-53d7c605e6e9_ContentBits">
    <vt:lpwstr>0</vt:lpwstr>
  </property>
</Properties>
</file>