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codeName="ThisWorkbook" defaultThemeVersion="166925"/>
  <xr:revisionPtr revIDLastSave="2" documentId="6_{1A7B8E8A-73C4-4351-9CBC-16456F00BC5B}" xr6:coauthVersionLast="47" xr6:coauthVersionMax="47" xr10:uidLastSave="{08CBA103-EE9E-4108-8FA0-26571525D0F2}"/>
  <bookViews>
    <workbookView xWindow="-28920" yWindow="0" windowWidth="29040" windowHeight="15840" tabRatio="944" xr2:uid="{27E9184E-BA1A-4351-8D56-DFECEBC58FD3}"/>
  </bookViews>
  <sheets>
    <sheet name="Sheet 1" sheetId="141" r:id="rId1"/>
    <sheet name="Sheet 2" sheetId="125" r:id="rId2"/>
    <sheet name="Sheet 3" sheetId="164" r:id="rId3"/>
    <sheet name="Sheet 4" sheetId="153" r:id="rId4"/>
    <sheet name="Sheet 5" sheetId="159" r:id="rId5"/>
  </sheets>
  <definedNames>
    <definedName name="_xlnm.Print_Area" localSheetId="2">'Sheet 3'!$A$1:$H$84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53" l="1"/>
  <c r="H74" i="164"/>
  <c r="H73" i="164"/>
  <c r="E76" i="164"/>
  <c r="E82" i="164"/>
  <c r="H80" i="164"/>
  <c r="H82" i="164" s="1"/>
  <c r="H72" i="164"/>
  <c r="H71" i="164"/>
  <c r="H70" i="164"/>
  <c r="H69" i="164"/>
  <c r="H68" i="164"/>
  <c r="H67" i="164"/>
  <c r="H66" i="164"/>
  <c r="H65" i="164"/>
  <c r="H64" i="164"/>
  <c r="H63" i="164"/>
  <c r="H46" i="164"/>
  <c r="H45" i="164"/>
  <c r="H44" i="164"/>
  <c r="H43" i="164"/>
  <c r="H42" i="164"/>
  <c r="H41" i="164"/>
  <c r="H40" i="164"/>
  <c r="H39" i="164"/>
  <c r="H38" i="164"/>
  <c r="H37" i="164"/>
  <c r="H36" i="164"/>
  <c r="H35" i="164"/>
  <c r="H34" i="164"/>
  <c r="H33" i="164"/>
  <c r="H32" i="164"/>
  <c r="H31" i="164"/>
  <c r="H30" i="164"/>
  <c r="H29" i="164"/>
  <c r="H28" i="164"/>
  <c r="H27" i="164"/>
  <c r="H26" i="164"/>
  <c r="H25" i="164"/>
  <c r="H24" i="164"/>
  <c r="H23" i="164"/>
  <c r="H22" i="164"/>
  <c r="H21" i="164"/>
  <c r="H20" i="164"/>
  <c r="H19" i="164"/>
  <c r="H18" i="164"/>
  <c r="H17" i="164"/>
  <c r="H16" i="164"/>
  <c r="H15" i="164"/>
  <c r="H14" i="164"/>
  <c r="E84" i="164" l="1"/>
  <c r="H76" i="164"/>
  <c r="H84" i="164" s="1"/>
  <c r="E25" i="125" l="1"/>
  <c r="F17" i="159" l="1"/>
  <c r="E17" i="159"/>
  <c r="F12" i="141"/>
  <c r="I14" i="141"/>
  <c r="I13" i="141"/>
  <c r="I12" i="141"/>
  <c r="G19" i="159" l="1"/>
  <c r="I15" i="141"/>
  <c r="H12" i="141"/>
  <c r="F14" i="141"/>
  <c r="H14" i="141" s="1"/>
  <c r="F13" i="141"/>
  <c r="H13" i="141" s="1"/>
  <c r="H15" i="141" l="1"/>
  <c r="F15" i="141"/>
  <c r="H19" i="125" l="1"/>
  <c r="F17" i="125"/>
  <c r="F21" i="125" s="1"/>
  <c r="E17" i="125"/>
  <c r="E21" i="125" s="1"/>
  <c r="H15" i="125"/>
  <c r="H14" i="125"/>
  <c r="H17" i="125" l="1"/>
  <c r="H21" i="125" s="1"/>
</calcChain>
</file>

<file path=xl/sharedStrings.xml><?xml version="1.0" encoding="utf-8"?>
<sst xmlns="http://schemas.openxmlformats.org/spreadsheetml/2006/main" count="139" uniqueCount="80">
  <si>
    <t>(a)</t>
  </si>
  <si>
    <t>(b)</t>
  </si>
  <si>
    <t>(c)</t>
  </si>
  <si>
    <t>Short Term Debt</t>
  </si>
  <si>
    <t>Common Equity</t>
  </si>
  <si>
    <t>Total</t>
  </si>
  <si>
    <t>2022 Utility Cost of Capital Summary - Estimate - EGI</t>
  </si>
  <si>
    <t>Long and Medium Term Debt</t>
  </si>
  <si>
    <t>Debt</t>
  </si>
  <si>
    <t>Total Debt</t>
  </si>
  <si>
    <t>Rate Base</t>
  </si>
  <si>
    <t>Utility Income</t>
  </si>
  <si>
    <t>Indicated Rate of Return</t>
  </si>
  <si>
    <t xml:space="preserve">Net Sufficiency (Deficiency) </t>
  </si>
  <si>
    <t>Revenue at Existing Rates</t>
  </si>
  <si>
    <t>Revenue Requirement</t>
  </si>
  <si>
    <t>Allowed Rate of Return (1)</t>
  </si>
  <si>
    <t>Earnings on Common Equity</t>
  </si>
  <si>
    <t>(1)</t>
  </si>
  <si>
    <t>Long and Medium Term Debt (1)</t>
  </si>
  <si>
    <t>Carrying Cost</t>
  </si>
  <si>
    <t>Medium Term Notes</t>
  </si>
  <si>
    <t>Total - Medium Term Notes</t>
  </si>
  <si>
    <t>Long Term Debentures</t>
  </si>
  <si>
    <t>Total - Long Term Debentures</t>
  </si>
  <si>
    <t>Month / Day</t>
  </si>
  <si>
    <t>January 1</t>
  </si>
  <si>
    <t>January 31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</si>
  <si>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</si>
  <si>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</si>
  <si>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</si>
  <si>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</si>
  <si>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</si>
  <si>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</si>
  <si>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</si>
  <si>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</si>
  <si>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</si>
  <si>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</si>
  <si>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</si>
  <si>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of Monthly Averages</t>
  </si>
  <si>
    <t>2022 Unamortized Debt Discount and Expense - Estimate - EGI</t>
  </si>
  <si>
    <t>Calculated Cost Rate</t>
  </si>
  <si>
    <t>(c) = (b / a)</t>
  </si>
  <si>
    <t>Debt Summary</t>
  </si>
  <si>
    <t>Unamortized Finance Costs</t>
  </si>
  <si>
    <t>-</t>
  </si>
  <si>
    <t>Percentage Allocation of Debt to Unregulated</t>
  </si>
  <si>
    <t>2022 Calculation of Cost Rates for Capital Structure Components - Estimate - EGI</t>
  </si>
  <si>
    <t>As approved in the EB-2017-0306/0307 Decision, for the purposes of determining any applicable earnings sharing amount, a 1.50% (or 150 basis point) ROE deadband was added to the annual OEB formula ROE.</t>
  </si>
  <si>
    <t>OEB-Approved Formula ROE (1)</t>
  </si>
  <si>
    <t>(Deficiency)/Sufficiency in Rate of Return (1)</t>
  </si>
  <si>
    <t>Gross (Deficiency)/Sufficiency</t>
  </si>
  <si>
    <t>Gross Revenue (Deficiency)/Sufficiency</t>
  </si>
  <si>
    <t>(Deficiency)/Sufficiency In Common Equity Return (1)</t>
  </si>
  <si>
    <t>2022 Utility (Deficiency)/Sufficiency Calculation and Required Rate of Return - Estimate - EGI</t>
  </si>
  <si>
    <t>Principal</t>
  </si>
  <si>
    <t>Principal (Average of Monthly Averages)</t>
  </si>
  <si>
    <t>2022 Summary Statement of Principal and Carrying Cost of Term Debt - Actual - EGI</t>
  </si>
  <si>
    <t>Line No.</t>
  </si>
  <si>
    <t>2022 Summary Statement of Principal and Carrying Cost of Term Debt - Actual - EGI (Continued)</t>
  </si>
  <si>
    <t>Carrying Cost ($ millions)</t>
  </si>
  <si>
    <t>Component</t>
  </si>
  <si>
    <t xml:space="preserve"> (%)</t>
  </si>
  <si>
    <t>($ millions)</t>
  </si>
  <si>
    <t>Cost Rate</t>
  </si>
  <si>
    <t xml:space="preserve">Particulars </t>
  </si>
  <si>
    <t xml:space="preserve">Component </t>
  </si>
  <si>
    <t>Particulars</t>
  </si>
  <si>
    <t>Coupon Rate</t>
  </si>
  <si>
    <t>(%)</t>
  </si>
  <si>
    <t xml:space="preserve">Maturity Date </t>
  </si>
  <si>
    <t>Effective Cost Rate</t>
  </si>
  <si>
    <t>Cost Component</t>
  </si>
  <si>
    <t>Cost</t>
  </si>
  <si>
    <t xml:space="preserve">Cost Component </t>
  </si>
  <si>
    <t xml:space="preserve"> </t>
  </si>
  <si>
    <t>Note:</t>
  </si>
  <si>
    <t>(d) = (a x c)</t>
  </si>
  <si>
    <t>(d) = (b x c)</t>
  </si>
  <si>
    <t>(e) = (a x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</si>
</sst>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);\(#,##0.0\)"/>
    <numFmt numFmtId="165" formatCode="0.0"/>
    <numFmt numFmtId="166" formatCode="0.000"/>
    <numFmt numFmtId="167" formatCode="0.000%"/>
    <numFmt numFmtId="168" formatCode="[$-409]mmmm\ d\,\ yyyy;@"/>
    <numFmt numFmtId="169" formatCode="#,##0.000_);\(#,##0.000\)"/>
  </numFmts>
  <fonts count="5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37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wrapText="1"/>
    </xf>
    <xf numFmtId="166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wrapText="1"/>
    </xf>
    <xf numFmtId="169" fontId="2" fillId="0" borderId="0" xfId="0" applyNumberFormat="1" applyFont="1" applyAlignment="1">
      <alignment horizontal="center" wrapText="1"/>
    </xf>
    <xf numFmtId="169" fontId="2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left" wrapText="1"/>
    </xf>
    <xf numFmtId="39" fontId="2" fillId="0" borderId="0" xfId="0" applyNumberFormat="1" applyFont="1" applyAlignment="1">
      <alignment horizontal="center" wrapText="1"/>
    </xf>
    <xf numFmtId="39" fontId="2" fillId="0" borderId="2" xfId="0" applyNumberFormat="1" applyFont="1" applyBorder="1" applyAlignment="1">
      <alignment horizontal="center" wrapText="1"/>
    </xf>
    <xf numFmtId="168" fontId="3" fillId="0" borderId="0" xfId="0" applyNumberFormat="1" applyFont="1" applyAlignment="1">
      <alignment horizontal="left"/>
    </xf>
    <xf numFmtId="165" fontId="3" fillId="0" borderId="4" xfId="0" applyNumberFormat="1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164" fontId="2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wrapText="1"/>
    </xf>
    <xf numFmtId="49" fontId="2" fillId="0" borderId="0" xfId="0" applyNumberFormat="1" applyFont="1" applyAlignment="1">
      <alignment horizontal="center" vertical="top"/>
    </xf>
    <xf numFmtId="164" fontId="2" fillId="0" borderId="0" xfId="0" applyNumberFormat="1" applyFont="1" applyFill="1" applyAlignment="1">
      <alignment horizontal="center"/>
    </xf>
    <xf numFmtId="167" fontId="2" fillId="0" borderId="0" xfId="0" applyNumberFormat="1" applyFont="1" applyFill="1" applyAlignment="1">
      <alignment horizontal="center"/>
    </xf>
    <xf numFmtId="37" fontId="2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6BCB6-A5B7-483A-8092-E8E5310B232A}">
  <dimension ref="A4:I18"/>
  <sheetViews>
    <sheetView tabSelected="1" view="pageLayout" zoomScaleNormal="100" workbookViewId="0"/>
  </sheetViews>
  <sheetFormatPr defaultColWidth="101.28515625" defaultRowHeight="12.75" x14ac:dyDescent="0.2"/>
  <cols>
    <col min="1" max="1" width="5.7109375" style="3" bestFit="1" customWidth="1"/>
    <col min="2" max="2" width="1.28515625" style="3" customWidth="1"/>
    <col min="3" max="3" width="28.28515625" style="3" customWidth="1"/>
    <col min="4" max="4" width="1.28515625" style="3" customWidth="1"/>
    <col min="5" max="5" width="10.28515625" style="3" customWidth="1"/>
    <col min="6" max="6" width="11.5703125" style="4" customWidth="1"/>
    <col min="7" max="7" width="10.28515625" style="4" customWidth="1"/>
    <col min="8" max="9" width="10.5703125" style="4" customWidth="1"/>
    <col min="10" max="16384" width="101.28515625" style="3"/>
  </cols>
  <sheetData>
    <row r="4" spans="1:9" x14ac:dyDescent="0.2">
      <c r="F4" s="4" t="s">
        <v>75</v>
      </c>
    </row>
    <row r="6" spans="1:9" s="2" customFormat="1" x14ac:dyDescent="0.2">
      <c r="A6" s="1" t="s">
        <v>6</v>
      </c>
      <c r="B6" s="1"/>
      <c r="C6" s="1"/>
      <c r="D6" s="1"/>
      <c r="E6" s="1"/>
      <c r="F6" s="13"/>
      <c r="G6" s="13"/>
      <c r="H6" s="13"/>
      <c r="I6" s="13"/>
    </row>
    <row r="8" spans="1:9" s="14" customFormat="1" ht="25.5" x14ac:dyDescent="0.2">
      <c r="E8" s="12" t="s">
        <v>55</v>
      </c>
      <c r="F8" s="12" t="s">
        <v>61</v>
      </c>
      <c r="G8" s="12" t="s">
        <v>64</v>
      </c>
      <c r="H8" s="12" t="s">
        <v>72</v>
      </c>
      <c r="I8" s="12" t="s">
        <v>73</v>
      </c>
    </row>
    <row r="9" spans="1:9" s="6" customFormat="1" ht="25.5" x14ac:dyDescent="0.2">
      <c r="A9" s="7" t="s">
        <v>58</v>
      </c>
      <c r="C9" s="5" t="s">
        <v>65</v>
      </c>
      <c r="E9" s="7" t="s">
        <v>63</v>
      </c>
      <c r="F9" s="7" t="s">
        <v>62</v>
      </c>
      <c r="G9" s="7" t="s">
        <v>62</v>
      </c>
      <c r="H9" s="7" t="s">
        <v>62</v>
      </c>
      <c r="I9" s="7" t="s">
        <v>63</v>
      </c>
    </row>
    <row r="10" spans="1:9" s="6" customFormat="1" ht="13.15" customHeight="1" x14ac:dyDescent="0.2">
      <c r="A10" s="12"/>
      <c r="E10" s="12" t="s">
        <v>0</v>
      </c>
      <c r="F10" s="12" t="s">
        <v>1</v>
      </c>
      <c r="G10" s="12" t="s">
        <v>2</v>
      </c>
      <c r="H10" s="12" t="s">
        <v>78</v>
      </c>
      <c r="I10" s="12" t="s">
        <v>79</v>
      </c>
    </row>
    <row r="11" spans="1:9" ht="13.15" customHeight="1" x14ac:dyDescent="0.2">
      <c r="E11" s="4"/>
    </row>
    <row r="12" spans="1:9" x14ac:dyDescent="0.2">
      <c r="A12" s="4">
        <v>1</v>
      </c>
      <c r="C12" s="3" t="s">
        <v>7</v>
      </c>
      <c r="E12" s="11">
        <v>9079.5695466349116</v>
      </c>
      <c r="F12" s="16">
        <f>100*E12/E$15</f>
        <v>60.521816053951298</v>
      </c>
      <c r="G12" s="16">
        <v>4.24</v>
      </c>
      <c r="H12" s="16">
        <f>F12*G12/100</f>
        <v>2.5661250006875349</v>
      </c>
      <c r="I12" s="24">
        <f>E12*G12/100</f>
        <v>384.97374877732028</v>
      </c>
    </row>
    <row r="13" spans="1:9" x14ac:dyDescent="0.2">
      <c r="A13" s="4">
        <v>2</v>
      </c>
      <c r="C13" s="3" t="s">
        <v>3</v>
      </c>
      <c r="E13" s="11">
        <v>521.80213835596624</v>
      </c>
      <c r="F13" s="16">
        <f>100*E13/E$15</f>
        <v>3.4781839460487012</v>
      </c>
      <c r="G13" s="16">
        <v>2.4</v>
      </c>
      <c r="H13" s="16">
        <f t="shared" ref="H13:H14" si="0">F13*G13/100</f>
        <v>8.3476414705168811E-2</v>
      </c>
      <c r="I13" s="24">
        <f t="shared" ref="I13:I14" si="1">E13*G13/100</f>
        <v>12.523251320543189</v>
      </c>
    </row>
    <row r="14" spans="1:9" x14ac:dyDescent="0.2">
      <c r="A14" s="4">
        <v>3</v>
      </c>
      <c r="C14" s="3" t="s">
        <v>4</v>
      </c>
      <c r="E14" s="11">
        <v>5400.7715728073681</v>
      </c>
      <c r="F14" s="16">
        <f>100*E14/E$15</f>
        <v>36</v>
      </c>
      <c r="G14" s="16">
        <v>8.66</v>
      </c>
      <c r="H14" s="16">
        <f t="shared" si="0"/>
        <v>3.1175999999999999</v>
      </c>
      <c r="I14" s="24">
        <f t="shared" si="1"/>
        <v>467.70681820511811</v>
      </c>
    </row>
    <row r="15" spans="1:9" ht="13.5" thickBot="1" x14ac:dyDescent="0.25">
      <c r="A15" s="4">
        <v>4</v>
      </c>
      <c r="C15" s="3" t="s">
        <v>5</v>
      </c>
      <c r="E15" s="23">
        <v>15002.143257798247</v>
      </c>
      <c r="F15" s="20">
        <f>F12+F13+F14</f>
        <v>100</v>
      </c>
      <c r="H15" s="20">
        <f>H12+H13+H14</f>
        <v>5.7672014153927034</v>
      </c>
      <c r="I15" s="22">
        <f>I12+I13+I14</f>
        <v>865.20381830298152</v>
      </c>
    </row>
    <row r="16" spans="1:9" ht="13.5" thickTop="1" x14ac:dyDescent="0.2"/>
    <row r="17" spans="1:1" x14ac:dyDescent="0.2">
      <c r="A17" s="8"/>
    </row>
    <row r="18" spans="1:1" x14ac:dyDescent="0.2">
      <c r="A18" s="10"/>
    </row>
  </sheetData>
  <pageMargins left="0.7" right="0.7" top="0.75" bottom="0.75" header="0.3" footer="0.3"/>
  <pageSetup orientation="portrait" r:id="rId1"/>
  <headerFooter>
    <oddHeader>&amp;R&amp;"Arial,Regular"&amp;10Filed: 2022-10-31
EB-2022-0200
Exhibit 5
Tab 2
Schedule 1
Attachment 4
Page 1 of 6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CC256-B698-452A-ACB1-9015A6E81D57}">
  <sheetPr>
    <pageSetUpPr fitToPage="1"/>
  </sheetPr>
  <dimension ref="A6:I40"/>
  <sheetViews>
    <sheetView view="pageLayout" zoomScaleNormal="100" workbookViewId="0">
      <selection activeCell="C16" sqref="C16"/>
    </sheetView>
  </sheetViews>
  <sheetFormatPr defaultColWidth="101.28515625" defaultRowHeight="12.75" x14ac:dyDescent="0.2"/>
  <cols>
    <col min="1" max="1" width="5.7109375" style="3" bestFit="1" customWidth="1"/>
    <col min="2" max="2" width="1.28515625" style="3" customWidth="1"/>
    <col min="3" max="3" width="44.42578125" style="3" customWidth="1"/>
    <col min="4" max="4" width="1.28515625" style="3" customWidth="1"/>
    <col min="5" max="5" width="10.28515625" style="3" customWidth="1"/>
    <col min="6" max="6" width="11.28515625" style="4" customWidth="1"/>
    <col min="7" max="7" width="10.28515625" style="4" customWidth="1"/>
    <col min="8" max="8" width="10.5703125" style="4" customWidth="1"/>
    <col min="9" max="16384" width="101.28515625" style="3"/>
  </cols>
  <sheetData>
    <row r="6" spans="1:8" s="2" customFormat="1" x14ac:dyDescent="0.2">
      <c r="A6" s="1" t="s">
        <v>54</v>
      </c>
      <c r="B6" s="1"/>
      <c r="C6" s="1"/>
      <c r="D6" s="1"/>
      <c r="E6" s="1"/>
      <c r="F6" s="13"/>
      <c r="G6" s="13"/>
      <c r="H6" s="13"/>
    </row>
    <row r="8" spans="1:8" s="14" customFormat="1" ht="25.5" x14ac:dyDescent="0.2">
      <c r="E8" s="12" t="s">
        <v>55</v>
      </c>
      <c r="F8" s="12" t="s">
        <v>66</v>
      </c>
      <c r="G8" s="12" t="s">
        <v>64</v>
      </c>
      <c r="H8" s="12" t="s">
        <v>74</v>
      </c>
    </row>
    <row r="9" spans="1:8" s="6" customFormat="1" ht="25.5" x14ac:dyDescent="0.2">
      <c r="A9" s="7" t="s">
        <v>58</v>
      </c>
      <c r="C9" s="5" t="s">
        <v>67</v>
      </c>
      <c r="E9" s="7" t="s">
        <v>63</v>
      </c>
      <c r="F9" s="7" t="s">
        <v>62</v>
      </c>
      <c r="G9" s="7" t="s">
        <v>62</v>
      </c>
      <c r="H9" s="7" t="s">
        <v>62</v>
      </c>
    </row>
    <row r="10" spans="1:8" s="6" customFormat="1" ht="13.15" customHeight="1" x14ac:dyDescent="0.2">
      <c r="A10" s="12"/>
      <c r="E10" s="12" t="s">
        <v>0</v>
      </c>
      <c r="F10" s="12" t="s">
        <v>1</v>
      </c>
      <c r="G10" s="12" t="s">
        <v>2</v>
      </c>
      <c r="H10" s="12" t="s">
        <v>78</v>
      </c>
    </row>
    <row r="11" spans="1:8" ht="13.15" customHeight="1" x14ac:dyDescent="0.2">
      <c r="E11" s="4"/>
    </row>
    <row r="12" spans="1:8" x14ac:dyDescent="0.2">
      <c r="C12" s="8" t="s">
        <v>8</v>
      </c>
      <c r="E12" s="4"/>
    </row>
    <row r="14" spans="1:8" x14ac:dyDescent="0.2">
      <c r="A14" s="4">
        <v>1</v>
      </c>
      <c r="C14" s="3" t="s">
        <v>19</v>
      </c>
      <c r="E14" s="11">
        <v>9079.5695466349116</v>
      </c>
      <c r="F14" s="16">
        <v>60.52</v>
      </c>
      <c r="G14" s="16">
        <v>4.24</v>
      </c>
      <c r="H14" s="15">
        <f>F14*G14/100</f>
        <v>2.5660480000000003</v>
      </c>
    </row>
    <row r="15" spans="1:8" x14ac:dyDescent="0.2">
      <c r="A15" s="4">
        <v>2</v>
      </c>
      <c r="C15" s="3" t="s">
        <v>3</v>
      </c>
      <c r="E15" s="11">
        <v>521.80213835596624</v>
      </c>
      <c r="F15" s="16">
        <v>3.48</v>
      </c>
      <c r="G15" s="16">
        <v>2.4</v>
      </c>
      <c r="H15" s="15">
        <f>F15*G15/100</f>
        <v>8.3519999999999997E-2</v>
      </c>
    </row>
    <row r="16" spans="1:8" x14ac:dyDescent="0.2">
      <c r="A16" s="4"/>
      <c r="E16" s="9"/>
    </row>
    <row r="17" spans="1:8" x14ac:dyDescent="0.2">
      <c r="A17" s="4">
        <v>3</v>
      </c>
      <c r="C17" s="3" t="s">
        <v>9</v>
      </c>
      <c r="E17" s="18">
        <f>E14+E15</f>
        <v>9601.3716849908778</v>
      </c>
      <c r="F17" s="19">
        <f>F14+F15</f>
        <v>64</v>
      </c>
      <c r="H17" s="17">
        <f>H14+H15</f>
        <v>2.6495680000000004</v>
      </c>
    </row>
    <row r="18" spans="1:8" x14ac:dyDescent="0.2">
      <c r="A18" s="4"/>
      <c r="E18" s="9"/>
    </row>
    <row r="19" spans="1:8" x14ac:dyDescent="0.2">
      <c r="A19" s="4">
        <v>4</v>
      </c>
      <c r="C19" s="8" t="s">
        <v>4</v>
      </c>
      <c r="E19" s="18">
        <v>5400.7715728073681</v>
      </c>
      <c r="F19" s="19">
        <v>36</v>
      </c>
      <c r="G19" s="16">
        <v>8.66</v>
      </c>
      <c r="H19" s="17">
        <f>F19*G19/100</f>
        <v>3.1175999999999999</v>
      </c>
    </row>
    <row r="20" spans="1:8" x14ac:dyDescent="0.2">
      <c r="A20" s="4"/>
      <c r="E20" s="9"/>
    </row>
    <row r="21" spans="1:8" ht="13.5" thickBot="1" x14ac:dyDescent="0.25">
      <c r="A21" s="4">
        <v>5</v>
      </c>
      <c r="C21" s="3" t="s">
        <v>5</v>
      </c>
      <c r="E21" s="23">
        <f>E17+E19</f>
        <v>15002.143257798245</v>
      </c>
      <c r="F21" s="20">
        <f>F17+F19</f>
        <v>100</v>
      </c>
      <c r="H21" s="21">
        <f>H17+H19</f>
        <v>5.7671679999999999</v>
      </c>
    </row>
    <row r="22" spans="1:8" ht="13.5" thickTop="1" x14ac:dyDescent="0.2">
      <c r="A22" s="4"/>
      <c r="E22" s="9"/>
    </row>
    <row r="23" spans="1:8" x14ac:dyDescent="0.2">
      <c r="A23" s="4">
        <v>6</v>
      </c>
      <c r="C23" s="3" t="s">
        <v>10</v>
      </c>
      <c r="E23" s="44">
        <v>15002.1</v>
      </c>
    </row>
    <row r="24" spans="1:8" x14ac:dyDescent="0.2">
      <c r="A24" s="4">
        <v>7</v>
      </c>
      <c r="C24" s="3" t="s">
        <v>11</v>
      </c>
      <c r="E24" s="44">
        <v>889.41511493999417</v>
      </c>
    </row>
    <row r="25" spans="1:8" x14ac:dyDescent="0.2">
      <c r="A25" s="4">
        <v>8</v>
      </c>
      <c r="C25" s="3" t="s">
        <v>12</v>
      </c>
      <c r="E25" s="45">
        <f>E24/E23</f>
        <v>5.9286040950266572E-2</v>
      </c>
    </row>
    <row r="26" spans="1:8" x14ac:dyDescent="0.2">
      <c r="A26" s="4">
        <v>9</v>
      </c>
      <c r="C26" s="3" t="s">
        <v>50</v>
      </c>
      <c r="E26" s="45">
        <v>1.6100000000000001E-3</v>
      </c>
    </row>
    <row r="27" spans="1:8" x14ac:dyDescent="0.2">
      <c r="A27" s="4">
        <v>10</v>
      </c>
      <c r="C27" s="3" t="s">
        <v>13</v>
      </c>
      <c r="E27" s="44">
        <v>24.2</v>
      </c>
    </row>
    <row r="28" spans="1:8" x14ac:dyDescent="0.2">
      <c r="A28" s="4">
        <v>11</v>
      </c>
      <c r="C28" s="3" t="s">
        <v>51</v>
      </c>
      <c r="E28" s="44">
        <v>32.9</v>
      </c>
    </row>
    <row r="29" spans="1:8" x14ac:dyDescent="0.2">
      <c r="A29" s="4">
        <v>12</v>
      </c>
      <c r="C29" s="3" t="s">
        <v>14</v>
      </c>
      <c r="E29" s="44">
        <v>5095.3</v>
      </c>
    </row>
    <row r="30" spans="1:8" x14ac:dyDescent="0.2">
      <c r="A30" s="4">
        <v>13</v>
      </c>
      <c r="C30" s="3" t="s">
        <v>15</v>
      </c>
      <c r="E30" s="44">
        <v>5062.3999999999996</v>
      </c>
    </row>
    <row r="31" spans="1:8" x14ac:dyDescent="0.2">
      <c r="A31" s="4">
        <v>14</v>
      </c>
      <c r="C31" s="3" t="s">
        <v>52</v>
      </c>
      <c r="E31" s="44">
        <v>32.9</v>
      </c>
    </row>
    <row r="32" spans="1:8" x14ac:dyDescent="0.2">
      <c r="A32" s="4"/>
      <c r="E32" s="46"/>
    </row>
    <row r="33" spans="1:9" x14ac:dyDescent="0.2">
      <c r="A33" s="4"/>
      <c r="C33" s="8" t="s">
        <v>4</v>
      </c>
      <c r="E33" s="46"/>
    </row>
    <row r="34" spans="1:9" x14ac:dyDescent="0.2">
      <c r="A34" s="4"/>
      <c r="E34" s="46"/>
    </row>
    <row r="35" spans="1:9" x14ac:dyDescent="0.2">
      <c r="A35" s="4">
        <v>15</v>
      </c>
      <c r="C35" s="3" t="s">
        <v>16</v>
      </c>
      <c r="E35" s="45">
        <v>8.6599999999999996E-2</v>
      </c>
    </row>
    <row r="36" spans="1:9" x14ac:dyDescent="0.2">
      <c r="A36" s="4">
        <v>16</v>
      </c>
      <c r="C36" s="3" t="s">
        <v>17</v>
      </c>
      <c r="E36" s="45">
        <v>9.1079999999999994E-2</v>
      </c>
    </row>
    <row r="37" spans="1:9" ht="25.5" x14ac:dyDescent="0.2">
      <c r="A37" s="40">
        <v>17</v>
      </c>
      <c r="C37" s="39" t="s">
        <v>53</v>
      </c>
      <c r="E37" s="45">
        <v>4.4799999999999996E-3</v>
      </c>
    </row>
    <row r="39" spans="1:9" x14ac:dyDescent="0.2">
      <c r="A39" s="8" t="s">
        <v>76</v>
      </c>
      <c r="I39" s="42"/>
    </row>
    <row r="40" spans="1:9" ht="38.450000000000003" customHeight="1" x14ac:dyDescent="0.2">
      <c r="A40" s="43" t="s">
        <v>18</v>
      </c>
      <c r="C40" s="48" t="s">
        <v>48</v>
      </c>
      <c r="D40" s="48"/>
      <c r="E40" s="48"/>
      <c r="F40" s="48"/>
      <c r="G40" s="48"/>
      <c r="H40" s="48"/>
    </row>
  </sheetData>
  <mergeCells count="1">
    <mergeCell ref="C40:H40"/>
  </mergeCells>
  <pageMargins left="0.7" right="0.7" top="0.75" bottom="0.75" header="0.3" footer="0.3"/>
  <pageSetup scale="95" orientation="portrait" r:id="rId1"/>
  <headerFooter>
    <oddHeader>&amp;R&amp;"Arial,Regular"&amp;10Filed: 2022-10-31
EB-2022-0200
Exhibit 5
Tab 2
Schedule 1
Attachment 4
Page 2 of 6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D1512-C1FA-4EE5-B708-89069DD7BE69}">
  <dimension ref="A5:H87"/>
  <sheetViews>
    <sheetView view="pageLayout" zoomScaleNormal="100" workbookViewId="0">
      <selection activeCell="C55" sqref="C55"/>
    </sheetView>
  </sheetViews>
  <sheetFormatPr defaultColWidth="101.28515625" defaultRowHeight="12.75" x14ac:dyDescent="0.2"/>
  <cols>
    <col min="1" max="1" width="5.7109375" style="3" bestFit="1" customWidth="1"/>
    <col min="2" max="2" width="1.28515625" style="3" customWidth="1"/>
    <col min="3" max="3" width="31.28515625" style="3" customWidth="1"/>
    <col min="4" max="4" width="1.28515625" style="3" customWidth="1"/>
    <col min="5" max="6" width="12.28515625" style="3" customWidth="1"/>
    <col min="7" max="8" width="12.28515625" style="4" customWidth="1"/>
    <col min="9" max="16384" width="101.28515625" style="3"/>
  </cols>
  <sheetData>
    <row r="5" spans="1:8" ht="16.5" customHeight="1" x14ac:dyDescent="0.2"/>
    <row r="6" spans="1:8" s="2" customFormat="1" x14ac:dyDescent="0.2">
      <c r="A6" s="49" t="s">
        <v>57</v>
      </c>
      <c r="B6" s="49"/>
      <c r="C6" s="49"/>
      <c r="D6" s="49"/>
      <c r="E6" s="49"/>
      <c r="F6" s="49"/>
      <c r="G6" s="49"/>
      <c r="H6" s="49"/>
    </row>
    <row r="8" spans="1:8" s="14" customFormat="1" ht="51" x14ac:dyDescent="0.2">
      <c r="E8" s="47" t="s">
        <v>56</v>
      </c>
      <c r="F8" s="47" t="s">
        <v>68</v>
      </c>
      <c r="G8" s="47" t="s">
        <v>71</v>
      </c>
      <c r="H8" s="47" t="s">
        <v>20</v>
      </c>
    </row>
    <row r="9" spans="1:8" s="6" customFormat="1" ht="25.5" x14ac:dyDescent="0.2">
      <c r="A9" s="7" t="s">
        <v>58</v>
      </c>
      <c r="C9" s="5" t="s">
        <v>70</v>
      </c>
      <c r="E9" s="7" t="s">
        <v>63</v>
      </c>
      <c r="F9" s="7" t="s">
        <v>69</v>
      </c>
      <c r="G9" s="7" t="s">
        <v>69</v>
      </c>
      <c r="H9" s="7" t="s">
        <v>63</v>
      </c>
    </row>
    <row r="10" spans="1:8" s="6" customFormat="1" x14ac:dyDescent="0.2">
      <c r="A10" s="12"/>
      <c r="E10" s="12" t="s">
        <v>0</v>
      </c>
      <c r="F10" s="12" t="s">
        <v>1</v>
      </c>
      <c r="G10" s="12" t="s">
        <v>2</v>
      </c>
      <c r="H10" s="12" t="s">
        <v>77</v>
      </c>
    </row>
    <row r="11" spans="1:8" s="6" customFormat="1" x14ac:dyDescent="0.2">
      <c r="A11" s="12"/>
      <c r="E11" s="12"/>
      <c r="F11" s="12"/>
      <c r="G11" s="12"/>
      <c r="H11" s="12"/>
    </row>
    <row r="12" spans="1:8" s="6" customFormat="1" x14ac:dyDescent="0.2">
      <c r="A12" s="12"/>
      <c r="C12" s="14" t="s">
        <v>21</v>
      </c>
      <c r="E12" s="12"/>
      <c r="F12" s="12"/>
      <c r="G12" s="12"/>
      <c r="H12" s="12"/>
    </row>
    <row r="13" spans="1:8" s="6" customFormat="1" x14ac:dyDescent="0.2">
      <c r="A13" s="12"/>
      <c r="E13" s="12"/>
      <c r="F13" s="12"/>
      <c r="G13" s="12"/>
      <c r="H13" s="12"/>
    </row>
    <row r="14" spans="1:8" s="6" customFormat="1" x14ac:dyDescent="0.2">
      <c r="A14" s="12">
        <v>1</v>
      </c>
      <c r="C14" s="37">
        <v>52750</v>
      </c>
      <c r="E14" s="27">
        <v>250</v>
      </c>
      <c r="F14" s="26">
        <v>4.2</v>
      </c>
      <c r="G14" s="12">
        <v>4.24</v>
      </c>
      <c r="H14" s="27">
        <f>E14*G14/100</f>
        <v>10.6</v>
      </c>
    </row>
    <row r="15" spans="1:8" s="6" customFormat="1" x14ac:dyDescent="0.2">
      <c r="A15" s="12">
        <v>2</v>
      </c>
      <c r="C15" s="37">
        <v>52750</v>
      </c>
      <c r="E15" s="27">
        <v>250</v>
      </c>
      <c r="F15" s="26">
        <v>4.2</v>
      </c>
      <c r="G15" s="12">
        <v>4.2700000000000005</v>
      </c>
      <c r="H15" s="27">
        <f t="shared" ref="H15:H74" si="0">E15*G15/100</f>
        <v>10.675000000000002</v>
      </c>
    </row>
    <row r="16" spans="1:8" s="6" customFormat="1" x14ac:dyDescent="0.2">
      <c r="A16" s="12">
        <v>3</v>
      </c>
      <c r="C16" s="37">
        <v>50650</v>
      </c>
      <c r="E16" s="27">
        <v>300</v>
      </c>
      <c r="F16" s="26">
        <v>6.05</v>
      </c>
      <c r="G16" s="12">
        <v>6.1</v>
      </c>
      <c r="H16" s="27">
        <f t="shared" si="0"/>
        <v>18.3</v>
      </c>
    </row>
    <row r="17" spans="1:8" s="6" customFormat="1" x14ac:dyDescent="0.2">
      <c r="A17" s="12">
        <v>4</v>
      </c>
      <c r="C17" s="37">
        <v>51673</v>
      </c>
      <c r="E17" s="27">
        <v>300</v>
      </c>
      <c r="F17" s="26">
        <v>4.88</v>
      </c>
      <c r="G17" s="12">
        <v>4.92</v>
      </c>
      <c r="H17" s="27">
        <f t="shared" si="0"/>
        <v>14.76</v>
      </c>
    </row>
    <row r="18" spans="1:8" s="6" customFormat="1" x14ac:dyDescent="0.2">
      <c r="A18" s="12">
        <v>5</v>
      </c>
      <c r="C18" s="37">
        <v>51340</v>
      </c>
      <c r="E18" s="27">
        <v>250</v>
      </c>
      <c r="F18" s="26">
        <v>5.2</v>
      </c>
      <c r="G18" s="12">
        <v>5.27</v>
      </c>
      <c r="H18" s="27">
        <f t="shared" si="0"/>
        <v>13.175000000000001</v>
      </c>
    </row>
    <row r="19" spans="1:8" s="6" customFormat="1" x14ac:dyDescent="0.2">
      <c r="A19" s="12">
        <v>6</v>
      </c>
      <c r="C19" s="37">
        <v>45117</v>
      </c>
      <c r="E19" s="27">
        <v>250</v>
      </c>
      <c r="F19" s="26">
        <v>3.7900000000000005</v>
      </c>
      <c r="G19" s="12">
        <v>3.8699999999999997</v>
      </c>
      <c r="H19" s="27">
        <f t="shared" si="0"/>
        <v>9.6749999999999989</v>
      </c>
    </row>
    <row r="20" spans="1:8" s="6" customFormat="1" x14ac:dyDescent="0.2">
      <c r="A20" s="12">
        <v>7</v>
      </c>
      <c r="C20" s="37">
        <v>46174</v>
      </c>
      <c r="E20" s="27">
        <v>250</v>
      </c>
      <c r="F20" s="26">
        <v>2.81</v>
      </c>
      <c r="G20" s="12">
        <v>2.87</v>
      </c>
      <c r="H20" s="27">
        <f t="shared" si="0"/>
        <v>7.1749999999999998</v>
      </c>
    </row>
    <row r="21" spans="1:8" s="6" customFormat="1" x14ac:dyDescent="0.2">
      <c r="A21" s="12">
        <v>8</v>
      </c>
      <c r="C21" s="37">
        <v>53479</v>
      </c>
      <c r="E21" s="27">
        <v>250</v>
      </c>
      <c r="F21" s="26">
        <v>3.8</v>
      </c>
      <c r="G21" s="12">
        <v>3.84</v>
      </c>
      <c r="H21" s="27">
        <f t="shared" si="0"/>
        <v>9.6</v>
      </c>
    </row>
    <row r="22" spans="1:8" s="6" customFormat="1" x14ac:dyDescent="0.2">
      <c r="A22" s="12">
        <v>9</v>
      </c>
      <c r="C22" s="37">
        <v>46713</v>
      </c>
      <c r="E22" s="27">
        <v>250</v>
      </c>
      <c r="F22" s="26">
        <v>2.88</v>
      </c>
      <c r="G22" s="12">
        <v>2.9499999999999997</v>
      </c>
      <c r="H22" s="27">
        <f t="shared" si="0"/>
        <v>7.3749999999999991</v>
      </c>
    </row>
    <row r="23" spans="1:8" s="6" customFormat="1" x14ac:dyDescent="0.2">
      <c r="A23" s="12">
        <v>10</v>
      </c>
      <c r="C23" s="37">
        <v>54018</v>
      </c>
      <c r="E23" s="27">
        <v>250</v>
      </c>
      <c r="F23" s="26">
        <v>3.5900000000000003</v>
      </c>
      <c r="G23" s="12">
        <v>3.64</v>
      </c>
      <c r="H23" s="27">
        <f t="shared" si="0"/>
        <v>9.1</v>
      </c>
    </row>
    <row r="24" spans="1:8" s="6" customFormat="1" x14ac:dyDescent="0.2">
      <c r="A24" s="12">
        <v>11</v>
      </c>
      <c r="C24" s="37">
        <v>45917</v>
      </c>
      <c r="E24" s="27">
        <v>200</v>
      </c>
      <c r="F24" s="26">
        <v>3.19</v>
      </c>
      <c r="G24" s="12">
        <v>3.26</v>
      </c>
      <c r="H24" s="27">
        <f t="shared" si="0"/>
        <v>6.52</v>
      </c>
    </row>
    <row r="25" spans="1:8" s="6" customFormat="1" x14ac:dyDescent="0.2">
      <c r="A25" s="12">
        <v>12</v>
      </c>
      <c r="C25" s="37">
        <v>49929</v>
      </c>
      <c r="E25" s="27">
        <v>165</v>
      </c>
      <c r="F25" s="26">
        <v>5.46</v>
      </c>
      <c r="G25" s="12">
        <v>5.4899999999999993</v>
      </c>
      <c r="H25" s="27">
        <f t="shared" si="0"/>
        <v>9.0584999999999987</v>
      </c>
    </row>
    <row r="26" spans="1:8" s="6" customFormat="1" x14ac:dyDescent="0.2">
      <c r="A26" s="12">
        <v>13</v>
      </c>
      <c r="C26" s="37">
        <v>45971</v>
      </c>
      <c r="E26" s="27">
        <v>125</v>
      </c>
      <c r="F26" s="26">
        <v>8.6499999999999986</v>
      </c>
      <c r="G26" s="12">
        <v>8.77</v>
      </c>
      <c r="H26" s="27">
        <f t="shared" si="0"/>
        <v>10.9625</v>
      </c>
    </row>
    <row r="27" spans="1:8" s="6" customFormat="1" x14ac:dyDescent="0.2">
      <c r="A27" s="12">
        <v>14</v>
      </c>
      <c r="C27" s="37">
        <v>44676</v>
      </c>
      <c r="E27" s="27">
        <v>46.9</v>
      </c>
      <c r="F27" s="26">
        <v>4.8500000000000005</v>
      </c>
      <c r="G27" s="12">
        <v>4.91</v>
      </c>
      <c r="H27" s="27">
        <f t="shared" si="0"/>
        <v>2.3027899999999999</v>
      </c>
    </row>
    <row r="28" spans="1:8" s="6" customFormat="1" x14ac:dyDescent="0.2">
      <c r="A28" s="12">
        <v>15</v>
      </c>
      <c r="C28" s="37">
        <v>44349</v>
      </c>
      <c r="E28" s="27">
        <v>0</v>
      </c>
      <c r="F28" s="26">
        <v>2.76</v>
      </c>
      <c r="G28" s="12">
        <v>2.85</v>
      </c>
      <c r="H28" s="27">
        <f t="shared" si="0"/>
        <v>0</v>
      </c>
    </row>
    <row r="29" spans="1:8" s="6" customFormat="1" x14ac:dyDescent="0.2">
      <c r="A29" s="12">
        <v>16</v>
      </c>
      <c r="C29" s="37">
        <v>47027</v>
      </c>
      <c r="E29" s="27">
        <v>0</v>
      </c>
      <c r="F29" s="26">
        <v>3.65</v>
      </c>
      <c r="G29" s="12">
        <v>3.65</v>
      </c>
      <c r="H29" s="27">
        <f t="shared" si="0"/>
        <v>0</v>
      </c>
    </row>
    <row r="30" spans="1:8" s="6" customFormat="1" x14ac:dyDescent="0.2">
      <c r="A30" s="12">
        <v>17</v>
      </c>
      <c r="C30" s="37">
        <v>45932</v>
      </c>
      <c r="E30" s="27">
        <v>20</v>
      </c>
      <c r="F30" s="26">
        <v>8.85</v>
      </c>
      <c r="G30" s="12">
        <v>8.9700000000000006</v>
      </c>
      <c r="H30" s="27">
        <f t="shared" si="0"/>
        <v>1.794</v>
      </c>
    </row>
    <row r="31" spans="1:8" s="6" customFormat="1" x14ac:dyDescent="0.2">
      <c r="A31" s="12">
        <v>18</v>
      </c>
      <c r="C31" s="37">
        <v>46324</v>
      </c>
      <c r="E31" s="27">
        <v>100</v>
      </c>
      <c r="F31" s="26">
        <v>7.6</v>
      </c>
      <c r="G31" s="12">
        <v>8.0860000000000003</v>
      </c>
      <c r="H31" s="27">
        <f t="shared" si="0"/>
        <v>8.0860000000000003</v>
      </c>
    </row>
    <row r="32" spans="1:8" s="6" customFormat="1" x14ac:dyDescent="0.2">
      <c r="A32" s="12">
        <v>19</v>
      </c>
      <c r="C32" s="37">
        <v>46694</v>
      </c>
      <c r="E32" s="27">
        <v>100</v>
      </c>
      <c r="F32" s="26">
        <v>6.65</v>
      </c>
      <c r="G32" s="12">
        <v>6.7110000000000003</v>
      </c>
      <c r="H32" s="27">
        <f t="shared" si="0"/>
        <v>6.7110000000000003</v>
      </c>
    </row>
    <row r="33" spans="1:8" s="6" customFormat="1" x14ac:dyDescent="0.2">
      <c r="A33" s="12">
        <v>20</v>
      </c>
      <c r="C33" s="37">
        <v>46892</v>
      </c>
      <c r="E33" s="27">
        <v>100</v>
      </c>
      <c r="F33" s="26">
        <v>6.1</v>
      </c>
      <c r="G33" s="12">
        <v>6.1609999999999996</v>
      </c>
      <c r="H33" s="27">
        <f t="shared" si="0"/>
        <v>6.1609999999999987</v>
      </c>
    </row>
    <row r="34" spans="1:8" s="6" customFormat="1" x14ac:dyDescent="0.2">
      <c r="A34" s="12">
        <v>21</v>
      </c>
      <c r="C34" s="37">
        <v>45112</v>
      </c>
      <c r="E34" s="27">
        <v>100</v>
      </c>
      <c r="F34" s="26">
        <v>6.05</v>
      </c>
      <c r="G34" s="12">
        <v>6.383</v>
      </c>
      <c r="H34" s="27">
        <f t="shared" si="0"/>
        <v>6.3829999999999991</v>
      </c>
    </row>
    <row r="35" spans="1:8" s="6" customFormat="1" x14ac:dyDescent="0.2">
      <c r="A35" s="12">
        <v>22</v>
      </c>
      <c r="C35" s="37">
        <v>48533</v>
      </c>
      <c r="E35" s="27">
        <v>150</v>
      </c>
      <c r="F35" s="26">
        <v>6.9</v>
      </c>
      <c r="G35" s="12">
        <v>6.9500000000000011</v>
      </c>
      <c r="H35" s="27">
        <f t="shared" si="0"/>
        <v>10.425000000000002</v>
      </c>
    </row>
    <row r="36" spans="1:8" s="6" customFormat="1" x14ac:dyDescent="0.2">
      <c r="A36" s="12">
        <v>23</v>
      </c>
      <c r="C36" s="37">
        <v>48929</v>
      </c>
      <c r="E36" s="27">
        <v>150</v>
      </c>
      <c r="F36" s="26">
        <v>6.16</v>
      </c>
      <c r="G36" s="12">
        <v>6.18</v>
      </c>
      <c r="H36" s="27">
        <f t="shared" si="0"/>
        <v>9.27</v>
      </c>
    </row>
    <row r="37" spans="1:8" s="6" customFormat="1" x14ac:dyDescent="0.2">
      <c r="A37" s="12">
        <v>24</v>
      </c>
      <c r="C37" s="37">
        <v>49730</v>
      </c>
      <c r="E37" s="27">
        <v>300</v>
      </c>
      <c r="F37" s="26">
        <v>5.21</v>
      </c>
      <c r="G37" s="12">
        <v>5.1829999999999998</v>
      </c>
      <c r="H37" s="27">
        <f t="shared" si="0"/>
        <v>15.548999999999999</v>
      </c>
    </row>
    <row r="38" spans="1:8" s="6" customFormat="1" x14ac:dyDescent="0.2">
      <c r="A38" s="12">
        <v>25</v>
      </c>
      <c r="C38" s="37">
        <v>44547</v>
      </c>
      <c r="E38" s="27">
        <v>0</v>
      </c>
      <c r="F38" s="26">
        <v>4.7699999999999996</v>
      </c>
      <c r="G38" s="12">
        <v>5.3100000000000005</v>
      </c>
      <c r="H38" s="27">
        <f t="shared" si="0"/>
        <v>0</v>
      </c>
    </row>
    <row r="39" spans="1:8" s="6" customFormat="1" x14ac:dyDescent="0.2">
      <c r="A39" s="12">
        <v>26</v>
      </c>
      <c r="C39" s="37">
        <v>44158</v>
      </c>
      <c r="E39" s="27">
        <v>0</v>
      </c>
      <c r="F39" s="26">
        <v>4.04</v>
      </c>
      <c r="G39" s="12">
        <v>5.2089999999999996</v>
      </c>
      <c r="H39" s="27">
        <f t="shared" si="0"/>
        <v>0</v>
      </c>
    </row>
    <row r="40" spans="1:8" s="6" customFormat="1" x14ac:dyDescent="0.2">
      <c r="A40" s="12">
        <v>27</v>
      </c>
      <c r="C40" s="37">
        <v>55114</v>
      </c>
      <c r="E40" s="27">
        <v>200</v>
      </c>
      <c r="F40" s="26">
        <v>4.95</v>
      </c>
      <c r="G40" s="12">
        <v>4.99</v>
      </c>
      <c r="H40" s="27">
        <f t="shared" si="0"/>
        <v>9.98</v>
      </c>
    </row>
    <row r="41" spans="1:8" s="6" customFormat="1" x14ac:dyDescent="0.2">
      <c r="A41" s="12">
        <v>28</v>
      </c>
      <c r="C41" s="37">
        <v>55114</v>
      </c>
      <c r="E41" s="27">
        <v>100</v>
      </c>
      <c r="F41" s="26">
        <v>4.95</v>
      </c>
      <c r="G41" s="12">
        <v>4.7309999999999999</v>
      </c>
      <c r="H41" s="27">
        <f t="shared" si="0"/>
        <v>4.7309999999999999</v>
      </c>
    </row>
    <row r="42" spans="1:8" s="6" customFormat="1" x14ac:dyDescent="0.2">
      <c r="A42" s="12">
        <v>29</v>
      </c>
      <c r="C42" s="37">
        <v>44158</v>
      </c>
      <c r="E42" s="27">
        <v>0</v>
      </c>
      <c r="F42" s="26">
        <v>4.04</v>
      </c>
      <c r="G42" s="12">
        <v>2.8010000000000002</v>
      </c>
      <c r="H42" s="27">
        <f t="shared" si="0"/>
        <v>0</v>
      </c>
    </row>
    <row r="43" spans="1:8" s="6" customFormat="1" x14ac:dyDescent="0.2">
      <c r="A43" s="12">
        <v>30</v>
      </c>
      <c r="C43" s="37">
        <v>52558</v>
      </c>
      <c r="E43" s="27">
        <v>200</v>
      </c>
      <c r="F43" s="26">
        <v>4.5</v>
      </c>
      <c r="G43" s="12">
        <v>4.1980000000000004</v>
      </c>
      <c r="H43" s="27">
        <f t="shared" si="0"/>
        <v>8.3960000000000008</v>
      </c>
    </row>
    <row r="44" spans="1:8" s="6" customFormat="1" x14ac:dyDescent="0.2">
      <c r="A44" s="12">
        <v>31</v>
      </c>
      <c r="C44" s="37">
        <v>45526</v>
      </c>
      <c r="E44" s="27">
        <v>215</v>
      </c>
      <c r="F44" s="26">
        <v>3.15</v>
      </c>
      <c r="G44" s="12">
        <v>3.2410000000000001</v>
      </c>
      <c r="H44" s="27">
        <f t="shared" si="0"/>
        <v>6.9681500000000005</v>
      </c>
    </row>
    <row r="45" spans="1:8" s="6" customFormat="1" x14ac:dyDescent="0.2">
      <c r="A45" s="12">
        <v>32</v>
      </c>
      <c r="C45" s="37">
        <v>52831</v>
      </c>
      <c r="E45" s="27">
        <v>215</v>
      </c>
      <c r="F45" s="26">
        <v>4</v>
      </c>
      <c r="G45" s="12">
        <v>3.8890000000000002</v>
      </c>
      <c r="H45" s="27">
        <f t="shared" si="0"/>
        <v>8.3613500000000016</v>
      </c>
    </row>
    <row r="46" spans="1:8" s="6" customFormat="1" x14ac:dyDescent="0.2">
      <c r="A46" s="12">
        <v>33</v>
      </c>
      <c r="C46" s="37">
        <v>52831</v>
      </c>
      <c r="E46" s="27">
        <v>170</v>
      </c>
      <c r="F46" s="26">
        <v>4</v>
      </c>
      <c r="G46" s="12">
        <v>4.4359999999999999</v>
      </c>
      <c r="H46" s="27">
        <f t="shared" si="0"/>
        <v>7.5411999999999999</v>
      </c>
    </row>
    <row r="47" spans="1:8" s="6" customFormat="1" x14ac:dyDescent="0.2">
      <c r="A47" s="12"/>
      <c r="C47" s="37"/>
      <c r="E47" s="27"/>
      <c r="F47" s="26"/>
      <c r="G47" s="12"/>
      <c r="H47" s="27"/>
    </row>
    <row r="48" spans="1:8" s="6" customFormat="1" x14ac:dyDescent="0.2">
      <c r="A48" s="12"/>
      <c r="C48" s="37"/>
      <c r="E48" s="27"/>
      <c r="F48" s="26"/>
      <c r="G48" s="12"/>
      <c r="H48" s="27"/>
    </row>
    <row r="49" spans="1:8" s="6" customFormat="1" x14ac:dyDescent="0.2">
      <c r="A49" s="12"/>
      <c r="C49" s="37"/>
      <c r="E49" s="27"/>
      <c r="F49" s="26"/>
      <c r="G49" s="12"/>
      <c r="H49" s="27"/>
    </row>
    <row r="50" spans="1:8" s="6" customFormat="1" x14ac:dyDescent="0.2">
      <c r="A50" s="12"/>
      <c r="C50" s="37"/>
      <c r="E50" s="27"/>
      <c r="F50" s="26"/>
      <c r="G50" s="12"/>
      <c r="H50" s="27"/>
    </row>
    <row r="51" spans="1:8" s="6" customFormat="1" x14ac:dyDescent="0.2">
      <c r="A51" s="12"/>
      <c r="C51" s="37"/>
      <c r="E51" s="27"/>
      <c r="F51" s="26"/>
      <c r="G51" s="12"/>
      <c r="H51" s="27"/>
    </row>
    <row r="52" spans="1:8" s="6" customFormat="1" x14ac:dyDescent="0.2">
      <c r="A52" s="12"/>
      <c r="C52" s="37"/>
      <c r="E52" s="27"/>
      <c r="F52" s="26"/>
      <c r="G52" s="12"/>
      <c r="H52" s="27"/>
    </row>
    <row r="53" spans="1:8" s="6" customFormat="1" x14ac:dyDescent="0.2">
      <c r="A53" s="12"/>
      <c r="C53" s="37"/>
      <c r="E53" s="27"/>
      <c r="F53" s="26"/>
      <c r="G53" s="12"/>
      <c r="H53" s="27"/>
    </row>
    <row r="54" spans="1:8" s="6" customFormat="1" x14ac:dyDescent="0.2">
      <c r="A54" s="12"/>
      <c r="C54" s="37"/>
      <c r="E54" s="27"/>
      <c r="F54" s="26"/>
      <c r="G54" s="12"/>
      <c r="H54" s="27"/>
    </row>
    <row r="55" spans="1:8" s="6" customFormat="1" x14ac:dyDescent="0.2">
      <c r="A55" s="12"/>
      <c r="C55" s="37"/>
      <c r="E55" s="27"/>
      <c r="F55" s="26"/>
      <c r="G55" s="12"/>
      <c r="H55" s="27"/>
    </row>
    <row r="56" spans="1:8" s="6" customFormat="1" x14ac:dyDescent="0.2">
      <c r="A56" s="12"/>
      <c r="C56" s="37"/>
      <c r="E56" s="27"/>
      <c r="F56" s="26"/>
      <c r="G56" s="12"/>
      <c r="H56" s="27"/>
    </row>
    <row r="57" spans="1:8" s="6" customFormat="1" x14ac:dyDescent="0.2">
      <c r="A57" s="49" t="s">
        <v>59</v>
      </c>
      <c r="B57" s="49"/>
      <c r="C57" s="49"/>
      <c r="D57" s="49"/>
      <c r="E57" s="49"/>
      <c r="F57" s="49"/>
      <c r="G57" s="49"/>
      <c r="H57" s="49"/>
    </row>
    <row r="58" spans="1:8" s="6" customFormat="1" x14ac:dyDescent="0.2">
      <c r="A58" s="3"/>
      <c r="B58" s="3"/>
      <c r="C58" s="3"/>
      <c r="D58" s="3"/>
      <c r="E58" s="3"/>
      <c r="F58" s="3"/>
      <c r="G58" s="4"/>
      <c r="H58" s="4"/>
    </row>
    <row r="59" spans="1:8" s="6" customFormat="1" ht="51" x14ac:dyDescent="0.2">
      <c r="A59" s="14"/>
      <c r="B59" s="14"/>
      <c r="C59" s="14"/>
      <c r="D59" s="14"/>
      <c r="E59" s="47" t="s">
        <v>56</v>
      </c>
      <c r="F59" s="47" t="s">
        <v>68</v>
      </c>
      <c r="G59" s="47" t="s">
        <v>71</v>
      </c>
      <c r="H59" s="47" t="s">
        <v>20</v>
      </c>
    </row>
    <row r="60" spans="1:8" s="6" customFormat="1" ht="25.5" x14ac:dyDescent="0.2">
      <c r="A60" s="7" t="s">
        <v>58</v>
      </c>
      <c r="C60" s="5" t="s">
        <v>70</v>
      </c>
      <c r="E60" s="7" t="s">
        <v>63</v>
      </c>
      <c r="F60" s="7" t="s">
        <v>69</v>
      </c>
      <c r="G60" s="7" t="s">
        <v>69</v>
      </c>
      <c r="H60" s="7" t="s">
        <v>63</v>
      </c>
    </row>
    <row r="61" spans="1:8" s="6" customFormat="1" x14ac:dyDescent="0.2">
      <c r="A61" s="12"/>
      <c r="E61" s="12" t="s">
        <v>0</v>
      </c>
      <c r="F61" s="12" t="s">
        <v>1</v>
      </c>
      <c r="G61" s="12" t="s">
        <v>2</v>
      </c>
      <c r="H61" s="12" t="s">
        <v>77</v>
      </c>
    </row>
    <row r="62" spans="1:8" s="6" customFormat="1" x14ac:dyDescent="0.2">
      <c r="A62" s="12"/>
      <c r="E62" s="12"/>
      <c r="F62" s="12"/>
      <c r="G62" s="12"/>
      <c r="H62" s="12"/>
    </row>
    <row r="63" spans="1:8" s="6" customFormat="1" x14ac:dyDescent="0.2">
      <c r="A63" s="12">
        <v>34</v>
      </c>
      <c r="C63" s="37">
        <v>45911</v>
      </c>
      <c r="E63" s="27">
        <v>400</v>
      </c>
      <c r="F63" s="26">
        <v>3.3099999999999996</v>
      </c>
      <c r="G63" s="12">
        <v>3.6189999999999998</v>
      </c>
      <c r="H63" s="27">
        <f t="shared" si="0"/>
        <v>14.475999999999999</v>
      </c>
    </row>
    <row r="64" spans="1:8" s="6" customFormat="1" x14ac:dyDescent="0.2">
      <c r="A64" s="12">
        <v>35</v>
      </c>
      <c r="C64" s="37">
        <v>46239</v>
      </c>
      <c r="E64" s="27">
        <v>300</v>
      </c>
      <c r="F64" s="26">
        <v>2.5</v>
      </c>
      <c r="G64" s="12">
        <v>3.4229999999999996</v>
      </c>
      <c r="H64" s="27">
        <f t="shared" si="0"/>
        <v>10.268999999999998</v>
      </c>
    </row>
    <row r="65" spans="1:8" s="6" customFormat="1" x14ac:dyDescent="0.2">
      <c r="A65" s="12">
        <v>36</v>
      </c>
      <c r="C65" s="37">
        <v>54025</v>
      </c>
      <c r="E65" s="27">
        <v>300</v>
      </c>
      <c r="F65" s="26">
        <v>3.51</v>
      </c>
      <c r="G65" s="12">
        <v>3.5270000000000001</v>
      </c>
      <c r="H65" s="27">
        <f t="shared" si="0"/>
        <v>10.581000000000001</v>
      </c>
    </row>
    <row r="66" spans="1:8" s="6" customFormat="1" x14ac:dyDescent="0.2">
      <c r="A66" s="12">
        <v>37</v>
      </c>
      <c r="C66" s="37">
        <v>47002</v>
      </c>
      <c r="E66" s="27">
        <v>0</v>
      </c>
      <c r="F66" s="26">
        <v>3.32</v>
      </c>
      <c r="G66" s="12">
        <v>3.37</v>
      </c>
      <c r="H66" s="27">
        <f t="shared" si="0"/>
        <v>0</v>
      </c>
    </row>
    <row r="67" spans="1:8" s="6" customFormat="1" x14ac:dyDescent="0.2">
      <c r="A67" s="12">
        <v>38</v>
      </c>
      <c r="C67" s="37">
        <v>47339</v>
      </c>
      <c r="E67" s="27">
        <v>400</v>
      </c>
      <c r="F67" s="26">
        <v>2.37</v>
      </c>
      <c r="G67" s="12">
        <v>3.2250000000000001</v>
      </c>
      <c r="H67" s="27">
        <f t="shared" si="0"/>
        <v>12.9</v>
      </c>
    </row>
    <row r="68" spans="1:8" s="6" customFormat="1" x14ac:dyDescent="0.2">
      <c r="A68" s="12">
        <v>39</v>
      </c>
      <c r="C68" s="37">
        <v>54644</v>
      </c>
      <c r="E68" s="27">
        <v>300</v>
      </c>
      <c r="F68" s="12">
        <v>3.01</v>
      </c>
      <c r="G68" s="12">
        <v>3.0269999999999997</v>
      </c>
      <c r="H68" s="27">
        <f t="shared" si="0"/>
        <v>9.0809999999999995</v>
      </c>
    </row>
    <row r="69" spans="1:8" s="6" customFormat="1" x14ac:dyDescent="0.2">
      <c r="A69" s="12">
        <v>40</v>
      </c>
      <c r="C69" s="37">
        <v>47574</v>
      </c>
      <c r="E69" s="27">
        <v>600</v>
      </c>
      <c r="F69" s="26">
        <v>2.9</v>
      </c>
      <c r="G69" s="12">
        <v>3.41</v>
      </c>
      <c r="H69" s="27">
        <f t="shared" si="0"/>
        <v>20.46</v>
      </c>
    </row>
    <row r="70" spans="1:8" s="6" customFormat="1" x14ac:dyDescent="0.2">
      <c r="A70" s="12">
        <v>41</v>
      </c>
      <c r="C70" s="37">
        <v>54879</v>
      </c>
      <c r="E70" s="27">
        <v>600</v>
      </c>
      <c r="F70" s="26">
        <v>3.65</v>
      </c>
      <c r="G70" s="12">
        <v>3.67</v>
      </c>
      <c r="H70" s="27">
        <f t="shared" si="0"/>
        <v>22.02</v>
      </c>
    </row>
    <row r="71" spans="1:8" s="6" customFormat="1" x14ac:dyDescent="0.2">
      <c r="A71" s="12">
        <v>42</v>
      </c>
      <c r="C71" s="37">
        <v>48092</v>
      </c>
      <c r="E71" s="27">
        <v>475</v>
      </c>
      <c r="F71" s="26">
        <v>2.6</v>
      </c>
      <c r="G71" s="12">
        <v>2.94</v>
      </c>
      <c r="H71" s="27">
        <f t="shared" si="0"/>
        <v>13.965</v>
      </c>
    </row>
    <row r="72" spans="1:8" s="6" customFormat="1" x14ac:dyDescent="0.2">
      <c r="A72" s="12">
        <v>43</v>
      </c>
      <c r="C72" s="37">
        <v>55397</v>
      </c>
      <c r="E72" s="27">
        <v>425</v>
      </c>
      <c r="F72" s="26">
        <v>3.5</v>
      </c>
      <c r="G72" s="12">
        <v>3.22</v>
      </c>
      <c r="H72" s="27">
        <f t="shared" si="0"/>
        <v>13.685</v>
      </c>
    </row>
    <row r="73" spans="1:8" s="6" customFormat="1" x14ac:dyDescent="0.2">
      <c r="A73" s="12">
        <v>44</v>
      </c>
      <c r="C73" s="37">
        <v>48396</v>
      </c>
      <c r="E73" s="27">
        <v>297.89999999999998</v>
      </c>
      <c r="F73" s="26">
        <v>4</v>
      </c>
      <c r="G73" s="12">
        <v>3.32</v>
      </c>
      <c r="H73" s="27">
        <f t="shared" si="0"/>
        <v>9.8902799999999989</v>
      </c>
    </row>
    <row r="74" spans="1:8" s="6" customFormat="1" x14ac:dyDescent="0.2">
      <c r="A74" s="12">
        <v>45</v>
      </c>
      <c r="C74" s="37">
        <v>55701</v>
      </c>
      <c r="E74" s="27">
        <v>0</v>
      </c>
      <c r="F74" s="26">
        <v>3.7</v>
      </c>
      <c r="G74" s="12">
        <v>3.75</v>
      </c>
      <c r="H74" s="27">
        <f t="shared" si="0"/>
        <v>0</v>
      </c>
    </row>
    <row r="75" spans="1:8" s="6" customFormat="1" x14ac:dyDescent="0.2">
      <c r="A75" s="12"/>
      <c r="C75" s="37"/>
      <c r="E75" s="27"/>
      <c r="F75" s="12"/>
      <c r="G75" s="12"/>
      <c r="H75" s="27"/>
    </row>
    <row r="76" spans="1:8" s="6" customFormat="1" x14ac:dyDescent="0.2">
      <c r="A76" s="12">
        <v>46</v>
      </c>
      <c r="C76" s="6" t="s">
        <v>22</v>
      </c>
      <c r="E76" s="28">
        <f>SUM(E14:E74)</f>
        <v>9354.7999999999993</v>
      </c>
      <c r="F76" s="12"/>
      <c r="G76" s="12"/>
      <c r="H76" s="28">
        <f>SUM(H14:H74)</f>
        <v>386.96276999999998</v>
      </c>
    </row>
    <row r="77" spans="1:8" s="6" customFormat="1" x14ac:dyDescent="0.2">
      <c r="A77" s="12"/>
      <c r="E77" s="27"/>
      <c r="F77" s="12"/>
      <c r="G77" s="12"/>
      <c r="H77" s="27"/>
    </row>
    <row r="78" spans="1:8" s="6" customFormat="1" x14ac:dyDescent="0.2">
      <c r="A78" s="12"/>
      <c r="C78" s="14" t="s">
        <v>23</v>
      </c>
      <c r="E78" s="27"/>
      <c r="F78" s="12"/>
      <c r="G78" s="12"/>
      <c r="H78" s="27"/>
    </row>
    <row r="79" spans="1:8" s="6" customFormat="1" x14ac:dyDescent="0.2">
      <c r="A79" s="12"/>
      <c r="E79" s="27"/>
      <c r="F79" s="12"/>
      <c r="G79" s="12"/>
      <c r="H79" s="27"/>
    </row>
    <row r="80" spans="1:8" x14ac:dyDescent="0.2">
      <c r="A80" s="12">
        <v>47</v>
      </c>
      <c r="B80" s="6"/>
      <c r="C80" s="25">
        <v>45628</v>
      </c>
      <c r="D80" s="6"/>
      <c r="E80" s="27">
        <v>85</v>
      </c>
      <c r="F80" s="26">
        <v>9.85</v>
      </c>
      <c r="G80" s="12">
        <v>9.91</v>
      </c>
      <c r="H80" s="27">
        <f>E80*G80/100</f>
        <v>8.4235000000000007</v>
      </c>
    </row>
    <row r="81" spans="1:8" x14ac:dyDescent="0.2">
      <c r="A81" s="12"/>
      <c r="B81" s="6"/>
      <c r="C81" s="6"/>
      <c r="D81" s="6"/>
      <c r="E81" s="27"/>
      <c r="F81" s="12"/>
      <c r="G81" s="12"/>
      <c r="H81" s="27"/>
    </row>
    <row r="82" spans="1:8" x14ac:dyDescent="0.2">
      <c r="A82" s="12">
        <v>48</v>
      </c>
      <c r="B82" s="6"/>
      <c r="C82" s="6" t="s">
        <v>24</v>
      </c>
      <c r="D82" s="6"/>
      <c r="E82" s="28">
        <f>SUM(E80:E80)</f>
        <v>85</v>
      </c>
      <c r="F82" s="12"/>
      <c r="G82" s="12"/>
      <c r="H82" s="28">
        <f>SUM(H80:H80)</f>
        <v>8.4235000000000007</v>
      </c>
    </row>
    <row r="83" spans="1:8" x14ac:dyDescent="0.2">
      <c r="A83" s="12"/>
      <c r="B83" s="6"/>
      <c r="C83" s="6"/>
      <c r="D83" s="6"/>
      <c r="E83" s="27"/>
      <c r="F83" s="12"/>
      <c r="G83" s="12"/>
      <c r="H83" s="27"/>
    </row>
    <row r="84" spans="1:8" ht="13.5" thickBot="1" x14ac:dyDescent="0.25">
      <c r="A84" s="12">
        <v>49</v>
      </c>
      <c r="B84" s="6"/>
      <c r="C84" s="6" t="s">
        <v>5</v>
      </c>
      <c r="D84" s="6"/>
      <c r="E84" s="29">
        <f>E76+E82</f>
        <v>9439.7999999999993</v>
      </c>
      <c r="F84" s="12"/>
      <c r="G84" s="12"/>
      <c r="H84" s="29">
        <f>H76+H82</f>
        <v>395.38626999999997</v>
      </c>
    </row>
    <row r="85" spans="1:8" ht="13.5" thickTop="1" x14ac:dyDescent="0.2">
      <c r="E85" s="4"/>
    </row>
    <row r="86" spans="1:8" x14ac:dyDescent="0.2">
      <c r="A86" s="8"/>
    </row>
    <row r="87" spans="1:8" x14ac:dyDescent="0.2">
      <c r="A87" s="10"/>
    </row>
  </sheetData>
  <mergeCells count="2">
    <mergeCell ref="A6:H6"/>
    <mergeCell ref="A57:H57"/>
  </mergeCells>
  <pageMargins left="0.7" right="0.7" top="0.75" bottom="0.75" header="0.3" footer="0.3"/>
  <pageSetup firstPageNumber="3" orientation="portrait" useFirstPageNumber="1" r:id="rId1"/>
  <headerFooter>
    <oddHeader>&amp;R&amp;"Arial,Regular"&amp;10Filed: 2022-10-31
EB-2022-0200
Exhibit 5
Tab 2
Schedule 1
Attachment 4
Page &amp;P of 6</oddHeader>
  </headerFooter>
  <rowBreaks count="1" manualBreakCount="1">
    <brk id="51" max="16383" man="1"/>
  </rowBreaks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F9E5-A852-4D6A-B772-5F57820BD653}">
  <dimension ref="A6:F27"/>
  <sheetViews>
    <sheetView view="pageLayout" zoomScaleNormal="100" workbookViewId="0">
      <selection activeCell="C3" sqref="C3"/>
    </sheetView>
  </sheetViews>
  <sheetFormatPr defaultColWidth="101.28515625" defaultRowHeight="12.75" x14ac:dyDescent="0.2"/>
  <cols>
    <col min="1" max="1" width="5.7109375" style="3" bestFit="1" customWidth="1"/>
    <col min="2" max="2" width="1.28515625" style="3" customWidth="1"/>
    <col min="3" max="3" width="60.28515625" style="3" customWidth="1"/>
    <col min="4" max="4" width="1.28515625" style="3" customWidth="1"/>
    <col min="5" max="5" width="12.28515625" style="4" customWidth="1"/>
    <col min="6" max="6" width="10.5703125" style="4" customWidth="1"/>
    <col min="7" max="16384" width="101.28515625" style="3"/>
  </cols>
  <sheetData>
    <row r="6" spans="1:6" s="2" customFormat="1" x14ac:dyDescent="0.2">
      <c r="A6" s="49" t="s">
        <v>40</v>
      </c>
      <c r="B6" s="49"/>
      <c r="C6" s="49"/>
      <c r="D6" s="49"/>
      <c r="E6" s="49"/>
      <c r="F6" s="13"/>
    </row>
    <row r="8" spans="1:6" s="6" customFormat="1" ht="25.5" x14ac:dyDescent="0.2">
      <c r="A8" s="7" t="s">
        <v>58</v>
      </c>
      <c r="C8" s="5" t="s">
        <v>25</v>
      </c>
      <c r="E8" s="7" t="s">
        <v>60</v>
      </c>
      <c r="F8" s="12"/>
    </row>
    <row r="9" spans="1:6" s="6" customFormat="1" x14ac:dyDescent="0.2">
      <c r="A9" s="12"/>
      <c r="E9" s="12"/>
      <c r="F9" s="12"/>
    </row>
    <row r="10" spans="1:6" s="6" customFormat="1" x14ac:dyDescent="0.2">
      <c r="A10" s="12">
        <v>1</v>
      </c>
      <c r="C10" s="30" t="s">
        <v>26</v>
      </c>
      <c r="E10" s="27">
        <v>117.98731042</v>
      </c>
      <c r="F10" s="12"/>
    </row>
    <row r="11" spans="1:6" s="6" customFormat="1" x14ac:dyDescent="0.2">
      <c r="A11" s="12">
        <v>2</v>
      </c>
      <c r="C11" s="30" t="s">
        <v>27</v>
      </c>
      <c r="E11" s="27">
        <v>116.77078796000001</v>
      </c>
      <c r="F11" s="12"/>
    </row>
    <row r="12" spans="1:6" s="6" customFormat="1" x14ac:dyDescent="0.2">
      <c r="A12" s="12">
        <v>3</v>
      </c>
      <c r="C12" s="30" t="s">
        <v>28</v>
      </c>
      <c r="E12" s="27">
        <v>115.55876549999999</v>
      </c>
      <c r="F12" s="12"/>
    </row>
    <row r="13" spans="1:6" s="6" customFormat="1" x14ac:dyDescent="0.2">
      <c r="A13" s="12">
        <v>4</v>
      </c>
      <c r="C13" s="30" t="s">
        <v>29</v>
      </c>
      <c r="E13" s="27">
        <v>114.34074303999999</v>
      </c>
      <c r="F13" s="12"/>
    </row>
    <row r="14" spans="1:6" s="6" customFormat="1" x14ac:dyDescent="0.2">
      <c r="A14" s="12">
        <v>5</v>
      </c>
      <c r="C14" s="30" t="s">
        <v>30</v>
      </c>
      <c r="E14" s="27">
        <v>113.12422058</v>
      </c>
      <c r="F14" s="12"/>
    </row>
    <row r="15" spans="1:6" s="6" customFormat="1" x14ac:dyDescent="0.2">
      <c r="A15" s="12">
        <v>6</v>
      </c>
      <c r="C15" s="31" t="s">
        <v>31</v>
      </c>
      <c r="E15" s="27">
        <v>111.90589811999999</v>
      </c>
      <c r="F15" s="12"/>
    </row>
    <row r="16" spans="1:6" s="6" customFormat="1" x14ac:dyDescent="0.2">
      <c r="A16" s="12">
        <v>7</v>
      </c>
      <c r="C16" s="30" t="s">
        <v>32</v>
      </c>
      <c r="E16" s="27">
        <v>110.68907566000001</v>
      </c>
      <c r="F16" s="12"/>
    </row>
    <row r="17" spans="1:6" s="6" customFormat="1" x14ac:dyDescent="0.2">
      <c r="A17" s="12">
        <v>8</v>
      </c>
      <c r="C17" s="30" t="s">
        <v>33</v>
      </c>
      <c r="E17" s="27">
        <v>112.85035320000001</v>
      </c>
      <c r="F17" s="12"/>
    </row>
    <row r="18" spans="1:6" s="6" customFormat="1" x14ac:dyDescent="0.2">
      <c r="A18" s="12">
        <v>9</v>
      </c>
      <c r="C18" s="30" t="s">
        <v>34</v>
      </c>
      <c r="E18" s="27">
        <v>111.60336374000002</v>
      </c>
      <c r="F18" s="12"/>
    </row>
    <row r="19" spans="1:6" s="6" customFormat="1" x14ac:dyDescent="0.2">
      <c r="A19" s="12">
        <v>10</v>
      </c>
      <c r="C19" s="30" t="s">
        <v>35</v>
      </c>
      <c r="E19" s="27">
        <v>110.35677428000001</v>
      </c>
      <c r="F19" s="12"/>
    </row>
    <row r="20" spans="1:6" s="6" customFormat="1" x14ac:dyDescent="0.2">
      <c r="A20" s="12">
        <v>11</v>
      </c>
      <c r="C20" s="30" t="s">
        <v>36</v>
      </c>
      <c r="E20" s="27">
        <v>109.10878482000001</v>
      </c>
      <c r="F20" s="12"/>
    </row>
    <row r="21" spans="1:6" s="6" customFormat="1" x14ac:dyDescent="0.2">
      <c r="A21" s="12">
        <v>12</v>
      </c>
      <c r="C21" s="30" t="s">
        <v>37</v>
      </c>
      <c r="E21" s="27">
        <v>107.86219536000002</v>
      </c>
      <c r="F21" s="12"/>
    </row>
    <row r="22" spans="1:6" s="6" customFormat="1" x14ac:dyDescent="0.2">
      <c r="A22" s="12">
        <v>13</v>
      </c>
      <c r="C22" s="30" t="s">
        <v>38</v>
      </c>
      <c r="E22" s="41">
        <v>106.61360590000001</v>
      </c>
      <c r="F22" s="12"/>
    </row>
    <row r="23" spans="1:6" s="6" customFormat="1" x14ac:dyDescent="0.2">
      <c r="A23" s="12"/>
      <c r="E23" s="27"/>
      <c r="F23" s="12"/>
    </row>
    <row r="24" spans="1:6" s="6" customFormat="1" ht="13.5" thickBot="1" x14ac:dyDescent="0.25">
      <c r="A24" s="12">
        <v>14</v>
      </c>
      <c r="C24" s="6" t="s">
        <v>39</v>
      </c>
      <c r="E24" s="38">
        <f>ROUND((((SUM(E11:E21)*2)+(E10+E22)))/24,1)</f>
        <v>112.2</v>
      </c>
      <c r="F24" s="12"/>
    </row>
    <row r="25" spans="1:6" ht="13.5" thickTop="1" x14ac:dyDescent="0.2"/>
    <row r="26" spans="1:6" x14ac:dyDescent="0.2">
      <c r="A26" s="8"/>
    </row>
    <row r="27" spans="1:6" x14ac:dyDescent="0.2">
      <c r="A27" s="10"/>
    </row>
  </sheetData>
  <mergeCells count="1">
    <mergeCell ref="A6:E6"/>
  </mergeCells>
  <pageMargins left="0.7" right="0.7" top="0.75" bottom="0.75" header="0.3" footer="0.3"/>
  <pageSetup scale="99" orientation="portrait" r:id="rId1"/>
  <headerFooter>
    <oddHeader>&amp;R&amp;"Arial,Regular"&amp;10Filed: 2022-10-31
EB-2022-0200
Exhibit 5
Tab 2
Schedule 1
Attachment 4
Page 5 of 6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9B52C-8382-48B9-80FF-11C2FB82AF9E}">
  <dimension ref="A6:I33"/>
  <sheetViews>
    <sheetView view="pageLayout" zoomScaleNormal="100" workbookViewId="0">
      <selection activeCell="C3" sqref="C3"/>
    </sheetView>
  </sheetViews>
  <sheetFormatPr defaultColWidth="101.28515625" defaultRowHeight="12.75" x14ac:dyDescent="0.2"/>
  <cols>
    <col min="1" max="1" width="5.7109375" style="3" bestFit="1" customWidth="1"/>
    <col min="2" max="2" width="1.28515625" style="3" customWidth="1"/>
    <col min="3" max="3" width="39.42578125" style="3" customWidth="1"/>
    <col min="4" max="4" width="1.28515625" style="3" customWidth="1"/>
    <col min="5" max="5" width="12.28515625" style="3" customWidth="1"/>
    <col min="6" max="6" width="12.28515625" style="4" customWidth="1"/>
    <col min="7" max="7" width="10.5703125" style="4" customWidth="1"/>
    <col min="8" max="16384" width="101.28515625" style="3"/>
  </cols>
  <sheetData>
    <row r="6" spans="1:7" s="2" customFormat="1" x14ac:dyDescent="0.2">
      <c r="A6" s="1" t="s">
        <v>47</v>
      </c>
      <c r="B6" s="1"/>
      <c r="C6" s="1"/>
      <c r="D6" s="1"/>
      <c r="E6" s="1"/>
      <c r="F6" s="13"/>
      <c r="G6" s="13"/>
    </row>
    <row r="8" spans="1:7" s="14" customFormat="1" ht="38.25" x14ac:dyDescent="0.2">
      <c r="E8" s="47" t="s">
        <v>39</v>
      </c>
      <c r="F8" s="47" t="s">
        <v>20</v>
      </c>
      <c r="G8" s="47" t="s">
        <v>41</v>
      </c>
    </row>
    <row r="9" spans="1:7" s="6" customFormat="1" ht="25.5" x14ac:dyDescent="0.2">
      <c r="A9" s="7" t="s">
        <v>58</v>
      </c>
      <c r="C9" s="5" t="s">
        <v>65</v>
      </c>
      <c r="E9" s="7" t="s">
        <v>63</v>
      </c>
      <c r="F9" s="7" t="s">
        <v>63</v>
      </c>
      <c r="G9" s="7" t="s">
        <v>69</v>
      </c>
    </row>
    <row r="10" spans="1:7" s="6" customFormat="1" ht="13.15" customHeight="1" x14ac:dyDescent="0.2">
      <c r="A10" s="12"/>
      <c r="E10" s="12" t="s">
        <v>0</v>
      </c>
      <c r="F10" s="12" t="s">
        <v>1</v>
      </c>
      <c r="G10" s="12" t="s">
        <v>42</v>
      </c>
    </row>
    <row r="11" spans="1:7" s="6" customFormat="1" x14ac:dyDescent="0.2">
      <c r="A11" s="12"/>
      <c r="E11" s="12"/>
      <c r="F11" s="12"/>
      <c r="G11" s="12"/>
    </row>
    <row r="12" spans="1:7" s="6" customFormat="1" x14ac:dyDescent="0.2">
      <c r="A12" s="12"/>
      <c r="C12" s="14" t="s">
        <v>7</v>
      </c>
      <c r="E12" s="12"/>
      <c r="F12" s="12"/>
      <c r="G12" s="12"/>
    </row>
    <row r="13" spans="1:7" s="6" customFormat="1" ht="13.15" customHeight="1" x14ac:dyDescent="0.2">
      <c r="A13" s="12"/>
      <c r="E13" s="12"/>
      <c r="F13" s="12"/>
      <c r="G13" s="32"/>
    </row>
    <row r="14" spans="1:7" s="6" customFormat="1" x14ac:dyDescent="0.2">
      <c r="A14" s="12">
        <v>1</v>
      </c>
      <c r="C14" s="25" t="s">
        <v>43</v>
      </c>
      <c r="E14" s="27">
        <v>9439.7999999999993</v>
      </c>
      <c r="F14" s="27">
        <v>395.4</v>
      </c>
      <c r="G14" s="32"/>
    </row>
    <row r="15" spans="1:7" s="6" customFormat="1" x14ac:dyDescent="0.2">
      <c r="A15" s="12">
        <v>2</v>
      </c>
      <c r="C15" s="25" t="s">
        <v>44</v>
      </c>
      <c r="E15" s="27">
        <v>-112.2</v>
      </c>
      <c r="F15" s="27" t="s">
        <v>45</v>
      </c>
      <c r="G15" s="35"/>
    </row>
    <row r="16" spans="1:7" s="6" customFormat="1" x14ac:dyDescent="0.2">
      <c r="A16" s="12">
        <v>3</v>
      </c>
      <c r="C16" s="25" t="s">
        <v>46</v>
      </c>
      <c r="E16" s="27">
        <v>-248</v>
      </c>
      <c r="F16" s="27">
        <v>-10.5</v>
      </c>
      <c r="G16" s="35"/>
    </row>
    <row r="17" spans="1:9" s="6" customFormat="1" x14ac:dyDescent="0.2">
      <c r="A17" s="12">
        <v>4</v>
      </c>
      <c r="C17" s="6" t="s">
        <v>5</v>
      </c>
      <c r="E17" s="28">
        <f>SUM(E14:E16)</f>
        <v>9079.5999999999985</v>
      </c>
      <c r="F17" s="28">
        <f>SUM(F14:F16)</f>
        <v>384.9</v>
      </c>
      <c r="G17" s="35"/>
    </row>
    <row r="18" spans="1:9" s="6" customFormat="1" x14ac:dyDescent="0.2">
      <c r="A18" s="12"/>
      <c r="E18" s="27"/>
      <c r="F18" s="27"/>
      <c r="G18" s="35"/>
    </row>
    <row r="19" spans="1:9" s="6" customFormat="1" ht="13.5" thickBot="1" x14ac:dyDescent="0.25">
      <c r="A19" s="12">
        <v>6</v>
      </c>
      <c r="C19" s="6" t="s">
        <v>41</v>
      </c>
      <c r="E19" s="27"/>
      <c r="F19" s="27"/>
      <c r="G19" s="36">
        <f>100*F17/E17</f>
        <v>4.2391735318736519</v>
      </c>
    </row>
    <row r="20" spans="1:9" s="6" customFormat="1" ht="13.5" thickTop="1" x14ac:dyDescent="0.2">
      <c r="A20" s="12"/>
      <c r="E20" s="27"/>
      <c r="F20" s="27"/>
      <c r="G20" s="35"/>
    </row>
    <row r="21" spans="1:9" s="6" customFormat="1" x14ac:dyDescent="0.2">
      <c r="A21" s="12"/>
      <c r="C21" s="14" t="s">
        <v>3</v>
      </c>
      <c r="E21" s="27"/>
      <c r="F21" s="27"/>
      <c r="G21" s="35"/>
    </row>
    <row r="22" spans="1:9" s="6" customFormat="1" x14ac:dyDescent="0.2">
      <c r="A22" s="12"/>
      <c r="E22" s="27"/>
      <c r="F22" s="27"/>
      <c r="G22" s="35"/>
    </row>
    <row r="23" spans="1:9" s="6" customFormat="1" ht="13.5" thickBot="1" x14ac:dyDescent="0.25">
      <c r="A23" s="12">
        <v>7</v>
      </c>
      <c r="C23" s="25" t="s">
        <v>41</v>
      </c>
      <c r="E23" s="27"/>
      <c r="F23" s="27"/>
      <c r="G23" s="36">
        <v>2.4</v>
      </c>
    </row>
    <row r="24" spans="1:9" s="6" customFormat="1" ht="13.5" thickTop="1" x14ac:dyDescent="0.2">
      <c r="A24" s="12"/>
      <c r="C24" s="25"/>
      <c r="E24" s="27"/>
      <c r="F24" s="27"/>
      <c r="G24" s="35"/>
    </row>
    <row r="25" spans="1:9" s="6" customFormat="1" x14ac:dyDescent="0.2">
      <c r="A25" s="12"/>
      <c r="C25" s="34" t="s">
        <v>4</v>
      </c>
      <c r="E25" s="27"/>
      <c r="F25" s="27"/>
      <c r="G25" s="35"/>
    </row>
    <row r="26" spans="1:9" s="6" customFormat="1" x14ac:dyDescent="0.2">
      <c r="A26" s="12"/>
      <c r="C26" s="25"/>
      <c r="E26" s="27"/>
      <c r="F26" s="27"/>
      <c r="G26" s="35"/>
    </row>
    <row r="27" spans="1:9" s="6" customFormat="1" x14ac:dyDescent="0.2">
      <c r="A27" s="12">
        <v>8</v>
      </c>
      <c r="C27" s="25" t="s">
        <v>49</v>
      </c>
      <c r="E27" s="27"/>
      <c r="F27" s="27"/>
      <c r="G27" s="35">
        <v>8.66</v>
      </c>
    </row>
    <row r="28" spans="1:9" s="6" customFormat="1" x14ac:dyDescent="0.2">
      <c r="A28" s="12"/>
      <c r="C28" s="25"/>
      <c r="E28" s="27"/>
      <c r="F28" s="27"/>
      <c r="G28" s="35"/>
    </row>
    <row r="29" spans="1:9" x14ac:dyDescent="0.2">
      <c r="A29" s="8" t="s">
        <v>76</v>
      </c>
      <c r="H29" s="4"/>
      <c r="I29" s="42"/>
    </row>
    <row r="30" spans="1:9" ht="38.450000000000003" customHeight="1" x14ac:dyDescent="0.2">
      <c r="A30" s="43" t="s">
        <v>18</v>
      </c>
      <c r="C30" s="48" t="s">
        <v>48</v>
      </c>
      <c r="D30" s="48"/>
      <c r="E30" s="48"/>
      <c r="F30" s="48"/>
      <c r="G30" s="48"/>
      <c r="H30" s="39"/>
    </row>
    <row r="31" spans="1:9" x14ac:dyDescent="0.2">
      <c r="E31" s="4"/>
      <c r="G31" s="33"/>
    </row>
    <row r="32" spans="1:9" x14ac:dyDescent="0.2">
      <c r="A32" s="8"/>
    </row>
    <row r="33" spans="1:1" x14ac:dyDescent="0.2">
      <c r="A33" s="10"/>
    </row>
  </sheetData>
  <mergeCells count="1">
    <mergeCell ref="C30:G30"/>
  </mergeCells>
  <pageMargins left="0.7" right="0.7" top="0.75" bottom="0.75" header="0.3" footer="0.3"/>
  <pageSetup orientation="portrait" r:id="rId1"/>
  <headerFooter>
    <oddHeader>&amp;R&amp;"Arial,Regular"&amp;10Filed: 2022-10-31
EB-2022-0200
Exhibit 5
Tab 2
Schedule 1
Attachment 4
Page 6 of 6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 1</vt:lpstr>
      <vt:lpstr>Sheet 2</vt:lpstr>
      <vt:lpstr>Sheet 3</vt:lpstr>
      <vt:lpstr>Sheet 4</vt:lpstr>
      <vt:lpstr>Sheet 5</vt:lpstr>
      <vt:lpstr>'Sheet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2022-11-01T21:17:43Z</dcterms:created>
  <dcterms:modified xsi:type="dcterms:W3CDTF">2022-11-01T21:26:36Z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2022-11-01T21:17:52Z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b2e40abc-46a3-455d-973b-ac0eaad00ea5</vt:lpwstr>
  </property>
  <property fmtid="{D5CDD505-2E9C-101B-9397-08002B2CF9AE}" pid="8" name="MSIP_Label_67694783-de61-499c-97f7-53d7c605e6e9_ContentBits">
    <vt:lpwstr>0</vt:lpwstr>
  </property>
</Properties>
</file>