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7A23C0D3-1A1C-4797-992A-CA2C2C584A80}" xr6:coauthVersionLast="47" xr6:coauthVersionMax="47" xr10:uidLastSave="{3E3E4724-FDFE-4BE0-8954-8840CBDEF373}"/>
  <bookViews>
    <workbookView xWindow="-28920" yWindow="0" windowWidth="29040" windowHeight="15840" tabRatio="778" xr2:uid="{2A345687-FB31-4998-BC65-1F18BD106247}"/>
  </bookViews>
  <sheets>
    <sheet name="Sheet 1" sheetId="8" r:id="rId1"/>
    <sheet name="Sheet 2" sheetId="5" r:id="rId2"/>
    <sheet name="Sheet 3" sheetId="6" r:id="rId3"/>
    <sheet name="Sheet 4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8" l="1"/>
  <c r="K27" i="8" l="1"/>
  <c r="K22" i="8"/>
  <c r="K21" i="8"/>
  <c r="K20" i="8"/>
  <c r="K19" i="8"/>
  <c r="I41" i="8"/>
  <c r="I35" i="8" l="1"/>
  <c r="G41" i="8"/>
  <c r="G35" i="8"/>
  <c r="K49" i="8" l="1"/>
  <c r="K48" i="8"/>
  <c r="K41" i="8"/>
  <c r="K40" i="8"/>
  <c r="K39" i="8"/>
  <c r="K35" i="8"/>
  <c r="K33" i="8"/>
  <c r="K18" i="8"/>
  <c r="K14" i="8"/>
  <c r="K13" i="8"/>
  <c r="K12" i="8"/>
  <c r="I51" i="8"/>
  <c r="I23" i="8"/>
  <c r="I43" i="8" s="1"/>
  <c r="G51" i="8"/>
  <c r="I53" i="8" l="1"/>
  <c r="K51" i="8"/>
  <c r="K29" i="8"/>
  <c r="K23" i="8"/>
  <c r="G23" i="8"/>
  <c r="E38" i="5"/>
  <c r="K43" i="8" l="1"/>
  <c r="K53" i="8" s="1"/>
  <c r="G43" i="8"/>
  <c r="G53" i="8" s="1"/>
  <c r="E16" i="7"/>
  <c r="E26" i="7"/>
  <c r="E20" i="6"/>
  <c r="E31" i="6"/>
  <c r="H15" i="5"/>
  <c r="H16" i="5"/>
  <c r="E18" i="5"/>
  <c r="E22" i="5" s="1"/>
  <c r="F18" i="5"/>
  <c r="F22" i="5" s="1"/>
  <c r="H20" i="5"/>
  <c r="E30" i="5"/>
  <c r="E28" i="7" l="1"/>
  <c r="E33" i="6"/>
  <c r="E37" i="6" s="1"/>
  <c r="H18" i="5"/>
  <c r="H22" i="5" s="1"/>
  <c r="E28" i="5"/>
  <c r="E29" i="5" s="1"/>
  <c r="E26" i="5"/>
  <c r="E32" i="5" l="1"/>
</calcChain>
</file>

<file path=xl/sharedStrings.xml><?xml version="1.0" encoding="utf-8"?>
<sst xmlns="http://schemas.openxmlformats.org/spreadsheetml/2006/main" count="138" uniqueCount="97">
  <si>
    <t>Test Year</t>
  </si>
  <si>
    <t>Reference</t>
  </si>
  <si>
    <t>Particulars ($ millions)</t>
  </si>
  <si>
    <t>Total Revenue At Existing Rates</t>
  </si>
  <si>
    <t>Transmission, Compression &amp; Storage</t>
  </si>
  <si>
    <t>Gas Sales</t>
  </si>
  <si>
    <t>Revenue At Existing Rates</t>
  </si>
  <si>
    <t>Revenue Requirement</t>
  </si>
  <si>
    <t>Total</t>
  </si>
  <si>
    <t>Tax Shield Provided by Interest Expense</t>
  </si>
  <si>
    <t>Excluding Tax Shield</t>
  </si>
  <si>
    <t>Income Taxes on Earnings</t>
  </si>
  <si>
    <t>Other Income</t>
  </si>
  <si>
    <t>Other Operating Revenue</t>
  </si>
  <si>
    <t>Miscellaneous Operating and Non-Operating Revenue</t>
  </si>
  <si>
    <t>Municipal and Other Taxes</t>
  </si>
  <si>
    <t>Fixed Financing Costs</t>
  </si>
  <si>
    <t>Depreciation and Amortization</t>
  </si>
  <si>
    <t>Operations and Maintenance</t>
  </si>
  <si>
    <t>Gas Costs</t>
  </si>
  <si>
    <t>Cost of Service</t>
  </si>
  <si>
    <t>Required Return</t>
  </si>
  <si>
    <t>Required Rate of Return</t>
  </si>
  <si>
    <t>Rate Base</t>
  </si>
  <si>
    <t>Cost of Capital</t>
  </si>
  <si>
    <t>Operation and Maintenance</t>
  </si>
  <si>
    <t>Revenue at Existing Rates</t>
  </si>
  <si>
    <t>Earnings on Common Equity</t>
  </si>
  <si>
    <t>Allowed Rate of Return</t>
  </si>
  <si>
    <t>Common Equity</t>
  </si>
  <si>
    <t>Indicated Rate of Return</t>
  </si>
  <si>
    <t>Utility Income</t>
  </si>
  <si>
    <t>Total Debt</t>
  </si>
  <si>
    <t>Short Term Debt</t>
  </si>
  <si>
    <t>Debt</t>
  </si>
  <si>
    <t>(d) = (b x c)</t>
  </si>
  <si>
    <t>(c)</t>
  </si>
  <si>
    <t>(b)</t>
  </si>
  <si>
    <t>(a)</t>
  </si>
  <si>
    <t>Particulars</t>
  </si>
  <si>
    <t>(%)</t>
  </si>
  <si>
    <t>($ millions)</t>
  </si>
  <si>
    <t>Return Component</t>
  </si>
  <si>
    <t>Cost Rate</t>
  </si>
  <si>
    <t>Component</t>
  </si>
  <si>
    <t>Income Tax Expense</t>
  </si>
  <si>
    <t>Utility Income Before Income Taxes</t>
  </si>
  <si>
    <t>Debt Redemption Premium Amortization</t>
  </si>
  <si>
    <t>Depreciation and Amortization Expense</t>
  </si>
  <si>
    <t>Operating Cost</t>
  </si>
  <si>
    <t>Total Operating Revenue</t>
  </si>
  <si>
    <t>Interest and Property Rental</t>
  </si>
  <si>
    <t>Storage</t>
  </si>
  <si>
    <t>Transportation</t>
  </si>
  <si>
    <t>Gas Sales and Distribution</t>
  </si>
  <si>
    <t>Operating Income</t>
  </si>
  <si>
    <t>2024 Net Utility Income - EGI</t>
  </si>
  <si>
    <t>Utility Rate Base</t>
  </si>
  <si>
    <t>Total Working Capital</t>
  </si>
  <si>
    <t>Gas in Storage</t>
  </si>
  <si>
    <t>DCB Receivable/(Payable)</t>
  </si>
  <si>
    <t>Materials and Supplies</t>
  </si>
  <si>
    <t>Allowance for Working Capital</t>
  </si>
  <si>
    <t>Net Property, Plant and Equipment</t>
  </si>
  <si>
    <t>Accumulated Depreciation</t>
  </si>
  <si>
    <t>Gross Property, Plant and Equipment</t>
  </si>
  <si>
    <t>Property, Plant and Equipment</t>
  </si>
  <si>
    <t>2024 Utility Rate Base</t>
  </si>
  <si>
    <t>2024 Test Year - Calculation of Total Revenue Deficiency</t>
  </si>
  <si>
    <t>2024 Utility Deficiency Calculation and Required Rate of Return - EGI</t>
  </si>
  <si>
    <t>Delivery</t>
  </si>
  <si>
    <t>Gas Supply</t>
  </si>
  <si>
    <t>(Deficiency)/Sufficiency in Rate of Return</t>
  </si>
  <si>
    <t>Net (Deficiency)/Sufficiency</t>
  </si>
  <si>
    <t>Gross (Deficiency)/Sufficiency</t>
  </si>
  <si>
    <t>Gross Revenue (Deficiency)/Sufficiency</t>
  </si>
  <si>
    <t>Taxes on (Deficiency)/Sufficiency</t>
  </si>
  <si>
    <t xml:space="preserve">Gross (Deficiency)/Sufficiency </t>
  </si>
  <si>
    <t>Gross Revenue (Deficiency)</t>
  </si>
  <si>
    <t>(Deficiency)/Sufficiency In Common Equity Return</t>
  </si>
  <si>
    <t>Principal</t>
  </si>
  <si>
    <t>-</t>
  </si>
  <si>
    <t xml:space="preserve">Long and Medium Term Debt </t>
  </si>
  <si>
    <t xml:space="preserve">Customer Security Deposits </t>
  </si>
  <si>
    <t>Working Cash Allowance</t>
  </si>
  <si>
    <t>Line No.</t>
  </si>
  <si>
    <t>Exhibit 5 Tab 2  Schedule 1 Attachment 6</t>
  </si>
  <si>
    <t>Exhibit 4 Tab 5  Schedule 1 Attachment 2</t>
  </si>
  <si>
    <t>Exhibit 5 Tab 2  Schedule 1</t>
  </si>
  <si>
    <t>Exhibit 4 Tab 6  Schedule 2</t>
  </si>
  <si>
    <t>Exhibit 3 Tab 1  Schedule 1</t>
  </si>
  <si>
    <t>Exhibit 4 Tab 6  Schedule 1 Attachment 1</t>
  </si>
  <si>
    <t>Exhibit 4 Tab 2  Schedule 1 Attachment 1</t>
  </si>
  <si>
    <t>Exhibit 4 Tab 4  Schedule 1</t>
  </si>
  <si>
    <t>Exhibit 3 Tab 4  Schedule 1 Attachment 1</t>
  </si>
  <si>
    <t>Exhibit 3 Tab 2  Schedule 1 Attachment 3</t>
  </si>
  <si>
    <t>Exhibit 2 Tab 1 Schedule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</si>
</sst>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);\(#,##0.0\)"/>
    <numFmt numFmtId="165" formatCode="0.000%"/>
    <numFmt numFmtId="166" formatCode="0.000"/>
    <numFmt numFmtId="167" formatCode="###0.000%;\(###0.000%\)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3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Continuous"/>
    </xf>
    <xf numFmtId="165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2" fillId="0" borderId="0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/>
    </xf>
    <xf numFmtId="164" fontId="2" fillId="0" borderId="0" xfId="0" quotePrefix="1" applyNumberFormat="1" applyFont="1" applyAlignment="1">
      <alignment horizontal="center"/>
    </xf>
    <xf numFmtId="164" fontId="2" fillId="0" borderId="3" xfId="0" quotePrefix="1" applyNumberFormat="1" applyFont="1" applyBorder="1" applyAlignment="1">
      <alignment horizontal="center"/>
    </xf>
    <xf numFmtId="37" fontId="2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centerContinuous" wrapText="1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horizontal="center" wrapText="1"/>
    </xf>
    <xf numFmtId="16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E61A7-E519-4C26-8FA3-7BC8C66B409C}">
  <sheetPr>
    <pageSetUpPr fitToPage="1"/>
  </sheetPr>
  <dimension ref="A6:K54"/>
  <sheetViews>
    <sheetView tabSelected="1" view="pageLayout" zoomScaleNormal="100" workbookViewId="0"/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43.85546875" style="1" customWidth="1"/>
    <col min="4" max="4" width="1.140625" style="1" customWidth="1"/>
    <col min="5" max="5" width="34.85546875" style="6" customWidth="1"/>
    <col min="6" max="6" width="1.140625" style="1" customWidth="1"/>
    <col min="7" max="7" width="13.85546875" style="1" customWidth="1"/>
    <col min="8" max="8" width="1.28515625" style="1" customWidth="1"/>
    <col min="9" max="9" width="13.85546875" style="1" customWidth="1"/>
    <col min="10" max="10" width="1.140625" style="1" customWidth="1"/>
    <col min="11" max="11" width="13.85546875" style="1" customWidth="1"/>
    <col min="12" max="16384" width="101.140625" style="1"/>
  </cols>
  <sheetData>
    <row r="6" spans="1:11" s="9" customFormat="1" x14ac:dyDescent="0.2">
      <c r="A6" s="37" t="s">
        <v>68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s="9" customFormat="1" x14ac:dyDescent="0.2">
      <c r="A7" s="10"/>
      <c r="B7" s="10"/>
      <c r="C7" s="10"/>
      <c r="D7" s="10"/>
      <c r="E7" s="33"/>
      <c r="F7" s="10"/>
      <c r="G7" s="10"/>
      <c r="H7" s="10"/>
      <c r="I7" s="10"/>
      <c r="J7" s="10"/>
      <c r="K7" s="10"/>
    </row>
    <row r="8" spans="1:11" s="6" customFormat="1" ht="25.5" x14ac:dyDescent="0.2">
      <c r="A8" s="7" t="s">
        <v>85</v>
      </c>
      <c r="C8" s="8" t="s">
        <v>2</v>
      </c>
      <c r="E8" s="7" t="s">
        <v>1</v>
      </c>
      <c r="G8" s="7" t="s">
        <v>70</v>
      </c>
      <c r="H8" s="28"/>
      <c r="I8" s="7" t="s">
        <v>71</v>
      </c>
      <c r="J8" s="22"/>
      <c r="K8" s="7" t="s">
        <v>8</v>
      </c>
    </row>
    <row r="9" spans="1:11" x14ac:dyDescent="0.2">
      <c r="E9" s="22"/>
      <c r="G9" s="2"/>
      <c r="H9" s="2"/>
      <c r="I9" s="2"/>
      <c r="K9" s="2"/>
    </row>
    <row r="10" spans="1:11" x14ac:dyDescent="0.2">
      <c r="C10" s="3" t="s">
        <v>24</v>
      </c>
      <c r="D10" s="3"/>
      <c r="E10" s="24"/>
      <c r="G10" s="2"/>
      <c r="H10" s="2"/>
      <c r="I10" s="2"/>
      <c r="K10" s="2"/>
    </row>
    <row r="11" spans="1:11" x14ac:dyDescent="0.2">
      <c r="E11" s="22"/>
    </row>
    <row r="12" spans="1:11" x14ac:dyDescent="0.2">
      <c r="A12" s="2">
        <v>1</v>
      </c>
      <c r="C12" s="1" t="s">
        <v>23</v>
      </c>
      <c r="E12" s="22" t="s">
        <v>96</v>
      </c>
      <c r="G12" s="5">
        <v>16184.284977462605</v>
      </c>
      <c r="H12" s="5"/>
      <c r="I12" s="2"/>
      <c r="J12" s="2"/>
      <c r="K12" s="5">
        <f>G12</f>
        <v>16184.284977462605</v>
      </c>
    </row>
    <row r="13" spans="1:11" ht="25.5" x14ac:dyDescent="0.2">
      <c r="A13" s="2">
        <v>2</v>
      </c>
      <c r="C13" s="1" t="s">
        <v>22</v>
      </c>
      <c r="E13" s="22" t="s">
        <v>86</v>
      </c>
      <c r="G13" s="13">
        <v>5.8744168458573061E-2</v>
      </c>
      <c r="H13" s="13"/>
      <c r="I13" s="2"/>
      <c r="J13" s="2"/>
      <c r="K13" s="13">
        <f>G13</f>
        <v>5.8744168458573061E-2</v>
      </c>
    </row>
    <row r="14" spans="1:11" x14ac:dyDescent="0.2">
      <c r="A14" s="2">
        <v>3</v>
      </c>
      <c r="C14" s="1" t="s">
        <v>21</v>
      </c>
      <c r="E14" s="22"/>
      <c r="G14" s="12">
        <v>950.7323630976166</v>
      </c>
      <c r="H14" s="29"/>
      <c r="I14" s="2"/>
      <c r="J14" s="2"/>
      <c r="K14" s="12">
        <f>G14</f>
        <v>950.7323630976166</v>
      </c>
    </row>
    <row r="15" spans="1:11" x14ac:dyDescent="0.2">
      <c r="A15" s="2"/>
      <c r="E15" s="22"/>
      <c r="G15" s="4"/>
      <c r="H15" s="4"/>
      <c r="I15" s="4"/>
      <c r="J15" s="2"/>
      <c r="K15" s="4"/>
    </row>
    <row r="16" spans="1:11" x14ac:dyDescent="0.2">
      <c r="A16" s="2"/>
      <c r="C16" s="3" t="s">
        <v>20</v>
      </c>
      <c r="E16" s="22"/>
      <c r="G16" s="4"/>
      <c r="H16" s="4"/>
      <c r="I16" s="4"/>
      <c r="J16" s="2"/>
      <c r="K16" s="4"/>
    </row>
    <row r="17" spans="1:11" x14ac:dyDescent="0.2">
      <c r="A17" s="2"/>
      <c r="E17" s="22"/>
      <c r="G17" s="4"/>
      <c r="H17" s="4"/>
      <c r="I17" s="4"/>
      <c r="J17" s="2"/>
      <c r="K17" s="4"/>
    </row>
    <row r="18" spans="1:11" ht="25.5" x14ac:dyDescent="0.2">
      <c r="A18" s="2">
        <v>4</v>
      </c>
      <c r="C18" s="1" t="s">
        <v>19</v>
      </c>
      <c r="E18" s="22" t="s">
        <v>92</v>
      </c>
      <c r="G18" s="5">
        <v>17.612274764011602</v>
      </c>
      <c r="H18" s="5"/>
      <c r="I18" s="5">
        <v>3210.4183343761702</v>
      </c>
      <c r="J18" s="2"/>
      <c r="K18" s="5">
        <f>I18+G18</f>
        <v>3228.0306091401817</v>
      </c>
    </row>
    <row r="19" spans="1:11" x14ac:dyDescent="0.2">
      <c r="A19" s="2">
        <v>5</v>
      </c>
      <c r="C19" s="1" t="s">
        <v>18</v>
      </c>
      <c r="E19" s="22" t="s">
        <v>93</v>
      </c>
      <c r="G19" s="5">
        <v>991.85763926000004</v>
      </c>
      <c r="H19" s="5"/>
      <c r="I19" s="30" t="s">
        <v>81</v>
      </c>
      <c r="J19" s="2"/>
      <c r="K19" s="5">
        <f>G19</f>
        <v>991.85763926000004</v>
      </c>
    </row>
    <row r="20" spans="1:11" ht="25.5" x14ac:dyDescent="0.2">
      <c r="A20" s="2">
        <v>6</v>
      </c>
      <c r="C20" s="1" t="s">
        <v>17</v>
      </c>
      <c r="E20" s="35" t="s">
        <v>87</v>
      </c>
      <c r="G20" s="5">
        <v>920.99459951126937</v>
      </c>
      <c r="H20" s="5"/>
      <c r="I20" s="30" t="s">
        <v>81</v>
      </c>
      <c r="J20" s="2"/>
      <c r="K20" s="5">
        <f>G20</f>
        <v>920.99459951126937</v>
      </c>
    </row>
    <row r="21" spans="1:11" x14ac:dyDescent="0.2">
      <c r="A21" s="2">
        <v>7</v>
      </c>
      <c r="C21" s="1" t="s">
        <v>16</v>
      </c>
      <c r="E21" s="35" t="s">
        <v>88</v>
      </c>
      <c r="G21" s="5">
        <v>4</v>
      </c>
      <c r="H21" s="5"/>
      <c r="I21" s="30" t="s">
        <v>81</v>
      </c>
      <c r="J21" s="2"/>
      <c r="K21" s="5">
        <f>G21</f>
        <v>4</v>
      </c>
    </row>
    <row r="22" spans="1:11" x14ac:dyDescent="0.2">
      <c r="A22" s="2">
        <v>8</v>
      </c>
      <c r="C22" s="1" t="s">
        <v>15</v>
      </c>
      <c r="E22" s="22" t="s">
        <v>89</v>
      </c>
      <c r="G22" s="5">
        <v>127.182502920392</v>
      </c>
      <c r="H22" s="5"/>
      <c r="I22" s="30" t="s">
        <v>81</v>
      </c>
      <c r="J22" s="2"/>
      <c r="K22" s="5">
        <f>G22</f>
        <v>127.182502920392</v>
      </c>
    </row>
    <row r="23" spans="1:11" x14ac:dyDescent="0.2">
      <c r="A23" s="2">
        <v>9</v>
      </c>
      <c r="C23" s="1" t="s">
        <v>8</v>
      </c>
      <c r="E23" s="22"/>
      <c r="G23" s="12">
        <f>SUM(G18:G22)</f>
        <v>2061.6470164556731</v>
      </c>
      <c r="H23" s="29"/>
      <c r="I23" s="12">
        <f>SUM(I18:I22)</f>
        <v>3210.4183343761702</v>
      </c>
      <c r="J23" s="2"/>
      <c r="K23" s="12">
        <f>SUM(K18:K22)</f>
        <v>5272.0653508318428</v>
      </c>
    </row>
    <row r="24" spans="1:11" x14ac:dyDescent="0.2">
      <c r="A24" s="2"/>
      <c r="E24" s="22"/>
      <c r="G24" s="4"/>
      <c r="H24" s="4"/>
      <c r="I24" s="4"/>
      <c r="J24" s="2"/>
      <c r="K24" s="4"/>
    </row>
    <row r="25" spans="1:11" x14ac:dyDescent="0.2">
      <c r="A25" s="2"/>
      <c r="C25" s="3" t="s">
        <v>14</v>
      </c>
      <c r="E25" s="22"/>
      <c r="G25" s="4"/>
      <c r="H25" s="4"/>
      <c r="I25" s="4"/>
      <c r="J25" s="2"/>
      <c r="K25" s="4"/>
    </row>
    <row r="26" spans="1:11" x14ac:dyDescent="0.2">
      <c r="A26" s="2"/>
      <c r="E26" s="22"/>
      <c r="G26" s="4"/>
      <c r="H26" s="4"/>
      <c r="I26" s="4"/>
      <c r="J26" s="2"/>
      <c r="K26" s="4"/>
    </row>
    <row r="27" spans="1:11" x14ac:dyDescent="0.2">
      <c r="A27" s="2">
        <v>10</v>
      </c>
      <c r="C27" s="1" t="s">
        <v>13</v>
      </c>
      <c r="E27" s="22" t="s">
        <v>90</v>
      </c>
      <c r="G27" s="5">
        <v>-64.279665700703788</v>
      </c>
      <c r="H27" s="5"/>
      <c r="I27" s="30" t="s">
        <v>81</v>
      </c>
      <c r="J27" s="2"/>
      <c r="K27" s="5">
        <f>G27</f>
        <v>-64.279665700703788</v>
      </c>
    </row>
    <row r="28" spans="1:11" x14ac:dyDescent="0.2">
      <c r="A28" s="2">
        <v>11</v>
      </c>
      <c r="C28" s="1" t="s">
        <v>12</v>
      </c>
      <c r="E28" s="22" t="s">
        <v>90</v>
      </c>
      <c r="G28" s="30" t="s">
        <v>81</v>
      </c>
      <c r="H28" s="5"/>
      <c r="I28" s="30" t="s">
        <v>81</v>
      </c>
      <c r="J28" s="2"/>
      <c r="K28" s="30" t="s">
        <v>81</v>
      </c>
    </row>
    <row r="29" spans="1:11" x14ac:dyDescent="0.2">
      <c r="A29" s="2">
        <v>12</v>
      </c>
      <c r="C29" s="1" t="s">
        <v>8</v>
      </c>
      <c r="E29" s="22"/>
      <c r="G29" s="12">
        <v>-64.279665700703788</v>
      </c>
      <c r="H29" s="29"/>
      <c r="I29" s="31" t="s">
        <v>81</v>
      </c>
      <c r="J29" s="2"/>
      <c r="K29" s="12">
        <f>SUM(K27:K28)</f>
        <v>-64.279665700703788</v>
      </c>
    </row>
    <row r="30" spans="1:11" x14ac:dyDescent="0.2">
      <c r="A30" s="2"/>
      <c r="E30" s="34"/>
      <c r="G30" s="4"/>
      <c r="H30" s="4"/>
      <c r="I30" s="4"/>
      <c r="J30" s="2"/>
      <c r="K30" s="4"/>
    </row>
    <row r="31" spans="1:11" x14ac:dyDescent="0.2">
      <c r="A31" s="2"/>
      <c r="C31" s="3" t="s">
        <v>11</v>
      </c>
      <c r="E31" s="34"/>
      <c r="G31" s="4"/>
      <c r="H31" s="4"/>
      <c r="I31" s="4"/>
      <c r="J31" s="2"/>
      <c r="K31" s="4"/>
    </row>
    <row r="32" spans="1:11" x14ac:dyDescent="0.2">
      <c r="A32" s="2"/>
      <c r="C32" s="3"/>
      <c r="E32" s="34"/>
      <c r="G32" s="4"/>
      <c r="H32" s="4"/>
      <c r="I32" s="4"/>
      <c r="J32" s="2"/>
      <c r="K32" s="4"/>
    </row>
    <row r="33" spans="1:11" ht="25.5" x14ac:dyDescent="0.2">
      <c r="A33" s="2">
        <v>13</v>
      </c>
      <c r="C33" s="1" t="s">
        <v>10</v>
      </c>
      <c r="E33" s="22" t="s">
        <v>91</v>
      </c>
      <c r="G33" s="5">
        <v>167.39222847576977</v>
      </c>
      <c r="H33" s="5"/>
      <c r="I33" s="5">
        <v>-6.1409000000000002</v>
      </c>
      <c r="J33" s="2"/>
      <c r="K33" s="5">
        <f t="shared" ref="K33:K35" si="0">I33+G33</f>
        <v>161.25132847576978</v>
      </c>
    </row>
    <row r="34" spans="1:11" ht="25.5" x14ac:dyDescent="0.2">
      <c r="A34" s="2">
        <v>14</v>
      </c>
      <c r="C34" s="1" t="s">
        <v>9</v>
      </c>
      <c r="E34" s="22" t="s">
        <v>91</v>
      </c>
      <c r="G34" s="5">
        <v>-110.80802459143797</v>
      </c>
      <c r="H34" s="5"/>
      <c r="I34" s="30" t="s">
        <v>81</v>
      </c>
      <c r="J34" s="2"/>
      <c r="K34" s="5">
        <f>G34</f>
        <v>-110.80802459143797</v>
      </c>
    </row>
    <row r="35" spans="1:11" x14ac:dyDescent="0.2">
      <c r="A35" s="2">
        <v>15</v>
      </c>
      <c r="C35" s="1" t="s">
        <v>8</v>
      </c>
      <c r="E35" s="22"/>
      <c r="G35" s="12">
        <f>SUM(G33:G34)</f>
        <v>56.584203884331799</v>
      </c>
      <c r="H35" s="29"/>
      <c r="I35" s="12">
        <f>I33</f>
        <v>-6.1409000000000002</v>
      </c>
      <c r="J35" s="2"/>
      <c r="K35" s="12">
        <f t="shared" si="0"/>
        <v>50.443303884331797</v>
      </c>
    </row>
    <row r="36" spans="1:11" x14ac:dyDescent="0.2">
      <c r="A36" s="2"/>
      <c r="C36" s="3"/>
      <c r="E36" s="22"/>
      <c r="G36" s="4"/>
      <c r="H36" s="4"/>
      <c r="I36" s="4"/>
      <c r="J36" s="2"/>
      <c r="K36" s="4"/>
    </row>
    <row r="37" spans="1:11" x14ac:dyDescent="0.2">
      <c r="A37" s="2"/>
      <c r="C37" s="3" t="s">
        <v>76</v>
      </c>
      <c r="E37" s="22"/>
      <c r="G37" s="4"/>
      <c r="H37" s="4"/>
      <c r="I37" s="4"/>
      <c r="J37" s="2"/>
      <c r="K37" s="4"/>
    </row>
    <row r="38" spans="1:11" x14ac:dyDescent="0.2">
      <c r="A38" s="2"/>
      <c r="C38" s="3"/>
      <c r="E38" s="22"/>
      <c r="G38" s="5"/>
      <c r="H38" s="5"/>
      <c r="I38" s="5"/>
      <c r="J38" s="2"/>
      <c r="K38" s="5"/>
    </row>
    <row r="39" spans="1:11" x14ac:dyDescent="0.2">
      <c r="A39" s="2">
        <v>16</v>
      </c>
      <c r="C39" s="1" t="s">
        <v>77</v>
      </c>
      <c r="E39" s="22"/>
      <c r="G39" s="5">
        <v>-241.94542763651927</v>
      </c>
      <c r="H39" s="5"/>
      <c r="I39" s="5">
        <v>-23.183800000000002</v>
      </c>
      <c r="J39" s="2"/>
      <c r="K39" s="5">
        <f t="shared" ref="K39:K41" si="1">I39+G39</f>
        <v>-265.12922763651926</v>
      </c>
    </row>
    <row r="40" spans="1:11" x14ac:dyDescent="0.2">
      <c r="A40" s="2">
        <v>17</v>
      </c>
      <c r="C40" s="1" t="s">
        <v>73</v>
      </c>
      <c r="E40" s="35"/>
      <c r="G40" s="5">
        <v>-177.82988931284166</v>
      </c>
      <c r="H40" s="5"/>
      <c r="I40" s="5">
        <v>-17.040099999999999</v>
      </c>
      <c r="J40" s="2"/>
      <c r="K40" s="5">
        <f t="shared" si="1"/>
        <v>-194.86998931284165</v>
      </c>
    </row>
    <row r="41" spans="1:11" x14ac:dyDescent="0.2">
      <c r="A41" s="2">
        <v>18</v>
      </c>
      <c r="C41" s="1" t="s">
        <v>8</v>
      </c>
      <c r="E41" s="22"/>
      <c r="G41" s="12">
        <f>G40-G39</f>
        <v>64.115538323677612</v>
      </c>
      <c r="H41" s="29"/>
      <c r="I41" s="12">
        <f>I40-I39</f>
        <v>6.1437000000000026</v>
      </c>
      <c r="J41" s="2"/>
      <c r="K41" s="12">
        <f t="shared" si="1"/>
        <v>70.259238323677607</v>
      </c>
    </row>
    <row r="42" spans="1:11" x14ac:dyDescent="0.2">
      <c r="A42" s="2"/>
      <c r="C42" s="3"/>
      <c r="E42" s="22"/>
      <c r="G42" s="5"/>
      <c r="H42" s="5"/>
      <c r="I42" s="5"/>
      <c r="J42" s="2"/>
      <c r="K42" s="5"/>
    </row>
    <row r="43" spans="1:11" ht="13.5" thickBot="1" x14ac:dyDescent="0.25">
      <c r="A43" s="2">
        <v>19</v>
      </c>
      <c r="C43" s="1" t="s">
        <v>7</v>
      </c>
      <c r="E43" s="22"/>
      <c r="G43" s="11">
        <f>G14+G23+G29+G35+G41</f>
        <v>3068.7994560605953</v>
      </c>
      <c r="H43" s="29"/>
      <c r="I43" s="11">
        <f>I14+I23+I35+I41</f>
        <v>3210.4211343761704</v>
      </c>
      <c r="J43" s="2"/>
      <c r="K43" s="11">
        <f>K14+K23+K29+K35+K41</f>
        <v>6279.2205904367656</v>
      </c>
    </row>
    <row r="44" spans="1:11" ht="13.5" thickTop="1" x14ac:dyDescent="0.2">
      <c r="A44" s="2"/>
      <c r="C44" s="3"/>
      <c r="E44" s="22"/>
      <c r="G44" s="5"/>
      <c r="H44" s="5"/>
      <c r="I44" s="5"/>
      <c r="J44" s="2"/>
      <c r="K44" s="5"/>
    </row>
    <row r="45" spans="1:11" x14ac:dyDescent="0.2">
      <c r="A45" s="2"/>
      <c r="E45" s="22"/>
      <c r="G45" s="5"/>
      <c r="H45" s="5"/>
      <c r="I45" s="5"/>
      <c r="J45" s="2"/>
      <c r="K45" s="5"/>
    </row>
    <row r="46" spans="1:11" x14ac:dyDescent="0.2">
      <c r="A46" s="2">
        <v>20</v>
      </c>
      <c r="C46" s="3" t="s">
        <v>6</v>
      </c>
      <c r="E46" s="22"/>
      <c r="G46" s="5"/>
      <c r="H46" s="5"/>
      <c r="I46" s="5"/>
      <c r="J46" s="2"/>
      <c r="K46" s="5"/>
    </row>
    <row r="47" spans="1:11" x14ac:dyDescent="0.2">
      <c r="A47" s="2"/>
      <c r="E47" s="22"/>
      <c r="G47" s="5"/>
      <c r="H47" s="5"/>
      <c r="I47" s="5"/>
      <c r="J47" s="2"/>
      <c r="K47" s="5"/>
    </row>
    <row r="48" spans="1:11" ht="25.5" x14ac:dyDescent="0.2">
      <c r="A48" s="2">
        <v>21</v>
      </c>
      <c r="C48" s="1" t="s">
        <v>5</v>
      </c>
      <c r="D48" s="3"/>
      <c r="E48" s="22" t="s">
        <v>95</v>
      </c>
      <c r="G48" s="5">
        <v>2666.91479110501</v>
      </c>
      <c r="H48" s="5"/>
      <c r="I48" s="5">
        <v>3184.69956488354</v>
      </c>
      <c r="J48" s="2"/>
      <c r="K48" s="5">
        <f t="shared" ref="K48:K49" si="2">I48+G48</f>
        <v>5851.6143559885495</v>
      </c>
    </row>
    <row r="49" spans="1:11" ht="25.5" x14ac:dyDescent="0.2">
      <c r="A49" s="2">
        <v>22</v>
      </c>
      <c r="C49" s="1" t="s">
        <v>4</v>
      </c>
      <c r="E49" s="22" t="s">
        <v>94</v>
      </c>
      <c r="G49" s="5">
        <v>159.84164009472099</v>
      </c>
      <c r="H49" s="5"/>
      <c r="I49" s="5">
        <v>2.53899009056896</v>
      </c>
      <c r="J49" s="2"/>
      <c r="K49" s="5">
        <f t="shared" si="2"/>
        <v>162.38063018528996</v>
      </c>
    </row>
    <row r="50" spans="1:11" x14ac:dyDescent="0.2">
      <c r="A50" s="2"/>
      <c r="E50" s="34"/>
      <c r="G50" s="5"/>
      <c r="H50" s="5"/>
      <c r="I50" s="5"/>
      <c r="J50" s="2"/>
      <c r="K50" s="5"/>
    </row>
    <row r="51" spans="1:11" ht="13.5" thickBot="1" x14ac:dyDescent="0.25">
      <c r="A51" s="2">
        <v>23</v>
      </c>
      <c r="C51" s="1" t="s">
        <v>3</v>
      </c>
      <c r="E51" s="34"/>
      <c r="G51" s="11">
        <f>SUM(G48:G50)</f>
        <v>2826.7564311997307</v>
      </c>
      <c r="H51" s="29"/>
      <c r="I51" s="11">
        <f>SUM(I48:I50)</f>
        <v>3187.2385549741089</v>
      </c>
      <c r="J51" s="2"/>
      <c r="K51" s="11">
        <f>SUM(K48:K50)</f>
        <v>6013.9949861738396</v>
      </c>
    </row>
    <row r="52" spans="1:11" ht="13.5" thickTop="1" x14ac:dyDescent="0.2">
      <c r="A52" s="2"/>
      <c r="E52" s="22"/>
      <c r="G52" s="4"/>
      <c r="H52" s="4"/>
      <c r="I52" s="4"/>
      <c r="J52" s="2"/>
      <c r="K52" s="4"/>
    </row>
    <row r="53" spans="1:11" ht="13.5" thickBot="1" x14ac:dyDescent="0.25">
      <c r="A53" s="2">
        <v>24</v>
      </c>
      <c r="C53" s="1" t="s">
        <v>78</v>
      </c>
      <c r="E53" s="22"/>
      <c r="G53" s="11">
        <f>G51-G43</f>
        <v>-242.04302486086453</v>
      </c>
      <c r="H53" s="29"/>
      <c r="I53" s="11">
        <f>I51-I43</f>
        <v>-23.182579402061492</v>
      </c>
      <c r="J53" s="2"/>
      <c r="K53" s="11">
        <f>K51-K43+0.1</f>
        <v>-265.125604262926</v>
      </c>
    </row>
    <row r="54" spans="1:11" ht="13.5" thickTop="1" x14ac:dyDescent="0.2">
      <c r="A54" s="2"/>
      <c r="E54" s="22"/>
      <c r="G54" s="4"/>
      <c r="H54" s="4"/>
      <c r="I54" s="4"/>
      <c r="K54" s="4"/>
    </row>
  </sheetData>
  <mergeCells count="1">
    <mergeCell ref="A6:K6"/>
  </mergeCells>
  <pageMargins left="0.7" right="0.7" top="0.75" bottom="0.75" header="0.3" footer="0.3"/>
  <pageSetup scale="69" orientation="portrait" r:id="rId1"/>
  <headerFooter>
    <oddHeader>&amp;R&amp;"Arial,Regular"&amp;10Filed: 2022-10-31
EB-2022-0200
Exhibit 6
Tab 1
Schedule 2
Attachment 1
Page 1 of 4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82331-E5B7-4586-8256-687AA2A21BAF}">
  <sheetPr>
    <pageSetUpPr fitToPage="1"/>
  </sheetPr>
  <dimension ref="A6:H39"/>
  <sheetViews>
    <sheetView view="pageLayout" zoomScaleNormal="100" workbookViewId="0">
      <selection activeCell="H29" sqref="H29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36.140625" style="1" customWidth="1"/>
    <col min="4" max="4" width="1.140625" style="1" customWidth="1"/>
    <col min="5" max="5" width="10.140625" style="1" customWidth="1"/>
    <col min="6" max="6" width="12.42578125" style="2" customWidth="1"/>
    <col min="7" max="7" width="10.140625" style="2" customWidth="1"/>
    <col min="8" max="8" width="10.5703125" style="2" customWidth="1"/>
    <col min="9" max="16384" width="101.140625" style="1"/>
  </cols>
  <sheetData>
    <row r="6" spans="1:8" s="9" customFormat="1" x14ac:dyDescent="0.2">
      <c r="A6" s="10" t="s">
        <v>69</v>
      </c>
      <c r="B6" s="10"/>
      <c r="C6" s="10"/>
      <c r="D6" s="10"/>
      <c r="E6" s="10"/>
      <c r="F6" s="25"/>
      <c r="G6" s="25"/>
      <c r="H6" s="25"/>
    </row>
    <row r="8" spans="1:8" s="23" customFormat="1" ht="25.5" customHeight="1" x14ac:dyDescent="0.2">
      <c r="E8" s="22" t="s">
        <v>80</v>
      </c>
      <c r="F8" s="22" t="s">
        <v>44</v>
      </c>
      <c r="G8" s="22" t="s">
        <v>43</v>
      </c>
      <c r="H8" s="22" t="s">
        <v>42</v>
      </c>
    </row>
    <row r="9" spans="1:8" s="23" customFormat="1" x14ac:dyDescent="0.2">
      <c r="E9" s="22" t="s">
        <v>41</v>
      </c>
      <c r="F9" s="22" t="s">
        <v>40</v>
      </c>
      <c r="G9" s="22" t="s">
        <v>40</v>
      </c>
      <c r="H9" s="22" t="s">
        <v>40</v>
      </c>
    </row>
    <row r="10" spans="1:8" s="6" customFormat="1" ht="25.5" x14ac:dyDescent="0.2">
      <c r="A10" s="7" t="s">
        <v>85</v>
      </c>
      <c r="C10" s="8" t="s">
        <v>39</v>
      </c>
      <c r="E10" s="7" t="s">
        <v>0</v>
      </c>
      <c r="F10" s="7" t="s">
        <v>0</v>
      </c>
      <c r="G10" s="7" t="s">
        <v>0</v>
      </c>
      <c r="H10" s="7" t="s">
        <v>0</v>
      </c>
    </row>
    <row r="11" spans="1:8" s="6" customFormat="1" ht="12.95" customHeight="1" x14ac:dyDescent="0.2">
      <c r="A11" s="22"/>
      <c r="E11" s="22" t="s">
        <v>38</v>
      </c>
      <c r="F11" s="22" t="s">
        <v>37</v>
      </c>
      <c r="G11" s="22" t="s">
        <v>36</v>
      </c>
      <c r="H11" s="22" t="s">
        <v>35</v>
      </c>
    </row>
    <row r="12" spans="1:8" ht="12.95" customHeight="1" x14ac:dyDescent="0.2">
      <c r="E12" s="2"/>
    </row>
    <row r="13" spans="1:8" x14ac:dyDescent="0.2">
      <c r="C13" s="3" t="s">
        <v>34</v>
      </c>
      <c r="E13" s="2"/>
    </row>
    <row r="15" spans="1:8" x14ac:dyDescent="0.2">
      <c r="A15" s="2">
        <v>1</v>
      </c>
      <c r="C15" s="1" t="s">
        <v>82</v>
      </c>
      <c r="E15" s="5">
        <v>10028.1</v>
      </c>
      <c r="F15" s="18">
        <v>61.96</v>
      </c>
      <c r="G15" s="18">
        <v>4.1678774142306425</v>
      </c>
      <c r="H15" s="21">
        <f>F15*G15/100</f>
        <v>2.5824168458573062</v>
      </c>
    </row>
    <row r="16" spans="1:8" x14ac:dyDescent="0.2">
      <c r="A16" s="2">
        <v>2</v>
      </c>
      <c r="C16" s="1" t="s">
        <v>33</v>
      </c>
      <c r="E16" s="5">
        <v>6.2</v>
      </c>
      <c r="F16" s="18">
        <v>0.04</v>
      </c>
      <c r="G16" s="18">
        <v>3</v>
      </c>
      <c r="H16" s="21">
        <f>F16*G16/100</f>
        <v>1.1999999999999999E-3</v>
      </c>
    </row>
    <row r="17" spans="1:8" x14ac:dyDescent="0.2">
      <c r="A17" s="2"/>
      <c r="E17" s="4"/>
    </row>
    <row r="18" spans="1:8" x14ac:dyDescent="0.2">
      <c r="A18" s="2">
        <v>3</v>
      </c>
      <c r="C18" s="1" t="s">
        <v>32</v>
      </c>
      <c r="E18" s="12">
        <f>E15+E16</f>
        <v>10034.300000000001</v>
      </c>
      <c r="F18" s="20">
        <f>F15+F16</f>
        <v>62</v>
      </c>
      <c r="H18" s="19">
        <f>H15+H16</f>
        <v>2.5836168458573061</v>
      </c>
    </row>
    <row r="19" spans="1:8" x14ac:dyDescent="0.2">
      <c r="A19" s="2"/>
      <c r="E19" s="4"/>
    </row>
    <row r="20" spans="1:8" x14ac:dyDescent="0.2">
      <c r="A20" s="2">
        <v>4</v>
      </c>
      <c r="C20" s="3" t="s">
        <v>29</v>
      </c>
      <c r="E20" s="5">
        <v>6150</v>
      </c>
      <c r="F20" s="18">
        <v>38</v>
      </c>
      <c r="G20" s="18">
        <v>8.66</v>
      </c>
      <c r="H20" s="21">
        <f>F20*G20/100</f>
        <v>3.2907999999999999</v>
      </c>
    </row>
    <row r="21" spans="1:8" x14ac:dyDescent="0.2">
      <c r="A21" s="2"/>
      <c r="E21" s="4"/>
    </row>
    <row r="22" spans="1:8" ht="13.5" thickBot="1" x14ac:dyDescent="0.25">
      <c r="A22" s="2">
        <v>6</v>
      </c>
      <c r="C22" s="1" t="s">
        <v>8</v>
      </c>
      <c r="E22" s="11">
        <f>E18+E20</f>
        <v>16184.300000000001</v>
      </c>
      <c r="F22" s="17">
        <f>F18+F20</f>
        <v>100</v>
      </c>
      <c r="H22" s="16">
        <f>H18+H20</f>
        <v>5.8744168458573061</v>
      </c>
    </row>
    <row r="23" spans="1:8" ht="13.5" thickTop="1" x14ac:dyDescent="0.2">
      <c r="A23" s="2"/>
      <c r="E23" s="4"/>
    </row>
    <row r="24" spans="1:8" x14ac:dyDescent="0.2">
      <c r="A24" s="2">
        <v>7</v>
      </c>
      <c r="C24" s="1" t="s">
        <v>23</v>
      </c>
      <c r="E24" s="5">
        <v>16184.284977462605</v>
      </c>
    </row>
    <row r="25" spans="1:8" x14ac:dyDescent="0.2">
      <c r="A25" s="2">
        <v>8</v>
      </c>
      <c r="C25" s="1" t="s">
        <v>31</v>
      </c>
      <c r="E25" s="5">
        <v>755.86595279296409</v>
      </c>
    </row>
    <row r="26" spans="1:8" x14ac:dyDescent="0.2">
      <c r="A26" s="2">
        <v>9</v>
      </c>
      <c r="C26" s="1" t="s">
        <v>30</v>
      </c>
      <c r="E26" s="15">
        <f>E25/E24</f>
        <v>4.6703697682384103E-2</v>
      </c>
    </row>
    <row r="27" spans="1:8" x14ac:dyDescent="0.2">
      <c r="A27" s="2">
        <v>10</v>
      </c>
      <c r="C27" s="1" t="s">
        <v>72</v>
      </c>
      <c r="E27" s="36">
        <v>-1.204E-2</v>
      </c>
    </row>
    <row r="28" spans="1:8" x14ac:dyDescent="0.2">
      <c r="A28" s="2">
        <v>11</v>
      </c>
      <c r="C28" s="1" t="s">
        <v>73</v>
      </c>
      <c r="E28" s="5">
        <f>E27*E24</f>
        <v>-194.85879112864976</v>
      </c>
    </row>
    <row r="29" spans="1:8" x14ac:dyDescent="0.2">
      <c r="A29" s="2">
        <v>12</v>
      </c>
      <c r="C29" s="1" t="s">
        <v>74</v>
      </c>
      <c r="E29" s="5">
        <f>E28/0.735</f>
        <v>-265.11400153557793</v>
      </c>
    </row>
    <row r="30" spans="1:8" x14ac:dyDescent="0.2">
      <c r="A30" s="2">
        <v>13</v>
      </c>
      <c r="C30" s="1" t="s">
        <v>26</v>
      </c>
      <c r="E30" s="5">
        <f>SUM('Sheet 3'!E13:E15)</f>
        <v>6013.9949861738378</v>
      </c>
    </row>
    <row r="31" spans="1:8" x14ac:dyDescent="0.2">
      <c r="A31" s="2">
        <v>14</v>
      </c>
      <c r="C31" s="1" t="s">
        <v>7</v>
      </c>
      <c r="E31" s="5">
        <v>6279.1</v>
      </c>
    </row>
    <row r="32" spans="1:8" x14ac:dyDescent="0.2">
      <c r="A32" s="2">
        <v>15</v>
      </c>
      <c r="C32" s="1" t="s">
        <v>75</v>
      </c>
      <c r="E32" s="5">
        <f>E30-E31</f>
        <v>-265.10501382616258</v>
      </c>
    </row>
    <row r="33" spans="1:5" x14ac:dyDescent="0.2">
      <c r="A33" s="2"/>
      <c r="E33" s="4"/>
    </row>
    <row r="34" spans="1:5" x14ac:dyDescent="0.2">
      <c r="A34" s="2"/>
      <c r="C34" s="3" t="s">
        <v>29</v>
      </c>
      <c r="E34" s="4"/>
    </row>
    <row r="35" spans="1:5" x14ac:dyDescent="0.2">
      <c r="A35" s="2"/>
      <c r="E35" s="4"/>
    </row>
    <row r="36" spans="1:5" x14ac:dyDescent="0.2">
      <c r="A36" s="2">
        <v>16</v>
      </c>
      <c r="C36" s="1" t="s">
        <v>28</v>
      </c>
      <c r="E36" s="15">
        <v>8.6599999999999996E-2</v>
      </c>
    </row>
    <row r="37" spans="1:5" x14ac:dyDescent="0.2">
      <c r="A37" s="2">
        <v>17</v>
      </c>
      <c r="C37" s="1" t="s">
        <v>27</v>
      </c>
      <c r="E37" s="26">
        <v>5.491E-2</v>
      </c>
    </row>
    <row r="38" spans="1:5" x14ac:dyDescent="0.2">
      <c r="A38" s="2">
        <v>18</v>
      </c>
      <c r="C38" s="1" t="s">
        <v>79</v>
      </c>
      <c r="E38" s="36">
        <f>E37-E36</f>
        <v>-3.1689999999999996E-2</v>
      </c>
    </row>
    <row r="39" spans="1:5" x14ac:dyDescent="0.2">
      <c r="E39" s="27"/>
    </row>
  </sheetData>
  <pageMargins left="0.7" right="0.7" top="0.75" bottom="0.75" header="0.3" footer="0.3"/>
  <pageSetup orientation="portrait" r:id="rId1"/>
  <headerFooter>
    <oddHeader>&amp;R&amp;"Arial,Regular"&amp;10Filed: 2022-10-31
EB-2022-0200
Exhibit 6
Tab 1
Schedule 2
Attachment 1
Page 2 of 4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D8672-A4EA-46C5-B881-E44259E3012E}">
  <dimension ref="A6:E38"/>
  <sheetViews>
    <sheetView view="pageLayout" zoomScaleNormal="100" workbookViewId="0">
      <selection activeCell="E3" sqref="E3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52.140625" style="1" customWidth="1"/>
    <col min="4" max="4" width="1.140625" style="1" customWidth="1"/>
    <col min="5" max="5" width="14" style="1" customWidth="1"/>
    <col min="6" max="16384" width="101.140625" style="1"/>
  </cols>
  <sheetData>
    <row r="6" spans="1:5" s="9" customFormat="1" x14ac:dyDescent="0.2">
      <c r="A6" s="37" t="s">
        <v>56</v>
      </c>
      <c r="B6" s="37"/>
      <c r="C6" s="37"/>
      <c r="D6" s="37"/>
      <c r="E6" s="37"/>
    </row>
    <row r="7" spans="1:5" s="9" customFormat="1" x14ac:dyDescent="0.2">
      <c r="A7" s="10"/>
      <c r="B7" s="10"/>
      <c r="C7" s="10"/>
      <c r="D7" s="10"/>
      <c r="E7" s="10"/>
    </row>
    <row r="8" spans="1:5" x14ac:dyDescent="0.2">
      <c r="E8" s="14"/>
    </row>
    <row r="9" spans="1:5" s="6" customFormat="1" ht="25.5" x14ac:dyDescent="0.2">
      <c r="A9" s="7" t="s">
        <v>85</v>
      </c>
      <c r="C9" s="8" t="s">
        <v>2</v>
      </c>
      <c r="E9" s="7" t="s">
        <v>0</v>
      </c>
    </row>
    <row r="10" spans="1:5" x14ac:dyDescent="0.2">
      <c r="E10" s="2"/>
    </row>
    <row r="11" spans="1:5" x14ac:dyDescent="0.2">
      <c r="C11" s="3" t="s">
        <v>55</v>
      </c>
      <c r="E11" s="2"/>
    </row>
    <row r="13" spans="1:5" x14ac:dyDescent="0.2">
      <c r="A13" s="2">
        <v>1</v>
      </c>
      <c r="C13" s="1" t="s">
        <v>54</v>
      </c>
      <c r="E13" s="5">
        <v>5851.6143559885477</v>
      </c>
    </row>
    <row r="14" spans="1:5" x14ac:dyDescent="0.2">
      <c r="A14" s="2">
        <v>2</v>
      </c>
      <c r="C14" s="1" t="s">
        <v>53</v>
      </c>
      <c r="E14" s="5">
        <v>162.38063018529022</v>
      </c>
    </row>
    <row r="15" spans="1:5" x14ac:dyDescent="0.2">
      <c r="A15" s="2">
        <v>3</v>
      </c>
      <c r="C15" s="1" t="s">
        <v>52</v>
      </c>
      <c r="E15" s="5">
        <v>0</v>
      </c>
    </row>
    <row r="16" spans="1:5" x14ac:dyDescent="0.2">
      <c r="A16" s="2">
        <v>4</v>
      </c>
      <c r="C16" s="1" t="s">
        <v>13</v>
      </c>
      <c r="E16" s="5">
        <v>64.279665700703788</v>
      </c>
    </row>
    <row r="17" spans="1:5" x14ac:dyDescent="0.2">
      <c r="A17" s="2">
        <v>5</v>
      </c>
      <c r="C17" s="1" t="s">
        <v>51</v>
      </c>
      <c r="E17" s="32" t="s">
        <v>81</v>
      </c>
    </row>
    <row r="18" spans="1:5" x14ac:dyDescent="0.2">
      <c r="A18" s="2">
        <v>6</v>
      </c>
      <c r="C18" s="1" t="s">
        <v>12</v>
      </c>
      <c r="E18" s="32" t="s">
        <v>81</v>
      </c>
    </row>
    <row r="19" spans="1:5" x14ac:dyDescent="0.2">
      <c r="A19" s="2"/>
      <c r="E19" s="4"/>
    </row>
    <row r="20" spans="1:5" x14ac:dyDescent="0.2">
      <c r="A20" s="2">
        <v>7</v>
      </c>
      <c r="C20" s="1" t="s">
        <v>50</v>
      </c>
      <c r="E20" s="12">
        <f>SUM(E13:E18)</f>
        <v>6078.2746518745416</v>
      </c>
    </row>
    <row r="21" spans="1:5" x14ac:dyDescent="0.2">
      <c r="A21" s="2"/>
      <c r="E21" s="5"/>
    </row>
    <row r="22" spans="1:5" x14ac:dyDescent="0.2">
      <c r="A22" s="2"/>
      <c r="C22" s="3" t="s">
        <v>49</v>
      </c>
      <c r="E22" s="5"/>
    </row>
    <row r="23" spans="1:5" x14ac:dyDescent="0.2">
      <c r="A23" s="2"/>
      <c r="E23" s="5"/>
    </row>
    <row r="24" spans="1:5" x14ac:dyDescent="0.2">
      <c r="A24" s="2">
        <v>8</v>
      </c>
      <c r="C24" s="1" t="s">
        <v>19</v>
      </c>
      <c r="E24" s="5">
        <v>3228.0306091401835</v>
      </c>
    </row>
    <row r="25" spans="1:5" x14ac:dyDescent="0.2">
      <c r="A25" s="2">
        <v>9</v>
      </c>
      <c r="C25" s="1" t="s">
        <v>25</v>
      </c>
      <c r="E25" s="5">
        <v>991.7141392599998</v>
      </c>
    </row>
    <row r="26" spans="1:5" x14ac:dyDescent="0.2">
      <c r="A26" s="2">
        <v>10</v>
      </c>
      <c r="C26" s="1" t="s">
        <v>48</v>
      </c>
      <c r="E26" s="5">
        <v>920.99459951126937</v>
      </c>
    </row>
    <row r="27" spans="1:5" x14ac:dyDescent="0.2">
      <c r="A27" s="2">
        <v>11</v>
      </c>
      <c r="C27" s="1" t="s">
        <v>16</v>
      </c>
      <c r="E27" s="5">
        <v>4.0434999999999999</v>
      </c>
    </row>
    <row r="28" spans="1:5" x14ac:dyDescent="0.2">
      <c r="A28" s="2">
        <v>12</v>
      </c>
      <c r="C28" s="1" t="s">
        <v>47</v>
      </c>
      <c r="E28" s="5">
        <v>0</v>
      </c>
    </row>
    <row r="29" spans="1:5" x14ac:dyDescent="0.2">
      <c r="A29" s="2">
        <v>13</v>
      </c>
      <c r="C29" s="1" t="s">
        <v>15</v>
      </c>
      <c r="E29" s="5">
        <v>127.18250292039151</v>
      </c>
    </row>
    <row r="30" spans="1:5" x14ac:dyDescent="0.2">
      <c r="A30" s="2"/>
      <c r="E30" s="5"/>
    </row>
    <row r="31" spans="1:5" x14ac:dyDescent="0.2">
      <c r="A31" s="2">
        <v>14</v>
      </c>
      <c r="C31" s="1" t="s">
        <v>20</v>
      </c>
      <c r="E31" s="12">
        <f>SUM(E24:E29)</f>
        <v>5271.9653508318443</v>
      </c>
    </row>
    <row r="32" spans="1:5" x14ac:dyDescent="0.2">
      <c r="A32" s="2"/>
      <c r="E32" s="5"/>
    </row>
    <row r="33" spans="1:5" x14ac:dyDescent="0.2">
      <c r="A33" s="2">
        <v>15</v>
      </c>
      <c r="C33" s="1" t="s">
        <v>46</v>
      </c>
      <c r="E33" s="12">
        <f>E20-E31</f>
        <v>806.30930104269737</v>
      </c>
    </row>
    <row r="34" spans="1:5" x14ac:dyDescent="0.2">
      <c r="A34" s="2"/>
      <c r="E34" s="5"/>
    </row>
    <row r="35" spans="1:5" x14ac:dyDescent="0.2">
      <c r="A35" s="2">
        <v>16</v>
      </c>
      <c r="C35" s="1" t="s">
        <v>45</v>
      </c>
      <c r="E35" s="12">
        <v>-50.4433482497342</v>
      </c>
    </row>
    <row r="36" spans="1:5" x14ac:dyDescent="0.2">
      <c r="A36" s="2"/>
      <c r="E36" s="12"/>
    </row>
    <row r="37" spans="1:5" ht="13.5" thickBot="1" x14ac:dyDescent="0.25">
      <c r="A37" s="2">
        <v>17</v>
      </c>
      <c r="C37" s="1" t="s">
        <v>31</v>
      </c>
      <c r="E37" s="11">
        <f>E33+E35</f>
        <v>755.86595279296318</v>
      </c>
    </row>
    <row r="38" spans="1:5" ht="13.5" thickTop="1" x14ac:dyDescent="0.2">
      <c r="A38" s="2"/>
      <c r="E38" s="4"/>
    </row>
  </sheetData>
  <mergeCells count="1">
    <mergeCell ref="A6:E6"/>
  </mergeCells>
  <pageMargins left="0.7" right="0.7" top="0.75" bottom="0.75" header="0.3" footer="0.3"/>
  <pageSetup orientation="portrait" r:id="rId1"/>
  <headerFooter>
    <oddHeader>&amp;R&amp;"Arial,Regular"&amp;10Filed: 2022-10-31
EB-2022-0200
Exhibit 6
Tab 1
Schedule 2
Attachment 1
Page 3 of 4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622FF-EB8B-412B-B818-FF0A333EC67A}">
  <dimension ref="A6:E29"/>
  <sheetViews>
    <sheetView view="pageLayout" zoomScaleNormal="100" workbookViewId="0">
      <selection activeCell="C2" sqref="C2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54.5703125" style="1" customWidth="1"/>
    <col min="4" max="4" width="1.140625" style="1" customWidth="1"/>
    <col min="5" max="5" width="13.85546875" style="1" customWidth="1"/>
    <col min="6" max="16384" width="101.140625" style="1"/>
  </cols>
  <sheetData>
    <row r="6" spans="1:5" s="9" customFormat="1" x14ac:dyDescent="0.2">
      <c r="A6" s="10" t="s">
        <v>67</v>
      </c>
      <c r="B6" s="10"/>
      <c r="C6" s="10"/>
      <c r="D6" s="10"/>
      <c r="E6" s="10"/>
    </row>
    <row r="8" spans="1:5" s="3" customFormat="1" x14ac:dyDescent="0.2">
      <c r="E8" s="14"/>
    </row>
    <row r="9" spans="1:5" s="6" customFormat="1" ht="25.5" x14ac:dyDescent="0.2">
      <c r="A9" s="7" t="s">
        <v>85</v>
      </c>
      <c r="C9" s="8" t="s">
        <v>2</v>
      </c>
      <c r="E9" s="7" t="s">
        <v>0</v>
      </c>
    </row>
    <row r="10" spans="1:5" x14ac:dyDescent="0.2">
      <c r="E10" s="2"/>
    </row>
    <row r="11" spans="1:5" x14ac:dyDescent="0.2">
      <c r="C11" s="3" t="s">
        <v>66</v>
      </c>
      <c r="E11" s="2"/>
    </row>
    <row r="13" spans="1:5" x14ac:dyDescent="0.2">
      <c r="A13" s="2">
        <v>1</v>
      </c>
      <c r="C13" s="1" t="s">
        <v>65</v>
      </c>
      <c r="E13" s="5">
        <v>24922.899366613816</v>
      </c>
    </row>
    <row r="14" spans="1:5" x14ac:dyDescent="0.2">
      <c r="A14" s="2">
        <v>2</v>
      </c>
      <c r="C14" s="1" t="s">
        <v>64</v>
      </c>
      <c r="E14" s="5">
        <v>-9296.6786734488778</v>
      </c>
    </row>
    <row r="15" spans="1:5" x14ac:dyDescent="0.2">
      <c r="A15" s="2"/>
      <c r="E15" s="5"/>
    </row>
    <row r="16" spans="1:5" x14ac:dyDescent="0.2">
      <c r="A16" s="2">
        <v>3</v>
      </c>
      <c r="C16" s="1" t="s">
        <v>63</v>
      </c>
      <c r="E16" s="12">
        <f>E13+E14</f>
        <v>15626.220693164938</v>
      </c>
    </row>
    <row r="17" spans="1:5" x14ac:dyDescent="0.2">
      <c r="A17" s="2"/>
      <c r="E17" s="5"/>
    </row>
    <row r="18" spans="1:5" x14ac:dyDescent="0.2">
      <c r="A18" s="2"/>
      <c r="C18" s="3" t="s">
        <v>62</v>
      </c>
      <c r="E18" s="5"/>
    </row>
    <row r="19" spans="1:5" x14ac:dyDescent="0.2">
      <c r="A19" s="2"/>
      <c r="E19" s="5"/>
    </row>
    <row r="20" spans="1:5" x14ac:dyDescent="0.2">
      <c r="A20" s="2">
        <v>4</v>
      </c>
      <c r="C20" s="1" t="s">
        <v>61</v>
      </c>
      <c r="E20" s="5">
        <v>106.99037774285468</v>
      </c>
    </row>
    <row r="21" spans="1:5" x14ac:dyDescent="0.2">
      <c r="A21" s="2">
        <v>5</v>
      </c>
      <c r="C21" s="1" t="s">
        <v>83</v>
      </c>
      <c r="E21" s="5">
        <v>-60.186114249104641</v>
      </c>
    </row>
    <row r="22" spans="1:5" x14ac:dyDescent="0.2">
      <c r="A22" s="2">
        <v>7</v>
      </c>
      <c r="C22" s="1" t="s">
        <v>60</v>
      </c>
      <c r="E22" s="5">
        <v>-5.0764162604167291</v>
      </c>
    </row>
    <row r="23" spans="1:5" x14ac:dyDescent="0.2">
      <c r="A23" s="2">
        <v>9</v>
      </c>
      <c r="C23" s="1" t="s">
        <v>59</v>
      </c>
      <c r="E23" s="5">
        <v>648.41124997650365</v>
      </c>
    </row>
    <row r="24" spans="1:5" x14ac:dyDescent="0.2">
      <c r="A24" s="2">
        <v>10</v>
      </c>
      <c r="C24" s="1" t="s">
        <v>84</v>
      </c>
      <c r="E24" s="5">
        <v>-132.1</v>
      </c>
    </row>
    <row r="25" spans="1:5" x14ac:dyDescent="0.2">
      <c r="A25" s="2"/>
      <c r="E25" s="5"/>
    </row>
    <row r="26" spans="1:5" x14ac:dyDescent="0.2">
      <c r="A26" s="2">
        <v>11</v>
      </c>
      <c r="C26" s="1" t="s">
        <v>58</v>
      </c>
      <c r="E26" s="12">
        <f>SUM(E20:E24)</f>
        <v>558.039097209837</v>
      </c>
    </row>
    <row r="27" spans="1:5" x14ac:dyDescent="0.2">
      <c r="A27" s="2"/>
      <c r="E27" s="5"/>
    </row>
    <row r="28" spans="1:5" ht="13.5" thickBot="1" x14ac:dyDescent="0.25">
      <c r="A28" s="2">
        <v>12</v>
      </c>
      <c r="C28" s="1" t="s">
        <v>57</v>
      </c>
      <c r="E28" s="11">
        <f>E16+E26</f>
        <v>16184.259790374776</v>
      </c>
    </row>
    <row r="29" spans="1:5" ht="13.5" thickTop="1" x14ac:dyDescent="0.2"/>
  </sheetData>
  <pageMargins left="0.7" right="0.7" top="0.75" bottom="0.75" header="0.3" footer="0.3"/>
  <pageSetup orientation="portrait" r:id="rId1"/>
  <headerFooter>
    <oddHeader>&amp;R&amp;"Arial,Regular"&amp;10Filed: 2022-10-31
EB-2022-0200
Exhibit 6
Tab 1
Schedule 2
Attachment 1
Page 4 of 4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 1</vt:lpstr>
      <vt:lpstr>Sheet 2</vt:lpstr>
      <vt:lpstr>Sheet 3</vt:lpstr>
      <vt:lpstr>Sheet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2022-11-01T21:10:46Z</dcterms:created>
  <dcterms:modified xsi:type="dcterms:W3CDTF">2022-11-01T21:24:53Z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2022-11-01T21:10:54Z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e20c95af-527d-49d9-b75a-7cf7a84c02f3</vt:lpwstr>
  </property>
  <property fmtid="{D5CDD505-2E9C-101B-9397-08002B2CF9AE}" pid="8" name="MSIP_Label_67694783-de61-499c-97f7-53d7c605e6e9_ContentBits">
    <vt:lpwstr>0</vt:lpwstr>
  </property>
</Properties>
</file>