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BE51992E-A018-4C9F-8915-1B8733FED9A6}" xr6:coauthVersionLast="47" xr6:coauthVersionMax="47" xr10:uidLastSave="{2D9631AB-D0F1-4F45-B1D6-A8E9C53FB70A}"/>
  <bookViews>
    <workbookView xWindow="-28920" yWindow="0" windowWidth="29040" windowHeight="15840" tabRatio="798" xr2:uid="{4C7829E5-D1C0-4633-AEAB-B9182A37C49F}"/>
  </bookViews>
  <sheets>
    <sheet name="Sheet 1" sheetId="18" r:id="rId1"/>
    <sheet name="Sheet 2" sheetId="19" r:id="rId2"/>
    <sheet name="Sheet 3" sheetId="20" r:id="rId3"/>
    <sheet name="Sheet 4" sheetId="21" r:id="rId4"/>
    <sheet name="Sheet 5" sheetId="14" r:id="rId5"/>
    <sheet name="Sheet 6" sheetId="15" r:id="rId6"/>
    <sheet name="Sheet 7" sheetId="16" r:id="rId7"/>
    <sheet name="Sheet 8" sheetId="17" r:id="rId8"/>
    <sheet name="Sheet 9" sheetId="10" r:id="rId9"/>
    <sheet name="Sheet 10" sheetId="11" r:id="rId10"/>
    <sheet name="Sheet 11" sheetId="12" r:id="rId11"/>
    <sheet name="Sheet 12" sheetId="13" r:id="rId12"/>
    <sheet name="Sheet 13" sheetId="6" r:id="rId13"/>
    <sheet name="Sheet 14" sheetId="7" r:id="rId14"/>
    <sheet name="Sheet 15" sheetId="8" r:id="rId15"/>
    <sheet name="Sheet 16" sheetId="9" r:id="rId16"/>
    <sheet name="Sheet 17" sheetId="2" r:id="rId17"/>
    <sheet name="Sheet 18" sheetId="3" r:id="rId18"/>
    <sheet name="Sheet 19" sheetId="4" r:id="rId19"/>
    <sheet name="Sheet 20" sheetId="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1" l="1"/>
  <c r="E38" i="15"/>
  <c r="E36" i="15"/>
  <c r="E37" i="19"/>
  <c r="E39" i="19" l="1"/>
  <c r="E29" i="12" l="1"/>
  <c r="E16" i="21" l="1"/>
  <c r="E28" i="21"/>
  <c r="E30" i="21" s="1"/>
  <c r="G11" i="18" s="1"/>
  <c r="H16" i="19"/>
  <c r="H17" i="19"/>
  <c r="E19" i="19"/>
  <c r="E23" i="19" s="1"/>
  <c r="F19" i="19"/>
  <c r="F23" i="19" s="1"/>
  <c r="H21" i="19"/>
  <c r="G17" i="18"/>
  <c r="G18" i="18"/>
  <c r="G19" i="18"/>
  <c r="G20" i="18"/>
  <c r="G21" i="18"/>
  <c r="G26" i="18"/>
  <c r="G27" i="18"/>
  <c r="G34" i="18"/>
  <c r="G40" i="18"/>
  <c r="G47" i="18"/>
  <c r="G50" i="18" s="1"/>
  <c r="E16" i="17"/>
  <c r="E28" i="17"/>
  <c r="E19" i="16"/>
  <c r="H15" i="15"/>
  <c r="H16" i="15"/>
  <c r="E18" i="15"/>
  <c r="F18" i="15"/>
  <c r="H20" i="15"/>
  <c r="F22" i="15"/>
  <c r="E27" i="15"/>
  <c r="E28" i="15" s="1"/>
  <c r="E29" i="15" s="1"/>
  <c r="E32" i="15"/>
  <c r="G27" i="14"/>
  <c r="G28" i="14"/>
  <c r="G35" i="14"/>
  <c r="G39" i="14"/>
  <c r="G41" i="14" s="1"/>
  <c r="G51" i="14"/>
  <c r="E16" i="13"/>
  <c r="E28" i="13"/>
  <c r="E19" i="12"/>
  <c r="E31" i="12" s="1"/>
  <c r="E35" i="12" s="1"/>
  <c r="E22" i="11"/>
  <c r="E26" i="11"/>
  <c r="E38" i="11"/>
  <c r="G13" i="10"/>
  <c r="G18" i="10"/>
  <c r="G19" i="10"/>
  <c r="G20" i="10"/>
  <c r="G21" i="10"/>
  <c r="G22" i="10"/>
  <c r="G27" i="10"/>
  <c r="G28" i="10"/>
  <c r="G35" i="10"/>
  <c r="G41" i="10"/>
  <c r="G65" i="10"/>
  <c r="E16" i="9"/>
  <c r="E28" i="9"/>
  <c r="E19" i="8"/>
  <c r="E29" i="8"/>
  <c r="H15" i="7"/>
  <c r="H16" i="7"/>
  <c r="E18" i="7"/>
  <c r="E22" i="7" s="1"/>
  <c r="F18" i="7"/>
  <c r="F22" i="7" s="1"/>
  <c r="H20" i="7"/>
  <c r="E28" i="7"/>
  <c r="E29" i="7" s="1"/>
  <c r="E30" i="7"/>
  <c r="E32" i="7" s="1"/>
  <c r="G18" i="6"/>
  <c r="G19" i="6"/>
  <c r="G20" i="6"/>
  <c r="G21" i="6"/>
  <c r="G22" i="6"/>
  <c r="G27" i="6"/>
  <c r="G29" i="6" s="1"/>
  <c r="G35" i="6"/>
  <c r="E16" i="5"/>
  <c r="E28" i="5"/>
  <c r="E19" i="4"/>
  <c r="E29" i="4"/>
  <c r="H15" i="3"/>
  <c r="H16" i="3"/>
  <c r="E18" i="3"/>
  <c r="E22" i="3" s="1"/>
  <c r="F18" i="3"/>
  <c r="F22" i="3" s="1"/>
  <c r="H20" i="3"/>
  <c r="E28" i="3"/>
  <c r="E29" i="3" s="1"/>
  <c r="E30" i="3"/>
  <c r="E32" i="3" s="1"/>
  <c r="G18" i="2"/>
  <c r="G19" i="2"/>
  <c r="G20" i="2"/>
  <c r="G21" i="2"/>
  <c r="G22" i="2"/>
  <c r="G27" i="2"/>
  <c r="G29" i="2" s="1"/>
  <c r="G35" i="2"/>
  <c r="H18" i="15" l="1"/>
  <c r="H22" i="15" s="1"/>
  <c r="G13" i="14" s="1"/>
  <c r="G28" i="18"/>
  <c r="G29" i="14"/>
  <c r="G29" i="10"/>
  <c r="G22" i="18"/>
  <c r="H19" i="19"/>
  <c r="H23" i="19" s="1"/>
  <c r="G12" i="18" s="1"/>
  <c r="G13" i="18" s="1"/>
  <c r="G42" i="18" s="1"/>
  <c r="E30" i="17"/>
  <c r="G12" i="14" s="1"/>
  <c r="E31" i="16"/>
  <c r="E35" i="16" s="1"/>
  <c r="E30" i="13"/>
  <c r="G12" i="10" s="1"/>
  <c r="G14" i="10" s="1"/>
  <c r="G23" i="10"/>
  <c r="G41" i="6"/>
  <c r="H18" i="7"/>
  <c r="H22" i="7" s="1"/>
  <c r="G13" i="6" s="1"/>
  <c r="E30" i="9"/>
  <c r="G12" i="6" s="1"/>
  <c r="G23" i="6"/>
  <c r="E31" i="8"/>
  <c r="E35" i="8" s="1"/>
  <c r="E25" i="7" s="1"/>
  <c r="E26" i="7" s="1"/>
  <c r="G51" i="6"/>
  <c r="E30" i="5"/>
  <c r="G14" i="2" s="1"/>
  <c r="G41" i="2"/>
  <c r="H18" i="3"/>
  <c r="H22" i="3" s="1"/>
  <c r="G23" i="2"/>
  <c r="E31" i="4"/>
  <c r="E35" i="4" s="1"/>
  <c r="E25" i="3" s="1"/>
  <c r="E26" i="3" s="1"/>
  <c r="G51" i="2"/>
  <c r="G14" i="14" l="1"/>
  <c r="G52" i="18"/>
  <c r="G43" i="14"/>
  <c r="G53" i="14" s="1"/>
  <c r="G43" i="10"/>
  <c r="G67" i="10" s="1"/>
  <c r="G43" i="2"/>
  <c r="G53" i="2" s="1"/>
  <c r="G14" i="6"/>
  <c r="G43" i="6" s="1"/>
  <c r="G53" i="6" s="1"/>
</calcChain>
</file>

<file path=xl/sharedStrings.xml><?xml version="1.0" encoding="utf-8"?>
<sst xmlns="http://schemas.openxmlformats.org/spreadsheetml/2006/main" count="655" uniqueCount="148">
  <si>
    <t>(1)</t>
  </si>
  <si>
    <t>Test Year</t>
  </si>
  <si>
    <t>Reference</t>
  </si>
  <si>
    <t>Particulars ($ millions)</t>
  </si>
  <si>
    <t>Transmission, Compression &amp; Storage</t>
  </si>
  <si>
    <t>Gas Sales</t>
  </si>
  <si>
    <t>Revenue Requirement</t>
  </si>
  <si>
    <t>Total</t>
  </si>
  <si>
    <t>Tax Shield Provided by Interest Expense</t>
  </si>
  <si>
    <t>Excluding Tax Shield</t>
  </si>
  <si>
    <t>Income Taxes on Earnings</t>
  </si>
  <si>
    <t>Other Income</t>
  </si>
  <si>
    <t>Other Operating Revenue</t>
  </si>
  <si>
    <t>Miscellaneous Operating and Non-Operating Revenue</t>
  </si>
  <si>
    <t>Municipal and Other Taxes</t>
  </si>
  <si>
    <t>Fixed Financing Costs</t>
  </si>
  <si>
    <t>Depreciation and Amortization</t>
  </si>
  <si>
    <t>Operations and Maintenance</t>
  </si>
  <si>
    <t>Gas Costs</t>
  </si>
  <si>
    <t>Cost of Service</t>
  </si>
  <si>
    <t>Required Return</t>
  </si>
  <si>
    <t>Required Rate of Return</t>
  </si>
  <si>
    <t>Rate Base</t>
  </si>
  <si>
    <t>Cost of Capital</t>
  </si>
  <si>
    <t>Allowed Rate of Return</t>
  </si>
  <si>
    <t>Common Equity</t>
  </si>
  <si>
    <t>Revenue at Existing Rates</t>
  </si>
  <si>
    <t>Indicated Rate of Return</t>
  </si>
  <si>
    <t>Utility Income</t>
  </si>
  <si>
    <t>Total Capital Structure and Return Components</t>
  </si>
  <si>
    <t>Total Debt</t>
  </si>
  <si>
    <t>Short Term Debt</t>
  </si>
  <si>
    <t>Debt</t>
  </si>
  <si>
    <t>(d) = (b x c)</t>
  </si>
  <si>
    <t>(c)</t>
  </si>
  <si>
    <t>(b)</t>
  </si>
  <si>
    <t>(a)</t>
  </si>
  <si>
    <t>Bridge
Year</t>
  </si>
  <si>
    <t>Bridge Year</t>
  </si>
  <si>
    <t>Particulars</t>
  </si>
  <si>
    <t>(%)</t>
  </si>
  <si>
    <t>($ millions)</t>
  </si>
  <si>
    <t>Return Component</t>
  </si>
  <si>
    <t>Cost Rate</t>
  </si>
  <si>
    <t>Component</t>
  </si>
  <si>
    <t>Income Tax Expense</t>
  </si>
  <si>
    <t>Utility Income Before Income Taxes</t>
  </si>
  <si>
    <t>Depreciation and Amortization Expense</t>
  </si>
  <si>
    <t>Operation and Maintenance</t>
  </si>
  <si>
    <t>Operating Cost</t>
  </si>
  <si>
    <t>Total Operating Revenue</t>
  </si>
  <si>
    <t>Storage</t>
  </si>
  <si>
    <t>Transportation</t>
  </si>
  <si>
    <t>Gas Sales and Distribution</t>
  </si>
  <si>
    <t>Operating Income</t>
  </si>
  <si>
    <t>2023 Net Utility Income - EGI</t>
  </si>
  <si>
    <t>Utility Rate Base</t>
  </si>
  <si>
    <t>Total Working Capital</t>
  </si>
  <si>
    <t>Gas in Storage</t>
  </si>
  <si>
    <t>Balancing Gas</t>
  </si>
  <si>
    <t>ABC Receivable/(Payable)</t>
  </si>
  <si>
    <t>Prepaid Expenses</t>
  </si>
  <si>
    <t>Materials and Supplies</t>
  </si>
  <si>
    <t>Allowance for Working Capital</t>
  </si>
  <si>
    <t>Net Property, Plant and Equipment</t>
  </si>
  <si>
    <t>Accumulated Depreciation</t>
  </si>
  <si>
    <t xml:space="preserve">Gross Property, Plant and Equipment </t>
  </si>
  <si>
    <t>Property, Plant and Equipment</t>
  </si>
  <si>
    <t>2023 Utility Rate Base - EGI</t>
  </si>
  <si>
    <t>Estimate</t>
  </si>
  <si>
    <t>2022 Net Utility Income - EGI</t>
  </si>
  <si>
    <t>Gross Property, Plant and Equipment</t>
  </si>
  <si>
    <t>2022 Utility Rate Base - EGI</t>
  </si>
  <si>
    <t>Required rate of return reflective of base amount not including 150 basis point threshold for earnings sharing purposes.</t>
  </si>
  <si>
    <t>Required Rate of Return (1)</t>
  </si>
  <si>
    <t>Indicated Rate of Return on Rate Base</t>
  </si>
  <si>
    <t>Actual</t>
  </si>
  <si>
    <t>2021 Net Utility Income - EGI</t>
  </si>
  <si>
    <t>Cash Working Capital</t>
  </si>
  <si>
    <t>Customer Security Deposits</t>
  </si>
  <si>
    <t>2021 Utility Rate Base - EGI</t>
  </si>
  <si>
    <t>Long and Medium Term Debt</t>
  </si>
  <si>
    <t>2020 Net Utility Income - EGI</t>
  </si>
  <si>
    <t>2020 Utility Rate Base - EGI</t>
  </si>
  <si>
    <t>Utility Capital Structure</t>
  </si>
  <si>
    <t>2019 Net Utility Income - EGI</t>
  </si>
  <si>
    <t>2019 Utility Rate Base - EGI</t>
  </si>
  <si>
    <t>DCB Receivable/(Payable)</t>
  </si>
  <si>
    <t xml:space="preserve">2023 Bridge Year - Calculation of Total Revenue (Deficiency)/Sufficiency </t>
  </si>
  <si>
    <t>Taxes on (Deficiency)/Sufficiency</t>
  </si>
  <si>
    <t>Gross (Deficiency)/Sufficiency</t>
  </si>
  <si>
    <t>Net (Deficiency)/Sufficiency</t>
  </si>
  <si>
    <t>Total Revenue at Existing Rates</t>
  </si>
  <si>
    <t>Gross Revenue (Deficiency)/Sufficiency</t>
  </si>
  <si>
    <t>2023 Utility (Deficiency)/Sufficiency Calculation and Required Rate of Return - EGI</t>
  </si>
  <si>
    <t>(Deficiency)/Sufficiency in Rate of Return</t>
  </si>
  <si>
    <t>(Deficiency)/Sufficiency In Common Equity Return</t>
  </si>
  <si>
    <t xml:space="preserve">Customer Security Deposits </t>
  </si>
  <si>
    <t xml:space="preserve">Working Cash Allowance </t>
  </si>
  <si>
    <t>2022 Estimate - Calculation of Total Revenue (Deficiency)/Sufficiency</t>
  </si>
  <si>
    <t>2023 
Bridge Year</t>
  </si>
  <si>
    <t>2022 Estimate</t>
  </si>
  <si>
    <t xml:space="preserve">2021 Actuals - Calculation of Total Revenue (Deficiency)/Sufficiency </t>
  </si>
  <si>
    <t xml:space="preserve">Taxes on (Deficiency)/Sufficiency </t>
  </si>
  <si>
    <t xml:space="preserve">Gross (Deficiency)/Sufficiency </t>
  </si>
  <si>
    <t xml:space="preserve">Net (Deficiency)/Sufficiency </t>
  </si>
  <si>
    <t xml:space="preserve">Gross Revenue (Deficiency)/Sufficiency </t>
  </si>
  <si>
    <t>2021 Actuals</t>
  </si>
  <si>
    <t>2020 Actuals</t>
  </si>
  <si>
    <t xml:space="preserve">2020 Actuals - Calculation of Total Revenue (Deficiency)/Sufficiency </t>
  </si>
  <si>
    <t xml:space="preserve">2019 Actuals - Calculation of Total Revenue (Deficiency)/Sufficiency </t>
  </si>
  <si>
    <t>2019 Utility (Deficiency)/Sufficiency Calculation and Required Rate of Return - EGI</t>
  </si>
  <si>
    <t>Achieved Rate of Return on Equity</t>
  </si>
  <si>
    <t>Approved Return on Equity (1)</t>
  </si>
  <si>
    <t>(Deficiency)/Sufficiency in Return on Equity</t>
  </si>
  <si>
    <t>Excludes 150bp deadband applicable to earning sharing.</t>
  </si>
  <si>
    <t>2020 Utility (Deficiency)/Sufficiency Calculation and Required Rate of Return - EGI</t>
  </si>
  <si>
    <t>2021 Utility (Deficiency)/Sufficiency Calculation and Required Rate of Return - EGI</t>
  </si>
  <si>
    <t>2022 Utility (Deficiency)/Sufficiency Calculation and Required Rate of Return - EGI</t>
  </si>
  <si>
    <t>Principal</t>
  </si>
  <si>
    <t>-</t>
  </si>
  <si>
    <t>Line No.</t>
  </si>
  <si>
    <t>Exhibit4 Tab 6 Schedule 2</t>
  </si>
  <si>
    <t>Exhibit 2 Tab 1 Schedule 1 Page 5</t>
  </si>
  <si>
    <t>Exhibit 5 Tab 2 Schedule 1 Attachment 3</t>
  </si>
  <si>
    <t>Exhibit 4 Tab 2 Schedule 1 Attachment 1</t>
  </si>
  <si>
    <t>Exhibit 4 Tab 4 Schedule 1</t>
  </si>
  <si>
    <t>Exhibit 4 Tab 5 Schedule 1 Attachment 2</t>
  </si>
  <si>
    <t>Exhibit 3 Tab 1 Schedule 1</t>
  </si>
  <si>
    <t>Exhibit 4 Tab 6 Schedule 1 Attachment 1</t>
  </si>
  <si>
    <t>Exhibit 6 Tab 1 Schedule 1</t>
  </si>
  <si>
    <t>Exhibit 3 Tab 4 Schedule 1</t>
  </si>
  <si>
    <t>2021 Actuals - Calculation of Total Revenue (Deficiency)/Sufficiency (Continued)</t>
  </si>
  <si>
    <t>Exhibit 2 Tab 1 Schedule 1 page 5</t>
  </si>
  <si>
    <t>Exhibit 4 Tab 6 Schedule 2</t>
  </si>
  <si>
    <t>Exhibit 5 Tab 2 Schedule 1 Attachment1</t>
  </si>
  <si>
    <t>Exhibit 4 Tab 2 Schedule 1 Attachment1</t>
  </si>
  <si>
    <t>Exhibit 4 Tab 5 Schedule 1 Attachment2</t>
  </si>
  <si>
    <t>Exhibit 4 Tab 6 Schedule 1 Attachment1</t>
  </si>
  <si>
    <t>Exhibit 3 Tab 2 Schedule 1 Attachment1</t>
  </si>
  <si>
    <t>Exhibit 5 Tab 2 Schedule 1 Attachment 2</t>
  </si>
  <si>
    <t>Exhibit 3 Tab 2 Schedule 1 Attachment 1</t>
  </si>
  <si>
    <t>Exhibit 5 Tab 2 Schedule 1 Attachment 4</t>
  </si>
  <si>
    <t>Exhibit 5 Tab 2 Schedule 1</t>
  </si>
  <si>
    <t>Exhibit 3 Tab 2 Schedule 1 Attachent 1</t>
  </si>
  <si>
    <t>Exhibit 5 Tab 2 Schedule 1 Attachment 5</t>
  </si>
  <si>
    <t>Exhibit 3  Tab 2 Schedule 1 Attachment 1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</si>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</sst>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\(#,##0.0\)"/>
    <numFmt numFmtId="165" formatCode="0.000%"/>
    <numFmt numFmtId="166" formatCode="0.000"/>
    <numFmt numFmtId="167" formatCode="0.0"/>
    <numFmt numFmtId="168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right" wrapText="1"/>
    </xf>
    <xf numFmtId="0" fontId="4" fillId="0" borderId="0" xfId="0" applyFont="1"/>
    <xf numFmtId="164" fontId="2" fillId="2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5" fillId="0" borderId="0" xfId="0" applyFont="1"/>
    <xf numFmtId="166" fontId="4" fillId="0" borderId="2" xfId="0" applyNumberFormat="1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37" fontId="2" fillId="0" borderId="0" xfId="0" quotePrefix="1" applyNumberFormat="1" applyFont="1" applyAlignment="1">
      <alignment horizontal="center"/>
    </xf>
    <xf numFmtId="164" fontId="2" fillId="0" borderId="0" xfId="0" quotePrefix="1" applyNumberFormat="1" applyFont="1" applyFill="1" applyAlignment="1">
      <alignment horizontal="center"/>
    </xf>
    <xf numFmtId="0" fontId="3" fillId="0" borderId="0" xfId="0" applyFont="1" applyAlignment="1">
      <alignment horizontal="centerContinuous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A8D1-7E91-4BE1-BDE7-31018F911069}">
  <sheetPr>
    <pageSetUpPr fitToPage="1"/>
  </sheetPr>
  <dimension ref="A5:G55"/>
  <sheetViews>
    <sheetView tabSelected="1" view="pageLayout" zoomScaleNormal="100" workbookViewId="0"/>
  </sheetViews>
  <sheetFormatPr defaultColWidth="83.7109375" defaultRowHeight="12.75" x14ac:dyDescent="0.2"/>
  <cols>
    <col min="1" max="1" width="5.85546875" style="1" bestFit="1" customWidth="1"/>
    <col min="2" max="2" width="1.140625" style="1" customWidth="1"/>
    <col min="3" max="3" width="30.42578125" style="7" customWidth="1"/>
    <col min="4" max="4" width="1.28515625" style="1" customWidth="1"/>
    <col min="5" max="5" width="34.85546875" style="7" customWidth="1"/>
    <col min="6" max="6" width="1.28515625" style="1" customWidth="1"/>
    <col min="7" max="7" width="13.85546875" style="1" customWidth="1"/>
    <col min="8" max="16384" width="83.7109375" style="1"/>
  </cols>
  <sheetData>
    <row r="5" spans="1:7" s="10" customFormat="1" x14ac:dyDescent="0.2">
      <c r="A5" s="66" t="s">
        <v>110</v>
      </c>
      <c r="B5" s="66"/>
      <c r="C5" s="66"/>
      <c r="D5" s="66"/>
      <c r="E5" s="66"/>
      <c r="F5" s="66"/>
      <c r="G5" s="66"/>
    </row>
    <row r="6" spans="1:7" s="10" customFormat="1" x14ac:dyDescent="0.2">
      <c r="A6" s="11"/>
      <c r="B6" s="11"/>
      <c r="C6" s="57"/>
      <c r="D6" s="11"/>
      <c r="E6" s="25"/>
      <c r="F6" s="11"/>
      <c r="G6" s="11"/>
    </row>
    <row r="7" spans="1:7" s="7" customFormat="1" ht="25.5" x14ac:dyDescent="0.2">
      <c r="A7" s="8" t="s">
        <v>121</v>
      </c>
      <c r="C7" s="9" t="s">
        <v>3</v>
      </c>
      <c r="E7" s="9" t="s">
        <v>2</v>
      </c>
      <c r="G7" s="8" t="s">
        <v>1</v>
      </c>
    </row>
    <row r="8" spans="1:7" x14ac:dyDescent="0.2">
      <c r="G8" s="2"/>
    </row>
    <row r="9" spans="1:7" x14ac:dyDescent="0.2">
      <c r="C9" s="25" t="s">
        <v>23</v>
      </c>
      <c r="D9" s="4"/>
      <c r="E9" s="25"/>
      <c r="G9" s="2"/>
    </row>
    <row r="11" spans="1:7" ht="12.95" customHeight="1" x14ac:dyDescent="0.2">
      <c r="A11" s="2">
        <v>1</v>
      </c>
      <c r="C11" s="7" t="s">
        <v>22</v>
      </c>
      <c r="E11" s="7" t="s">
        <v>133</v>
      </c>
      <c r="G11" s="6">
        <f>'Sheet 4'!E30</f>
        <v>13138.961748927331</v>
      </c>
    </row>
    <row r="12" spans="1:7" ht="12.95" customHeight="1" x14ac:dyDescent="0.2">
      <c r="A12" s="2">
        <v>2</v>
      </c>
      <c r="C12" s="7" t="s">
        <v>74</v>
      </c>
      <c r="E12" s="59" t="s">
        <v>135</v>
      </c>
      <c r="G12" s="14">
        <f>'Sheet 2'!H23/100</f>
        <v>6.00609E-2</v>
      </c>
    </row>
    <row r="13" spans="1:7" ht="12.95" customHeight="1" x14ac:dyDescent="0.2">
      <c r="A13" s="2">
        <v>3</v>
      </c>
      <c r="C13" s="7" t="s">
        <v>20</v>
      </c>
      <c r="G13" s="13">
        <f>G11*G12+0.1</f>
        <v>789.23786770614959</v>
      </c>
    </row>
    <row r="14" spans="1:7" x14ac:dyDescent="0.2">
      <c r="A14" s="2"/>
      <c r="G14" s="5"/>
    </row>
    <row r="15" spans="1:7" x14ac:dyDescent="0.2">
      <c r="A15" s="2"/>
      <c r="C15" s="25" t="s">
        <v>19</v>
      </c>
      <c r="G15" s="5"/>
    </row>
    <row r="16" spans="1:7" x14ac:dyDescent="0.2">
      <c r="A16" s="2"/>
      <c r="G16" s="5"/>
    </row>
    <row r="17" spans="1:7" ht="13.5" customHeight="1" x14ac:dyDescent="0.2">
      <c r="A17" s="2">
        <v>4</v>
      </c>
      <c r="C17" s="7" t="s">
        <v>18</v>
      </c>
      <c r="E17" s="7" t="s">
        <v>136</v>
      </c>
      <c r="G17" s="6">
        <f>'Sheet 3'!E23</f>
        <v>2265.3000000000002</v>
      </c>
    </row>
    <row r="18" spans="1:7" x14ac:dyDescent="0.2">
      <c r="A18" s="2">
        <v>5</v>
      </c>
      <c r="C18" s="7" t="s">
        <v>17</v>
      </c>
      <c r="E18" s="7" t="s">
        <v>126</v>
      </c>
      <c r="G18" s="6">
        <f>'Sheet 3'!E24</f>
        <v>914.6</v>
      </c>
    </row>
    <row r="19" spans="1:7" ht="25.5" x14ac:dyDescent="0.2">
      <c r="A19" s="2">
        <v>6</v>
      </c>
      <c r="C19" s="7" t="s">
        <v>16</v>
      </c>
      <c r="E19" s="59" t="s">
        <v>137</v>
      </c>
      <c r="G19" s="6">
        <f>'Sheet 3'!E25</f>
        <v>601.70000000000005</v>
      </c>
    </row>
    <row r="20" spans="1:7" x14ac:dyDescent="0.2">
      <c r="A20" s="2">
        <v>7</v>
      </c>
      <c r="C20" s="7" t="s">
        <v>15</v>
      </c>
      <c r="E20" s="59"/>
      <c r="G20" s="6">
        <f>'Sheet 3'!E26</f>
        <v>4.7</v>
      </c>
    </row>
    <row r="21" spans="1:7" x14ac:dyDescent="0.2">
      <c r="A21" s="2">
        <v>8</v>
      </c>
      <c r="C21" s="7" t="s">
        <v>14</v>
      </c>
      <c r="E21" s="7" t="s">
        <v>134</v>
      </c>
      <c r="G21" s="6">
        <f>'Sheet 3'!E27</f>
        <v>121.4</v>
      </c>
    </row>
    <row r="22" spans="1:7" x14ac:dyDescent="0.2">
      <c r="A22" s="2">
        <v>9</v>
      </c>
      <c r="C22" s="7" t="s">
        <v>7</v>
      </c>
      <c r="G22" s="13">
        <f>SUM(G17:G21)</f>
        <v>3907.7000000000003</v>
      </c>
    </row>
    <row r="23" spans="1:7" x14ac:dyDescent="0.2">
      <c r="A23" s="2"/>
      <c r="G23" s="5"/>
    </row>
    <row r="24" spans="1:7" ht="25.5" x14ac:dyDescent="0.2">
      <c r="A24" s="2"/>
      <c r="C24" s="25" t="s">
        <v>13</v>
      </c>
      <c r="G24" s="5"/>
    </row>
    <row r="25" spans="1:7" x14ac:dyDescent="0.2">
      <c r="A25" s="2"/>
      <c r="G25" s="5"/>
    </row>
    <row r="26" spans="1:7" x14ac:dyDescent="0.2">
      <c r="A26" s="2">
        <v>10</v>
      </c>
      <c r="C26" s="7" t="s">
        <v>12</v>
      </c>
      <c r="E26" s="7" t="s">
        <v>128</v>
      </c>
      <c r="G26" s="6">
        <f>-'Sheet 3'!E16</f>
        <v>-49.6</v>
      </c>
    </row>
    <row r="27" spans="1:7" x14ac:dyDescent="0.2">
      <c r="A27" s="2">
        <v>11</v>
      </c>
      <c r="C27" s="7" t="s">
        <v>11</v>
      </c>
      <c r="E27" s="7" t="s">
        <v>128</v>
      </c>
      <c r="G27" s="6">
        <f>-'Sheet 3'!E17</f>
        <v>1.8</v>
      </c>
    </row>
    <row r="28" spans="1:7" x14ac:dyDescent="0.2">
      <c r="A28" s="2">
        <v>12</v>
      </c>
      <c r="C28" s="7" t="s">
        <v>7</v>
      </c>
      <c r="G28" s="13">
        <f>SUM(G26:G27)</f>
        <v>-47.800000000000004</v>
      </c>
    </row>
    <row r="29" spans="1:7" x14ac:dyDescent="0.2">
      <c r="A29" s="2"/>
      <c r="G29" s="5"/>
    </row>
    <row r="30" spans="1:7" x14ac:dyDescent="0.2">
      <c r="A30" s="2"/>
      <c r="C30" s="25" t="s">
        <v>10</v>
      </c>
      <c r="G30" s="5"/>
    </row>
    <row r="31" spans="1:7" x14ac:dyDescent="0.2">
      <c r="A31" s="2"/>
      <c r="C31" s="25"/>
      <c r="G31" s="5"/>
    </row>
    <row r="32" spans="1:7" ht="25.5" x14ac:dyDescent="0.2">
      <c r="A32" s="2">
        <v>13</v>
      </c>
      <c r="C32" s="7" t="s">
        <v>9</v>
      </c>
      <c r="E32" s="7" t="s">
        <v>138</v>
      </c>
      <c r="G32" s="6">
        <v>156.46065973703611</v>
      </c>
    </row>
    <row r="33" spans="1:7" ht="25.5" x14ac:dyDescent="0.2">
      <c r="A33" s="2">
        <v>14</v>
      </c>
      <c r="C33" s="7" t="s">
        <v>8</v>
      </c>
      <c r="E33" s="7" t="s">
        <v>138</v>
      </c>
      <c r="G33" s="6">
        <v>-96.56652949531049</v>
      </c>
    </row>
    <row r="34" spans="1:7" x14ac:dyDescent="0.2">
      <c r="A34" s="2">
        <v>15</v>
      </c>
      <c r="C34" s="7" t="s">
        <v>7</v>
      </c>
      <c r="G34" s="13">
        <f>SUM(G32:G33)</f>
        <v>59.89413024172562</v>
      </c>
    </row>
    <row r="35" spans="1:7" x14ac:dyDescent="0.2">
      <c r="A35" s="2"/>
      <c r="C35" s="25"/>
      <c r="G35" s="5"/>
    </row>
    <row r="36" spans="1:7" x14ac:dyDescent="0.2">
      <c r="A36" s="2"/>
      <c r="C36" s="25" t="s">
        <v>103</v>
      </c>
      <c r="G36" s="5"/>
    </row>
    <row r="37" spans="1:7" x14ac:dyDescent="0.2">
      <c r="A37" s="2"/>
      <c r="C37" s="25"/>
      <c r="G37" s="6"/>
    </row>
    <row r="38" spans="1:7" x14ac:dyDescent="0.2">
      <c r="A38" s="2">
        <v>16</v>
      </c>
      <c r="C38" s="7" t="s">
        <v>104</v>
      </c>
      <c r="E38" s="7" t="s">
        <v>130</v>
      </c>
      <c r="G38" s="6">
        <v>96.183562646203512</v>
      </c>
    </row>
    <row r="39" spans="1:7" x14ac:dyDescent="0.2">
      <c r="A39" s="2">
        <v>17</v>
      </c>
      <c r="C39" s="7" t="s">
        <v>105</v>
      </c>
      <c r="E39" s="7" t="s">
        <v>130</v>
      </c>
      <c r="G39" s="6">
        <v>70.694918544959577</v>
      </c>
    </row>
    <row r="40" spans="1:7" x14ac:dyDescent="0.2">
      <c r="A40" s="2">
        <v>18</v>
      </c>
      <c r="C40" s="7" t="s">
        <v>7</v>
      </c>
      <c r="G40" s="13">
        <f>G39-G38</f>
        <v>-25.488644101243935</v>
      </c>
    </row>
    <row r="41" spans="1:7" x14ac:dyDescent="0.2">
      <c r="A41" s="2"/>
      <c r="C41" s="25"/>
      <c r="G41" s="6"/>
    </row>
    <row r="42" spans="1:7" ht="13.5" thickBot="1" x14ac:dyDescent="0.25">
      <c r="A42" s="2">
        <v>19</v>
      </c>
      <c r="C42" s="7" t="s">
        <v>6</v>
      </c>
      <c r="G42" s="12">
        <f>G13+G22+G28+G34+G40</f>
        <v>4683.5433538466305</v>
      </c>
    </row>
    <row r="43" spans="1:7" ht="13.5" thickTop="1" x14ac:dyDescent="0.2">
      <c r="A43" s="2"/>
      <c r="C43" s="25"/>
      <c r="G43" s="6"/>
    </row>
    <row r="44" spans="1:7" x14ac:dyDescent="0.2">
      <c r="A44" s="2"/>
      <c r="G44" s="6"/>
    </row>
    <row r="45" spans="1:7" x14ac:dyDescent="0.2">
      <c r="A45" s="2"/>
      <c r="C45" s="25" t="s">
        <v>26</v>
      </c>
      <c r="G45" s="6"/>
    </row>
    <row r="46" spans="1:7" x14ac:dyDescent="0.2">
      <c r="A46" s="2"/>
      <c r="G46" s="6"/>
    </row>
    <row r="47" spans="1:7" ht="25.5" x14ac:dyDescent="0.2">
      <c r="A47" s="2">
        <v>20</v>
      </c>
      <c r="C47" s="7" t="s">
        <v>5</v>
      </c>
      <c r="D47" s="4"/>
      <c r="E47" s="7" t="s">
        <v>139</v>
      </c>
      <c r="G47" s="6">
        <f>'Sheet 3'!E13</f>
        <v>4631.5</v>
      </c>
    </row>
    <row r="48" spans="1:7" ht="25.5" x14ac:dyDescent="0.2">
      <c r="A48" s="2">
        <v>21</v>
      </c>
      <c r="C48" s="7" t="s">
        <v>4</v>
      </c>
      <c r="E48" s="7" t="s">
        <v>131</v>
      </c>
      <c r="G48" s="44">
        <v>148.19999999999999</v>
      </c>
    </row>
    <row r="49" spans="1:7" x14ac:dyDescent="0.2">
      <c r="A49" s="2"/>
      <c r="G49" s="6"/>
    </row>
    <row r="50" spans="1:7" ht="13.5" thickBot="1" x14ac:dyDescent="0.25">
      <c r="A50" s="2">
        <v>22</v>
      </c>
      <c r="C50" s="7" t="s">
        <v>92</v>
      </c>
      <c r="G50" s="12">
        <f>SUM(G47:G48)</f>
        <v>4779.7</v>
      </c>
    </row>
    <row r="51" spans="1:7" ht="13.5" thickTop="1" x14ac:dyDescent="0.2">
      <c r="A51" s="2"/>
      <c r="G51" s="65"/>
    </row>
    <row r="52" spans="1:7" ht="25.5" x14ac:dyDescent="0.2">
      <c r="A52" s="2">
        <v>23</v>
      </c>
      <c r="C52" s="7" t="s">
        <v>106</v>
      </c>
      <c r="G52" s="6">
        <f>G50-G42</f>
        <v>96.156646153369365</v>
      </c>
    </row>
    <row r="53" spans="1:7" x14ac:dyDescent="0.2">
      <c r="A53" s="2"/>
      <c r="G53" s="5"/>
    </row>
    <row r="54" spans="1:7" x14ac:dyDescent="0.2">
      <c r="A54" s="4" t="s">
        <v>147</v>
      </c>
    </row>
    <row r="55" spans="1:7" ht="25.5" customHeight="1" x14ac:dyDescent="0.2">
      <c r="A55" s="28" t="s">
        <v>0</v>
      </c>
      <c r="C55" s="67" t="s">
        <v>73</v>
      </c>
      <c r="D55" s="67"/>
      <c r="E55" s="67"/>
      <c r="F55" s="67"/>
      <c r="G55" s="67"/>
    </row>
  </sheetData>
  <mergeCells count="2">
    <mergeCell ref="A5:G5"/>
    <mergeCell ref="C55:G55"/>
  </mergeCells>
  <pageMargins left="0.7" right="0.7" top="0.75" bottom="0.75" header="0.3" footer="0.3"/>
  <pageSetup scale="87" orientation="portrait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A0EA-47B6-42F5-BF0F-9668E0CA48AB}">
  <sheetPr>
    <pageSetUpPr fitToPage="1"/>
  </sheetPr>
  <dimension ref="A6:H41"/>
  <sheetViews>
    <sheetView view="pageLayout" zoomScale="90" zoomScaleNormal="100" zoomScalePageLayoutView="90" workbookViewId="0">
      <selection activeCell="C46" sqref="C46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2" style="2" customWidth="1"/>
    <col min="7" max="7" width="10.140625" style="2" customWidth="1"/>
    <col min="8" max="8" width="10.5703125" style="2" customWidth="1"/>
    <col min="9" max="16384" width="101.140625" style="1"/>
  </cols>
  <sheetData>
    <row r="6" spans="1:8" s="10" customFormat="1" x14ac:dyDescent="0.2">
      <c r="A6" s="11" t="s">
        <v>117</v>
      </c>
      <c r="B6" s="11"/>
      <c r="C6" s="11"/>
      <c r="D6" s="11"/>
      <c r="E6" s="11"/>
      <c r="F6" s="26"/>
      <c r="G6" s="26"/>
      <c r="H6" s="26"/>
    </row>
    <row r="8" spans="1:8" s="25" customFormat="1" ht="25.5" customHeight="1" x14ac:dyDescent="0.2">
      <c r="E8" s="24" t="s">
        <v>119</v>
      </c>
      <c r="F8" s="24" t="s">
        <v>44</v>
      </c>
      <c r="G8" s="24" t="s">
        <v>43</v>
      </c>
      <c r="H8" s="24" t="s">
        <v>42</v>
      </c>
    </row>
    <row r="9" spans="1:8" s="25" customFormat="1" x14ac:dyDescent="0.2">
      <c r="E9" s="24" t="s">
        <v>41</v>
      </c>
      <c r="F9" s="24" t="s">
        <v>40</v>
      </c>
      <c r="G9" s="24" t="s">
        <v>40</v>
      </c>
      <c r="H9" s="24" t="s">
        <v>40</v>
      </c>
    </row>
    <row r="10" spans="1:8" s="7" customFormat="1" ht="25.5" x14ac:dyDescent="0.2">
      <c r="A10" s="8" t="s">
        <v>121</v>
      </c>
      <c r="C10" s="9" t="s">
        <v>39</v>
      </c>
      <c r="E10" s="8" t="s">
        <v>76</v>
      </c>
      <c r="F10" s="8" t="s">
        <v>76</v>
      </c>
      <c r="G10" s="8" t="s">
        <v>76</v>
      </c>
      <c r="H10" s="8" t="s">
        <v>76</v>
      </c>
    </row>
    <row r="11" spans="1:8" s="7" customFormat="1" ht="12.95" customHeight="1" x14ac:dyDescent="0.2">
      <c r="A11" s="24"/>
      <c r="E11" s="24" t="s">
        <v>36</v>
      </c>
      <c r="F11" s="24" t="s">
        <v>35</v>
      </c>
      <c r="G11" s="24" t="s">
        <v>34</v>
      </c>
      <c r="H11" s="24" t="s">
        <v>33</v>
      </c>
    </row>
    <row r="12" spans="1:8" ht="12.95" customHeight="1" x14ac:dyDescent="0.2">
      <c r="E12" s="2"/>
    </row>
    <row r="13" spans="1:8" x14ac:dyDescent="0.2">
      <c r="C13" s="4" t="s">
        <v>32</v>
      </c>
      <c r="E13" s="2"/>
    </row>
    <row r="15" spans="1:8" x14ac:dyDescent="0.2">
      <c r="A15" s="2">
        <v>1</v>
      </c>
      <c r="C15" s="1" t="s">
        <v>81</v>
      </c>
      <c r="E15" s="38">
        <v>8505.2999999999993</v>
      </c>
      <c r="F15" s="29">
        <v>59.81</v>
      </c>
      <c r="G15" s="29">
        <v>4.37</v>
      </c>
      <c r="H15" s="29">
        <v>2.6110000000000002</v>
      </c>
    </row>
    <row r="16" spans="1:8" x14ac:dyDescent="0.2">
      <c r="A16" s="2">
        <v>2</v>
      </c>
      <c r="C16" s="1" t="s">
        <v>31</v>
      </c>
      <c r="E16" s="38">
        <v>596.51623728265804</v>
      </c>
      <c r="F16" s="29">
        <v>4.1900000000000004</v>
      </c>
      <c r="G16" s="29">
        <v>0.31</v>
      </c>
      <c r="H16" s="29">
        <v>1.2999999999999999E-2</v>
      </c>
    </row>
    <row r="17" spans="1:8" x14ac:dyDescent="0.2">
      <c r="A17" s="2"/>
      <c r="E17" s="38"/>
      <c r="F17" s="29"/>
      <c r="G17" s="29"/>
      <c r="H17" s="29"/>
    </row>
    <row r="18" spans="1:8" x14ac:dyDescent="0.2">
      <c r="A18" s="2">
        <v>3</v>
      </c>
      <c r="C18" s="1" t="s">
        <v>30</v>
      </c>
      <c r="E18" s="37">
        <v>9101.8323353783053</v>
      </c>
      <c r="F18" s="36">
        <v>64</v>
      </c>
      <c r="G18" s="29"/>
      <c r="H18" s="35">
        <v>2.6240000000000001</v>
      </c>
    </row>
    <row r="19" spans="1:8" x14ac:dyDescent="0.2">
      <c r="A19" s="2"/>
      <c r="E19" s="38"/>
      <c r="F19" s="34"/>
      <c r="G19" s="29"/>
      <c r="H19" s="29"/>
    </row>
    <row r="20" spans="1:8" x14ac:dyDescent="0.2">
      <c r="A20" s="2">
        <v>4</v>
      </c>
      <c r="C20" s="4" t="s">
        <v>25</v>
      </c>
      <c r="E20" s="37">
        <v>5119.7806886502967</v>
      </c>
      <c r="F20" s="36">
        <v>36</v>
      </c>
      <c r="G20" s="50">
        <v>8.34</v>
      </c>
      <c r="H20" s="35">
        <v>3.0019999999999998</v>
      </c>
    </row>
    <row r="21" spans="1:8" x14ac:dyDescent="0.2">
      <c r="A21" s="2"/>
      <c r="E21" s="29"/>
      <c r="F21" s="34"/>
      <c r="G21" s="29"/>
      <c r="H21" s="29"/>
    </row>
    <row r="22" spans="1:8" ht="13.5" thickBot="1" x14ac:dyDescent="0.25">
      <c r="A22" s="2">
        <v>6</v>
      </c>
      <c r="C22" s="1" t="s">
        <v>7</v>
      </c>
      <c r="E22" s="33">
        <f>E18+E20</f>
        <v>14221.613024028602</v>
      </c>
      <c r="F22" s="32">
        <v>100</v>
      </c>
      <c r="G22" s="29"/>
      <c r="H22" s="46">
        <v>5.6263055640414166</v>
      </c>
    </row>
    <row r="23" spans="1:8" ht="13.5" thickTop="1" x14ac:dyDescent="0.2">
      <c r="A23" s="2"/>
      <c r="E23" s="5"/>
    </row>
    <row r="24" spans="1:8" x14ac:dyDescent="0.2">
      <c r="A24" s="2">
        <v>7</v>
      </c>
      <c r="C24" s="1" t="s">
        <v>22</v>
      </c>
      <c r="E24" s="6">
        <v>14221.6</v>
      </c>
    </row>
    <row r="25" spans="1:8" x14ac:dyDescent="0.2">
      <c r="A25" s="2">
        <v>8</v>
      </c>
      <c r="C25" s="1" t="s">
        <v>28</v>
      </c>
      <c r="E25" s="6">
        <v>842.5</v>
      </c>
    </row>
    <row r="26" spans="1:8" x14ac:dyDescent="0.2">
      <c r="A26" s="2">
        <v>9</v>
      </c>
      <c r="C26" s="1" t="s">
        <v>75</v>
      </c>
      <c r="E26" s="16">
        <f>(E25/E24)</f>
        <v>5.9240873038195418E-2</v>
      </c>
    </row>
    <row r="27" spans="1:8" x14ac:dyDescent="0.2">
      <c r="A27" s="2">
        <v>10</v>
      </c>
      <c r="C27" s="1" t="s">
        <v>95</v>
      </c>
      <c r="E27" s="31">
        <v>2.98E-3</v>
      </c>
    </row>
    <row r="28" spans="1:8" x14ac:dyDescent="0.2">
      <c r="A28" s="2">
        <v>11</v>
      </c>
      <c r="C28" s="1" t="s">
        <v>105</v>
      </c>
      <c r="E28" s="29">
        <v>42.4</v>
      </c>
    </row>
    <row r="29" spans="1:8" x14ac:dyDescent="0.2">
      <c r="A29" s="2">
        <v>12</v>
      </c>
      <c r="C29" s="1" t="s">
        <v>104</v>
      </c>
      <c r="E29" s="29">
        <v>57.7</v>
      </c>
    </row>
    <row r="30" spans="1:8" x14ac:dyDescent="0.2">
      <c r="A30" s="2">
        <v>13</v>
      </c>
      <c r="C30" s="1" t="s">
        <v>26</v>
      </c>
      <c r="E30" s="38">
        <v>4628.6000000000004</v>
      </c>
    </row>
    <row r="31" spans="1:8" x14ac:dyDescent="0.2">
      <c r="A31" s="2">
        <v>14</v>
      </c>
      <c r="C31" s="1" t="s">
        <v>6</v>
      </c>
      <c r="E31" s="38">
        <v>4570.8999999999996</v>
      </c>
    </row>
    <row r="32" spans="1:8" x14ac:dyDescent="0.2">
      <c r="A32" s="2">
        <v>15</v>
      </c>
      <c r="C32" s="1" t="s">
        <v>106</v>
      </c>
      <c r="E32" s="29">
        <v>57.7</v>
      </c>
    </row>
    <row r="33" spans="1:5" x14ac:dyDescent="0.2">
      <c r="A33" s="2"/>
      <c r="E33" s="5"/>
    </row>
    <row r="34" spans="1:5" x14ac:dyDescent="0.2">
      <c r="A34" s="2"/>
      <c r="C34" s="4" t="s">
        <v>25</v>
      </c>
      <c r="E34" s="5"/>
    </row>
    <row r="35" spans="1:5" x14ac:dyDescent="0.2">
      <c r="A35" s="2"/>
      <c r="E35" s="5"/>
    </row>
    <row r="36" spans="1:5" x14ac:dyDescent="0.2">
      <c r="A36" s="2">
        <v>16</v>
      </c>
      <c r="C36" s="1" t="s">
        <v>113</v>
      </c>
      <c r="E36" s="43">
        <f>9.84%-1.5%</f>
        <v>8.3400000000000002E-2</v>
      </c>
    </row>
    <row r="37" spans="1:5" x14ac:dyDescent="0.2">
      <c r="A37" s="2">
        <v>17</v>
      </c>
      <c r="C37" s="1" t="s">
        <v>112</v>
      </c>
      <c r="E37" s="16">
        <v>9.1679999999999998E-2</v>
      </c>
    </row>
    <row r="38" spans="1:5" x14ac:dyDescent="0.2">
      <c r="A38" s="2">
        <v>18</v>
      </c>
      <c r="C38" s="1" t="s">
        <v>114</v>
      </c>
      <c r="E38" s="16">
        <f>E37-E36</f>
        <v>8.2799999999999957E-3</v>
      </c>
    </row>
    <row r="40" spans="1:5" x14ac:dyDescent="0.2">
      <c r="A40" s="4" t="s">
        <v>147</v>
      </c>
    </row>
    <row r="41" spans="1:5" x14ac:dyDescent="0.2">
      <c r="A41" s="3" t="s">
        <v>0</v>
      </c>
      <c r="C41" s="41" t="s">
        <v>115</v>
      </c>
    </row>
  </sheetData>
  <pageMargins left="0.7" right="0.7" top="0.75" bottom="0.75" header="0.3" footer="0.3"/>
  <pageSetup scale="98" firstPageNumber="11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0491-3F5E-4DAB-88E2-A738E139B602}">
  <dimension ref="A6:E36"/>
  <sheetViews>
    <sheetView view="pageLayout" zoomScaleNormal="100" workbookViewId="0">
      <selection activeCell="D20" sqref="D20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38.570312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77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7">
        <v>2021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9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4480.6000000000004</v>
      </c>
    </row>
    <row r="14" spans="1:5" x14ac:dyDescent="0.2">
      <c r="A14" s="2">
        <v>2</v>
      </c>
      <c r="C14" s="1" t="s">
        <v>52</v>
      </c>
      <c r="E14" s="6">
        <v>142</v>
      </c>
    </row>
    <row r="15" spans="1:5" x14ac:dyDescent="0.2">
      <c r="A15" s="2">
        <v>3</v>
      </c>
      <c r="C15" s="1" t="s">
        <v>51</v>
      </c>
      <c r="E15" s="6">
        <v>6</v>
      </c>
    </row>
    <row r="16" spans="1:5" x14ac:dyDescent="0.2">
      <c r="A16" s="2">
        <v>4</v>
      </c>
      <c r="C16" s="1" t="s">
        <v>12</v>
      </c>
      <c r="E16" s="6">
        <v>49.1</v>
      </c>
    </row>
    <row r="17" spans="1:5" x14ac:dyDescent="0.2">
      <c r="A17" s="2">
        <v>5</v>
      </c>
      <c r="C17" s="1" t="s">
        <v>11</v>
      </c>
      <c r="E17" s="6">
        <v>0.9</v>
      </c>
    </row>
    <row r="18" spans="1:5" x14ac:dyDescent="0.2">
      <c r="A18" s="2"/>
      <c r="E18" s="6"/>
    </row>
    <row r="19" spans="1:5" x14ac:dyDescent="0.2">
      <c r="A19" s="2">
        <v>6</v>
      </c>
      <c r="C19" s="1" t="s">
        <v>50</v>
      </c>
      <c r="E19" s="13">
        <f>SUM(E13:E17)-0.1</f>
        <v>4678.5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2110.5369433699998</v>
      </c>
    </row>
    <row r="24" spans="1:5" x14ac:dyDescent="0.2">
      <c r="A24" s="2">
        <v>8</v>
      </c>
      <c r="C24" s="1" t="s">
        <v>48</v>
      </c>
      <c r="E24" s="6">
        <v>920.61116397476667</v>
      </c>
    </row>
    <row r="25" spans="1:5" x14ac:dyDescent="0.2">
      <c r="A25" s="2">
        <v>9</v>
      </c>
      <c r="C25" s="1" t="s">
        <v>47</v>
      </c>
      <c r="E25" s="6">
        <v>640.14702155410964</v>
      </c>
    </row>
    <row r="26" spans="1:5" x14ac:dyDescent="0.2">
      <c r="A26" s="2">
        <v>10</v>
      </c>
      <c r="C26" s="1" t="s">
        <v>15</v>
      </c>
      <c r="E26" s="6">
        <v>6.7791551899999991</v>
      </c>
    </row>
    <row r="27" spans="1:5" x14ac:dyDescent="0.2">
      <c r="A27" s="2">
        <v>11</v>
      </c>
      <c r="C27" s="1" t="s">
        <v>14</v>
      </c>
      <c r="E27" s="6">
        <v>116.1590364728102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f>SUM(E23:E27)</f>
        <v>3794.2333205616865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f>E19-E29</f>
        <v>884.26667943831353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-41.778500814847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f>E31+E33</f>
        <v>842.48817862346652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12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BBF3-9BD3-4193-88AD-917E7F614B23}">
  <dimension ref="A6:E31"/>
  <sheetViews>
    <sheetView view="pageLayout" zoomScaleNormal="100" workbookViewId="0">
      <selection activeCell="C22" sqref="C2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0.2851562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80</v>
      </c>
      <c r="B6" s="11"/>
      <c r="C6" s="11"/>
      <c r="D6" s="11"/>
      <c r="E6" s="11"/>
    </row>
    <row r="8" spans="1:5" s="4" customFormat="1" x14ac:dyDescent="0.2">
      <c r="E8" s="27">
        <v>2021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9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21539.7881987168</v>
      </c>
    </row>
    <row r="14" spans="1:5" x14ac:dyDescent="0.2">
      <c r="A14" s="2">
        <v>2</v>
      </c>
      <c r="C14" s="1" t="s">
        <v>65</v>
      </c>
      <c r="E14" s="6">
        <v>-8005.915901442022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13533.872297274778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92.474324527989225</v>
      </c>
    </row>
    <row r="21" spans="1:5" x14ac:dyDescent="0.2">
      <c r="A21" s="2">
        <v>5</v>
      </c>
      <c r="C21" s="1" t="s">
        <v>79</v>
      </c>
      <c r="E21" s="6">
        <v>-68.874368350833336</v>
      </c>
    </row>
    <row r="22" spans="1:5" x14ac:dyDescent="0.2">
      <c r="A22" s="2">
        <v>6</v>
      </c>
      <c r="C22" s="1" t="s">
        <v>61</v>
      </c>
      <c r="E22" s="6">
        <v>4.6634633400557499</v>
      </c>
    </row>
    <row r="23" spans="1:5" x14ac:dyDescent="0.2">
      <c r="A23" s="2">
        <v>7</v>
      </c>
      <c r="C23" s="1" t="s">
        <v>60</v>
      </c>
      <c r="E23" s="6">
        <v>-15.51293445666667</v>
      </c>
    </row>
    <row r="24" spans="1:5" x14ac:dyDescent="0.2">
      <c r="A24" s="2">
        <v>8</v>
      </c>
      <c r="C24" s="1" t="s">
        <v>59</v>
      </c>
      <c r="E24" s="6">
        <v>59.460736880000006</v>
      </c>
    </row>
    <row r="25" spans="1:5" x14ac:dyDescent="0.2">
      <c r="A25" s="2">
        <v>9</v>
      </c>
      <c r="C25" s="1" t="s">
        <v>58</v>
      </c>
      <c r="E25" s="6">
        <v>594.65984582375006</v>
      </c>
    </row>
    <row r="26" spans="1:5" x14ac:dyDescent="0.2">
      <c r="A26" s="2">
        <v>10</v>
      </c>
      <c r="C26" s="1" t="s">
        <v>78</v>
      </c>
      <c r="E26" s="6">
        <v>20.862713492196569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687.73378125649162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14221.606078531269</v>
      </c>
    </row>
    <row r="31" spans="1:5" ht="13.5" thickTop="1" x14ac:dyDescent="0.2"/>
  </sheetData>
  <pageMargins left="0.7" right="0.7" top="0.75" bottom="0.75" header="0.3" footer="0.3"/>
  <pageSetup firstPageNumber="13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65AC-4D2C-407A-9AC5-599A644ABAE8}">
  <dimension ref="A6:G62"/>
  <sheetViews>
    <sheetView view="pageLayout" zoomScaleNormal="75" workbookViewId="0">
      <selection activeCell="E10" sqref="E10"/>
    </sheetView>
  </sheetViews>
  <sheetFormatPr defaultColWidth="92" defaultRowHeight="12.75" x14ac:dyDescent="0.2"/>
  <cols>
    <col min="1" max="1" width="5.85546875" style="1" bestFit="1" customWidth="1"/>
    <col min="2" max="2" width="1.140625" style="1" customWidth="1"/>
    <col min="3" max="3" width="43.85546875" style="1" customWidth="1"/>
    <col min="4" max="4" width="1.28515625" style="1" customWidth="1"/>
    <col min="5" max="5" width="33" style="10" customWidth="1"/>
    <col min="6" max="6" width="1.140625" style="1" customWidth="1"/>
    <col min="7" max="7" width="13.85546875" style="1" customWidth="1"/>
    <col min="8" max="16384" width="92" style="1"/>
  </cols>
  <sheetData>
    <row r="6" spans="1:7" s="10" customFormat="1" x14ac:dyDescent="0.2">
      <c r="A6" s="66" t="s">
        <v>99</v>
      </c>
      <c r="B6" s="66"/>
      <c r="C6" s="66"/>
      <c r="D6" s="66"/>
      <c r="E6" s="66"/>
      <c r="F6" s="66"/>
      <c r="G6" s="66"/>
    </row>
    <row r="7" spans="1:7" s="10" customFormat="1" x14ac:dyDescent="0.2">
      <c r="A7" s="11"/>
      <c r="B7" s="11"/>
      <c r="C7" s="11"/>
      <c r="D7" s="11"/>
      <c r="E7" s="60"/>
      <c r="F7" s="11"/>
      <c r="G7" s="11"/>
    </row>
    <row r="8" spans="1:7" s="7" customFormat="1" ht="25.5" x14ac:dyDescent="0.2">
      <c r="A8" s="8" t="s">
        <v>121</v>
      </c>
      <c r="C8" s="9" t="s">
        <v>3</v>
      </c>
      <c r="E8" s="58" t="s">
        <v>2</v>
      </c>
      <c r="G8" s="8" t="s">
        <v>101</v>
      </c>
    </row>
    <row r="9" spans="1:7" x14ac:dyDescent="0.2">
      <c r="G9" s="2"/>
    </row>
    <row r="10" spans="1:7" x14ac:dyDescent="0.2">
      <c r="C10" s="4" t="s">
        <v>23</v>
      </c>
      <c r="D10" s="4"/>
      <c r="E10" s="60"/>
      <c r="G10" s="2"/>
    </row>
    <row r="12" spans="1:7" x14ac:dyDescent="0.2">
      <c r="A12" s="2">
        <v>1</v>
      </c>
      <c r="C12" s="1" t="s">
        <v>22</v>
      </c>
      <c r="E12" s="10" t="s">
        <v>123</v>
      </c>
      <c r="G12" s="6">
        <f>'Sheet 16'!E30</f>
        <v>15002.143257798247</v>
      </c>
    </row>
    <row r="13" spans="1:7" x14ac:dyDescent="0.2">
      <c r="A13" s="2">
        <v>2</v>
      </c>
      <c r="C13" s="1" t="s">
        <v>21</v>
      </c>
      <c r="E13" s="61" t="s">
        <v>142</v>
      </c>
      <c r="G13" s="14">
        <f>'Sheet 14'!H22/100</f>
        <v>5.7671679999999996E-2</v>
      </c>
    </row>
    <row r="14" spans="1:7" x14ac:dyDescent="0.2">
      <c r="A14" s="2">
        <v>3</v>
      </c>
      <c r="C14" s="1" t="s">
        <v>20</v>
      </c>
      <c r="G14" s="13">
        <f>G12*G13</f>
        <v>865.19880527789792</v>
      </c>
    </row>
    <row r="15" spans="1:7" x14ac:dyDescent="0.2">
      <c r="A15" s="2"/>
      <c r="G15" s="5"/>
    </row>
    <row r="16" spans="1:7" x14ac:dyDescent="0.2">
      <c r="A16" s="2"/>
      <c r="C16" s="4" t="s">
        <v>19</v>
      </c>
      <c r="G16" s="5"/>
    </row>
    <row r="17" spans="1:7" x14ac:dyDescent="0.2">
      <c r="A17" s="2"/>
      <c r="G17" s="5"/>
    </row>
    <row r="18" spans="1:7" x14ac:dyDescent="0.2">
      <c r="A18" s="2">
        <v>4</v>
      </c>
      <c r="C18" s="1" t="s">
        <v>18</v>
      </c>
      <c r="E18" s="10" t="s">
        <v>125</v>
      </c>
      <c r="G18" s="6">
        <f>'Sheet 15'!E23</f>
        <v>2440.121137963793</v>
      </c>
    </row>
    <row r="19" spans="1:7" x14ac:dyDescent="0.2">
      <c r="A19" s="2">
        <v>5</v>
      </c>
      <c r="C19" s="1" t="s">
        <v>17</v>
      </c>
      <c r="E19" s="10" t="s">
        <v>126</v>
      </c>
      <c r="G19" s="6">
        <f>'Sheet 15'!E24</f>
        <v>963.83719855791719</v>
      </c>
    </row>
    <row r="20" spans="1:7" x14ac:dyDescent="0.2">
      <c r="A20" s="2">
        <v>6</v>
      </c>
      <c r="C20" s="1" t="s">
        <v>16</v>
      </c>
      <c r="E20" s="61" t="s">
        <v>127</v>
      </c>
      <c r="G20" s="6">
        <f>'Sheet 15'!E25</f>
        <v>705.37224200000003</v>
      </c>
    </row>
    <row r="21" spans="1:7" x14ac:dyDescent="0.2">
      <c r="A21" s="2">
        <v>7</v>
      </c>
      <c r="C21" s="1" t="s">
        <v>15</v>
      </c>
      <c r="E21" s="10" t="s">
        <v>143</v>
      </c>
      <c r="G21" s="6">
        <f>'Sheet 15'!E26</f>
        <v>3.9</v>
      </c>
    </row>
    <row r="22" spans="1:7" x14ac:dyDescent="0.2">
      <c r="A22" s="2">
        <v>8</v>
      </c>
      <c r="C22" s="1" t="s">
        <v>14</v>
      </c>
      <c r="E22" s="10" t="s">
        <v>134</v>
      </c>
      <c r="G22" s="6">
        <f>'Sheet 15'!E27</f>
        <v>118.52407079999999</v>
      </c>
    </row>
    <row r="23" spans="1:7" x14ac:dyDescent="0.2">
      <c r="A23" s="2">
        <v>9</v>
      </c>
      <c r="C23" s="1" t="s">
        <v>7</v>
      </c>
      <c r="G23" s="13">
        <f>SUM(G18:G22)</f>
        <v>4231.7546493217105</v>
      </c>
    </row>
    <row r="24" spans="1:7" x14ac:dyDescent="0.2">
      <c r="A24" s="2"/>
      <c r="G24" s="5"/>
    </row>
    <row r="25" spans="1:7" x14ac:dyDescent="0.2">
      <c r="A25" s="2"/>
      <c r="C25" s="4" t="s">
        <v>13</v>
      </c>
      <c r="G25" s="5"/>
    </row>
    <row r="26" spans="1:7" x14ac:dyDescent="0.2">
      <c r="A26" s="2"/>
      <c r="G26" s="5"/>
    </row>
    <row r="27" spans="1:7" x14ac:dyDescent="0.2">
      <c r="A27" s="2">
        <v>10</v>
      </c>
      <c r="C27" s="1" t="s">
        <v>12</v>
      </c>
      <c r="E27" s="10" t="s">
        <v>128</v>
      </c>
      <c r="G27" s="6">
        <f>-'Sheet 15'!E16</f>
        <v>-59.960747198122931</v>
      </c>
    </row>
    <row r="28" spans="1:7" x14ac:dyDescent="0.2">
      <c r="A28" s="2">
        <v>11</v>
      </c>
      <c r="C28" s="1" t="s">
        <v>11</v>
      </c>
      <c r="E28" s="10" t="s">
        <v>128</v>
      </c>
      <c r="G28" s="54" t="s">
        <v>120</v>
      </c>
    </row>
    <row r="29" spans="1:7" x14ac:dyDescent="0.2">
      <c r="A29" s="2">
        <v>12</v>
      </c>
      <c r="C29" s="1" t="s">
        <v>7</v>
      </c>
      <c r="G29" s="13">
        <f>SUM(G27:G28)</f>
        <v>-59.960747198122931</v>
      </c>
    </row>
    <row r="30" spans="1:7" x14ac:dyDescent="0.2">
      <c r="A30" s="2"/>
      <c r="G30" s="5"/>
    </row>
    <row r="31" spans="1:7" x14ac:dyDescent="0.2">
      <c r="A31" s="2"/>
      <c r="C31" s="4" t="s">
        <v>10</v>
      </c>
      <c r="G31" s="5"/>
    </row>
    <row r="32" spans="1:7" x14ac:dyDescent="0.2">
      <c r="A32" s="2"/>
      <c r="C32" s="4"/>
      <c r="G32" s="5"/>
    </row>
    <row r="33" spans="1:7" x14ac:dyDescent="0.2">
      <c r="A33" s="2">
        <v>13</v>
      </c>
      <c r="C33" s="1" t="s">
        <v>9</v>
      </c>
      <c r="E33" s="10" t="s">
        <v>129</v>
      </c>
      <c r="G33" s="42">
        <v>139.44998127578833</v>
      </c>
    </row>
    <row r="34" spans="1:7" x14ac:dyDescent="0.2">
      <c r="A34" s="2">
        <v>14</v>
      </c>
      <c r="C34" s="1" t="s">
        <v>8</v>
      </c>
      <c r="E34" s="10" t="s">
        <v>129</v>
      </c>
      <c r="G34" s="42">
        <v>-105.33670502593382</v>
      </c>
    </row>
    <row r="35" spans="1:7" x14ac:dyDescent="0.2">
      <c r="A35" s="2">
        <v>15</v>
      </c>
      <c r="C35" s="1" t="s">
        <v>7</v>
      </c>
      <c r="G35" s="13">
        <f>SUM(G33:G34)</f>
        <v>34.113276249854508</v>
      </c>
    </row>
    <row r="36" spans="1:7" x14ac:dyDescent="0.2">
      <c r="A36" s="2"/>
      <c r="C36" s="4"/>
      <c r="G36" s="5"/>
    </row>
    <row r="37" spans="1:7" x14ac:dyDescent="0.2">
      <c r="A37" s="2"/>
      <c r="C37" s="4" t="s">
        <v>89</v>
      </c>
      <c r="G37" s="5"/>
    </row>
    <row r="38" spans="1:7" x14ac:dyDescent="0.2">
      <c r="A38" s="2"/>
      <c r="C38" s="4"/>
      <c r="G38" s="6"/>
    </row>
    <row r="39" spans="1:7" x14ac:dyDescent="0.2">
      <c r="A39" s="2">
        <v>16</v>
      </c>
      <c r="C39" s="1" t="s">
        <v>90</v>
      </c>
      <c r="E39" s="10" t="s">
        <v>130</v>
      </c>
      <c r="G39" s="6">
        <v>32.940539642194068</v>
      </c>
    </row>
    <row r="40" spans="1:7" x14ac:dyDescent="0.2">
      <c r="A40" s="2">
        <v>17</v>
      </c>
      <c r="C40" s="1" t="s">
        <v>91</v>
      </c>
      <c r="E40" s="10" t="s">
        <v>130</v>
      </c>
      <c r="G40" s="6">
        <v>24.211296637012641</v>
      </c>
    </row>
    <row r="41" spans="1:7" x14ac:dyDescent="0.2">
      <c r="A41" s="2">
        <v>18</v>
      </c>
      <c r="C41" s="1" t="s">
        <v>7</v>
      </c>
      <c r="G41" s="13">
        <f>G40-G39</f>
        <v>-8.7292430051814272</v>
      </c>
    </row>
    <row r="42" spans="1:7" x14ac:dyDescent="0.2">
      <c r="A42" s="2"/>
      <c r="C42" s="4"/>
      <c r="G42" s="6"/>
    </row>
    <row r="43" spans="1:7" ht="13.5" thickBot="1" x14ac:dyDescent="0.25">
      <c r="A43" s="2">
        <v>19</v>
      </c>
      <c r="C43" s="1" t="s">
        <v>6</v>
      </c>
      <c r="G43" s="12">
        <f>G14+G23+G29+G35+G41</f>
        <v>5062.3767406461593</v>
      </c>
    </row>
    <row r="44" spans="1:7" ht="13.5" thickTop="1" x14ac:dyDescent="0.2">
      <c r="A44" s="2"/>
      <c r="C44" s="4"/>
      <c r="G44" s="6"/>
    </row>
    <row r="45" spans="1:7" x14ac:dyDescent="0.2">
      <c r="A45" s="2"/>
      <c r="C45" s="63"/>
      <c r="D45" s="63"/>
      <c r="E45" s="64"/>
      <c r="G45" s="6"/>
    </row>
    <row r="46" spans="1:7" x14ac:dyDescent="0.2">
      <c r="A46" s="2"/>
      <c r="C46" s="62" t="s">
        <v>26</v>
      </c>
      <c r="D46" s="63"/>
      <c r="E46" s="64"/>
      <c r="G46" s="6"/>
    </row>
    <row r="47" spans="1:7" x14ac:dyDescent="0.2">
      <c r="A47" s="2"/>
      <c r="G47" s="6"/>
    </row>
    <row r="48" spans="1:7" x14ac:dyDescent="0.2">
      <c r="A48" s="2">
        <v>20</v>
      </c>
      <c r="C48" s="1" t="s">
        <v>5</v>
      </c>
      <c r="D48" s="4"/>
      <c r="E48" s="10" t="s">
        <v>144</v>
      </c>
      <c r="G48" s="6">
        <v>4947.2261136265324</v>
      </c>
    </row>
    <row r="49" spans="1:7" x14ac:dyDescent="0.2">
      <c r="A49" s="2">
        <v>21</v>
      </c>
      <c r="C49" s="1" t="s">
        <v>4</v>
      </c>
      <c r="E49" s="10" t="s">
        <v>131</v>
      </c>
      <c r="G49" s="6">
        <v>148.0961796869035</v>
      </c>
    </row>
    <row r="50" spans="1:7" x14ac:dyDescent="0.2">
      <c r="A50" s="2"/>
      <c r="G50" s="6"/>
    </row>
    <row r="51" spans="1:7" ht="13.5" thickBot="1" x14ac:dyDescent="0.25">
      <c r="A51" s="2">
        <v>22</v>
      </c>
      <c r="C51" s="1" t="s">
        <v>92</v>
      </c>
      <c r="G51" s="12">
        <f>SUM(G48:G49)</f>
        <v>5095.3222933134357</v>
      </c>
    </row>
    <row r="52" spans="1:7" ht="13.5" thickTop="1" x14ac:dyDescent="0.2">
      <c r="A52" s="2"/>
      <c r="G52" s="5"/>
    </row>
    <row r="53" spans="1:7" x14ac:dyDescent="0.2">
      <c r="A53" s="2">
        <v>23</v>
      </c>
      <c r="C53" s="1" t="s">
        <v>93</v>
      </c>
      <c r="G53" s="6">
        <f>G51-G43</f>
        <v>32.945552667276388</v>
      </c>
    </row>
    <row r="54" spans="1:7" x14ac:dyDescent="0.2">
      <c r="A54" s="2"/>
      <c r="G54" s="5"/>
    </row>
    <row r="55" spans="1:7" x14ac:dyDescent="0.2">
      <c r="A55" s="2"/>
      <c r="G55" s="5"/>
    </row>
    <row r="56" spans="1:7" x14ac:dyDescent="0.2">
      <c r="A56" s="2"/>
      <c r="G56" s="5"/>
    </row>
    <row r="57" spans="1:7" x14ac:dyDescent="0.2">
      <c r="A57" s="2"/>
      <c r="G57" s="5"/>
    </row>
    <row r="58" spans="1:7" x14ac:dyDescent="0.2">
      <c r="A58" s="2"/>
      <c r="G58" s="5"/>
    </row>
    <row r="59" spans="1:7" x14ac:dyDescent="0.2">
      <c r="A59" s="2"/>
      <c r="G59" s="5"/>
    </row>
    <row r="60" spans="1:7" x14ac:dyDescent="0.2">
      <c r="A60" s="2"/>
      <c r="G60" s="5"/>
    </row>
    <row r="61" spans="1:7" x14ac:dyDescent="0.2">
      <c r="A61" s="4"/>
    </row>
    <row r="62" spans="1:7" x14ac:dyDescent="0.2">
      <c r="A62" s="3"/>
    </row>
  </sheetData>
  <mergeCells count="1">
    <mergeCell ref="A6:G6"/>
  </mergeCells>
  <pageMargins left="0.7" right="0.7" top="0.75" bottom="0.75" header="0.3" footer="0.3"/>
  <pageSetup scale="91" firstPageNumber="14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CC9D-91A1-4327-B9A0-1B198732CE61}">
  <sheetPr>
    <pageSetUpPr fitToPage="1"/>
  </sheetPr>
  <dimension ref="A6:H41"/>
  <sheetViews>
    <sheetView view="pageLayout" zoomScaleNormal="100" workbookViewId="0">
      <selection activeCell="C13" sqref="C1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1.140625" style="2" customWidth="1"/>
    <col min="7" max="7" width="10.140625" style="2" customWidth="1"/>
    <col min="8" max="8" width="10.5703125" style="2" customWidth="1"/>
    <col min="9" max="16384" width="101.140625" style="1"/>
  </cols>
  <sheetData>
    <row r="6" spans="1:8" s="10" customFormat="1" x14ac:dyDescent="0.2">
      <c r="A6" s="11" t="s">
        <v>118</v>
      </c>
      <c r="B6" s="11"/>
      <c r="C6" s="11"/>
      <c r="D6" s="11"/>
      <c r="E6" s="11"/>
      <c r="F6" s="26"/>
      <c r="G6" s="26"/>
      <c r="H6" s="26"/>
    </row>
    <row r="8" spans="1:8" s="25" customFormat="1" ht="25.5" customHeight="1" x14ac:dyDescent="0.2">
      <c r="E8" s="24" t="s">
        <v>119</v>
      </c>
      <c r="F8" s="24" t="s">
        <v>44</v>
      </c>
      <c r="G8" s="24" t="s">
        <v>43</v>
      </c>
      <c r="H8" s="24" t="s">
        <v>42</v>
      </c>
    </row>
    <row r="9" spans="1:8" s="25" customFormat="1" x14ac:dyDescent="0.2">
      <c r="E9" s="24" t="s">
        <v>41</v>
      </c>
      <c r="F9" s="24" t="s">
        <v>40</v>
      </c>
      <c r="G9" s="24" t="s">
        <v>40</v>
      </c>
      <c r="H9" s="24" t="s">
        <v>40</v>
      </c>
    </row>
    <row r="10" spans="1:8" s="7" customFormat="1" ht="25.5" x14ac:dyDescent="0.2">
      <c r="A10" s="8" t="s">
        <v>121</v>
      </c>
      <c r="C10" s="9" t="s">
        <v>39</v>
      </c>
      <c r="E10" s="8" t="s">
        <v>69</v>
      </c>
      <c r="F10" s="8" t="s">
        <v>69</v>
      </c>
      <c r="G10" s="8" t="s">
        <v>69</v>
      </c>
      <c r="H10" s="8" t="s">
        <v>69</v>
      </c>
    </row>
    <row r="11" spans="1:8" s="7" customFormat="1" ht="12.95" customHeight="1" x14ac:dyDescent="0.2">
      <c r="A11" s="24"/>
      <c r="E11" s="24" t="s">
        <v>36</v>
      </c>
      <c r="F11" s="24" t="s">
        <v>35</v>
      </c>
      <c r="G11" s="24" t="s">
        <v>34</v>
      </c>
      <c r="H11" s="24" t="s">
        <v>33</v>
      </c>
    </row>
    <row r="12" spans="1:8" ht="12.95" customHeight="1" x14ac:dyDescent="0.2">
      <c r="E12" s="2"/>
    </row>
    <row r="13" spans="1:8" x14ac:dyDescent="0.2">
      <c r="C13" s="4" t="s">
        <v>32</v>
      </c>
      <c r="E13" s="2"/>
    </row>
    <row r="15" spans="1:8" x14ac:dyDescent="0.2">
      <c r="A15" s="2">
        <v>1</v>
      </c>
      <c r="C15" s="1" t="s">
        <v>81</v>
      </c>
      <c r="E15" s="6">
        <v>9079.5695466349116</v>
      </c>
      <c r="F15" s="20">
        <v>60.52</v>
      </c>
      <c r="G15" s="20">
        <v>4.24</v>
      </c>
      <c r="H15" s="23">
        <f>F15*G15/100</f>
        <v>2.5660480000000003</v>
      </c>
    </row>
    <row r="16" spans="1:8" x14ac:dyDescent="0.2">
      <c r="A16" s="2">
        <v>2</v>
      </c>
      <c r="C16" s="1" t="s">
        <v>31</v>
      </c>
      <c r="E16" s="6">
        <v>521.80213835596624</v>
      </c>
      <c r="F16" s="20">
        <v>3.48</v>
      </c>
      <c r="G16" s="20">
        <v>2.4</v>
      </c>
      <c r="H16" s="23">
        <f>F16*G16/100</f>
        <v>8.3519999999999997E-2</v>
      </c>
    </row>
    <row r="17" spans="1:8" x14ac:dyDescent="0.2">
      <c r="A17" s="2"/>
      <c r="E17" s="5"/>
    </row>
    <row r="18" spans="1:8" x14ac:dyDescent="0.2">
      <c r="A18" s="2">
        <v>3</v>
      </c>
      <c r="C18" s="1" t="s">
        <v>30</v>
      </c>
      <c r="E18" s="13">
        <f>E15+E16</f>
        <v>9601.3716849908778</v>
      </c>
      <c r="F18" s="22">
        <f>F15+F16</f>
        <v>64</v>
      </c>
      <c r="H18" s="21">
        <f>H15+H16</f>
        <v>2.6495680000000004</v>
      </c>
    </row>
    <row r="19" spans="1:8" x14ac:dyDescent="0.2">
      <c r="A19" s="2"/>
      <c r="E19" s="5"/>
    </row>
    <row r="20" spans="1:8" x14ac:dyDescent="0.2">
      <c r="A20" s="2">
        <v>4</v>
      </c>
      <c r="C20" s="4" t="s">
        <v>25</v>
      </c>
      <c r="E20" s="6">
        <v>5400.7715728073681</v>
      </c>
      <c r="F20" s="20">
        <v>36</v>
      </c>
      <c r="G20" s="20">
        <v>8.66</v>
      </c>
      <c r="H20" s="23">
        <f>F20*G20/100</f>
        <v>3.1175999999999999</v>
      </c>
    </row>
    <row r="21" spans="1:8" x14ac:dyDescent="0.2">
      <c r="A21" s="2"/>
      <c r="E21" s="5"/>
    </row>
    <row r="22" spans="1:8" ht="13.5" thickBot="1" x14ac:dyDescent="0.25">
      <c r="A22" s="2">
        <v>6</v>
      </c>
      <c r="C22" s="1" t="s">
        <v>7</v>
      </c>
      <c r="E22" s="19">
        <f>E18+E20</f>
        <v>15002.143257798245</v>
      </c>
      <c r="F22" s="18">
        <f>F18+F20</f>
        <v>100</v>
      </c>
      <c r="H22" s="17">
        <f>H18+H20</f>
        <v>5.7671679999999999</v>
      </c>
    </row>
    <row r="23" spans="1:8" ht="13.5" thickTop="1" x14ac:dyDescent="0.2">
      <c r="A23" s="2"/>
      <c r="E23" s="5"/>
    </row>
    <row r="24" spans="1:8" x14ac:dyDescent="0.2">
      <c r="A24" s="2">
        <v>7</v>
      </c>
      <c r="C24" s="1" t="s">
        <v>22</v>
      </c>
      <c r="E24" s="6">
        <v>15002.1</v>
      </c>
    </row>
    <row r="25" spans="1:8" x14ac:dyDescent="0.2">
      <c r="A25" s="2">
        <v>8</v>
      </c>
      <c r="C25" s="1" t="s">
        <v>28</v>
      </c>
      <c r="E25" s="6">
        <f>'Sheet 15'!E35</f>
        <v>889.41511493999326</v>
      </c>
    </row>
    <row r="26" spans="1:8" x14ac:dyDescent="0.2">
      <c r="A26" s="2">
        <v>9</v>
      </c>
      <c r="C26" s="1" t="s">
        <v>27</v>
      </c>
      <c r="E26" s="16">
        <f>E25/E24</f>
        <v>5.9286040950266509E-2</v>
      </c>
    </row>
    <row r="27" spans="1:8" x14ac:dyDescent="0.2">
      <c r="A27" s="2">
        <v>10</v>
      </c>
      <c r="C27" s="1" t="s">
        <v>95</v>
      </c>
      <c r="E27" s="16">
        <v>1.6100000000000001E-3</v>
      </c>
    </row>
    <row r="28" spans="1:8" x14ac:dyDescent="0.2">
      <c r="A28" s="2">
        <v>11</v>
      </c>
      <c r="C28" s="1" t="s">
        <v>91</v>
      </c>
      <c r="E28" s="6">
        <f>E27*E24</f>
        <v>24.153381000000003</v>
      </c>
    </row>
    <row r="29" spans="1:8" x14ac:dyDescent="0.2">
      <c r="A29" s="2">
        <v>12</v>
      </c>
      <c r="C29" s="1" t="s">
        <v>90</v>
      </c>
      <c r="E29" s="6">
        <f>E28/0.735</f>
        <v>32.861742857142865</v>
      </c>
    </row>
    <row r="30" spans="1:8" x14ac:dyDescent="0.2">
      <c r="A30" s="2">
        <v>13</v>
      </c>
      <c r="C30" s="1" t="s">
        <v>26</v>
      </c>
      <c r="E30" s="6">
        <f>SUM('Sheet 15'!E13:E15)</f>
        <v>5095.3222933134357</v>
      </c>
    </row>
    <row r="31" spans="1:8" x14ac:dyDescent="0.2">
      <c r="A31" s="2">
        <v>14</v>
      </c>
      <c r="C31" s="1" t="s">
        <v>6</v>
      </c>
      <c r="E31" s="6">
        <v>5062.3999999999996</v>
      </c>
    </row>
    <row r="32" spans="1:8" x14ac:dyDescent="0.2">
      <c r="A32" s="2">
        <v>15</v>
      </c>
      <c r="C32" s="1" t="s">
        <v>93</v>
      </c>
      <c r="E32" s="6">
        <f>E30-E31</f>
        <v>32.922293313436057</v>
      </c>
    </row>
    <row r="33" spans="1:5" x14ac:dyDescent="0.2">
      <c r="A33" s="2"/>
      <c r="E33" s="5"/>
    </row>
    <row r="34" spans="1:5" x14ac:dyDescent="0.2">
      <c r="A34" s="2"/>
      <c r="C34" s="4" t="s">
        <v>25</v>
      </c>
      <c r="E34" s="5"/>
    </row>
    <row r="35" spans="1:5" x14ac:dyDescent="0.2">
      <c r="A35" s="2"/>
      <c r="E35" s="5"/>
    </row>
    <row r="36" spans="1:5" x14ac:dyDescent="0.2">
      <c r="A36" s="2">
        <v>16</v>
      </c>
      <c r="C36" s="1" t="s">
        <v>24</v>
      </c>
      <c r="E36" s="16">
        <v>8.6599999999999996E-2</v>
      </c>
    </row>
    <row r="37" spans="1:5" x14ac:dyDescent="0.2">
      <c r="A37" s="2">
        <v>17</v>
      </c>
      <c r="C37" s="1" t="s">
        <v>112</v>
      </c>
      <c r="E37" s="43">
        <v>9.1079999999999994E-2</v>
      </c>
    </row>
    <row r="38" spans="1:5" x14ac:dyDescent="0.2">
      <c r="A38" s="2">
        <v>18</v>
      </c>
      <c r="C38" s="1" t="s">
        <v>96</v>
      </c>
      <c r="E38" s="43">
        <v>4.4799999999999996E-3</v>
      </c>
    </row>
    <row r="40" spans="1:5" x14ac:dyDescent="0.2">
      <c r="A40" s="4"/>
    </row>
    <row r="41" spans="1:5" x14ac:dyDescent="0.2">
      <c r="A41" s="3"/>
    </row>
  </sheetData>
  <pageMargins left="0.7" right="0.7" top="0.75" bottom="0.75" header="0.3" footer="0.3"/>
  <pageSetup scale="99" firstPageNumber="15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D7F5-FD74-4357-A7AD-C0262ED34AE7}">
  <dimension ref="A6:E36"/>
  <sheetViews>
    <sheetView view="pageLayout" zoomScaleNormal="100" workbookViewId="0">
      <selection activeCell="C24" sqref="C24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7.8554687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70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7">
        <v>2022</v>
      </c>
    </row>
    <row r="9" spans="1:5" s="7" customFormat="1" ht="25.5" x14ac:dyDescent="0.2">
      <c r="A9" s="8" t="s">
        <v>121</v>
      </c>
      <c r="C9" s="9" t="s">
        <v>3</v>
      </c>
      <c r="E9" s="8" t="s">
        <v>69</v>
      </c>
    </row>
    <row r="10" spans="1:5" x14ac:dyDescent="0.2">
      <c r="E10" s="2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44">
        <v>4947.2261136265324</v>
      </c>
    </row>
    <row r="14" spans="1:5" x14ac:dyDescent="0.2">
      <c r="A14" s="2">
        <v>2</v>
      </c>
      <c r="C14" s="1" t="s">
        <v>52</v>
      </c>
      <c r="E14" s="6">
        <v>142.14009452197706</v>
      </c>
    </row>
    <row r="15" spans="1:5" x14ac:dyDescent="0.2">
      <c r="A15" s="2">
        <v>3</v>
      </c>
      <c r="C15" s="1" t="s">
        <v>51</v>
      </c>
      <c r="E15" s="6">
        <v>5.9560851649264492</v>
      </c>
    </row>
    <row r="16" spans="1:5" x14ac:dyDescent="0.2">
      <c r="A16" s="2">
        <v>4</v>
      </c>
      <c r="C16" s="1" t="s">
        <v>12</v>
      </c>
      <c r="E16" s="6">
        <v>59.960747198122931</v>
      </c>
    </row>
    <row r="17" spans="1:5" x14ac:dyDescent="0.2">
      <c r="A17" s="2">
        <v>5</v>
      </c>
      <c r="C17" s="1" t="s">
        <v>11</v>
      </c>
      <c r="E17" s="55" t="s">
        <v>120</v>
      </c>
    </row>
    <row r="18" spans="1:5" x14ac:dyDescent="0.2">
      <c r="A18" s="2"/>
      <c r="E18" s="5"/>
    </row>
    <row r="19" spans="1:5" x14ac:dyDescent="0.2">
      <c r="A19" s="2">
        <v>6</v>
      </c>
      <c r="C19" s="1" t="s">
        <v>50</v>
      </c>
      <c r="E19" s="13">
        <f>SUM(E13:E17)</f>
        <v>5155.2830405115583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2440.121137963793</v>
      </c>
    </row>
    <row r="24" spans="1:5" x14ac:dyDescent="0.2">
      <c r="A24" s="2">
        <v>8</v>
      </c>
      <c r="C24" s="1" t="s">
        <v>48</v>
      </c>
      <c r="E24" s="6">
        <v>963.83719855791719</v>
      </c>
    </row>
    <row r="25" spans="1:5" x14ac:dyDescent="0.2">
      <c r="A25" s="2">
        <v>9</v>
      </c>
      <c r="C25" s="1" t="s">
        <v>47</v>
      </c>
      <c r="E25" s="6">
        <v>705.37224200000003</v>
      </c>
    </row>
    <row r="26" spans="1:5" x14ac:dyDescent="0.2">
      <c r="A26" s="2">
        <v>10</v>
      </c>
      <c r="C26" s="1" t="s">
        <v>15</v>
      </c>
      <c r="E26" s="6">
        <v>3.9</v>
      </c>
    </row>
    <row r="27" spans="1:5" x14ac:dyDescent="0.2">
      <c r="A27" s="2">
        <v>11</v>
      </c>
      <c r="C27" s="1" t="s">
        <v>14</v>
      </c>
      <c r="E27" s="6">
        <v>118.52407079999999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f>SUM(E23:E27)</f>
        <v>4231.7546493217105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f>E19-E29</f>
        <v>923.52839118984775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-34.113276249854501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f>E31+E33</f>
        <v>889.41511493999326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16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9CFF-6397-4D06-B451-C9BCE155FBB1}">
  <dimension ref="A6:E31"/>
  <sheetViews>
    <sheetView view="pageLayout" zoomScaleNormal="100" workbookViewId="0">
      <selection activeCell="C24" sqref="C24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50.570312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72</v>
      </c>
      <c r="B6" s="11"/>
      <c r="C6" s="11"/>
      <c r="D6" s="11"/>
      <c r="E6" s="11"/>
    </row>
    <row r="8" spans="1:5" s="4" customFormat="1" x14ac:dyDescent="0.2">
      <c r="E8" s="27">
        <v>2022</v>
      </c>
    </row>
    <row r="9" spans="1:5" s="7" customFormat="1" ht="25.5" x14ac:dyDescent="0.2">
      <c r="A9" s="8" t="s">
        <v>121</v>
      </c>
      <c r="C9" s="9" t="s">
        <v>3</v>
      </c>
      <c r="E9" s="8" t="s">
        <v>69</v>
      </c>
    </row>
    <row r="10" spans="1:5" x14ac:dyDescent="0.2">
      <c r="E10" s="2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22663.252413062866</v>
      </c>
    </row>
    <row r="14" spans="1:5" x14ac:dyDescent="0.2">
      <c r="A14" s="2">
        <v>2</v>
      </c>
      <c r="C14" s="1" t="s">
        <v>65</v>
      </c>
      <c r="E14" s="6">
        <v>-8516.9904145635392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14146.261998499327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93.121875396751435</v>
      </c>
    </row>
    <row r="21" spans="1:5" x14ac:dyDescent="0.2">
      <c r="A21" s="2">
        <v>5</v>
      </c>
      <c r="C21" s="1" t="s">
        <v>97</v>
      </c>
      <c r="E21" s="6">
        <v>-67.665659550000001</v>
      </c>
    </row>
    <row r="22" spans="1:5" x14ac:dyDescent="0.2">
      <c r="A22" s="2">
        <v>6</v>
      </c>
      <c r="C22" s="1" t="s">
        <v>61</v>
      </c>
      <c r="E22" s="6">
        <v>4.793616232750483</v>
      </c>
    </row>
    <row r="23" spans="1:5" x14ac:dyDescent="0.2">
      <c r="A23" s="2">
        <v>7</v>
      </c>
      <c r="C23" s="1" t="s">
        <v>60</v>
      </c>
      <c r="E23" s="6">
        <v>-15.305255568333335</v>
      </c>
    </row>
    <row r="24" spans="1:5" x14ac:dyDescent="0.2">
      <c r="A24" s="2">
        <v>8</v>
      </c>
      <c r="C24" s="1" t="s">
        <v>59</v>
      </c>
      <c r="E24" s="6">
        <v>59.460736880000006</v>
      </c>
    </row>
    <row r="25" spans="1:5" x14ac:dyDescent="0.2">
      <c r="A25" s="2">
        <v>9</v>
      </c>
      <c r="C25" s="1" t="s">
        <v>58</v>
      </c>
      <c r="E25" s="6">
        <v>776.08870513717284</v>
      </c>
    </row>
    <row r="26" spans="1:5" x14ac:dyDescent="0.2">
      <c r="A26" s="2">
        <v>10</v>
      </c>
      <c r="C26" s="1" t="s">
        <v>98</v>
      </c>
      <c r="E26" s="6">
        <v>5.3872407705787344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855.88125929892021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15002.143257798247</v>
      </c>
    </row>
    <row r="31" spans="1:5" ht="13.5" thickTop="1" x14ac:dyDescent="0.2"/>
  </sheetData>
  <pageMargins left="0.7" right="0.7" top="0.75" bottom="0.75" header="0.3" footer="0.3"/>
  <pageSetup firstPageNumber="17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5401-20F1-49BB-A562-5E31A3DAAAC6}">
  <dimension ref="A6:G67"/>
  <sheetViews>
    <sheetView view="pageLayout" zoomScaleNormal="100" workbookViewId="0">
      <selection activeCell="C3" sqref="C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3.85546875" style="1" customWidth="1"/>
    <col min="4" max="4" width="1.140625" style="1" customWidth="1"/>
    <col min="5" max="5" width="33.28515625" style="10" customWidth="1"/>
    <col min="6" max="6" width="1.140625" style="1" customWidth="1"/>
    <col min="7" max="7" width="13.85546875" style="1" customWidth="1"/>
    <col min="8" max="16384" width="101.140625" style="1"/>
  </cols>
  <sheetData>
    <row r="6" spans="1:7" s="10" customFormat="1" x14ac:dyDescent="0.2">
      <c r="A6" s="66" t="s">
        <v>88</v>
      </c>
      <c r="B6" s="66"/>
      <c r="C6" s="66"/>
      <c r="D6" s="66"/>
      <c r="E6" s="66"/>
      <c r="F6" s="66"/>
      <c r="G6" s="66"/>
    </row>
    <row r="7" spans="1:7" s="10" customFormat="1" x14ac:dyDescent="0.2">
      <c r="A7" s="11"/>
      <c r="B7" s="11"/>
      <c r="C7" s="11"/>
      <c r="D7" s="11"/>
      <c r="E7" s="60"/>
      <c r="F7" s="11"/>
      <c r="G7" s="11"/>
    </row>
    <row r="8" spans="1:7" s="7" customFormat="1" ht="25.5" x14ac:dyDescent="0.2">
      <c r="A8" s="8" t="s">
        <v>121</v>
      </c>
      <c r="C8" s="9" t="s">
        <v>3</v>
      </c>
      <c r="E8" s="58" t="s">
        <v>2</v>
      </c>
      <c r="G8" s="8" t="s">
        <v>100</v>
      </c>
    </row>
    <row r="9" spans="1:7" x14ac:dyDescent="0.2">
      <c r="G9" s="2"/>
    </row>
    <row r="10" spans="1:7" x14ac:dyDescent="0.2">
      <c r="C10" s="4" t="s">
        <v>23</v>
      </c>
      <c r="D10" s="4"/>
      <c r="E10" s="60"/>
      <c r="G10" s="2"/>
    </row>
    <row r="12" spans="1:7" x14ac:dyDescent="0.2">
      <c r="A12" s="2">
        <v>1</v>
      </c>
      <c r="C12" s="1" t="s">
        <v>22</v>
      </c>
      <c r="E12" s="10" t="s">
        <v>123</v>
      </c>
      <c r="G12" s="6">
        <v>15542.236830946113</v>
      </c>
    </row>
    <row r="13" spans="1:7" x14ac:dyDescent="0.2">
      <c r="A13" s="2">
        <v>2</v>
      </c>
      <c r="C13" s="1" t="s">
        <v>21</v>
      </c>
      <c r="E13" s="61" t="s">
        <v>145</v>
      </c>
      <c r="G13" s="14">
        <v>5.768635787350819E-2</v>
      </c>
    </row>
    <row r="14" spans="1:7" x14ac:dyDescent="0.2">
      <c r="A14" s="2">
        <v>3</v>
      </c>
      <c r="C14" s="1" t="s">
        <v>20</v>
      </c>
      <c r="G14" s="13">
        <f>G12*G13</f>
        <v>896.57503598477729</v>
      </c>
    </row>
    <row r="15" spans="1:7" x14ac:dyDescent="0.2">
      <c r="A15" s="2"/>
      <c r="G15" s="5"/>
    </row>
    <row r="16" spans="1:7" x14ac:dyDescent="0.2">
      <c r="A16" s="2"/>
      <c r="C16" s="4" t="s">
        <v>19</v>
      </c>
      <c r="G16" s="5"/>
    </row>
    <row r="17" spans="1:7" x14ac:dyDescent="0.2">
      <c r="A17" s="2"/>
      <c r="G17" s="5"/>
    </row>
    <row r="18" spans="1:7" x14ac:dyDescent="0.2">
      <c r="A18" s="2">
        <v>4</v>
      </c>
      <c r="C18" s="1" t="s">
        <v>18</v>
      </c>
      <c r="E18" s="10" t="s">
        <v>125</v>
      </c>
      <c r="G18" s="6">
        <f>'Sheet 19'!E23</f>
        <v>3047.2545932410221</v>
      </c>
    </row>
    <row r="19" spans="1:7" x14ac:dyDescent="0.2">
      <c r="A19" s="2">
        <v>5</v>
      </c>
      <c r="C19" s="1" t="s">
        <v>17</v>
      </c>
      <c r="E19" s="10" t="s">
        <v>126</v>
      </c>
      <c r="G19" s="6">
        <f>'Sheet 19'!E24</f>
        <v>969.67346075199998</v>
      </c>
    </row>
    <row r="20" spans="1:7" x14ac:dyDescent="0.2">
      <c r="A20" s="2">
        <v>6</v>
      </c>
      <c r="C20" s="1" t="s">
        <v>16</v>
      </c>
      <c r="E20" s="61" t="s">
        <v>127</v>
      </c>
      <c r="G20" s="6">
        <f>'Sheet 19'!E25</f>
        <v>725.43488920279435</v>
      </c>
    </row>
    <row r="21" spans="1:7" x14ac:dyDescent="0.2">
      <c r="A21" s="2">
        <v>7</v>
      </c>
      <c r="C21" s="1" t="s">
        <v>15</v>
      </c>
      <c r="E21" s="10" t="s">
        <v>143</v>
      </c>
      <c r="G21" s="6">
        <f>'Sheet 19'!E26</f>
        <v>4.0434999999999999</v>
      </c>
    </row>
    <row r="22" spans="1:7" x14ac:dyDescent="0.2">
      <c r="A22" s="2">
        <v>8</v>
      </c>
      <c r="C22" s="1" t="s">
        <v>14</v>
      </c>
      <c r="E22" s="10" t="s">
        <v>134</v>
      </c>
      <c r="G22" s="6">
        <f>'Sheet 19'!E27</f>
        <v>122.51910414416001</v>
      </c>
    </row>
    <row r="23" spans="1:7" x14ac:dyDescent="0.2">
      <c r="A23" s="2">
        <v>9</v>
      </c>
      <c r="C23" s="1" t="s">
        <v>7</v>
      </c>
      <c r="G23" s="13">
        <f>SUM(G18:G22)</f>
        <v>4868.9255473399771</v>
      </c>
    </row>
    <row r="24" spans="1:7" x14ac:dyDescent="0.2">
      <c r="A24" s="2"/>
      <c r="G24" s="5"/>
    </row>
    <row r="25" spans="1:7" x14ac:dyDescent="0.2">
      <c r="A25" s="2"/>
      <c r="C25" s="4" t="s">
        <v>13</v>
      </c>
      <c r="G25" s="5"/>
    </row>
    <row r="26" spans="1:7" x14ac:dyDescent="0.2">
      <c r="A26" s="2"/>
      <c r="G26" s="5"/>
    </row>
    <row r="27" spans="1:7" x14ac:dyDescent="0.2">
      <c r="A27" s="2">
        <v>10</v>
      </c>
      <c r="C27" s="1" t="s">
        <v>12</v>
      </c>
      <c r="E27" s="10" t="s">
        <v>128</v>
      </c>
      <c r="G27" s="44">
        <f>-'Sheet 19'!E16</f>
        <v>-63.235617607380561</v>
      </c>
    </row>
    <row r="28" spans="1:7" x14ac:dyDescent="0.2">
      <c r="A28" s="2">
        <v>11</v>
      </c>
      <c r="C28" s="1" t="s">
        <v>11</v>
      </c>
      <c r="E28" s="10" t="s">
        <v>128</v>
      </c>
      <c r="G28" s="56" t="s">
        <v>120</v>
      </c>
    </row>
    <row r="29" spans="1:7" x14ac:dyDescent="0.2">
      <c r="A29" s="2">
        <v>12</v>
      </c>
      <c r="C29" s="1" t="s">
        <v>7</v>
      </c>
      <c r="G29" s="52">
        <f>SUM(G27:G28)</f>
        <v>-63.235617607380561</v>
      </c>
    </row>
    <row r="30" spans="1:7" x14ac:dyDescent="0.2">
      <c r="A30" s="2"/>
      <c r="G30" s="5"/>
    </row>
    <row r="31" spans="1:7" x14ac:dyDescent="0.2">
      <c r="A31" s="2"/>
      <c r="C31" s="4" t="s">
        <v>10</v>
      </c>
      <c r="G31" s="5"/>
    </row>
    <row r="32" spans="1:7" x14ac:dyDescent="0.2">
      <c r="A32" s="2"/>
      <c r="C32" s="4"/>
      <c r="G32" s="5"/>
    </row>
    <row r="33" spans="1:7" x14ac:dyDescent="0.2">
      <c r="A33" s="2">
        <v>13</v>
      </c>
      <c r="C33" s="1" t="s">
        <v>9</v>
      </c>
      <c r="E33" s="10" t="s">
        <v>129</v>
      </c>
      <c r="G33" s="42">
        <v>158.05859911677112</v>
      </c>
    </row>
    <row r="34" spans="1:7" x14ac:dyDescent="0.2">
      <c r="A34" s="2">
        <v>14</v>
      </c>
      <c r="C34" s="1" t="s">
        <v>8</v>
      </c>
      <c r="E34" s="10" t="s">
        <v>129</v>
      </c>
      <c r="G34" s="42">
        <v>-109.2</v>
      </c>
    </row>
    <row r="35" spans="1:7" x14ac:dyDescent="0.2">
      <c r="A35" s="2">
        <v>15</v>
      </c>
      <c r="C35" s="1" t="s">
        <v>7</v>
      </c>
      <c r="G35" s="13">
        <f>SUM(G33:G34)</f>
        <v>48.858599116771117</v>
      </c>
    </row>
    <row r="36" spans="1:7" x14ac:dyDescent="0.2">
      <c r="A36" s="2"/>
      <c r="C36" s="4"/>
      <c r="G36" s="5"/>
    </row>
    <row r="37" spans="1:7" x14ac:dyDescent="0.2">
      <c r="A37" s="2"/>
      <c r="C37" s="4" t="s">
        <v>89</v>
      </c>
      <c r="G37" s="5"/>
    </row>
    <row r="38" spans="1:7" x14ac:dyDescent="0.2">
      <c r="A38" s="2"/>
      <c r="C38" s="4"/>
      <c r="G38" s="6"/>
    </row>
    <row r="39" spans="1:7" x14ac:dyDescent="0.2">
      <c r="A39" s="2">
        <v>16</v>
      </c>
      <c r="C39" s="1" t="s">
        <v>90</v>
      </c>
      <c r="E39" s="10" t="s">
        <v>130</v>
      </c>
      <c r="G39" s="6">
        <v>79.599999999999994</v>
      </c>
    </row>
    <row r="40" spans="1:7" x14ac:dyDescent="0.2">
      <c r="A40" s="2">
        <v>17</v>
      </c>
      <c r="C40" s="1" t="s">
        <v>91</v>
      </c>
      <c r="E40" s="10" t="s">
        <v>130</v>
      </c>
      <c r="G40" s="6">
        <v>58.518230356062389</v>
      </c>
    </row>
    <row r="41" spans="1:7" x14ac:dyDescent="0.2">
      <c r="A41" s="2">
        <v>18</v>
      </c>
      <c r="C41" s="1" t="s">
        <v>7</v>
      </c>
      <c r="G41" s="13">
        <f>G40-G39</f>
        <v>-21.081769643937605</v>
      </c>
    </row>
    <row r="42" spans="1:7" x14ac:dyDescent="0.2">
      <c r="A42" s="2"/>
      <c r="C42" s="4"/>
      <c r="G42" s="6"/>
    </row>
    <row r="43" spans="1:7" ht="13.5" thickBot="1" x14ac:dyDescent="0.25">
      <c r="A43" s="2">
        <v>19</v>
      </c>
      <c r="C43" s="1" t="s">
        <v>6</v>
      </c>
      <c r="G43" s="53">
        <f>G14+G23+G29+G35+G41</f>
        <v>5730.0417951902073</v>
      </c>
    </row>
    <row r="44" spans="1:7" ht="13.5" thickTop="1" x14ac:dyDescent="0.2">
      <c r="A44" s="2"/>
      <c r="C44" s="4"/>
      <c r="G44" s="6"/>
    </row>
    <row r="45" spans="1:7" x14ac:dyDescent="0.2">
      <c r="A45" s="2"/>
      <c r="G45" s="6"/>
    </row>
    <row r="46" spans="1:7" x14ac:dyDescent="0.2">
      <c r="A46" s="2"/>
      <c r="C46" s="4" t="s">
        <v>26</v>
      </c>
      <c r="G46" s="6"/>
    </row>
    <row r="47" spans="1:7" x14ac:dyDescent="0.2">
      <c r="A47" s="2"/>
      <c r="G47" s="6"/>
    </row>
    <row r="48" spans="1:7" x14ac:dyDescent="0.2">
      <c r="A48" s="2">
        <v>20</v>
      </c>
      <c r="C48" s="1" t="s">
        <v>5</v>
      </c>
      <c r="D48" s="4"/>
      <c r="E48" s="10" t="s">
        <v>141</v>
      </c>
      <c r="G48" s="6">
        <v>5664.5444470322709</v>
      </c>
    </row>
    <row r="49" spans="1:7" x14ac:dyDescent="0.2">
      <c r="A49" s="2">
        <v>21</v>
      </c>
      <c r="C49" s="1" t="s">
        <v>4</v>
      </c>
      <c r="E49" s="10" t="s">
        <v>131</v>
      </c>
      <c r="G49" s="6">
        <v>145.10932911398731</v>
      </c>
    </row>
    <row r="50" spans="1:7" x14ac:dyDescent="0.2">
      <c r="A50" s="2"/>
      <c r="G50" s="6"/>
    </row>
    <row r="51" spans="1:7" ht="13.5" thickBot="1" x14ac:dyDescent="0.25">
      <c r="A51" s="2">
        <v>22</v>
      </c>
      <c r="C51" s="1" t="s">
        <v>92</v>
      </c>
      <c r="G51" s="12">
        <f>SUM(G48:G49)</f>
        <v>5809.6537761462587</v>
      </c>
    </row>
    <row r="52" spans="1:7" ht="13.5" thickTop="1" x14ac:dyDescent="0.2">
      <c r="A52" s="2"/>
      <c r="G52" s="5"/>
    </row>
    <row r="53" spans="1:7" x14ac:dyDescent="0.2">
      <c r="A53" s="2">
        <v>23</v>
      </c>
      <c r="C53" s="1" t="s">
        <v>93</v>
      </c>
      <c r="G53" s="6">
        <f>G51-G43</f>
        <v>79.611980956051411</v>
      </c>
    </row>
    <row r="54" spans="1:7" x14ac:dyDescent="0.2">
      <c r="A54" s="2"/>
      <c r="G54" s="5"/>
    </row>
    <row r="55" spans="1:7" x14ac:dyDescent="0.2">
      <c r="A55" s="4"/>
    </row>
    <row r="56" spans="1:7" x14ac:dyDescent="0.2">
      <c r="A56" s="3"/>
    </row>
    <row r="57" spans="1:7" x14ac:dyDescent="0.2">
      <c r="A57" s="2"/>
      <c r="G57" s="5"/>
    </row>
    <row r="58" spans="1:7" x14ac:dyDescent="0.2">
      <c r="A58" s="2"/>
      <c r="G58" s="5"/>
    </row>
    <row r="59" spans="1:7" x14ac:dyDescent="0.2">
      <c r="A59" s="2"/>
      <c r="G59" s="5"/>
    </row>
    <row r="60" spans="1:7" x14ac:dyDescent="0.2">
      <c r="A60" s="2"/>
      <c r="G60" s="5"/>
    </row>
    <row r="61" spans="1:7" x14ac:dyDescent="0.2">
      <c r="A61" s="2"/>
      <c r="G61" s="5"/>
    </row>
    <row r="62" spans="1:7" x14ac:dyDescent="0.2">
      <c r="A62" s="2"/>
      <c r="G62" s="5"/>
    </row>
    <row r="63" spans="1:7" x14ac:dyDescent="0.2">
      <c r="A63" s="2"/>
      <c r="G63" s="5"/>
    </row>
    <row r="64" spans="1:7" s="10" customFormat="1" x14ac:dyDescent="0.2">
      <c r="A64" s="11"/>
      <c r="B64" s="11"/>
      <c r="C64" s="11"/>
      <c r="D64" s="11"/>
      <c r="E64" s="60"/>
      <c r="F64" s="11"/>
      <c r="G64" s="11"/>
    </row>
    <row r="65" spans="1:7" s="10" customFormat="1" x14ac:dyDescent="0.2">
      <c r="A65" s="66"/>
      <c r="B65" s="66"/>
      <c r="C65" s="66"/>
      <c r="D65" s="66"/>
      <c r="E65" s="66"/>
      <c r="F65" s="66"/>
      <c r="G65" s="66"/>
    </row>
    <row r="66" spans="1:7" s="10" customFormat="1" x14ac:dyDescent="0.2">
      <c r="A66" s="66"/>
      <c r="B66" s="66"/>
      <c r="C66" s="66"/>
      <c r="D66" s="66"/>
      <c r="E66" s="66"/>
      <c r="F66" s="66"/>
      <c r="G66" s="66"/>
    </row>
    <row r="67" spans="1:7" x14ac:dyDescent="0.2">
      <c r="A67" s="2"/>
      <c r="G67" s="5"/>
    </row>
  </sheetData>
  <mergeCells count="2">
    <mergeCell ref="A6:G6"/>
    <mergeCell ref="A65:G66"/>
  </mergeCells>
  <pageMargins left="0.7" right="0.7" top="0.75" bottom="0.75" header="0.3" footer="0.3"/>
  <pageSetup scale="82" firstPageNumber="18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35AF-D335-4FEC-A197-16C5AA5D3778}">
  <sheetPr>
    <pageSetUpPr fitToPage="1"/>
  </sheetPr>
  <dimension ref="A6:I41"/>
  <sheetViews>
    <sheetView view="pageLayout" zoomScaleNormal="100" workbookViewId="0">
      <selection activeCell="A11" sqref="A11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2.85546875" style="1" customWidth="1"/>
    <col min="6" max="6" width="11.85546875" style="2" customWidth="1"/>
    <col min="7" max="7" width="10.140625" style="2" customWidth="1"/>
    <col min="8" max="8" width="11.7109375" style="2" customWidth="1"/>
    <col min="9" max="16384" width="101.140625" style="1"/>
  </cols>
  <sheetData>
    <row r="6" spans="1:8" s="10" customFormat="1" x14ac:dyDescent="0.2">
      <c r="A6" s="11" t="s">
        <v>94</v>
      </c>
      <c r="B6" s="11"/>
      <c r="C6" s="11"/>
      <c r="D6" s="11"/>
      <c r="E6" s="11"/>
      <c r="F6" s="26"/>
      <c r="G6" s="26"/>
      <c r="H6" s="26"/>
    </row>
    <row r="8" spans="1:8" s="25" customFormat="1" ht="25.5" customHeight="1" x14ac:dyDescent="0.2">
      <c r="E8" s="24" t="s">
        <v>119</v>
      </c>
      <c r="F8" s="24" t="s">
        <v>44</v>
      </c>
      <c r="G8" s="24" t="s">
        <v>43</v>
      </c>
      <c r="H8" s="24" t="s">
        <v>42</v>
      </c>
    </row>
    <row r="9" spans="1:8" s="25" customFormat="1" x14ac:dyDescent="0.2">
      <c r="E9" s="24" t="s">
        <v>41</v>
      </c>
      <c r="F9" s="24" t="s">
        <v>40</v>
      </c>
      <c r="G9" s="24" t="s">
        <v>40</v>
      </c>
      <c r="H9" s="24" t="s">
        <v>40</v>
      </c>
    </row>
    <row r="10" spans="1:8" s="7" customFormat="1" ht="25.5" x14ac:dyDescent="0.2">
      <c r="A10" s="8" t="s">
        <v>121</v>
      </c>
      <c r="C10" s="9" t="s">
        <v>39</v>
      </c>
      <c r="E10" s="8" t="s">
        <v>38</v>
      </c>
      <c r="F10" s="8" t="s">
        <v>38</v>
      </c>
      <c r="G10" s="8" t="s">
        <v>38</v>
      </c>
      <c r="H10" s="8" t="s">
        <v>37</v>
      </c>
    </row>
    <row r="11" spans="1:8" s="7" customFormat="1" ht="12.95" customHeight="1" x14ac:dyDescent="0.2">
      <c r="A11" s="24"/>
      <c r="E11" s="24" t="s">
        <v>36</v>
      </c>
      <c r="F11" s="24" t="s">
        <v>35</v>
      </c>
      <c r="G11" s="24" t="s">
        <v>34</v>
      </c>
      <c r="H11" s="24" t="s">
        <v>33</v>
      </c>
    </row>
    <row r="12" spans="1:8" ht="12.95" customHeight="1" x14ac:dyDescent="0.2">
      <c r="E12" s="2"/>
    </row>
    <row r="13" spans="1:8" x14ac:dyDescent="0.2">
      <c r="C13" s="4" t="s">
        <v>32</v>
      </c>
      <c r="E13" s="2"/>
    </row>
    <row r="15" spans="1:8" x14ac:dyDescent="0.2">
      <c r="A15" s="2">
        <v>1</v>
      </c>
      <c r="C15" s="1" t="s">
        <v>81</v>
      </c>
      <c r="E15" s="6">
        <v>9628.755371952202</v>
      </c>
      <c r="F15" s="20">
        <v>61.95</v>
      </c>
      <c r="G15" s="20">
        <v>4.18</v>
      </c>
      <c r="H15" s="23">
        <f>F15*G15/100</f>
        <v>2.5895100000000002</v>
      </c>
    </row>
    <row r="16" spans="1:8" x14ac:dyDescent="0.2">
      <c r="A16" s="2">
        <v>2</v>
      </c>
      <c r="C16" s="1" t="s">
        <v>31</v>
      </c>
      <c r="E16" s="6">
        <v>318.27619985330966</v>
      </c>
      <c r="F16" s="20">
        <v>2.0499999999999998</v>
      </c>
      <c r="G16" s="20">
        <v>3</v>
      </c>
      <c r="H16" s="23">
        <f>F16*G16/100</f>
        <v>6.1499999999999992E-2</v>
      </c>
    </row>
    <row r="17" spans="1:8" x14ac:dyDescent="0.2">
      <c r="A17" s="2"/>
      <c r="E17" s="5"/>
    </row>
    <row r="18" spans="1:8" x14ac:dyDescent="0.2">
      <c r="A18" s="2">
        <v>3</v>
      </c>
      <c r="C18" s="1" t="s">
        <v>30</v>
      </c>
      <c r="E18" s="13">
        <f>E15+E16</f>
        <v>9947.0315718055117</v>
      </c>
      <c r="F18" s="22">
        <f>F15+F16</f>
        <v>64</v>
      </c>
      <c r="H18" s="21">
        <f>H15+H16</f>
        <v>2.6510100000000003</v>
      </c>
    </row>
    <row r="19" spans="1:8" x14ac:dyDescent="0.2">
      <c r="A19" s="2"/>
      <c r="E19" s="5"/>
    </row>
    <row r="20" spans="1:8" x14ac:dyDescent="0.2">
      <c r="A20" s="2">
        <v>4</v>
      </c>
      <c r="C20" s="4" t="s">
        <v>25</v>
      </c>
      <c r="E20" s="6">
        <v>5595.2052591406009</v>
      </c>
      <c r="F20" s="20">
        <v>36</v>
      </c>
      <c r="G20" s="20">
        <v>8.66</v>
      </c>
      <c r="H20" s="23">
        <f>F20*G20/100</f>
        <v>3.1175999999999999</v>
      </c>
    </row>
    <row r="21" spans="1:8" x14ac:dyDescent="0.2">
      <c r="A21" s="2"/>
      <c r="E21" s="5"/>
    </row>
    <row r="22" spans="1:8" ht="13.5" thickBot="1" x14ac:dyDescent="0.25">
      <c r="A22" s="2">
        <v>6</v>
      </c>
      <c r="C22" s="1" t="s">
        <v>29</v>
      </c>
      <c r="E22" s="12">
        <f>E18+E20</f>
        <v>15542.236830946113</v>
      </c>
      <c r="F22" s="18">
        <f>F18+F20</f>
        <v>100</v>
      </c>
      <c r="H22" s="17">
        <f>H18+H20</f>
        <v>5.7686100000000007</v>
      </c>
    </row>
    <row r="23" spans="1:8" ht="13.5" thickTop="1" x14ac:dyDescent="0.2">
      <c r="A23" s="2"/>
      <c r="E23" s="5"/>
    </row>
    <row r="24" spans="1:8" x14ac:dyDescent="0.2">
      <c r="A24" s="2">
        <v>7</v>
      </c>
      <c r="C24" s="1" t="s">
        <v>22</v>
      </c>
      <c r="E24" s="6">
        <v>15542.2</v>
      </c>
    </row>
    <row r="25" spans="1:8" x14ac:dyDescent="0.2">
      <c r="A25" s="2">
        <v>8</v>
      </c>
      <c r="C25" s="1" t="s">
        <v>28</v>
      </c>
      <c r="E25" s="6">
        <f>'Sheet 19'!E35</f>
        <v>955.09326634083959</v>
      </c>
    </row>
    <row r="26" spans="1:8" x14ac:dyDescent="0.2">
      <c r="A26" s="2">
        <v>9</v>
      </c>
      <c r="C26" s="1" t="s">
        <v>27</v>
      </c>
      <c r="E26" s="16">
        <f>E25/E24</f>
        <v>6.1451613435732362E-2</v>
      </c>
    </row>
    <row r="27" spans="1:8" x14ac:dyDescent="0.2">
      <c r="A27" s="2">
        <v>10</v>
      </c>
      <c r="C27" s="1" t="s">
        <v>95</v>
      </c>
      <c r="E27" s="16">
        <v>3.7651E-3</v>
      </c>
    </row>
    <row r="28" spans="1:8" x14ac:dyDescent="0.2">
      <c r="A28" s="2">
        <v>11</v>
      </c>
      <c r="C28" s="1" t="s">
        <v>91</v>
      </c>
      <c r="E28" s="6">
        <f>E27*E24</f>
        <v>58.51793722</v>
      </c>
    </row>
    <row r="29" spans="1:8" x14ac:dyDescent="0.2">
      <c r="A29" s="2">
        <v>12</v>
      </c>
      <c r="C29" s="1" t="s">
        <v>90</v>
      </c>
      <c r="E29" s="6">
        <f>E28/0.735</f>
        <v>79.616241115646261</v>
      </c>
    </row>
    <row r="30" spans="1:8" x14ac:dyDescent="0.2">
      <c r="A30" s="2">
        <v>13</v>
      </c>
      <c r="C30" s="1" t="s">
        <v>26</v>
      </c>
      <c r="E30" s="6">
        <f>SUM('Sheet 19'!E13:E15)</f>
        <v>5809.6537761462587</v>
      </c>
    </row>
    <row r="31" spans="1:8" x14ac:dyDescent="0.2">
      <c r="A31" s="2">
        <v>14</v>
      </c>
      <c r="C31" s="1" t="s">
        <v>6</v>
      </c>
      <c r="E31" s="6">
        <v>5730.0371362060378</v>
      </c>
    </row>
    <row r="32" spans="1:8" x14ac:dyDescent="0.2">
      <c r="A32" s="2">
        <v>15</v>
      </c>
      <c r="C32" s="1" t="s">
        <v>93</v>
      </c>
      <c r="E32" s="6">
        <f>E30-E31</f>
        <v>79.616639940220921</v>
      </c>
    </row>
    <row r="33" spans="1:9" x14ac:dyDescent="0.2">
      <c r="A33" s="2"/>
      <c r="E33" s="5"/>
    </row>
    <row r="34" spans="1:9" x14ac:dyDescent="0.2">
      <c r="A34" s="2"/>
      <c r="C34" s="4" t="s">
        <v>25</v>
      </c>
      <c r="E34" s="5"/>
    </row>
    <row r="35" spans="1:9" x14ac:dyDescent="0.2">
      <c r="A35" s="2"/>
      <c r="E35" s="5"/>
    </row>
    <row r="36" spans="1:9" x14ac:dyDescent="0.2">
      <c r="A36" s="2">
        <v>16</v>
      </c>
      <c r="C36" s="1" t="s">
        <v>24</v>
      </c>
      <c r="E36" s="43">
        <v>8.6599999999999996E-2</v>
      </c>
      <c r="I36" s="45"/>
    </row>
    <row r="37" spans="1:9" x14ac:dyDescent="0.2">
      <c r="A37" s="2">
        <v>17</v>
      </c>
      <c r="C37" s="1" t="s">
        <v>112</v>
      </c>
      <c r="E37" s="43">
        <v>9.7059999999999994E-2</v>
      </c>
      <c r="I37" s="45"/>
    </row>
    <row r="38" spans="1:9" x14ac:dyDescent="0.2">
      <c r="A38" s="2">
        <v>18</v>
      </c>
      <c r="C38" s="1" t="s">
        <v>96</v>
      </c>
      <c r="E38" s="43">
        <v>1.0460000000000001E-2</v>
      </c>
    </row>
    <row r="39" spans="1:9" x14ac:dyDescent="0.2">
      <c r="E39" s="47"/>
    </row>
    <row r="40" spans="1:9" x14ac:dyDescent="0.2">
      <c r="A40" s="4"/>
    </row>
    <row r="41" spans="1:9" x14ac:dyDescent="0.2">
      <c r="A41" s="3"/>
    </row>
  </sheetData>
  <pageMargins left="0.7" right="0.7" top="0.75" bottom="0.75" header="0.3" footer="0.3"/>
  <pageSetup scale="95" firstPageNumber="19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D595-EA89-48B3-9202-882310F9EE48}">
  <dimension ref="A6:E36"/>
  <sheetViews>
    <sheetView view="pageLayout" zoomScaleNormal="100" workbookViewId="0">
      <selection activeCell="A10" sqref="A10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2.14062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55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15">
        <v>2023</v>
      </c>
    </row>
    <row r="9" spans="1:5" s="7" customFormat="1" ht="25.5" x14ac:dyDescent="0.2">
      <c r="A9" s="8" t="s">
        <v>121</v>
      </c>
      <c r="C9" s="9" t="s">
        <v>3</v>
      </c>
      <c r="E9" s="8" t="s">
        <v>38</v>
      </c>
    </row>
    <row r="10" spans="1:5" x14ac:dyDescent="0.2">
      <c r="E10" s="2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5664.5444470322709</v>
      </c>
    </row>
    <row r="14" spans="1:5" x14ac:dyDescent="0.2">
      <c r="A14" s="2">
        <v>2</v>
      </c>
      <c r="C14" s="1" t="s">
        <v>52</v>
      </c>
      <c r="E14" s="6">
        <v>139.12334121911917</v>
      </c>
    </row>
    <row r="15" spans="1:5" x14ac:dyDescent="0.2">
      <c r="A15" s="2">
        <v>3</v>
      </c>
      <c r="C15" s="1" t="s">
        <v>51</v>
      </c>
      <c r="E15" s="6">
        <v>5.9859878948681509</v>
      </c>
    </row>
    <row r="16" spans="1:5" x14ac:dyDescent="0.2">
      <c r="A16" s="2">
        <v>4</v>
      </c>
      <c r="C16" s="1" t="s">
        <v>12</v>
      </c>
      <c r="E16" s="6">
        <v>63.235617607380561</v>
      </c>
    </row>
    <row r="17" spans="1:5" x14ac:dyDescent="0.2">
      <c r="A17" s="2">
        <v>5</v>
      </c>
      <c r="C17" s="1" t="s">
        <v>11</v>
      </c>
      <c r="E17" s="55" t="s">
        <v>120</v>
      </c>
    </row>
    <row r="18" spans="1:5" x14ac:dyDescent="0.2">
      <c r="A18" s="2"/>
      <c r="E18" s="5"/>
    </row>
    <row r="19" spans="1:5" x14ac:dyDescent="0.2">
      <c r="A19" s="2">
        <v>6</v>
      </c>
      <c r="C19" s="1" t="s">
        <v>50</v>
      </c>
      <c r="E19" s="13">
        <f>SUM(E13:E17)</f>
        <v>5872.8893937536395</v>
      </c>
    </row>
    <row r="20" spans="1:5" x14ac:dyDescent="0.2">
      <c r="A20" s="2"/>
      <c r="E20" s="5"/>
    </row>
    <row r="21" spans="1:5" x14ac:dyDescent="0.2">
      <c r="A21" s="2"/>
      <c r="C21" s="4" t="s">
        <v>49</v>
      </c>
      <c r="E21" s="5"/>
    </row>
    <row r="22" spans="1:5" x14ac:dyDescent="0.2">
      <c r="A22" s="2"/>
      <c r="E22" s="5"/>
    </row>
    <row r="23" spans="1:5" x14ac:dyDescent="0.2">
      <c r="A23" s="2">
        <v>7</v>
      </c>
      <c r="C23" s="1" t="s">
        <v>18</v>
      </c>
      <c r="E23" s="6">
        <v>3047.2545932410221</v>
      </c>
    </row>
    <row r="24" spans="1:5" x14ac:dyDescent="0.2">
      <c r="A24" s="2">
        <v>8</v>
      </c>
      <c r="C24" s="1" t="s">
        <v>48</v>
      </c>
      <c r="E24" s="6">
        <v>969.67346075199998</v>
      </c>
    </row>
    <row r="25" spans="1:5" x14ac:dyDescent="0.2">
      <c r="A25" s="2">
        <v>9</v>
      </c>
      <c r="C25" s="1" t="s">
        <v>47</v>
      </c>
      <c r="E25" s="6">
        <v>725.43488920279435</v>
      </c>
    </row>
    <row r="26" spans="1:5" x14ac:dyDescent="0.2">
      <c r="A26" s="2">
        <v>10</v>
      </c>
      <c r="C26" s="1" t="s">
        <v>15</v>
      </c>
      <c r="E26" s="6">
        <v>4.0434999999999999</v>
      </c>
    </row>
    <row r="27" spans="1:5" x14ac:dyDescent="0.2">
      <c r="A27" s="2">
        <v>11</v>
      </c>
      <c r="C27" s="1" t="s">
        <v>14</v>
      </c>
      <c r="E27" s="6">
        <v>122.51910414416001</v>
      </c>
    </row>
    <row r="28" spans="1:5" x14ac:dyDescent="0.2">
      <c r="A28" s="2"/>
      <c r="E28" s="5"/>
    </row>
    <row r="29" spans="1:5" x14ac:dyDescent="0.2">
      <c r="A29" s="2">
        <v>12</v>
      </c>
      <c r="C29" s="1" t="s">
        <v>19</v>
      </c>
      <c r="E29" s="13">
        <f>SUM(E23:E27)</f>
        <v>4868.9255473399771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f>E19-E29</f>
        <v>1003.9638464136624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-48.870580072822797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f>E31+E33</f>
        <v>955.09326634083959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20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6E67-8331-4EA7-BB22-D86EB3385EFC}">
  <sheetPr>
    <pageSetUpPr fitToPage="1"/>
  </sheetPr>
  <dimension ref="A5:H43"/>
  <sheetViews>
    <sheetView view="pageLayout" zoomScaleNormal="100" workbookViewId="0">
      <selection activeCell="A2" sqref="A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1.140625" style="2" customWidth="1"/>
    <col min="7" max="7" width="10.140625" style="2" customWidth="1"/>
    <col min="8" max="8" width="10.5703125" style="2" customWidth="1"/>
    <col min="9" max="16384" width="101.140625" style="1"/>
  </cols>
  <sheetData>
    <row r="5" spans="1:8" s="10" customFormat="1" x14ac:dyDescent="0.2">
      <c r="A5" s="11"/>
      <c r="B5" s="11"/>
      <c r="C5" s="11"/>
      <c r="D5" s="11"/>
      <c r="E5" s="11"/>
      <c r="F5" s="26"/>
      <c r="G5" s="26"/>
      <c r="H5" s="26"/>
    </row>
    <row r="6" spans="1:8" s="10" customFormat="1" x14ac:dyDescent="0.2">
      <c r="A6" s="11" t="s">
        <v>111</v>
      </c>
      <c r="B6" s="11"/>
      <c r="C6" s="11"/>
      <c r="D6" s="11"/>
      <c r="E6" s="11"/>
      <c r="F6" s="26"/>
      <c r="G6" s="26"/>
      <c r="H6" s="26"/>
    </row>
    <row r="7" spans="1:8" s="10" customFormat="1" x14ac:dyDescent="0.2">
      <c r="A7" s="11"/>
      <c r="B7" s="11"/>
      <c r="C7" s="11"/>
      <c r="D7" s="11"/>
      <c r="E7" s="11"/>
      <c r="F7" s="26"/>
      <c r="G7" s="26"/>
      <c r="H7" s="26"/>
    </row>
    <row r="8" spans="1:8" x14ac:dyDescent="0.2">
      <c r="E8" s="68" t="s">
        <v>84</v>
      </c>
      <c r="F8" s="68"/>
    </row>
    <row r="9" spans="1:8" s="25" customFormat="1" ht="25.5" customHeight="1" x14ac:dyDescent="0.2">
      <c r="E9" s="24" t="s">
        <v>119</v>
      </c>
      <c r="F9" s="24" t="s">
        <v>44</v>
      </c>
      <c r="G9" s="24" t="s">
        <v>43</v>
      </c>
      <c r="H9" s="24" t="s">
        <v>42</v>
      </c>
    </row>
    <row r="10" spans="1:8" s="25" customFormat="1" x14ac:dyDescent="0.2">
      <c r="E10" s="24" t="s">
        <v>41</v>
      </c>
      <c r="F10" s="24" t="s">
        <v>40</v>
      </c>
      <c r="G10" s="24" t="s">
        <v>40</v>
      </c>
      <c r="H10" s="24" t="s">
        <v>40</v>
      </c>
    </row>
    <row r="11" spans="1:8" s="7" customFormat="1" ht="25.5" x14ac:dyDescent="0.2">
      <c r="A11" s="8" t="s">
        <v>121</v>
      </c>
      <c r="C11" s="9" t="s">
        <v>39</v>
      </c>
      <c r="E11" s="8" t="s">
        <v>76</v>
      </c>
      <c r="F11" s="8" t="s">
        <v>76</v>
      </c>
      <c r="G11" s="8" t="s">
        <v>76</v>
      </c>
      <c r="H11" s="8" t="s">
        <v>76</v>
      </c>
    </row>
    <row r="12" spans="1:8" s="7" customFormat="1" ht="12.95" customHeight="1" x14ac:dyDescent="0.2">
      <c r="A12" s="24"/>
      <c r="E12" s="24" t="s">
        <v>36</v>
      </c>
      <c r="F12" s="24" t="s">
        <v>35</v>
      </c>
      <c r="G12" s="24" t="s">
        <v>34</v>
      </c>
      <c r="H12" s="24" t="s">
        <v>33</v>
      </c>
    </row>
    <row r="13" spans="1:8" ht="12.95" customHeight="1" x14ac:dyDescent="0.2">
      <c r="E13" s="2"/>
    </row>
    <row r="14" spans="1:8" x14ac:dyDescent="0.2">
      <c r="C14" s="4" t="s">
        <v>32</v>
      </c>
      <c r="E14" s="2"/>
    </row>
    <row r="16" spans="1:8" x14ac:dyDescent="0.2">
      <c r="A16" s="2">
        <v>1</v>
      </c>
      <c r="C16" s="1" t="s">
        <v>81</v>
      </c>
      <c r="E16" s="6">
        <v>8001.9711439940438</v>
      </c>
      <c r="F16" s="20">
        <v>60.9</v>
      </c>
      <c r="G16" s="20">
        <v>4.45</v>
      </c>
      <c r="H16" s="23">
        <f>F16*G16/100</f>
        <v>2.7100499999999998</v>
      </c>
    </row>
    <row r="17" spans="1:8" x14ac:dyDescent="0.2">
      <c r="A17" s="2">
        <v>2</v>
      </c>
      <c r="C17" s="1" t="s">
        <v>31</v>
      </c>
      <c r="E17" s="6">
        <v>406.96437531944684</v>
      </c>
      <c r="F17" s="20">
        <v>3.1</v>
      </c>
      <c r="G17" s="20">
        <v>2.04</v>
      </c>
      <c r="H17" s="23">
        <f>F17*G17/100</f>
        <v>6.3240000000000005E-2</v>
      </c>
    </row>
    <row r="18" spans="1:8" x14ac:dyDescent="0.2">
      <c r="A18" s="2"/>
      <c r="E18" s="5"/>
    </row>
    <row r="19" spans="1:8" x14ac:dyDescent="0.2">
      <c r="A19" s="2">
        <v>3</v>
      </c>
      <c r="C19" s="1" t="s">
        <v>30</v>
      </c>
      <c r="E19" s="13">
        <f>E16+E17</f>
        <v>8408.9355193134907</v>
      </c>
      <c r="F19" s="22">
        <f>F16+F17</f>
        <v>64</v>
      </c>
      <c r="H19" s="21">
        <f>H16+H17</f>
        <v>2.7732899999999998</v>
      </c>
    </row>
    <row r="20" spans="1:8" x14ac:dyDescent="0.2">
      <c r="A20" s="2"/>
      <c r="E20" s="5"/>
    </row>
    <row r="21" spans="1:8" x14ac:dyDescent="0.2">
      <c r="A21" s="2">
        <v>4</v>
      </c>
      <c r="C21" s="4" t="s">
        <v>25</v>
      </c>
      <c r="E21" s="6">
        <v>4730</v>
      </c>
      <c r="F21" s="20">
        <v>36</v>
      </c>
      <c r="G21" s="50">
        <v>8.98</v>
      </c>
      <c r="H21" s="23">
        <f>F21*G21/100</f>
        <v>3.2328000000000001</v>
      </c>
    </row>
    <row r="22" spans="1:8" x14ac:dyDescent="0.2">
      <c r="A22" s="2"/>
      <c r="E22" s="5"/>
    </row>
    <row r="23" spans="1:8" ht="13.5" thickBot="1" x14ac:dyDescent="0.25">
      <c r="A23" s="2">
        <v>6</v>
      </c>
      <c r="C23" s="1" t="s">
        <v>7</v>
      </c>
      <c r="E23" s="12">
        <f>E19+E21+0.1</f>
        <v>13139.035519313491</v>
      </c>
      <c r="F23" s="18">
        <f>F19+F21</f>
        <v>100</v>
      </c>
      <c r="H23" s="17">
        <f>H19+H21</f>
        <v>6.0060900000000004</v>
      </c>
    </row>
    <row r="24" spans="1:8" ht="13.5" thickTop="1" x14ac:dyDescent="0.2">
      <c r="A24" s="2"/>
      <c r="E24" s="5"/>
    </row>
    <row r="25" spans="1:8" x14ac:dyDescent="0.2">
      <c r="A25" s="2">
        <v>7</v>
      </c>
      <c r="C25" s="1" t="s">
        <v>22</v>
      </c>
      <c r="E25" s="6">
        <v>13139</v>
      </c>
    </row>
    <row r="26" spans="1:8" x14ac:dyDescent="0.2">
      <c r="A26" s="2">
        <v>8</v>
      </c>
      <c r="C26" s="1" t="s">
        <v>28</v>
      </c>
      <c r="E26" s="6">
        <v>859.9</v>
      </c>
    </row>
    <row r="27" spans="1:8" x14ac:dyDescent="0.2">
      <c r="A27" s="2">
        <v>9</v>
      </c>
      <c r="C27" s="1" t="s">
        <v>75</v>
      </c>
      <c r="E27" s="31">
        <v>6.5449999999999994E-2</v>
      </c>
    </row>
    <row r="28" spans="1:8" x14ac:dyDescent="0.2">
      <c r="A28" s="2">
        <v>10</v>
      </c>
      <c r="C28" s="1" t="s">
        <v>95</v>
      </c>
      <c r="E28" s="31">
        <v>5.3899999999999998E-3</v>
      </c>
    </row>
    <row r="29" spans="1:8" x14ac:dyDescent="0.2">
      <c r="A29" s="2">
        <v>11</v>
      </c>
      <c r="C29" s="1" t="s">
        <v>105</v>
      </c>
      <c r="E29" s="29">
        <v>70.7</v>
      </c>
    </row>
    <row r="30" spans="1:8" x14ac:dyDescent="0.2">
      <c r="A30" s="2">
        <v>12</v>
      </c>
      <c r="C30" s="1" t="s">
        <v>104</v>
      </c>
      <c r="E30" s="29">
        <v>96.2</v>
      </c>
    </row>
    <row r="31" spans="1:8" x14ac:dyDescent="0.2">
      <c r="A31" s="2">
        <v>13</v>
      </c>
      <c r="C31" s="1" t="s">
        <v>26</v>
      </c>
      <c r="E31" s="30">
        <v>4779.8</v>
      </c>
    </row>
    <row r="32" spans="1:8" x14ac:dyDescent="0.2">
      <c r="A32" s="2">
        <v>14</v>
      </c>
      <c r="C32" s="1" t="s">
        <v>6</v>
      </c>
      <c r="E32" s="30">
        <v>4683.6000000000004</v>
      </c>
    </row>
    <row r="33" spans="1:8" x14ac:dyDescent="0.2">
      <c r="A33" s="2">
        <v>15</v>
      </c>
      <c r="C33" s="1" t="s">
        <v>106</v>
      </c>
      <c r="E33" s="29">
        <v>96.2</v>
      </c>
    </row>
    <row r="34" spans="1:8" x14ac:dyDescent="0.2">
      <c r="A34" s="2"/>
      <c r="E34" s="29"/>
    </row>
    <row r="35" spans="1:8" x14ac:dyDescent="0.2">
      <c r="A35" s="2"/>
      <c r="C35" s="4" t="s">
        <v>25</v>
      </c>
      <c r="E35" s="29"/>
    </row>
    <row r="36" spans="1:8" x14ac:dyDescent="0.2">
      <c r="A36" s="2"/>
      <c r="E36" s="29"/>
    </row>
    <row r="37" spans="1:8" x14ac:dyDescent="0.2">
      <c r="A37" s="2">
        <v>16</v>
      </c>
      <c r="C37" s="1" t="s">
        <v>113</v>
      </c>
      <c r="E37" s="51">
        <f>8.98%</f>
        <v>8.9800000000000005E-2</v>
      </c>
    </row>
    <row r="38" spans="1:8" x14ac:dyDescent="0.2">
      <c r="A38" s="2">
        <v>17</v>
      </c>
      <c r="C38" s="1" t="s">
        <v>112</v>
      </c>
      <c r="E38" s="31">
        <v>0.10475</v>
      </c>
      <c r="F38" s="48"/>
      <c r="G38" s="49"/>
      <c r="H38" s="49"/>
    </row>
    <row r="39" spans="1:8" x14ac:dyDescent="0.2">
      <c r="A39" s="2">
        <v>18</v>
      </c>
      <c r="C39" s="1" t="s">
        <v>114</v>
      </c>
      <c r="E39" s="31">
        <f>E38-E37</f>
        <v>1.4949999999999991E-2</v>
      </c>
      <c r="G39" s="16"/>
    </row>
    <row r="41" spans="1:8" x14ac:dyDescent="0.2">
      <c r="A41" s="4" t="s">
        <v>147</v>
      </c>
    </row>
    <row r="42" spans="1:8" x14ac:dyDescent="0.2">
      <c r="A42" s="3" t="s">
        <v>0</v>
      </c>
      <c r="C42" s="41" t="s">
        <v>115</v>
      </c>
    </row>
    <row r="43" spans="1:8" x14ac:dyDescent="0.2">
      <c r="C43" s="41"/>
    </row>
  </sheetData>
  <mergeCells count="1">
    <mergeCell ref="E8:F8"/>
  </mergeCells>
  <pageMargins left="0.7" right="0.7" top="0.75" bottom="0.75" header="0.3" footer="0.3"/>
  <pageSetup scale="99" firstPageNumber="2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6F30-E56B-4386-BE47-41C8A1ADBD8E}">
  <dimension ref="A6:E31"/>
  <sheetViews>
    <sheetView view="pageLayout" zoomScaleNormal="100" workbookViewId="0">
      <selection activeCell="C4" sqref="C4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0.710937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68</v>
      </c>
      <c r="B6" s="11"/>
      <c r="C6" s="11"/>
      <c r="D6" s="11"/>
      <c r="E6" s="11"/>
    </row>
    <row r="8" spans="1:5" s="4" customFormat="1" x14ac:dyDescent="0.2">
      <c r="E8" s="15">
        <v>2023</v>
      </c>
    </row>
    <row r="9" spans="1:5" s="7" customFormat="1" ht="25.5" x14ac:dyDescent="0.2">
      <c r="A9" s="8" t="s">
        <v>121</v>
      </c>
      <c r="C9" s="9" t="s">
        <v>3</v>
      </c>
      <c r="E9" s="8" t="s">
        <v>38</v>
      </c>
    </row>
    <row r="10" spans="1:5" x14ac:dyDescent="0.2">
      <c r="E10" s="2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66</v>
      </c>
      <c r="E13" s="6">
        <v>23880.225180780326</v>
      </c>
    </row>
    <row r="14" spans="1:5" x14ac:dyDescent="0.2">
      <c r="A14" s="2">
        <v>2</v>
      </c>
      <c r="C14" s="1" t="s">
        <v>65</v>
      </c>
      <c r="E14" s="6">
        <v>-9027.5890978569987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14852.636082923327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101.47022406104446</v>
      </c>
    </row>
    <row r="21" spans="1:5" x14ac:dyDescent="0.2">
      <c r="A21" s="2">
        <v>5</v>
      </c>
      <c r="C21" s="1" t="s">
        <v>97</v>
      </c>
      <c r="E21" s="6">
        <v>-63.953247420895451</v>
      </c>
    </row>
    <row r="22" spans="1:5" x14ac:dyDescent="0.2">
      <c r="A22" s="2">
        <v>6</v>
      </c>
      <c r="C22" s="1" t="s">
        <v>61</v>
      </c>
      <c r="E22" s="6">
        <v>4.7520337099350671</v>
      </c>
    </row>
    <row r="23" spans="1:5" x14ac:dyDescent="0.2">
      <c r="A23" s="2">
        <v>7</v>
      </c>
      <c r="C23" s="1" t="s">
        <v>87</v>
      </c>
      <c r="E23" s="6">
        <v>-17.046614449166665</v>
      </c>
    </row>
    <row r="24" spans="1:5" x14ac:dyDescent="0.2">
      <c r="A24" s="2">
        <v>8</v>
      </c>
      <c r="C24" s="1" t="s">
        <v>59</v>
      </c>
      <c r="E24" s="6">
        <v>59.5</v>
      </c>
    </row>
    <row r="25" spans="1:5" x14ac:dyDescent="0.2">
      <c r="A25" s="2">
        <v>9</v>
      </c>
      <c r="C25" s="1" t="s">
        <v>58</v>
      </c>
      <c r="E25" s="6">
        <v>580.64991062787124</v>
      </c>
    </row>
    <row r="26" spans="1:5" x14ac:dyDescent="0.2">
      <c r="A26" s="2">
        <v>10</v>
      </c>
      <c r="C26" s="1" t="s">
        <v>98</v>
      </c>
      <c r="E26" s="6">
        <v>24.228441493996844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689.60074802278541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15542.236830946113</v>
      </c>
    </row>
    <row r="31" spans="1:5" ht="13.5" thickTop="1" x14ac:dyDescent="0.2"/>
  </sheetData>
  <pageMargins left="0.7" right="0.7" top="0.75" bottom="0.75" header="0.3" footer="0.3"/>
  <pageSetup firstPageNumber="21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8EC3-F2C4-4BB1-8EC8-2B7BE8025B2B}">
  <dimension ref="A6:E36"/>
  <sheetViews>
    <sheetView view="pageLayout" zoomScaleNormal="100" workbookViewId="0">
      <selection activeCell="C12" sqref="C1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4.8554687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85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7">
        <v>2019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9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4631.5</v>
      </c>
    </row>
    <row r="14" spans="1:5" x14ac:dyDescent="0.2">
      <c r="A14" s="2">
        <v>2</v>
      </c>
      <c r="C14" s="1" t="s">
        <v>52</v>
      </c>
      <c r="E14" s="6">
        <v>142.19999999999999</v>
      </c>
    </row>
    <row r="15" spans="1:5" x14ac:dyDescent="0.2">
      <c r="A15" s="2">
        <v>3</v>
      </c>
      <c r="C15" s="1" t="s">
        <v>51</v>
      </c>
      <c r="E15" s="6">
        <v>6</v>
      </c>
    </row>
    <row r="16" spans="1:5" x14ac:dyDescent="0.2">
      <c r="A16" s="2">
        <v>4</v>
      </c>
      <c r="C16" s="1" t="s">
        <v>12</v>
      </c>
      <c r="E16" s="6">
        <v>49.6</v>
      </c>
    </row>
    <row r="17" spans="1:5" x14ac:dyDescent="0.2">
      <c r="A17" s="2">
        <v>5</v>
      </c>
      <c r="C17" s="1" t="s">
        <v>11</v>
      </c>
      <c r="E17" s="6">
        <v>-1.8</v>
      </c>
    </row>
    <row r="18" spans="1:5" x14ac:dyDescent="0.2">
      <c r="A18" s="2"/>
      <c r="E18" s="6"/>
    </row>
    <row r="19" spans="1:5" x14ac:dyDescent="0.2">
      <c r="A19" s="2">
        <v>6</v>
      </c>
      <c r="C19" s="1" t="s">
        <v>50</v>
      </c>
      <c r="E19" s="13">
        <v>4827.6000000000004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2265.3000000000002</v>
      </c>
    </row>
    <row r="24" spans="1:5" x14ac:dyDescent="0.2">
      <c r="A24" s="2">
        <v>8</v>
      </c>
      <c r="C24" s="1" t="s">
        <v>48</v>
      </c>
      <c r="E24" s="6">
        <v>914.6</v>
      </c>
    </row>
    <row r="25" spans="1:5" x14ac:dyDescent="0.2">
      <c r="A25" s="2">
        <v>9</v>
      </c>
      <c r="C25" s="1" t="s">
        <v>47</v>
      </c>
      <c r="E25" s="6">
        <v>601.70000000000005</v>
      </c>
    </row>
    <row r="26" spans="1:5" x14ac:dyDescent="0.2">
      <c r="A26" s="2">
        <v>10</v>
      </c>
      <c r="C26" s="1" t="s">
        <v>15</v>
      </c>
      <c r="E26" s="6">
        <v>4.7</v>
      </c>
    </row>
    <row r="27" spans="1:5" x14ac:dyDescent="0.2">
      <c r="A27" s="2">
        <v>11</v>
      </c>
      <c r="C27" s="1" t="s">
        <v>14</v>
      </c>
      <c r="E27" s="6">
        <v>121.4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v>3907.8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v>919.70000000000016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-59.9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v>859.9000000000002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AA02-1E36-4392-8571-6359CC7C0542}">
  <dimension ref="A6:E31"/>
  <sheetViews>
    <sheetView view="pageLayout" zoomScaleNormal="100" workbookViewId="0">
      <selection activeCell="C14" sqref="C14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6.4257812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86</v>
      </c>
      <c r="B6" s="11"/>
      <c r="C6" s="11"/>
      <c r="D6" s="11"/>
      <c r="E6" s="11"/>
    </row>
    <row r="8" spans="1:5" s="4" customFormat="1" x14ac:dyDescent="0.2">
      <c r="E8" s="27">
        <v>2019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9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19765.5</v>
      </c>
    </row>
    <row r="14" spans="1:5" x14ac:dyDescent="0.2">
      <c r="A14" s="2">
        <v>2</v>
      </c>
      <c r="C14" s="1" t="s">
        <v>65</v>
      </c>
      <c r="E14" s="6">
        <v>-7188.8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12576.7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74.875959030896496</v>
      </c>
    </row>
    <row r="21" spans="1:5" x14ac:dyDescent="0.2">
      <c r="A21" s="2">
        <v>5</v>
      </c>
      <c r="C21" s="1" t="s">
        <v>79</v>
      </c>
      <c r="E21" s="6">
        <v>-91.012256328749999</v>
      </c>
    </row>
    <row r="22" spans="1:5" x14ac:dyDescent="0.2">
      <c r="A22" s="2">
        <v>6</v>
      </c>
      <c r="C22" s="1" t="s">
        <v>61</v>
      </c>
      <c r="E22" s="6">
        <v>5.5795319147681974</v>
      </c>
    </row>
    <row r="23" spans="1:5" x14ac:dyDescent="0.2">
      <c r="A23" s="2">
        <v>7</v>
      </c>
      <c r="C23" s="1" t="s">
        <v>60</v>
      </c>
      <c r="E23" s="6">
        <v>-30.244567503749998</v>
      </c>
    </row>
    <row r="24" spans="1:5" x14ac:dyDescent="0.2">
      <c r="A24" s="2">
        <v>8</v>
      </c>
      <c r="C24" s="1" t="s">
        <v>59</v>
      </c>
      <c r="E24" s="6">
        <v>56.211107630000001</v>
      </c>
    </row>
    <row r="25" spans="1:5" x14ac:dyDescent="0.2">
      <c r="A25" s="2">
        <v>9</v>
      </c>
      <c r="C25" s="1" t="s">
        <v>58</v>
      </c>
      <c r="E25" s="6">
        <v>521.97638418416659</v>
      </c>
    </row>
    <row r="26" spans="1:5" x14ac:dyDescent="0.2">
      <c r="A26" s="2">
        <v>10</v>
      </c>
      <c r="C26" s="1" t="s">
        <v>78</v>
      </c>
      <c r="E26" s="6">
        <v>24.875589999999999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562.26174892733127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13138.961748927331</v>
      </c>
    </row>
    <row r="31" spans="1:5" ht="13.5" thickTop="1" x14ac:dyDescent="0.2"/>
  </sheetData>
  <pageMargins left="0.7" right="0.7" top="0.75" bottom="0.75" header="0.3" footer="0.3"/>
  <pageSetup firstPageNumber="4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8D20-DDED-4521-8A4F-08264D702C55}">
  <sheetPr>
    <pageSetUpPr fitToPage="1"/>
  </sheetPr>
  <dimension ref="A5:G56"/>
  <sheetViews>
    <sheetView view="pageLayout" zoomScaleNormal="100" workbookViewId="0">
      <selection activeCell="C10" sqref="C10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30" style="7" customWidth="1"/>
    <col min="4" max="4" width="1.140625" style="1" customWidth="1"/>
    <col min="5" max="5" width="34" style="10" customWidth="1"/>
    <col min="6" max="6" width="1.140625" style="1" customWidth="1"/>
    <col min="7" max="7" width="13.85546875" style="1" customWidth="1"/>
    <col min="8" max="16384" width="101.140625" style="1"/>
  </cols>
  <sheetData>
    <row r="5" spans="1:7" s="10" customFormat="1" x14ac:dyDescent="0.2">
      <c r="A5" s="11"/>
      <c r="B5" s="11"/>
      <c r="C5" s="57"/>
      <c r="D5" s="11"/>
      <c r="E5" s="60"/>
      <c r="F5" s="11"/>
      <c r="G5" s="11"/>
    </row>
    <row r="6" spans="1:7" s="10" customFormat="1" x14ac:dyDescent="0.2">
      <c r="A6" s="66" t="s">
        <v>109</v>
      </c>
      <c r="B6" s="66"/>
      <c r="C6" s="66"/>
      <c r="D6" s="66"/>
      <c r="E6" s="66"/>
      <c r="F6" s="66"/>
      <c r="G6" s="66"/>
    </row>
    <row r="7" spans="1:7" s="10" customFormat="1" x14ac:dyDescent="0.2">
      <c r="A7" s="11"/>
      <c r="B7" s="11"/>
      <c r="C7" s="57"/>
      <c r="D7" s="11"/>
      <c r="E7" s="60"/>
      <c r="F7" s="11"/>
      <c r="G7" s="11"/>
    </row>
    <row r="8" spans="1:7" s="7" customFormat="1" ht="25.5" x14ac:dyDescent="0.2">
      <c r="A8" s="8" t="s">
        <v>121</v>
      </c>
      <c r="C8" s="9" t="s">
        <v>3</v>
      </c>
      <c r="E8" s="58" t="s">
        <v>2</v>
      </c>
      <c r="G8" s="8" t="s">
        <v>108</v>
      </c>
    </row>
    <row r="9" spans="1:7" x14ac:dyDescent="0.2">
      <c r="G9" s="2"/>
    </row>
    <row r="10" spans="1:7" x14ac:dyDescent="0.2">
      <c r="C10" s="25" t="s">
        <v>23</v>
      </c>
      <c r="D10" s="4"/>
      <c r="E10" s="60"/>
      <c r="G10" s="2"/>
    </row>
    <row r="12" spans="1:7" x14ac:dyDescent="0.2">
      <c r="A12" s="2">
        <v>1</v>
      </c>
      <c r="C12" s="7" t="s">
        <v>22</v>
      </c>
      <c r="E12" s="10" t="s">
        <v>123</v>
      </c>
      <c r="G12" s="6">
        <f>'Sheet 8'!E30</f>
        <v>13562.016361964925</v>
      </c>
    </row>
    <row r="13" spans="1:7" x14ac:dyDescent="0.2">
      <c r="A13" s="2">
        <v>2</v>
      </c>
      <c r="C13" s="7" t="s">
        <v>74</v>
      </c>
      <c r="E13" s="61" t="s">
        <v>140</v>
      </c>
      <c r="G13" s="14">
        <f>'Sheet 6'!H22/100</f>
        <v>5.8421919999999988E-2</v>
      </c>
    </row>
    <row r="14" spans="1:7" x14ac:dyDescent="0.2">
      <c r="A14" s="2">
        <v>3</v>
      </c>
      <c r="C14" s="7" t="s">
        <v>20</v>
      </c>
      <c r="G14" s="13">
        <f>G12*G13</f>
        <v>792.31903493740572</v>
      </c>
    </row>
    <row r="15" spans="1:7" ht="12.95" customHeight="1" x14ac:dyDescent="0.2">
      <c r="A15" s="2"/>
      <c r="G15" s="5"/>
    </row>
    <row r="16" spans="1:7" x14ac:dyDescent="0.2">
      <c r="A16" s="2"/>
      <c r="C16" s="25" t="s">
        <v>19</v>
      </c>
      <c r="G16" s="5"/>
    </row>
    <row r="17" spans="1:7" x14ac:dyDescent="0.2">
      <c r="A17" s="2"/>
      <c r="G17" s="5"/>
    </row>
    <row r="18" spans="1:7" x14ac:dyDescent="0.2">
      <c r="A18" s="2">
        <v>4</v>
      </c>
      <c r="C18" s="7" t="s">
        <v>18</v>
      </c>
      <c r="E18" s="10" t="s">
        <v>125</v>
      </c>
      <c r="G18" s="6">
        <v>1781.3</v>
      </c>
    </row>
    <row r="19" spans="1:7" x14ac:dyDescent="0.2">
      <c r="A19" s="2">
        <v>5</v>
      </c>
      <c r="C19" s="7" t="s">
        <v>17</v>
      </c>
      <c r="E19" s="10" t="s">
        <v>126</v>
      </c>
      <c r="G19" s="6">
        <v>948.4</v>
      </c>
    </row>
    <row r="20" spans="1:7" x14ac:dyDescent="0.2">
      <c r="A20" s="2">
        <v>6</v>
      </c>
      <c r="C20" s="7" t="s">
        <v>16</v>
      </c>
      <c r="E20" s="61" t="s">
        <v>127</v>
      </c>
      <c r="G20" s="6">
        <v>618.20000000000005</v>
      </c>
    </row>
    <row r="21" spans="1:7" x14ac:dyDescent="0.2">
      <c r="A21" s="2">
        <v>7</v>
      </c>
      <c r="C21" s="7" t="s">
        <v>15</v>
      </c>
      <c r="E21" s="61"/>
      <c r="G21" s="6">
        <v>5.4</v>
      </c>
    </row>
    <row r="22" spans="1:7" x14ac:dyDescent="0.2">
      <c r="A22" s="2">
        <v>8</v>
      </c>
      <c r="C22" s="7" t="s">
        <v>14</v>
      </c>
      <c r="E22" s="10" t="s">
        <v>134</v>
      </c>
      <c r="G22" s="6">
        <v>124.6</v>
      </c>
    </row>
    <row r="23" spans="1:7" x14ac:dyDescent="0.2">
      <c r="A23" s="2">
        <v>9</v>
      </c>
      <c r="C23" s="7" t="s">
        <v>7</v>
      </c>
      <c r="G23" s="13">
        <v>3477.7999999999997</v>
      </c>
    </row>
    <row r="24" spans="1:7" x14ac:dyDescent="0.2">
      <c r="A24" s="2"/>
      <c r="G24" s="5"/>
    </row>
    <row r="25" spans="1:7" ht="25.5" x14ac:dyDescent="0.2">
      <c r="A25" s="2"/>
      <c r="C25" s="25" t="s">
        <v>13</v>
      </c>
      <c r="G25" s="5"/>
    </row>
    <row r="26" spans="1:7" x14ac:dyDescent="0.2">
      <c r="A26" s="2"/>
      <c r="G26" s="5"/>
    </row>
    <row r="27" spans="1:7" x14ac:dyDescent="0.2">
      <c r="A27" s="2">
        <v>10</v>
      </c>
      <c r="C27" s="7" t="s">
        <v>12</v>
      </c>
      <c r="E27" s="10" t="s">
        <v>128</v>
      </c>
      <c r="G27" s="6">
        <f>-'Sheet 7'!E16</f>
        <v>-47.7</v>
      </c>
    </row>
    <row r="28" spans="1:7" x14ac:dyDescent="0.2">
      <c r="A28" s="2">
        <v>11</v>
      </c>
      <c r="C28" s="7" t="s">
        <v>11</v>
      </c>
      <c r="E28" s="10" t="s">
        <v>128</v>
      </c>
      <c r="G28" s="6">
        <f>-'Sheet 7'!E17</f>
        <v>-4.5</v>
      </c>
    </row>
    <row r="29" spans="1:7" x14ac:dyDescent="0.2">
      <c r="A29" s="2">
        <v>12</v>
      </c>
      <c r="C29" s="7" t="s">
        <v>7</v>
      </c>
      <c r="G29" s="13">
        <f>SUM(G27:G28)</f>
        <v>-52.2</v>
      </c>
    </row>
    <row r="30" spans="1:7" x14ac:dyDescent="0.2">
      <c r="A30" s="2"/>
      <c r="G30" s="5"/>
    </row>
    <row r="31" spans="1:7" x14ac:dyDescent="0.2">
      <c r="A31" s="2"/>
      <c r="C31" s="25" t="s">
        <v>10</v>
      </c>
      <c r="G31" s="5"/>
    </row>
    <row r="32" spans="1:7" x14ac:dyDescent="0.2">
      <c r="A32" s="2"/>
      <c r="C32" s="25"/>
      <c r="G32" s="5"/>
    </row>
    <row r="33" spans="1:7" x14ac:dyDescent="0.2">
      <c r="A33" s="2">
        <v>13</v>
      </c>
      <c r="C33" s="7" t="s">
        <v>9</v>
      </c>
      <c r="E33" s="10" t="s">
        <v>129</v>
      </c>
      <c r="G33" s="6">
        <v>138.90487428761614</v>
      </c>
    </row>
    <row r="34" spans="1:7" ht="25.5" x14ac:dyDescent="0.2">
      <c r="A34" s="2">
        <v>14</v>
      </c>
      <c r="C34" s="7" t="s">
        <v>8</v>
      </c>
      <c r="E34" s="10" t="s">
        <v>129</v>
      </c>
      <c r="G34" s="6">
        <v>-99.731344016934514</v>
      </c>
    </row>
    <row r="35" spans="1:7" x14ac:dyDescent="0.2">
      <c r="A35" s="2">
        <v>15</v>
      </c>
      <c r="C35" s="7" t="s">
        <v>7</v>
      </c>
      <c r="G35" s="13">
        <f>SUM(G33:G34)</f>
        <v>39.173530270681624</v>
      </c>
    </row>
    <row r="36" spans="1:7" x14ac:dyDescent="0.2">
      <c r="A36" s="2"/>
      <c r="C36" s="25"/>
      <c r="G36" s="5"/>
    </row>
    <row r="37" spans="1:7" x14ac:dyDescent="0.2">
      <c r="A37" s="2"/>
      <c r="C37" s="25" t="s">
        <v>103</v>
      </c>
      <c r="G37" s="5"/>
    </row>
    <row r="38" spans="1:7" x14ac:dyDescent="0.2">
      <c r="A38" s="2"/>
      <c r="C38" s="25"/>
      <c r="G38" s="6"/>
    </row>
    <row r="39" spans="1:7" x14ac:dyDescent="0.2">
      <c r="A39" s="2">
        <v>16</v>
      </c>
      <c r="C39" s="7" t="s">
        <v>104</v>
      </c>
      <c r="E39" s="10" t="s">
        <v>130</v>
      </c>
      <c r="G39" s="6">
        <f>G40/0.735</f>
        <v>13.061224489795919</v>
      </c>
    </row>
    <row r="40" spans="1:7" x14ac:dyDescent="0.2">
      <c r="A40" s="2">
        <v>17</v>
      </c>
      <c r="C40" s="7" t="s">
        <v>105</v>
      </c>
      <c r="E40" s="10" t="s">
        <v>130</v>
      </c>
      <c r="G40" s="6">
        <v>9.6</v>
      </c>
    </row>
    <row r="41" spans="1:7" x14ac:dyDescent="0.2">
      <c r="A41" s="2">
        <v>18</v>
      </c>
      <c r="C41" s="7" t="s">
        <v>7</v>
      </c>
      <c r="G41" s="13">
        <f>G40-G39</f>
        <v>-3.461224489795919</v>
      </c>
    </row>
    <row r="42" spans="1:7" x14ac:dyDescent="0.2">
      <c r="A42" s="2"/>
      <c r="C42" s="25"/>
      <c r="G42" s="6"/>
    </row>
    <row r="43" spans="1:7" ht="13.5" thickBot="1" x14ac:dyDescent="0.25">
      <c r="A43" s="2">
        <v>19</v>
      </c>
      <c r="C43" s="7" t="s">
        <v>6</v>
      </c>
      <c r="G43" s="12">
        <f>G14+G23+G29+G35+G41</f>
        <v>4253.6313407182915</v>
      </c>
    </row>
    <row r="44" spans="1:7" ht="13.5" thickTop="1" x14ac:dyDescent="0.2">
      <c r="A44" s="2"/>
      <c r="C44" s="25"/>
      <c r="G44" s="6"/>
    </row>
    <row r="45" spans="1:7" ht="6.95" customHeight="1" x14ac:dyDescent="0.2">
      <c r="A45" s="2"/>
      <c r="G45" s="6"/>
    </row>
    <row r="46" spans="1:7" x14ac:dyDescent="0.2">
      <c r="A46" s="2"/>
      <c r="C46" s="25" t="s">
        <v>26</v>
      </c>
      <c r="G46" s="6"/>
    </row>
    <row r="47" spans="1:7" x14ac:dyDescent="0.2">
      <c r="A47" s="2"/>
      <c r="G47" s="6"/>
    </row>
    <row r="48" spans="1:7" x14ac:dyDescent="0.2">
      <c r="A48" s="2">
        <v>20</v>
      </c>
      <c r="C48" s="7" t="s">
        <v>5</v>
      </c>
      <c r="D48" s="4"/>
      <c r="E48" s="10" t="s">
        <v>141</v>
      </c>
      <c r="G48" s="6">
        <v>4118.8</v>
      </c>
    </row>
    <row r="49" spans="1:7" ht="25.5" x14ac:dyDescent="0.2">
      <c r="A49" s="2">
        <v>21</v>
      </c>
      <c r="C49" s="7" t="s">
        <v>4</v>
      </c>
      <c r="E49" s="10" t="s">
        <v>131</v>
      </c>
      <c r="G49" s="44">
        <v>147.9</v>
      </c>
    </row>
    <row r="50" spans="1:7" x14ac:dyDescent="0.2">
      <c r="A50" s="2"/>
      <c r="G50" s="6"/>
    </row>
    <row r="51" spans="1:7" ht="13.5" thickBot="1" x14ac:dyDescent="0.25">
      <c r="A51" s="2">
        <v>22</v>
      </c>
      <c r="C51" s="7" t="s">
        <v>92</v>
      </c>
      <c r="G51" s="12">
        <f>SUM(G48:G49)</f>
        <v>4266.7</v>
      </c>
    </row>
    <row r="52" spans="1:7" ht="13.5" thickTop="1" x14ac:dyDescent="0.2">
      <c r="A52" s="2"/>
      <c r="G52" s="5"/>
    </row>
    <row r="53" spans="1:7" ht="25.5" x14ac:dyDescent="0.2">
      <c r="A53" s="2">
        <v>23</v>
      </c>
      <c r="C53" s="7" t="s">
        <v>106</v>
      </c>
      <c r="G53" s="6">
        <f>G51-G43</f>
        <v>13.068659281708278</v>
      </c>
    </row>
    <row r="54" spans="1:7" x14ac:dyDescent="0.2">
      <c r="A54" s="2"/>
      <c r="G54" s="5"/>
    </row>
    <row r="55" spans="1:7" x14ac:dyDescent="0.2">
      <c r="A55" s="4" t="s">
        <v>147</v>
      </c>
    </row>
    <row r="56" spans="1:7" ht="27.95" customHeight="1" x14ac:dyDescent="0.2">
      <c r="A56" s="28" t="s">
        <v>0</v>
      </c>
      <c r="C56" s="67" t="s">
        <v>73</v>
      </c>
      <c r="D56" s="67"/>
      <c r="E56" s="67"/>
      <c r="F56" s="67"/>
      <c r="G56" s="67"/>
    </row>
  </sheetData>
  <mergeCells count="2">
    <mergeCell ref="A6:G6"/>
    <mergeCell ref="C56:G56"/>
  </mergeCells>
  <pageMargins left="0.7" right="0.7" top="0.75" bottom="0.75" header="0.3" footer="0.3"/>
  <pageSetup scale="90" firstPageNumber="5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5BCC-176B-4942-9D27-7CED7F1C43D4}">
  <sheetPr>
    <pageSetUpPr fitToPage="1"/>
  </sheetPr>
  <dimension ref="A6:H41"/>
  <sheetViews>
    <sheetView view="pageLayout" zoomScale="90" zoomScaleNormal="100" zoomScalePageLayoutView="90" workbookViewId="0">
      <selection activeCell="C22" sqref="C2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1.5703125" style="2" customWidth="1"/>
    <col min="7" max="7" width="10.140625" style="2" customWidth="1"/>
    <col min="8" max="8" width="12.85546875" style="2" customWidth="1"/>
    <col min="9" max="16384" width="101.140625" style="1"/>
  </cols>
  <sheetData>
    <row r="6" spans="1:8" s="10" customFormat="1" x14ac:dyDescent="0.2">
      <c r="A6" s="11" t="s">
        <v>116</v>
      </c>
      <c r="B6" s="11"/>
      <c r="C6" s="11"/>
      <c r="D6" s="11"/>
      <c r="E6" s="11"/>
      <c r="F6" s="26"/>
      <c r="G6" s="26"/>
      <c r="H6" s="26"/>
    </row>
    <row r="8" spans="1:8" s="25" customFormat="1" ht="25.5" customHeight="1" x14ac:dyDescent="0.2">
      <c r="E8" s="24" t="s">
        <v>119</v>
      </c>
      <c r="F8" s="24" t="s">
        <v>44</v>
      </c>
      <c r="G8" s="24" t="s">
        <v>43</v>
      </c>
      <c r="H8" s="24" t="s">
        <v>42</v>
      </c>
    </row>
    <row r="9" spans="1:8" s="25" customFormat="1" x14ac:dyDescent="0.2">
      <c r="E9" s="24" t="s">
        <v>41</v>
      </c>
      <c r="F9" s="24" t="s">
        <v>40</v>
      </c>
      <c r="G9" s="24" t="s">
        <v>40</v>
      </c>
      <c r="H9" s="24" t="s">
        <v>40</v>
      </c>
    </row>
    <row r="10" spans="1:8" s="7" customFormat="1" ht="25.5" x14ac:dyDescent="0.2">
      <c r="A10" s="8" t="s">
        <v>121</v>
      </c>
      <c r="C10" s="9" t="s">
        <v>39</v>
      </c>
      <c r="E10" s="8" t="s">
        <v>76</v>
      </c>
      <c r="F10" s="8" t="s">
        <v>76</v>
      </c>
      <c r="G10" s="8" t="s">
        <v>76</v>
      </c>
      <c r="H10" s="8" t="s">
        <v>76</v>
      </c>
    </row>
    <row r="11" spans="1:8" s="7" customFormat="1" ht="12.95" customHeight="1" x14ac:dyDescent="0.2">
      <c r="A11" s="24"/>
      <c r="C11" s="40"/>
      <c r="E11" s="24" t="s">
        <v>36</v>
      </c>
      <c r="F11" s="24" t="s">
        <v>35</v>
      </c>
      <c r="G11" s="24" t="s">
        <v>34</v>
      </c>
      <c r="H11" s="24" t="s">
        <v>33</v>
      </c>
    </row>
    <row r="12" spans="1:8" ht="12.95" customHeight="1" x14ac:dyDescent="0.2">
      <c r="E12" s="2"/>
    </row>
    <row r="13" spans="1:8" x14ac:dyDescent="0.2">
      <c r="C13" s="4" t="s">
        <v>32</v>
      </c>
      <c r="E13" s="2"/>
    </row>
    <row r="15" spans="1:8" x14ac:dyDescent="0.2">
      <c r="A15" s="2">
        <v>1</v>
      </c>
      <c r="C15" s="1" t="s">
        <v>81</v>
      </c>
      <c r="E15" s="6">
        <v>8568.541210987536</v>
      </c>
      <c r="F15" s="20">
        <v>63.18</v>
      </c>
      <c r="G15" s="20">
        <v>4.38</v>
      </c>
      <c r="H15" s="23">
        <f>F15*G15/100</f>
        <v>2.7672839999999996</v>
      </c>
    </row>
    <row r="16" spans="1:8" x14ac:dyDescent="0.2">
      <c r="A16" s="2">
        <v>2</v>
      </c>
      <c r="C16" s="1" t="s">
        <v>31</v>
      </c>
      <c r="E16" s="6">
        <v>111.14926067001579</v>
      </c>
      <c r="F16" s="20">
        <v>0.82</v>
      </c>
      <c r="G16" s="20">
        <v>0.94</v>
      </c>
      <c r="H16" s="23">
        <f>F16*G16/100</f>
        <v>7.7079999999999996E-3</v>
      </c>
    </row>
    <row r="17" spans="1:8" x14ac:dyDescent="0.2">
      <c r="A17" s="2"/>
      <c r="E17" s="5"/>
    </row>
    <row r="18" spans="1:8" x14ac:dyDescent="0.2">
      <c r="A18" s="2">
        <v>3</v>
      </c>
      <c r="C18" s="1" t="s">
        <v>30</v>
      </c>
      <c r="E18" s="13">
        <f>E15+E16</f>
        <v>8679.6904716575518</v>
      </c>
      <c r="F18" s="22">
        <f>F15+F16</f>
        <v>64</v>
      </c>
      <c r="H18" s="21">
        <f>H15+H16</f>
        <v>2.7749919999999997</v>
      </c>
    </row>
    <row r="19" spans="1:8" x14ac:dyDescent="0.2">
      <c r="A19" s="2"/>
      <c r="E19" s="5"/>
    </row>
    <row r="20" spans="1:8" x14ac:dyDescent="0.2">
      <c r="A20" s="2">
        <v>4</v>
      </c>
      <c r="C20" s="4" t="s">
        <v>25</v>
      </c>
      <c r="E20" s="6">
        <v>4882.3</v>
      </c>
      <c r="F20" s="20">
        <v>36</v>
      </c>
      <c r="G20" s="50">
        <v>8.52</v>
      </c>
      <c r="H20" s="23">
        <f>F20*G20/100</f>
        <v>3.0671999999999997</v>
      </c>
    </row>
    <row r="21" spans="1:8" x14ac:dyDescent="0.2">
      <c r="A21" s="2"/>
      <c r="E21" s="5"/>
    </row>
    <row r="22" spans="1:8" ht="13.5" thickBot="1" x14ac:dyDescent="0.25">
      <c r="A22" s="2">
        <v>6</v>
      </c>
      <c r="C22" s="1" t="s">
        <v>7</v>
      </c>
      <c r="E22" s="12">
        <v>13562</v>
      </c>
      <c r="F22" s="18">
        <f>F18+F20</f>
        <v>100</v>
      </c>
      <c r="H22" s="17">
        <f>H18+H20</f>
        <v>5.8421919999999989</v>
      </c>
    </row>
    <row r="23" spans="1:8" ht="13.5" thickTop="1" x14ac:dyDescent="0.2">
      <c r="A23" s="2"/>
      <c r="E23" s="5"/>
    </row>
    <row r="24" spans="1:8" x14ac:dyDescent="0.2">
      <c r="A24" s="2">
        <v>7</v>
      </c>
      <c r="C24" s="1" t="s">
        <v>22</v>
      </c>
      <c r="E24" s="6">
        <v>13562</v>
      </c>
    </row>
    <row r="25" spans="1:8" x14ac:dyDescent="0.2">
      <c r="A25" s="2">
        <v>8</v>
      </c>
      <c r="C25" s="1" t="s">
        <v>28</v>
      </c>
      <c r="E25" s="6">
        <v>801.9</v>
      </c>
    </row>
    <row r="26" spans="1:8" x14ac:dyDescent="0.2">
      <c r="A26" s="2">
        <v>9</v>
      </c>
      <c r="C26" s="1" t="s">
        <v>75</v>
      </c>
      <c r="E26" s="16">
        <v>5.9130000000000002E-2</v>
      </c>
    </row>
    <row r="27" spans="1:8" x14ac:dyDescent="0.2">
      <c r="A27" s="2">
        <v>10</v>
      </c>
      <c r="C27" s="1" t="s">
        <v>95</v>
      </c>
      <c r="E27" s="16">
        <f>(5.913-5.842)/100</f>
        <v>7.100000000000062E-4</v>
      </c>
    </row>
    <row r="28" spans="1:8" x14ac:dyDescent="0.2">
      <c r="A28" s="2">
        <v>11</v>
      </c>
      <c r="C28" s="1" t="s">
        <v>105</v>
      </c>
      <c r="E28" s="6">
        <f>E27*E24</f>
        <v>9.6290200000000841</v>
      </c>
    </row>
    <row r="29" spans="1:8" x14ac:dyDescent="0.2">
      <c r="A29" s="2">
        <v>12</v>
      </c>
      <c r="C29" s="1" t="s">
        <v>104</v>
      </c>
      <c r="E29" s="6">
        <f>E28/0.735</f>
        <v>13.100707482993313</v>
      </c>
    </row>
    <row r="30" spans="1:8" x14ac:dyDescent="0.2">
      <c r="A30" s="2">
        <v>13</v>
      </c>
      <c r="C30" s="1" t="s">
        <v>26</v>
      </c>
      <c r="E30" s="6">
        <v>4266.7</v>
      </c>
    </row>
    <row r="31" spans="1:8" x14ac:dyDescent="0.2">
      <c r="A31" s="2">
        <v>14</v>
      </c>
      <c r="C31" s="1" t="s">
        <v>6</v>
      </c>
      <c r="E31" s="6">
        <v>4253.6313407182915</v>
      </c>
    </row>
    <row r="32" spans="1:8" x14ac:dyDescent="0.2">
      <c r="A32" s="2">
        <v>15</v>
      </c>
      <c r="C32" s="1" t="s">
        <v>106</v>
      </c>
      <c r="E32" s="6">
        <f>E30-E31</f>
        <v>13.068659281708278</v>
      </c>
    </row>
    <row r="33" spans="1:5" x14ac:dyDescent="0.2">
      <c r="A33" s="2"/>
      <c r="E33" s="5"/>
    </row>
    <row r="34" spans="1:5" x14ac:dyDescent="0.2">
      <c r="A34" s="2"/>
      <c r="C34" s="4" t="s">
        <v>25</v>
      </c>
      <c r="E34" s="5"/>
    </row>
    <row r="35" spans="1:5" x14ac:dyDescent="0.2">
      <c r="A35" s="2"/>
      <c r="E35" s="5"/>
    </row>
    <row r="36" spans="1:5" x14ac:dyDescent="0.2">
      <c r="A36" s="2">
        <v>16</v>
      </c>
      <c r="C36" s="1" t="s">
        <v>113</v>
      </c>
      <c r="E36" s="43">
        <f>10.02%-1.5%</f>
        <v>8.5199999999999998E-2</v>
      </c>
    </row>
    <row r="37" spans="1:5" x14ac:dyDescent="0.2">
      <c r="A37" s="2">
        <v>17</v>
      </c>
      <c r="C37" s="1" t="s">
        <v>112</v>
      </c>
      <c r="E37" s="16">
        <v>8.7169999999999997E-2</v>
      </c>
    </row>
    <row r="38" spans="1:5" x14ac:dyDescent="0.2">
      <c r="A38" s="2">
        <v>18</v>
      </c>
      <c r="C38" s="1" t="s">
        <v>114</v>
      </c>
      <c r="E38" s="16">
        <f>E37-E36</f>
        <v>1.9699999999999995E-3</v>
      </c>
    </row>
    <row r="40" spans="1:5" x14ac:dyDescent="0.2">
      <c r="A40" s="4" t="s">
        <v>147</v>
      </c>
    </row>
    <row r="41" spans="1:5" x14ac:dyDescent="0.2">
      <c r="A41" s="3" t="s">
        <v>0</v>
      </c>
      <c r="C41" s="41" t="s">
        <v>115</v>
      </c>
    </row>
  </sheetData>
  <pageMargins left="0.7" right="0.7" top="0.75" bottom="0.75" header="0.3" footer="0.3"/>
  <pageSetup scale="96" firstPageNumber="6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5B74-4118-47FA-9478-30B4A5D9308D}">
  <dimension ref="A6:E36"/>
  <sheetViews>
    <sheetView view="pageLayout" zoomScaleNormal="100" workbookViewId="0">
      <selection activeCell="C2" sqref="C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4.2851562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82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7">
        <v>2020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9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4118.8</v>
      </c>
    </row>
    <row r="14" spans="1:5" x14ac:dyDescent="0.2">
      <c r="A14" s="2">
        <v>2</v>
      </c>
      <c r="C14" s="1" t="s">
        <v>52</v>
      </c>
      <c r="E14" s="6">
        <v>142.30000000000001</v>
      </c>
    </row>
    <row r="15" spans="1:5" x14ac:dyDescent="0.2">
      <c r="A15" s="2">
        <v>3</v>
      </c>
      <c r="C15" s="1" t="s">
        <v>51</v>
      </c>
      <c r="E15" s="6">
        <v>5.6</v>
      </c>
    </row>
    <row r="16" spans="1:5" x14ac:dyDescent="0.2">
      <c r="A16" s="2">
        <v>4</v>
      </c>
      <c r="C16" s="1" t="s">
        <v>12</v>
      </c>
      <c r="E16" s="6">
        <v>47.7</v>
      </c>
    </row>
    <row r="17" spans="1:5" x14ac:dyDescent="0.2">
      <c r="A17" s="2">
        <v>5</v>
      </c>
      <c r="C17" s="1" t="s">
        <v>11</v>
      </c>
      <c r="E17" s="6">
        <v>4.5</v>
      </c>
    </row>
    <row r="18" spans="1:5" x14ac:dyDescent="0.2">
      <c r="A18" s="2"/>
      <c r="E18" s="6"/>
    </row>
    <row r="19" spans="1:5" x14ac:dyDescent="0.2">
      <c r="A19" s="2">
        <v>6</v>
      </c>
      <c r="C19" s="1" t="s">
        <v>50</v>
      </c>
      <c r="E19" s="13">
        <f>SUM(E13:E17)</f>
        <v>4318.9000000000005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1781.3</v>
      </c>
    </row>
    <row r="24" spans="1:5" x14ac:dyDescent="0.2">
      <c r="A24" s="2">
        <v>8</v>
      </c>
      <c r="C24" s="1" t="s">
        <v>48</v>
      </c>
      <c r="E24" s="6">
        <v>948.4</v>
      </c>
    </row>
    <row r="25" spans="1:5" x14ac:dyDescent="0.2">
      <c r="A25" s="2">
        <v>9</v>
      </c>
      <c r="C25" s="1" t="s">
        <v>47</v>
      </c>
      <c r="E25" s="6">
        <v>618.20000000000005</v>
      </c>
    </row>
    <row r="26" spans="1:5" x14ac:dyDescent="0.2">
      <c r="A26" s="2">
        <v>10</v>
      </c>
      <c r="C26" s="1" t="s">
        <v>15</v>
      </c>
      <c r="E26" s="6">
        <v>5.4</v>
      </c>
    </row>
    <row r="27" spans="1:5" x14ac:dyDescent="0.2">
      <c r="A27" s="2">
        <v>11</v>
      </c>
      <c r="C27" s="1" t="s">
        <v>14</v>
      </c>
      <c r="E27" s="6">
        <v>124.6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v>3477.7999999999997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f>E19-E29</f>
        <v>841.10000000000082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-39.200000000000003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f>E31+E33</f>
        <v>801.90000000000077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7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5983-054A-4539-B33E-912C797093EF}">
  <dimension ref="A6:E31"/>
  <sheetViews>
    <sheetView view="pageLayout" zoomScaleNormal="100" workbookViewId="0">
      <selection activeCell="A6" sqref="A6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0.8554687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83</v>
      </c>
      <c r="B6" s="11"/>
      <c r="C6" s="11"/>
      <c r="D6" s="11"/>
      <c r="E6" s="11"/>
    </row>
    <row r="8" spans="1:5" s="4" customFormat="1" x14ac:dyDescent="0.2">
      <c r="E8" s="27">
        <v>2020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9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20582.057578726395</v>
      </c>
    </row>
    <row r="14" spans="1:5" x14ac:dyDescent="0.2">
      <c r="A14" s="2">
        <v>2</v>
      </c>
      <c r="C14" s="1" t="s">
        <v>65</v>
      </c>
      <c r="E14" s="6">
        <v>-7571.2412167614712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13010.816361964924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82.2</v>
      </c>
    </row>
    <row r="21" spans="1:5" x14ac:dyDescent="0.2">
      <c r="A21" s="2">
        <v>5</v>
      </c>
      <c r="C21" s="1" t="s">
        <v>79</v>
      </c>
      <c r="E21" s="6">
        <v>-81.8</v>
      </c>
    </row>
    <row r="22" spans="1:5" x14ac:dyDescent="0.2">
      <c r="A22" s="2">
        <v>6</v>
      </c>
      <c r="C22" s="1" t="s">
        <v>61</v>
      </c>
      <c r="E22" s="6">
        <v>3.1</v>
      </c>
    </row>
    <row r="23" spans="1:5" x14ac:dyDescent="0.2">
      <c r="A23" s="2">
        <v>7</v>
      </c>
      <c r="C23" s="1" t="s">
        <v>60</v>
      </c>
      <c r="E23" s="6">
        <v>-22.3</v>
      </c>
    </row>
    <row r="24" spans="1:5" x14ac:dyDescent="0.2">
      <c r="A24" s="2">
        <v>8</v>
      </c>
      <c r="C24" s="1" t="s">
        <v>59</v>
      </c>
      <c r="E24" s="6">
        <v>59.5</v>
      </c>
    </row>
    <row r="25" spans="1:5" x14ac:dyDescent="0.2">
      <c r="A25" s="2">
        <v>9</v>
      </c>
      <c r="C25" s="1" t="s">
        <v>58</v>
      </c>
      <c r="E25" s="6">
        <v>487.5</v>
      </c>
    </row>
    <row r="26" spans="1:5" x14ac:dyDescent="0.2">
      <c r="A26" s="2">
        <v>10</v>
      </c>
      <c r="C26" s="1" t="s">
        <v>78</v>
      </c>
      <c r="E26" s="6">
        <v>23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551.20000000000005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13562.016361964925</v>
      </c>
    </row>
    <row r="31" spans="1:5" ht="13.5" thickTop="1" x14ac:dyDescent="0.2"/>
  </sheetData>
  <pageMargins left="0.7" right="0.7" top="0.75" bottom="0.75" header="0.3" footer="0.3"/>
  <pageSetup firstPageNumber="8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F7C4-1C80-463E-91FB-991E4DBDFDA3}">
  <dimension ref="A6:G80"/>
  <sheetViews>
    <sheetView view="pageLayout" zoomScaleNormal="100" workbookViewId="0">
      <selection activeCell="C2" sqref="C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5.42578125" style="7" customWidth="1"/>
    <col min="4" max="4" width="1.140625" style="1" customWidth="1"/>
    <col min="5" max="5" width="36.42578125" style="7" customWidth="1"/>
    <col min="6" max="6" width="1.140625" style="1" customWidth="1"/>
    <col min="7" max="7" width="14.5703125" style="1" customWidth="1"/>
    <col min="8" max="16384" width="101.140625" style="1"/>
  </cols>
  <sheetData>
    <row r="6" spans="1:7" s="10" customFormat="1" x14ac:dyDescent="0.2">
      <c r="A6" s="66" t="s">
        <v>102</v>
      </c>
      <c r="B6" s="66"/>
      <c r="C6" s="66"/>
      <c r="D6" s="66"/>
      <c r="E6" s="66"/>
      <c r="F6" s="66"/>
      <c r="G6" s="66"/>
    </row>
    <row r="7" spans="1:7" s="10" customFormat="1" x14ac:dyDescent="0.2">
      <c r="A7" s="11"/>
      <c r="B7" s="11"/>
      <c r="C7" s="57"/>
      <c r="D7" s="11"/>
      <c r="E7" s="25"/>
      <c r="F7" s="11"/>
      <c r="G7" s="11"/>
    </row>
    <row r="8" spans="1:7" s="7" customFormat="1" ht="25.5" x14ac:dyDescent="0.2">
      <c r="A8" s="8" t="s">
        <v>121</v>
      </c>
      <c r="C8" s="9" t="s">
        <v>3</v>
      </c>
      <c r="E8" s="9" t="s">
        <v>2</v>
      </c>
      <c r="G8" s="8" t="s">
        <v>107</v>
      </c>
    </row>
    <row r="9" spans="1:7" x14ac:dyDescent="0.2">
      <c r="G9" s="2"/>
    </row>
    <row r="10" spans="1:7" x14ac:dyDescent="0.2">
      <c r="C10" s="25" t="s">
        <v>23</v>
      </c>
      <c r="D10" s="4"/>
      <c r="E10" s="25"/>
      <c r="G10" s="2"/>
    </row>
    <row r="12" spans="1:7" x14ac:dyDescent="0.2">
      <c r="A12" s="2">
        <v>1</v>
      </c>
      <c r="C12" s="7" t="s">
        <v>22</v>
      </c>
      <c r="E12" s="7" t="s">
        <v>123</v>
      </c>
      <c r="G12" s="6">
        <f>'Sheet 12'!E30</f>
        <v>14221.606078531269</v>
      </c>
    </row>
    <row r="13" spans="1:7" x14ac:dyDescent="0.2">
      <c r="A13" s="2">
        <v>2</v>
      </c>
      <c r="C13" s="7" t="s">
        <v>74</v>
      </c>
      <c r="E13" s="59" t="s">
        <v>124</v>
      </c>
      <c r="G13" s="14">
        <f>'Sheet 10'!H22/100</f>
        <v>5.6263055640414165E-2</v>
      </c>
    </row>
    <row r="14" spans="1:7" x14ac:dyDescent="0.2">
      <c r="A14" s="2">
        <v>3</v>
      </c>
      <c r="C14" s="7" t="s">
        <v>20</v>
      </c>
      <c r="G14" s="13">
        <f>G12*G13</f>
        <v>800.1510140924571</v>
      </c>
    </row>
    <row r="15" spans="1:7" x14ac:dyDescent="0.2">
      <c r="A15" s="2"/>
      <c r="G15" s="5"/>
    </row>
    <row r="16" spans="1:7" x14ac:dyDescent="0.2">
      <c r="A16" s="2"/>
      <c r="C16" s="25" t="s">
        <v>19</v>
      </c>
      <c r="G16" s="5"/>
    </row>
    <row r="17" spans="1:7" x14ac:dyDescent="0.2">
      <c r="A17" s="2"/>
      <c r="G17" s="5"/>
    </row>
    <row r="18" spans="1:7" x14ac:dyDescent="0.2">
      <c r="A18" s="2">
        <v>4</v>
      </c>
      <c r="C18" s="7" t="s">
        <v>18</v>
      </c>
      <c r="E18" s="7" t="s">
        <v>125</v>
      </c>
      <c r="G18" s="6">
        <f>'Sheet 11'!E23</f>
        <v>2110.5369433699998</v>
      </c>
    </row>
    <row r="19" spans="1:7" x14ac:dyDescent="0.2">
      <c r="A19" s="2">
        <v>5</v>
      </c>
      <c r="C19" s="7" t="s">
        <v>17</v>
      </c>
      <c r="E19" s="7" t="s">
        <v>126</v>
      </c>
      <c r="G19" s="6">
        <f>'Sheet 11'!E24</f>
        <v>920.61116397476667</v>
      </c>
    </row>
    <row r="20" spans="1:7" ht="25.5" x14ac:dyDescent="0.2">
      <c r="A20" s="2">
        <v>6</v>
      </c>
      <c r="C20" s="7" t="s">
        <v>16</v>
      </c>
      <c r="E20" s="59" t="s">
        <v>127</v>
      </c>
      <c r="G20" s="6">
        <f>'Sheet 11'!E25</f>
        <v>640.14702155410964</v>
      </c>
    </row>
    <row r="21" spans="1:7" x14ac:dyDescent="0.2">
      <c r="A21" s="2">
        <v>7</v>
      </c>
      <c r="C21" s="7" t="s">
        <v>15</v>
      </c>
      <c r="E21" s="59"/>
      <c r="G21" s="6">
        <f>'Sheet 11'!E26</f>
        <v>6.7791551899999991</v>
      </c>
    </row>
    <row r="22" spans="1:7" x14ac:dyDescent="0.2">
      <c r="A22" s="2">
        <v>8</v>
      </c>
      <c r="C22" s="7" t="s">
        <v>14</v>
      </c>
      <c r="E22" s="7" t="s">
        <v>122</v>
      </c>
      <c r="G22" s="6">
        <f>'Sheet 11'!E27</f>
        <v>116.1590364728102</v>
      </c>
    </row>
    <row r="23" spans="1:7" x14ac:dyDescent="0.2">
      <c r="A23" s="2">
        <v>9</v>
      </c>
      <c r="C23" s="7" t="s">
        <v>7</v>
      </c>
      <c r="G23" s="13">
        <f>SUM(G18:G22)</f>
        <v>3794.2333205616865</v>
      </c>
    </row>
    <row r="24" spans="1:7" x14ac:dyDescent="0.2">
      <c r="A24" s="2"/>
      <c r="G24" s="5"/>
    </row>
    <row r="25" spans="1:7" ht="25.5" x14ac:dyDescent="0.2">
      <c r="A25" s="2"/>
      <c r="C25" s="25" t="s">
        <v>13</v>
      </c>
      <c r="G25" s="5"/>
    </row>
    <row r="26" spans="1:7" x14ac:dyDescent="0.2">
      <c r="A26" s="2"/>
      <c r="G26" s="5"/>
    </row>
    <row r="27" spans="1:7" x14ac:dyDescent="0.2">
      <c r="A27" s="2">
        <v>10</v>
      </c>
      <c r="C27" s="7" t="s">
        <v>12</v>
      </c>
      <c r="E27" s="7" t="s">
        <v>128</v>
      </c>
      <c r="G27" s="6">
        <f>-'Sheet 11'!E16</f>
        <v>-49.1</v>
      </c>
    </row>
    <row r="28" spans="1:7" x14ac:dyDescent="0.2">
      <c r="A28" s="2">
        <v>11</v>
      </c>
      <c r="C28" s="7" t="s">
        <v>11</v>
      </c>
      <c r="E28" s="7" t="s">
        <v>128</v>
      </c>
      <c r="G28" s="6">
        <f>-'Sheet 11'!E17</f>
        <v>-0.9</v>
      </c>
    </row>
    <row r="29" spans="1:7" x14ac:dyDescent="0.2">
      <c r="A29" s="2">
        <v>12</v>
      </c>
      <c r="C29" s="7" t="s">
        <v>7</v>
      </c>
      <c r="G29" s="13">
        <f>SUM(G27:G28)</f>
        <v>-50</v>
      </c>
    </row>
    <row r="30" spans="1:7" x14ac:dyDescent="0.2">
      <c r="A30" s="2"/>
      <c r="G30" s="5"/>
    </row>
    <row r="31" spans="1:7" x14ac:dyDescent="0.2">
      <c r="A31" s="2"/>
      <c r="C31" s="25" t="s">
        <v>10</v>
      </c>
      <c r="G31" s="5"/>
    </row>
    <row r="32" spans="1:7" x14ac:dyDescent="0.2">
      <c r="A32" s="2"/>
      <c r="C32" s="25"/>
      <c r="G32" s="5"/>
    </row>
    <row r="33" spans="1:7" x14ac:dyDescent="0.2">
      <c r="A33" s="2">
        <v>13</v>
      </c>
      <c r="C33" s="7" t="s">
        <v>9</v>
      </c>
      <c r="E33" s="7" t="s">
        <v>129</v>
      </c>
      <c r="G33" s="6">
        <v>140.66635010483719</v>
      </c>
    </row>
    <row r="34" spans="1:7" ht="25.5" x14ac:dyDescent="0.2">
      <c r="A34" s="2">
        <v>14</v>
      </c>
      <c r="C34" s="7" t="s">
        <v>8</v>
      </c>
      <c r="E34" s="7" t="s">
        <v>129</v>
      </c>
      <c r="G34" s="6">
        <v>-98.887849289990186</v>
      </c>
    </row>
    <row r="35" spans="1:7" x14ac:dyDescent="0.2">
      <c r="A35" s="2">
        <v>15</v>
      </c>
      <c r="C35" s="7" t="s">
        <v>7</v>
      </c>
      <c r="G35" s="13">
        <f>SUM(G33:G34)</f>
        <v>41.778500814847007</v>
      </c>
    </row>
    <row r="36" spans="1:7" x14ac:dyDescent="0.2">
      <c r="A36" s="2"/>
      <c r="C36" s="25"/>
      <c r="G36" s="5"/>
    </row>
    <row r="37" spans="1:7" ht="25.5" x14ac:dyDescent="0.2">
      <c r="A37" s="2"/>
      <c r="C37" s="25" t="s">
        <v>103</v>
      </c>
      <c r="G37" s="5"/>
    </row>
    <row r="38" spans="1:7" x14ac:dyDescent="0.2">
      <c r="A38" s="2"/>
      <c r="C38" s="25"/>
      <c r="G38" s="6"/>
    </row>
    <row r="39" spans="1:7" ht="25.5" x14ac:dyDescent="0.2">
      <c r="A39" s="2">
        <v>16</v>
      </c>
      <c r="C39" s="7" t="s">
        <v>104</v>
      </c>
      <c r="E39" s="7" t="s">
        <v>130</v>
      </c>
      <c r="G39" s="6">
        <v>57.651517742630155</v>
      </c>
    </row>
    <row r="40" spans="1:7" x14ac:dyDescent="0.2">
      <c r="A40" s="2">
        <v>17</v>
      </c>
      <c r="C40" s="7" t="s">
        <v>105</v>
      </c>
      <c r="E40" s="7" t="s">
        <v>130</v>
      </c>
      <c r="G40" s="6">
        <v>42.373865540833165</v>
      </c>
    </row>
    <row r="41" spans="1:7" x14ac:dyDescent="0.2">
      <c r="A41" s="2">
        <v>18</v>
      </c>
      <c r="C41" s="7" t="s">
        <v>7</v>
      </c>
      <c r="G41" s="13">
        <f>G40-G39</f>
        <v>-15.27765220179699</v>
      </c>
    </row>
    <row r="42" spans="1:7" x14ac:dyDescent="0.2">
      <c r="A42" s="2"/>
      <c r="C42" s="25"/>
      <c r="G42" s="6"/>
    </row>
    <row r="43" spans="1:7" ht="13.5" thickBot="1" x14ac:dyDescent="0.25">
      <c r="A43" s="2">
        <v>19</v>
      </c>
      <c r="C43" s="7" t="s">
        <v>6</v>
      </c>
      <c r="G43" s="12">
        <f>G14+G23+G29+G35+G41</f>
        <v>4570.8851832671935</v>
      </c>
    </row>
    <row r="44" spans="1:7" ht="13.5" thickTop="1" x14ac:dyDescent="0.2">
      <c r="A44" s="2"/>
      <c r="C44" s="25"/>
      <c r="G44" s="6"/>
    </row>
    <row r="45" spans="1:7" x14ac:dyDescent="0.2">
      <c r="A45" s="2"/>
      <c r="G45" s="6"/>
    </row>
    <row r="46" spans="1:7" x14ac:dyDescent="0.2">
      <c r="A46" s="2"/>
      <c r="G46" s="6"/>
    </row>
    <row r="47" spans="1:7" x14ac:dyDescent="0.2">
      <c r="A47" s="2"/>
      <c r="G47" s="6"/>
    </row>
    <row r="48" spans="1:7" x14ac:dyDescent="0.2">
      <c r="A48" s="2"/>
      <c r="G48" s="6"/>
    </row>
    <row r="49" spans="1:7" x14ac:dyDescent="0.2">
      <c r="A49" s="2"/>
      <c r="G49" s="6"/>
    </row>
    <row r="50" spans="1:7" x14ac:dyDescent="0.2">
      <c r="A50" s="2"/>
      <c r="G50" s="6"/>
    </row>
    <row r="51" spans="1:7" x14ac:dyDescent="0.2">
      <c r="A51" s="2"/>
      <c r="G51" s="6"/>
    </row>
    <row r="52" spans="1:7" x14ac:dyDescent="0.2">
      <c r="A52" s="2"/>
      <c r="G52" s="6"/>
    </row>
    <row r="53" spans="1:7" x14ac:dyDescent="0.2">
      <c r="A53" s="2"/>
      <c r="G53" s="6"/>
    </row>
    <row r="54" spans="1:7" x14ac:dyDescent="0.2">
      <c r="A54" s="2"/>
      <c r="G54" s="6"/>
    </row>
    <row r="55" spans="1:7" s="10" customFormat="1" x14ac:dyDescent="0.2">
      <c r="A55" s="66" t="s">
        <v>132</v>
      </c>
      <c r="B55" s="66"/>
      <c r="C55" s="66"/>
      <c r="D55" s="66"/>
      <c r="E55" s="66"/>
      <c r="F55" s="66"/>
      <c r="G55" s="66"/>
    </row>
    <row r="56" spans="1:7" s="10" customFormat="1" x14ac:dyDescent="0.2">
      <c r="A56" s="11"/>
      <c r="B56" s="11"/>
      <c r="C56" s="57"/>
      <c r="D56" s="11"/>
      <c r="E56" s="25"/>
      <c r="F56" s="11"/>
      <c r="G56" s="11"/>
    </row>
    <row r="57" spans="1:7" s="7" customFormat="1" ht="25.5" x14ac:dyDescent="0.2">
      <c r="A57" s="8" t="s">
        <v>121</v>
      </c>
      <c r="C57" s="9" t="s">
        <v>3</v>
      </c>
      <c r="E57" s="9" t="s">
        <v>2</v>
      </c>
      <c r="G57" s="8" t="s">
        <v>1</v>
      </c>
    </row>
    <row r="58" spans="1:7" x14ac:dyDescent="0.2">
      <c r="A58" s="2"/>
      <c r="G58" s="6"/>
    </row>
    <row r="59" spans="1:7" x14ac:dyDescent="0.2">
      <c r="A59" s="2"/>
      <c r="G59" s="6"/>
    </row>
    <row r="60" spans="1:7" x14ac:dyDescent="0.2">
      <c r="A60" s="2"/>
      <c r="C60" s="25" t="s">
        <v>26</v>
      </c>
      <c r="G60" s="6"/>
    </row>
    <row r="61" spans="1:7" x14ac:dyDescent="0.2">
      <c r="A61" s="2"/>
      <c r="G61" s="6"/>
    </row>
    <row r="62" spans="1:7" x14ac:dyDescent="0.2">
      <c r="A62" s="2">
        <v>20</v>
      </c>
      <c r="C62" s="7" t="s">
        <v>5</v>
      </c>
      <c r="D62" s="4"/>
      <c r="E62" s="7" t="s">
        <v>146</v>
      </c>
      <c r="G62" s="6">
        <v>4480.6000000000004</v>
      </c>
    </row>
    <row r="63" spans="1:7" ht="25.5" x14ac:dyDescent="0.2">
      <c r="A63" s="2">
        <v>21</v>
      </c>
      <c r="C63" s="7" t="s">
        <v>4</v>
      </c>
      <c r="E63" s="7" t="s">
        <v>131</v>
      </c>
      <c r="G63" s="44">
        <v>148</v>
      </c>
    </row>
    <row r="64" spans="1:7" x14ac:dyDescent="0.2">
      <c r="A64" s="2"/>
      <c r="G64" s="6"/>
    </row>
    <row r="65" spans="1:7" ht="26.25" thickBot="1" x14ac:dyDescent="0.25">
      <c r="A65" s="2">
        <v>22</v>
      </c>
      <c r="C65" s="7" t="s">
        <v>92</v>
      </c>
      <c r="G65" s="12">
        <f>SUM(G62:G63)</f>
        <v>4628.6000000000004</v>
      </c>
    </row>
    <row r="66" spans="1:7" ht="13.5" thickTop="1" x14ac:dyDescent="0.2">
      <c r="A66" s="2"/>
      <c r="G66" s="5"/>
    </row>
    <row r="67" spans="1:7" ht="25.5" x14ac:dyDescent="0.2">
      <c r="A67" s="2">
        <v>23</v>
      </c>
      <c r="C67" s="7" t="s">
        <v>106</v>
      </c>
      <c r="G67" s="6">
        <f>G65-G43</f>
        <v>57.714816732806867</v>
      </c>
    </row>
    <row r="68" spans="1:7" x14ac:dyDescent="0.2">
      <c r="A68" s="2"/>
      <c r="G68" s="5"/>
    </row>
    <row r="69" spans="1:7" x14ac:dyDescent="0.2">
      <c r="A69" s="2"/>
      <c r="G69" s="5"/>
    </row>
    <row r="70" spans="1:7" x14ac:dyDescent="0.2">
      <c r="A70" s="4" t="s">
        <v>147</v>
      </c>
    </row>
    <row r="71" spans="1:7" x14ac:dyDescent="0.2">
      <c r="A71" s="28" t="s">
        <v>0</v>
      </c>
      <c r="C71" s="67" t="s">
        <v>73</v>
      </c>
      <c r="D71" s="67"/>
      <c r="E71" s="67"/>
      <c r="F71" s="67"/>
      <c r="G71" s="67"/>
    </row>
    <row r="72" spans="1:7" s="10" customFormat="1" x14ac:dyDescent="0.2">
      <c r="A72" s="1"/>
      <c r="B72" s="1"/>
      <c r="C72" s="7"/>
      <c r="D72" s="1"/>
      <c r="E72" s="7"/>
      <c r="F72" s="1"/>
      <c r="G72" s="1"/>
    </row>
    <row r="76" spans="1:7" x14ac:dyDescent="0.2">
      <c r="A76" s="2"/>
      <c r="G76" s="5"/>
    </row>
    <row r="78" spans="1:7" x14ac:dyDescent="0.2">
      <c r="A78" s="2"/>
      <c r="G78" s="5"/>
    </row>
    <row r="80" spans="1:7" ht="25.5" customHeight="1" x14ac:dyDescent="0.2"/>
  </sheetData>
  <mergeCells count="3">
    <mergeCell ref="A6:G6"/>
    <mergeCell ref="C71:G71"/>
    <mergeCell ref="A55:G55"/>
  </mergeCells>
  <pageMargins left="0.7" right="0.7" top="0.75" bottom="0.75" header="0.3" footer="0.3"/>
  <pageSetup firstPageNumber="9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  <vt:lpstr>Sheet 9</vt:lpstr>
      <vt:lpstr>Sheet 10</vt:lpstr>
      <vt:lpstr>Sheet 11</vt:lpstr>
      <vt:lpstr>Sheet 12</vt:lpstr>
      <vt:lpstr>Sheet 13</vt:lpstr>
      <vt:lpstr>Sheet 14</vt:lpstr>
      <vt:lpstr>Sheet 15</vt:lpstr>
      <vt:lpstr>Sheet 16</vt:lpstr>
      <vt:lpstr>Sheet 17</vt:lpstr>
      <vt:lpstr>Sheet 18</vt:lpstr>
      <vt:lpstr>Sheet 19</vt:lpstr>
      <vt:lpstr>Sheet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2022-11-01T21:06:46Z</dcterms:created>
  <dcterms:modified xsi:type="dcterms:W3CDTF">2022-11-01T21:24:07Z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2022-11-01T21:07:00Z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c7020c32-bd7e-4c8e-bbb4-4a4b4ddb1e3e</vt:lpwstr>
  </property>
  <property fmtid="{D5CDD505-2E9C-101B-9397-08002B2CF9AE}" pid="8" name="MSIP_Label_67694783-de61-499c-97f7-53d7c605e6e9_ContentBits">
    <vt:lpwstr>0</vt:lpwstr>
  </property>
</Properties>
</file>