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1" documentId="6_{81E5E002-DE7D-4678-BFC0-6BE4EC19835A}" xr6:coauthVersionLast="47" xr6:coauthVersionMax="47" xr10:uidLastSave="{145E1553-C01F-467A-A65A-4DCF572B83B8}"/>
  <bookViews>
    <workbookView xWindow="8805" yWindow="2940" windowWidth="19185" windowHeight="10380" xr2:uid="{EE97D3D0-6693-4BCF-925F-D69EC7E1C8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F50" i="1" s="1"/>
  <c r="G50" i="1" s="1"/>
  <c r="H50" i="1" s="1"/>
  <c r="I50" i="1" s="1"/>
  <c r="J50" i="1" s="1"/>
  <c r="J48" i="1"/>
  <c r="J41" i="1"/>
  <c r="I41" i="1"/>
  <c r="H41" i="1"/>
  <c r="G41" i="1"/>
  <c r="J40" i="1"/>
  <c r="J42" i="1" s="1"/>
  <c r="I40" i="1"/>
  <c r="I42" i="1" s="1"/>
  <c r="H40" i="1"/>
  <c r="H42" i="1" s="1"/>
  <c r="G40" i="1"/>
  <c r="G42" i="1" s="1"/>
  <c r="I37" i="1"/>
  <c r="H37" i="1"/>
  <c r="J36" i="1"/>
  <c r="I36" i="1"/>
  <c r="H36" i="1"/>
  <c r="G36" i="1"/>
  <c r="F36" i="1"/>
  <c r="J35" i="1"/>
  <c r="J37" i="1" s="1"/>
  <c r="I35" i="1"/>
  <c r="H35" i="1"/>
  <c r="G35" i="1"/>
  <c r="G37" i="1" s="1"/>
  <c r="F35" i="1"/>
  <c r="F37" i="1" s="1"/>
  <c r="J32" i="1"/>
  <c r="J44" i="1" s="1"/>
  <c r="G32" i="1"/>
  <c r="G44" i="1" s="1"/>
  <c r="J31" i="1"/>
  <c r="I31" i="1"/>
  <c r="H31" i="1"/>
  <c r="H32" i="1" s="1"/>
  <c r="H44" i="1" s="1"/>
  <c r="G31" i="1"/>
  <c r="F31" i="1"/>
  <c r="E31" i="1"/>
  <c r="J30" i="1"/>
  <c r="I30" i="1"/>
  <c r="I32" i="1" s="1"/>
  <c r="I44" i="1" s="1"/>
  <c r="H30" i="1"/>
  <c r="G30" i="1"/>
  <c r="F30" i="1"/>
  <c r="F32" i="1" s="1"/>
  <c r="E30" i="1"/>
  <c r="E32" i="1" s="1"/>
  <c r="H23" i="1"/>
  <c r="H25" i="1" s="1"/>
  <c r="J22" i="1"/>
  <c r="J23" i="1" s="1"/>
  <c r="I22" i="1"/>
  <c r="I23" i="1" s="1"/>
  <c r="J21" i="1"/>
  <c r="I21" i="1"/>
  <c r="H21" i="1"/>
  <c r="G18" i="1"/>
  <c r="F18" i="1"/>
  <c r="F46" i="1" s="1"/>
  <c r="F52" i="1" s="1"/>
  <c r="I17" i="1"/>
  <c r="H17" i="1"/>
  <c r="G17" i="1"/>
  <c r="F17" i="1"/>
  <c r="J17" i="1" s="1"/>
  <c r="I16" i="1"/>
  <c r="I18" i="1" s="1"/>
  <c r="H16" i="1"/>
  <c r="H18" i="1" s="1"/>
  <c r="H46" i="1" s="1"/>
  <c r="H52" i="1" s="1"/>
  <c r="G16" i="1"/>
  <c r="F16" i="1"/>
  <c r="G46" i="1" l="1"/>
  <c r="G52" i="1" s="1"/>
  <c r="I25" i="1"/>
  <c r="I46" i="1"/>
  <c r="I52" i="1" s="1"/>
  <c r="E44" i="1"/>
  <c r="E46" i="1"/>
  <c r="E52" i="1" s="1"/>
  <c r="F44" i="1"/>
  <c r="J16" i="1"/>
  <c r="F25" i="1"/>
  <c r="J18" i="1"/>
  <c r="J46" i="1" s="1"/>
  <c r="J52" i="1" s="1"/>
  <c r="G25" i="1"/>
  <c r="J25" i="1" l="1"/>
</calcChain>
</file>

<file path=xl/sharedStrings.xml><?xml version="1.0" encoding="utf-8"?>
<sst xmlns="http://schemas.openxmlformats.org/spreadsheetml/2006/main" count="68" uniqueCount="34">
  <si>
    <t>Proposed for Clearance</t>
  </si>
  <si>
    <t>Incremental Capital Module Deferral Accounts</t>
  </si>
  <si>
    <t>Balance Continuity Schedule</t>
  </si>
  <si>
    <t xml:space="preserve">Line No. </t>
  </si>
  <si>
    <t>Particulars ($ millions)</t>
  </si>
  <si>
    <r>
      <rPr>
        <u/>
        <sz val="10"/>
        <rFont val="Arial"/>
        <family val="2"/>
      </rPr>
      <t>2019</t>
    </r>
    <r>
      <rPr>
        <sz val="10"/>
        <rFont val="Arial"/>
        <family val="2"/>
      </rPr>
      <t xml:space="preserve">
Actual</t>
    </r>
  </si>
  <si>
    <r>
      <rPr>
        <u/>
        <sz val="10"/>
        <rFont val="Arial"/>
        <family val="2"/>
      </rPr>
      <t>2020</t>
    </r>
    <r>
      <rPr>
        <sz val="10"/>
        <rFont val="Arial"/>
        <family val="2"/>
      </rPr>
      <t xml:space="preserve">
Actual</t>
    </r>
  </si>
  <si>
    <r>
      <rPr>
        <u/>
        <sz val="10"/>
        <rFont val="Arial"/>
        <family val="2"/>
      </rPr>
      <t>2021</t>
    </r>
    <r>
      <rPr>
        <sz val="10"/>
        <rFont val="Arial"/>
        <family val="2"/>
      </rPr>
      <t xml:space="preserve">
Actual</t>
    </r>
  </si>
  <si>
    <r>
      <rPr>
        <u/>
        <sz val="10"/>
        <rFont val="Arial"/>
        <family val="2"/>
      </rPr>
      <t>2022</t>
    </r>
    <r>
      <rPr>
        <sz val="10"/>
        <rFont val="Arial"/>
        <family val="2"/>
      </rPr>
      <t xml:space="preserve">
Estimate</t>
    </r>
  </si>
  <si>
    <r>
      <rPr>
        <u/>
        <sz val="10"/>
        <rFont val="Arial"/>
        <family val="2"/>
      </rPr>
      <t>2023</t>
    </r>
    <r>
      <rPr>
        <sz val="10"/>
        <rFont val="Arial"/>
        <family val="2"/>
      </rPr>
      <t xml:space="preserve">
Bridge Year</t>
    </r>
  </si>
  <si>
    <t>Cumulative</t>
  </si>
  <si>
    <t>(a)</t>
  </si>
  <si>
    <t>(b)</t>
  </si>
  <si>
    <t xml:space="preserve">(c) </t>
  </si>
  <si>
    <t>(d)</t>
  </si>
  <si>
    <t xml:space="preserve">(e) </t>
  </si>
  <si>
    <t>(f)</t>
  </si>
  <si>
    <t>EGD Rate Zone</t>
  </si>
  <si>
    <t>NPS 20 Don River Replacement Project</t>
  </si>
  <si>
    <t>Revenue Requirement</t>
  </si>
  <si>
    <t>-</t>
  </si>
  <si>
    <t>Revenue Collected</t>
  </si>
  <si>
    <t>ICMDA Impact</t>
  </si>
  <si>
    <t>NPS 20 Replacement Cherry to Bathurst Project</t>
  </si>
  <si>
    <t>Total ICMDA - EGD Rate Zone</t>
  </si>
  <si>
    <t>Union Rate Zones</t>
  </si>
  <si>
    <t>Kingsville Transmission Reinforcement Project</t>
  </si>
  <si>
    <t>Windsor Line Replacement Project</t>
  </si>
  <si>
    <t>London Lines Replacement Project</t>
  </si>
  <si>
    <t>Total ICMDA - Union Rate Zones</t>
  </si>
  <si>
    <t xml:space="preserve">Total Cumulative ICMDA Impact </t>
  </si>
  <si>
    <t>Annual Interest</t>
  </si>
  <si>
    <t>Total Cumulative Interest</t>
  </si>
  <si>
    <t>Total Cumulative ICMDA Impact with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</si>
</sst>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* #,##0.0_);_(* \(#,##0.0\);_(* &quot;-&quot;??_);_(@_)"/>
    <numFmt numFmtId="165" formatCode="#,##0.0_);\(#,##0.0\)"/>
    <numFmt numFmtId="166" formatCode="0.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/>
    </xf>
    <xf numFmtId="0" fontId="3" fillId="0" borderId="1" xfId="2" applyBorder="1" applyAlignment="1">
      <alignment horizontal="center" wrapText="1"/>
    </xf>
    <xf numFmtId="0" fontId="3" fillId="0" borderId="0" xfId="2" applyAlignment="1">
      <alignment horizontal="center" wrapText="1"/>
    </xf>
    <xf numFmtId="0" fontId="3" fillId="0" borderId="1" xfId="2" applyBorder="1" applyAlignment="1">
      <alignment horizontal="left" wrapText="1"/>
    </xf>
    <xf numFmtId="0" fontId="3" fillId="0" borderId="0" xfId="2" applyAlignment="1">
      <alignment horizontal="left" wrapText="1"/>
    </xf>
    <xf numFmtId="0" fontId="3" fillId="0" borderId="0" xfId="2" quotePrefix="1" applyAlignment="1">
      <alignment horizontal="center" wrapText="1"/>
    </xf>
    <xf numFmtId="0" fontId="2" fillId="0" borderId="0" xfId="0" quotePrefix="1" applyFont="1" applyAlignment="1">
      <alignment horizontal="center"/>
    </xf>
    <xf numFmtId="0" fontId="5" fillId="0" borderId="0" xfId="0" applyFont="1"/>
    <xf numFmtId="0" fontId="6" fillId="0" borderId="0" xfId="0" applyFont="1"/>
    <xf numFmtId="164" fontId="2" fillId="0" borderId="0" xfId="1" applyNumberFormat="1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0" fontId="2" fillId="0" borderId="0" xfId="1" quotePrefix="1" applyNumberFormat="1" applyFont="1" applyFill="1" applyAlignment="1">
      <alignment horizontal="center"/>
    </xf>
    <xf numFmtId="165" fontId="2" fillId="0" borderId="0" xfId="1" applyNumberFormat="1" applyFont="1" applyFill="1" applyAlignment="1">
      <alignment horizontal="center"/>
    </xf>
    <xf numFmtId="0" fontId="2" fillId="0" borderId="1" xfId="1" quotePrefix="1" applyNumberFormat="1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4"/>
    </xf>
    <xf numFmtId="0" fontId="3" fillId="0" borderId="0" xfId="2" applyAlignment="1">
      <alignment horizontal="left"/>
    </xf>
    <xf numFmtId="0" fontId="2" fillId="0" borderId="0" xfId="1" applyNumberFormat="1" applyFont="1" applyFill="1" applyAlignment="1">
      <alignment horizontal="center"/>
    </xf>
    <xf numFmtId="0" fontId="3" fillId="0" borderId="0" xfId="2" applyAlignment="1">
      <alignment horizontal="center"/>
    </xf>
    <xf numFmtId="165" fontId="3" fillId="0" borderId="0" xfId="2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1" quotePrefix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right"/>
    </xf>
    <xf numFmtId="0" fontId="3" fillId="0" borderId="0" xfId="2" applyAlignment="1">
      <alignment horizontal="right"/>
    </xf>
    <xf numFmtId="165" fontId="2" fillId="0" borderId="2" xfId="0" applyNumberFormat="1" applyFont="1" applyBorder="1" applyAlignment="1">
      <alignment horizontal="center"/>
    </xf>
    <xf numFmtId="165" fontId="3" fillId="0" borderId="0" xfId="2" quotePrefix="1" applyNumberFormat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2" fillId="0" borderId="0" xfId="0" quotePrefix="1" applyFont="1" applyAlignment="1">
      <alignment horizontal="center" vertical="top"/>
    </xf>
    <xf numFmtId="0" fontId="3" fillId="0" borderId="0" xfId="2" applyAlignment="1">
      <alignment horizontal="left" vertical="top"/>
    </xf>
    <xf numFmtId="0" fontId="2" fillId="0" borderId="0" xfId="0" applyFont="1" applyAlignment="1">
      <alignment vertical="top" wrapText="1"/>
    </xf>
    <xf numFmtId="166" fontId="3" fillId="0" borderId="0" xfId="2" applyNumberFormat="1" applyAlignment="1">
      <alignment horizontal="left"/>
    </xf>
    <xf numFmtId="0" fontId="4" fillId="0" borderId="0" xfId="2" applyFont="1" applyAlignment="1">
      <alignment horizontal="center"/>
    </xf>
  </cellXfs>
  <cellStyles count="3">
    <cellStyle name="Currency" xfId="1" builtinId="4"/>
    <cellStyle name="Normal" xfId="0" builtinId="0"/>
    <cellStyle name="Normal 7" xfId="2" xr:uid="{2D58D556-696A-453E-805A-B68981A099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7283E-8F64-45A3-A7B8-3C82D118730C}">
  <sheetPr>
    <pageSetUpPr fitToPage="1"/>
  </sheetPr>
  <dimension ref="A1:J165"/>
  <sheetViews>
    <sheetView tabSelected="1" view="pageLayout" zoomScaleNormal="100" workbookViewId="0">
      <selection activeCell="C1" sqref="C1"/>
    </sheetView>
  </sheetViews>
  <sheetFormatPr defaultColWidth="7.7109375" defaultRowHeight="15" x14ac:dyDescent="0.25"/>
  <cols>
    <col min="1" max="1" width="5.42578125" style="1" customWidth="1"/>
    <col min="2" max="2" width="1.28515625" style="1" customWidth="1"/>
    <col min="3" max="3" width="44.5703125" style="1" customWidth="1"/>
    <col min="4" max="4" width="1.28515625" style="1" customWidth="1"/>
    <col min="5" max="6" width="8.140625" style="1" customWidth="1"/>
    <col min="7" max="7" width="8" style="1" customWidth="1"/>
    <col min="8" max="8" width="8.5703125" style="1" bestFit="1" customWidth="1"/>
    <col min="9" max="9" width="10.85546875" style="1" bestFit="1" customWidth="1"/>
    <col min="10" max="10" width="10.28515625" style="1" bestFit="1" customWidth="1"/>
  </cols>
  <sheetData>
    <row r="1" spans="1:10" x14ac:dyDescent="0.25">
      <c r="J1" s="2"/>
    </row>
    <row r="2" spans="1:10" x14ac:dyDescent="0.25">
      <c r="J2" s="2"/>
    </row>
    <row r="3" spans="1:10" x14ac:dyDescent="0.25">
      <c r="J3" s="2"/>
    </row>
    <row r="4" spans="1:10" x14ac:dyDescent="0.25">
      <c r="J4" s="2"/>
    </row>
    <row r="5" spans="1:10" x14ac:dyDescent="0.25">
      <c r="J5" s="2"/>
    </row>
    <row r="6" spans="1:10" x14ac:dyDescent="0.25">
      <c r="A6" s="42" t="s">
        <v>0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x14ac:dyDescent="0.25">
      <c r="A7" s="42" t="s">
        <v>1</v>
      </c>
      <c r="B7" s="42"/>
      <c r="C7" s="42"/>
      <c r="D7" s="42"/>
      <c r="E7" s="42"/>
      <c r="F7" s="42"/>
      <c r="G7" s="42"/>
      <c r="H7" s="42"/>
      <c r="I7" s="42"/>
      <c r="J7" s="42"/>
    </row>
    <row r="8" spans="1:10" x14ac:dyDescent="0.25">
      <c r="A8" s="42" t="s">
        <v>2</v>
      </c>
      <c r="B8" s="42"/>
      <c r="C8" s="42"/>
      <c r="D8" s="42"/>
      <c r="E8" s="42"/>
      <c r="F8" s="42"/>
      <c r="G8" s="42"/>
      <c r="H8" s="42"/>
      <c r="I8" s="42"/>
      <c r="J8" s="42"/>
    </row>
    <row r="10" spans="1:10" ht="26.25" x14ac:dyDescent="0.25">
      <c r="A10" s="3" t="s">
        <v>3</v>
      </c>
      <c r="B10" s="4"/>
      <c r="C10" s="5" t="s">
        <v>4</v>
      </c>
      <c r="D10" s="6"/>
      <c r="E10" s="3" t="s">
        <v>5</v>
      </c>
      <c r="F10" s="3" t="s">
        <v>6</v>
      </c>
      <c r="G10" s="3" t="s">
        <v>7</v>
      </c>
      <c r="H10" s="3" t="s">
        <v>8</v>
      </c>
      <c r="I10" s="3" t="s">
        <v>9</v>
      </c>
      <c r="J10" s="3" t="s">
        <v>10</v>
      </c>
    </row>
    <row r="11" spans="1:10" x14ac:dyDescent="0.25">
      <c r="A11" s="4"/>
      <c r="B11" s="4"/>
      <c r="C11" s="6"/>
      <c r="D11" s="6"/>
      <c r="E11" s="7" t="s">
        <v>11</v>
      </c>
      <c r="F11" s="7" t="s">
        <v>12</v>
      </c>
      <c r="G11" s="7" t="s">
        <v>13</v>
      </c>
      <c r="H11" s="7" t="s">
        <v>14</v>
      </c>
      <c r="I11" s="7" t="s">
        <v>15</v>
      </c>
      <c r="J11" s="8" t="s">
        <v>16</v>
      </c>
    </row>
    <row r="12" spans="1:10" x14ac:dyDescent="0.25">
      <c r="A12" s="4"/>
      <c r="B12" s="4"/>
      <c r="C12" s="6"/>
      <c r="D12" s="6"/>
      <c r="E12" s="7"/>
      <c r="F12" s="7"/>
      <c r="G12" s="7"/>
      <c r="H12" s="7"/>
      <c r="I12" s="7"/>
      <c r="J12" s="8"/>
    </row>
    <row r="13" spans="1:10" x14ac:dyDescent="0.25">
      <c r="A13" s="8"/>
      <c r="B13" s="8"/>
      <c r="C13" s="9" t="s">
        <v>17</v>
      </c>
      <c r="D13" s="10"/>
      <c r="E13" s="11"/>
      <c r="F13" s="11"/>
      <c r="G13" s="11"/>
      <c r="H13" s="11"/>
      <c r="I13" s="11"/>
      <c r="J13" s="11"/>
    </row>
    <row r="14" spans="1:10" x14ac:dyDescent="0.25">
      <c r="A14" s="8"/>
      <c r="B14" s="8"/>
      <c r="C14" s="10"/>
      <c r="D14" s="10"/>
      <c r="E14" s="11"/>
      <c r="F14" s="11"/>
      <c r="G14" s="11"/>
      <c r="H14" s="11"/>
      <c r="I14" s="11"/>
      <c r="J14" s="11"/>
    </row>
    <row r="15" spans="1:10" x14ac:dyDescent="0.25">
      <c r="A15" s="8"/>
      <c r="B15" s="8"/>
      <c r="C15" s="9" t="s">
        <v>18</v>
      </c>
      <c r="D15" s="9"/>
      <c r="E15" s="11"/>
      <c r="F15" s="11"/>
      <c r="G15" s="11"/>
      <c r="H15" s="11"/>
      <c r="I15" s="11"/>
      <c r="J15" s="11"/>
    </row>
    <row r="16" spans="1:10" x14ac:dyDescent="0.25">
      <c r="A16" s="8">
        <v>1</v>
      </c>
      <c r="B16" s="8"/>
      <c r="C16" s="12" t="s">
        <v>19</v>
      </c>
      <c r="D16" s="13"/>
      <c r="E16" s="14" t="s">
        <v>20</v>
      </c>
      <c r="F16" s="15">
        <f>487.428/1000</f>
        <v>0.48742799999999997</v>
      </c>
      <c r="G16" s="15">
        <f>2584.626/1000</f>
        <v>2.5846260000000001</v>
      </c>
      <c r="H16" s="15">
        <f>2580.711/1000</f>
        <v>2.580711</v>
      </c>
      <c r="I16" s="15">
        <f>2557.44683595422/1000</f>
        <v>2.5574468359542202</v>
      </c>
      <c r="J16" s="15">
        <f>SUM(E16:I16)</f>
        <v>8.2102118359542207</v>
      </c>
    </row>
    <row r="17" spans="1:10" x14ac:dyDescent="0.25">
      <c r="A17" s="8">
        <v>2</v>
      </c>
      <c r="B17" s="8"/>
      <c r="C17" s="12" t="s">
        <v>21</v>
      </c>
      <c r="D17" s="13"/>
      <c r="E17" s="16" t="s">
        <v>20</v>
      </c>
      <c r="F17" s="17">
        <f>-741.464410078069/1000</f>
        <v>-0.74146441007806907</v>
      </c>
      <c r="G17" s="17">
        <f>-2409.08490820952/1000</f>
        <v>-2.40908490820952</v>
      </c>
      <c r="H17" s="17">
        <f>-2421.42878780505/1000</f>
        <v>-2.4214287878050498</v>
      </c>
      <c r="I17" s="17">
        <f>-2581.73297621876/1000</f>
        <v>-2.5817329762187602</v>
      </c>
      <c r="J17" s="17">
        <f>SUM(E17:I17)</f>
        <v>-8.1537110823113981</v>
      </c>
    </row>
    <row r="18" spans="1:10" x14ac:dyDescent="0.25">
      <c r="A18" s="8">
        <v>3</v>
      </c>
      <c r="B18" s="8"/>
      <c r="C18" s="18" t="s">
        <v>22</v>
      </c>
      <c r="D18" s="19"/>
      <c r="E18" s="14" t="s">
        <v>20</v>
      </c>
      <c r="F18" s="15">
        <f>SUM(F16:F17)</f>
        <v>-0.2540364100780691</v>
      </c>
      <c r="G18" s="15">
        <f>SUM(G16:G17)</f>
        <v>0.17554109179048005</v>
      </c>
      <c r="H18" s="15">
        <f>SUM(H16:H17)</f>
        <v>0.1592822121949502</v>
      </c>
      <c r="I18" s="15">
        <f>SUM(I16:I17)</f>
        <v>-2.4286140264540013E-2</v>
      </c>
      <c r="J18" s="15">
        <f>SUM(E18:I18)</f>
        <v>5.6500753642821144E-2</v>
      </c>
    </row>
    <row r="19" spans="1:10" x14ac:dyDescent="0.25">
      <c r="A19" s="8"/>
      <c r="B19" s="8"/>
      <c r="C19" s="20"/>
      <c r="D19" s="20"/>
      <c r="E19" s="21"/>
      <c r="F19" s="15"/>
      <c r="G19" s="15"/>
      <c r="H19" s="15"/>
      <c r="I19" s="15"/>
      <c r="J19" s="15"/>
    </row>
    <row r="20" spans="1:10" x14ac:dyDescent="0.25">
      <c r="A20" s="8"/>
      <c r="B20" s="8"/>
      <c r="C20" s="9" t="s">
        <v>23</v>
      </c>
      <c r="D20" s="9"/>
      <c r="E20" s="21"/>
      <c r="F20" s="15"/>
      <c r="G20" s="15"/>
      <c r="H20" s="15"/>
      <c r="I20" s="15"/>
      <c r="J20" s="15"/>
    </row>
    <row r="21" spans="1:10" x14ac:dyDescent="0.25">
      <c r="A21" s="8">
        <v>4</v>
      </c>
      <c r="B21" s="8"/>
      <c r="C21" s="12" t="s">
        <v>19</v>
      </c>
      <c r="D21" s="13"/>
      <c r="E21" s="14" t="s">
        <v>20</v>
      </c>
      <c r="F21" s="14" t="s">
        <v>20</v>
      </c>
      <c r="G21" s="14" t="s">
        <v>20</v>
      </c>
      <c r="H21" s="15">
        <f>-4989.52514154056/1000</f>
        <v>-4.9895251415405601</v>
      </c>
      <c r="I21" s="15">
        <f>11104.8899169779/1000</f>
        <v>11.1048899169779</v>
      </c>
      <c r="J21" s="15">
        <f>6115.36477543734/1000</f>
        <v>6.1153647754373397</v>
      </c>
    </row>
    <row r="22" spans="1:10" x14ac:dyDescent="0.25">
      <c r="A22" s="8">
        <v>5</v>
      </c>
      <c r="B22" s="8"/>
      <c r="C22" s="12" t="s">
        <v>21</v>
      </c>
      <c r="D22" s="13"/>
      <c r="E22" s="16" t="s">
        <v>20</v>
      </c>
      <c r="F22" s="16" t="s">
        <v>20</v>
      </c>
      <c r="G22" s="16" t="s">
        <v>20</v>
      </c>
      <c r="H22" s="16" t="s">
        <v>20</v>
      </c>
      <c r="I22" s="17">
        <f>-4140.71396659822/1000</f>
        <v>-4.14071396659822</v>
      </c>
      <c r="J22" s="17">
        <f>-4140.71396659822/1000</f>
        <v>-4.14071396659822</v>
      </c>
    </row>
    <row r="23" spans="1:10" x14ac:dyDescent="0.25">
      <c r="A23" s="8">
        <v>6</v>
      </c>
      <c r="B23" s="8"/>
      <c r="C23" s="18" t="s">
        <v>22</v>
      </c>
      <c r="D23" s="19"/>
      <c r="E23" s="14" t="s">
        <v>20</v>
      </c>
      <c r="F23" s="14" t="s">
        <v>20</v>
      </c>
      <c r="G23" s="14" t="s">
        <v>20</v>
      </c>
      <c r="H23" s="15">
        <f>H21</f>
        <v>-4.9895251415405601</v>
      </c>
      <c r="I23" s="15">
        <f>SUM(I21:I22)</f>
        <v>6.9641759503796798</v>
      </c>
      <c r="J23" s="15">
        <f>SUM(J21:J22)</f>
        <v>1.9746508088391197</v>
      </c>
    </row>
    <row r="24" spans="1:10" x14ac:dyDescent="0.25">
      <c r="A24" s="8"/>
      <c r="B24" s="8"/>
      <c r="C24" s="20"/>
      <c r="D24" s="20"/>
      <c r="E24" s="22"/>
      <c r="F24" s="23"/>
      <c r="G24" s="24"/>
      <c r="H24" s="24"/>
      <c r="I24" s="24"/>
      <c r="J24" s="24"/>
    </row>
    <row r="25" spans="1:10" x14ac:dyDescent="0.25">
      <c r="A25" s="8">
        <v>7</v>
      </c>
      <c r="B25" s="8"/>
      <c r="C25" s="12" t="s">
        <v>24</v>
      </c>
      <c r="D25" s="25"/>
      <c r="E25" s="26" t="s">
        <v>20</v>
      </c>
      <c r="F25" s="27">
        <f>F18</f>
        <v>-0.2540364100780691</v>
      </c>
      <c r="G25" s="27">
        <f>G18</f>
        <v>0.17554109179048005</v>
      </c>
      <c r="H25" s="27">
        <f>SUM(H23,H18)</f>
        <v>-4.8302429293456104</v>
      </c>
      <c r="I25" s="27">
        <f>SUM(I23,I18)</f>
        <v>6.9398898101151403</v>
      </c>
      <c r="J25" s="27">
        <f>SUM(J23,J18)</f>
        <v>2.031151562481941</v>
      </c>
    </row>
    <row r="26" spans="1:10" x14ac:dyDescent="0.25">
      <c r="A26" s="8"/>
      <c r="B26" s="8"/>
      <c r="C26" s="25"/>
      <c r="D26" s="25"/>
      <c r="E26" s="28"/>
      <c r="F26" s="28"/>
      <c r="G26" s="28"/>
      <c r="H26" s="28"/>
      <c r="I26" s="28"/>
      <c r="J26" s="28"/>
    </row>
    <row r="27" spans="1:10" x14ac:dyDescent="0.25">
      <c r="A27" s="8"/>
      <c r="B27" s="8"/>
      <c r="C27" s="9" t="s">
        <v>25</v>
      </c>
      <c r="D27" s="10"/>
      <c r="E27" s="24"/>
      <c r="F27" s="24"/>
      <c r="G27" s="24"/>
      <c r="H27" s="24"/>
      <c r="I27" s="24"/>
      <c r="J27" s="24"/>
    </row>
    <row r="28" spans="1:10" x14ac:dyDescent="0.25">
      <c r="A28" s="8"/>
      <c r="B28" s="8"/>
      <c r="C28" s="9"/>
      <c r="D28" s="9"/>
      <c r="E28" s="24"/>
      <c r="F28" s="24"/>
      <c r="G28" s="24"/>
      <c r="H28" s="24"/>
      <c r="I28" s="24"/>
      <c r="J28" s="24"/>
    </row>
    <row r="29" spans="1:10" x14ac:dyDescent="0.25">
      <c r="A29" s="8"/>
      <c r="B29" s="8"/>
      <c r="C29" s="29" t="s">
        <v>26</v>
      </c>
      <c r="D29" s="9"/>
      <c r="E29" s="24"/>
      <c r="F29" s="24"/>
      <c r="G29" s="24"/>
      <c r="H29" s="24"/>
      <c r="I29" s="24"/>
      <c r="J29" s="24"/>
    </row>
    <row r="30" spans="1:10" x14ac:dyDescent="0.25">
      <c r="A30" s="8">
        <v>8</v>
      </c>
      <c r="B30" s="8"/>
      <c r="C30" s="12" t="s">
        <v>19</v>
      </c>
      <c r="D30" s="13"/>
      <c r="E30" s="15">
        <f>-4810.96162675964/1000</f>
        <v>-4.8109616267596405</v>
      </c>
      <c r="F30" s="15">
        <f>6805.68653448261/1000</f>
        <v>6.8056865344826099</v>
      </c>
      <c r="G30" s="15">
        <f>7560.03077795527/1000</f>
        <v>7.5600307779552702</v>
      </c>
      <c r="H30" s="15">
        <f>8157/1000</f>
        <v>8.157</v>
      </c>
      <c r="I30" s="15">
        <f>7943/1000</f>
        <v>7.9429999999999996</v>
      </c>
      <c r="J30" s="15">
        <f>25654.7556856782/1000</f>
        <v>25.6547556856782</v>
      </c>
    </row>
    <row r="31" spans="1:10" x14ac:dyDescent="0.25">
      <c r="A31" s="8">
        <v>9</v>
      </c>
      <c r="B31" s="8"/>
      <c r="C31" s="12" t="s">
        <v>21</v>
      </c>
      <c r="D31" s="13"/>
      <c r="E31" s="17">
        <f>-2058.655/1000</f>
        <v>-2.0586550000000003</v>
      </c>
      <c r="F31" s="17">
        <f>-9167.60609745838/1000</f>
        <v>-9.1676060974583802</v>
      </c>
      <c r="G31" s="17">
        <f>-9122.60529843793/1000</f>
        <v>-9.1226052984379287</v>
      </c>
      <c r="H31" s="17">
        <f>-9720.18712900034/1000</f>
        <v>-9.7201871290003403</v>
      </c>
      <c r="I31" s="17">
        <f>-9692.62251394403/1000</f>
        <v>-9.6926225139440305</v>
      </c>
      <c r="J31" s="17">
        <f>-39761.6760388407/1000</f>
        <v>-39.761676038840697</v>
      </c>
    </row>
    <row r="32" spans="1:10" x14ac:dyDescent="0.25">
      <c r="A32" s="8">
        <v>10</v>
      </c>
      <c r="B32" s="8"/>
      <c r="C32" s="18" t="s">
        <v>22</v>
      </c>
      <c r="D32" s="19"/>
      <c r="E32" s="15">
        <f>SUM(E30:E31)</f>
        <v>-6.8696166267596404</v>
      </c>
      <c r="F32" s="15">
        <f t="shared" ref="F32:J32" si="0">SUM(F30:F31)</f>
        <v>-2.3619195629757703</v>
      </c>
      <c r="G32" s="15">
        <f t="shared" si="0"/>
        <v>-1.5625745204826584</v>
      </c>
      <c r="H32" s="15">
        <f t="shared" si="0"/>
        <v>-1.5631871290003403</v>
      </c>
      <c r="I32" s="15">
        <f t="shared" si="0"/>
        <v>-1.7496225139440309</v>
      </c>
      <c r="J32" s="15">
        <f t="shared" si="0"/>
        <v>-14.106920353162497</v>
      </c>
    </row>
    <row r="33" spans="1:10" x14ac:dyDescent="0.25">
      <c r="A33" s="8"/>
      <c r="B33" s="8"/>
      <c r="C33" s="12"/>
      <c r="E33" s="24"/>
      <c r="F33" s="24"/>
      <c r="G33" s="24"/>
      <c r="H33" s="24"/>
      <c r="I33" s="24"/>
      <c r="J33" s="24"/>
    </row>
    <row r="34" spans="1:10" x14ac:dyDescent="0.25">
      <c r="A34" s="8"/>
      <c r="B34" s="8"/>
      <c r="C34" s="29" t="s">
        <v>27</v>
      </c>
      <c r="D34" s="9"/>
      <c r="E34" s="24"/>
      <c r="F34" s="24"/>
      <c r="G34" s="24"/>
      <c r="H34" s="24"/>
      <c r="I34" s="24"/>
      <c r="J34" s="24"/>
    </row>
    <row r="35" spans="1:10" x14ac:dyDescent="0.25">
      <c r="A35" s="8">
        <v>11</v>
      </c>
      <c r="B35" s="8"/>
      <c r="C35" s="12" t="s">
        <v>19</v>
      </c>
      <c r="D35" s="13"/>
      <c r="E35" s="14" t="s">
        <v>20</v>
      </c>
      <c r="F35" s="15">
        <f>-1280.27822717127/1000</f>
        <v>-1.2802782271712698</v>
      </c>
      <c r="G35" s="15">
        <f>1442.04788411848/1000</f>
        <v>1.4420478841184798</v>
      </c>
      <c r="H35" s="15">
        <f>7273/1000</f>
        <v>7.2729999999999997</v>
      </c>
      <c r="I35" s="15">
        <f>6776/1000</f>
        <v>6.7759999999999998</v>
      </c>
      <c r="J35" s="15">
        <f>14210.7696569472/1000</f>
        <v>14.2107696569472</v>
      </c>
    </row>
    <row r="36" spans="1:10" x14ac:dyDescent="0.25">
      <c r="A36" s="8">
        <v>12</v>
      </c>
      <c r="B36" s="8"/>
      <c r="C36" s="12" t="s">
        <v>21</v>
      </c>
      <c r="D36" s="13"/>
      <c r="E36" s="16" t="s">
        <v>20</v>
      </c>
      <c r="F36" s="17">
        <f>-1973.16571467401/1000</f>
        <v>-1.9731657146740098</v>
      </c>
      <c r="G36" s="17">
        <f>-6485.66771327027/1000</f>
        <v>-6.4856677132702698</v>
      </c>
      <c r="H36" s="17">
        <f>-6994.96649309615/1000</f>
        <v>-6.9949664930961495</v>
      </c>
      <c r="I36" s="17">
        <f>-6831.99595665367/1000</f>
        <v>-6.8319959566536701</v>
      </c>
      <c r="J36" s="17">
        <f>-22285.7958776941/1000</f>
        <v>-22.285795877694103</v>
      </c>
    </row>
    <row r="37" spans="1:10" x14ac:dyDescent="0.25">
      <c r="A37" s="8">
        <v>13</v>
      </c>
      <c r="B37" s="8"/>
      <c r="C37" s="18" t="s">
        <v>22</v>
      </c>
      <c r="D37" s="19"/>
      <c r="E37" s="14" t="s">
        <v>20</v>
      </c>
      <c r="F37" s="15">
        <f>SUM(F35:F36)</f>
        <v>-3.2534439418452799</v>
      </c>
      <c r="G37" s="15">
        <f t="shared" ref="G37:J37" si="1">SUM(G35:G36)</f>
        <v>-5.0436198291517904</v>
      </c>
      <c r="H37" s="15">
        <f t="shared" si="1"/>
        <v>0.2780335069038502</v>
      </c>
      <c r="I37" s="15">
        <f t="shared" si="1"/>
        <v>-5.5995956653670298E-2</v>
      </c>
      <c r="J37" s="15">
        <f t="shared" si="1"/>
        <v>-8.0750262207469028</v>
      </c>
    </row>
    <row r="38" spans="1:10" x14ac:dyDescent="0.25">
      <c r="A38" s="8"/>
      <c r="B38" s="8"/>
      <c r="C38" s="13"/>
      <c r="D38" s="13"/>
      <c r="E38" s="15"/>
      <c r="F38" s="15"/>
      <c r="G38" s="15"/>
      <c r="H38" s="15"/>
      <c r="I38" s="15"/>
      <c r="J38" s="15"/>
    </row>
    <row r="39" spans="1:10" x14ac:dyDescent="0.25">
      <c r="A39" s="8"/>
      <c r="B39" s="8"/>
      <c r="C39" s="29" t="s">
        <v>28</v>
      </c>
      <c r="D39" s="9"/>
      <c r="E39" s="15"/>
      <c r="F39" s="15"/>
      <c r="G39" s="15"/>
      <c r="H39" s="15"/>
      <c r="I39" s="15"/>
      <c r="J39" s="15"/>
    </row>
    <row r="40" spans="1:10" x14ac:dyDescent="0.25">
      <c r="A40" s="8">
        <v>14</v>
      </c>
      <c r="B40" s="8"/>
      <c r="C40" s="12" t="s">
        <v>19</v>
      </c>
      <c r="D40" s="13"/>
      <c r="E40" s="14" t="s">
        <v>20</v>
      </c>
      <c r="F40" s="14" t="s">
        <v>20</v>
      </c>
      <c r="G40" s="15">
        <f>-4366/1000</f>
        <v>-4.3659999999999997</v>
      </c>
      <c r="H40" s="15">
        <f>8498/1000</f>
        <v>8.4979999999999993</v>
      </c>
      <c r="I40" s="15">
        <f>10902/1000</f>
        <v>10.901999999999999</v>
      </c>
      <c r="J40" s="15">
        <f>15034/1000</f>
        <v>15.034000000000001</v>
      </c>
    </row>
    <row r="41" spans="1:10" x14ac:dyDescent="0.25">
      <c r="A41" s="8">
        <v>15</v>
      </c>
      <c r="B41" s="8"/>
      <c r="C41" s="12" t="s">
        <v>21</v>
      </c>
      <c r="D41" s="13"/>
      <c r="E41" s="16" t="s">
        <v>20</v>
      </c>
      <c r="F41" s="16" t="s">
        <v>20</v>
      </c>
      <c r="G41" s="17">
        <f>-3381.24392090863/1000</f>
        <v>-3.3812439209086302</v>
      </c>
      <c r="H41" s="17">
        <f>-7944.2710272732/1000</f>
        <v>-7.9442710272732002</v>
      </c>
      <c r="I41" s="17">
        <f>-7922.4899495687/1000</f>
        <v>-7.9224899495686998</v>
      </c>
      <c r="J41" s="17">
        <f>-19248.0048977505/1000</f>
        <v>-19.248004897750498</v>
      </c>
    </row>
    <row r="42" spans="1:10" x14ac:dyDescent="0.25">
      <c r="A42" s="8">
        <v>16</v>
      </c>
      <c r="B42" s="8"/>
      <c r="C42" s="18" t="s">
        <v>22</v>
      </c>
      <c r="D42" s="19"/>
      <c r="E42" s="14" t="s">
        <v>20</v>
      </c>
      <c r="F42" s="14" t="s">
        <v>20</v>
      </c>
      <c r="G42" s="15">
        <f>SUM(G40:G41)</f>
        <v>-7.7472439209086303</v>
      </c>
      <c r="H42" s="15">
        <f t="shared" ref="H42:J42" si="2">SUM(H40:H41)</f>
        <v>0.55372897272679911</v>
      </c>
      <c r="I42" s="15">
        <f t="shared" si="2"/>
        <v>2.9795100504312995</v>
      </c>
      <c r="J42" s="15">
        <f t="shared" si="2"/>
        <v>-4.2140048977504971</v>
      </c>
    </row>
    <row r="43" spans="1:10" x14ac:dyDescent="0.25">
      <c r="A43" s="8"/>
      <c r="B43" s="8"/>
      <c r="C43" s="13"/>
      <c r="D43" s="13"/>
      <c r="E43" s="15"/>
      <c r="F43" s="15"/>
      <c r="G43" s="15"/>
      <c r="H43" s="15"/>
      <c r="I43" s="15"/>
      <c r="J43" s="15"/>
    </row>
    <row r="44" spans="1:10" x14ac:dyDescent="0.25">
      <c r="A44" s="8">
        <v>17</v>
      </c>
      <c r="B44" s="8"/>
      <c r="C44" s="12" t="s">
        <v>29</v>
      </c>
      <c r="D44" s="25"/>
      <c r="E44" s="27">
        <f>E32</f>
        <v>-6.8696166267596404</v>
      </c>
      <c r="F44" s="27">
        <f>F32+F37</f>
        <v>-5.6153635048210502</v>
      </c>
      <c r="G44" s="27">
        <f t="shared" ref="G44:J44" si="3">G32+G37+G42</f>
        <v>-14.35343827054308</v>
      </c>
      <c r="H44" s="27">
        <f t="shared" si="3"/>
        <v>-0.73142464936969098</v>
      </c>
      <c r="I44" s="27">
        <f t="shared" si="3"/>
        <v>1.1738915798335983</v>
      </c>
      <c r="J44" s="27">
        <f t="shared" si="3"/>
        <v>-26.395951471659899</v>
      </c>
    </row>
    <row r="45" spans="1:10" x14ac:dyDescent="0.25">
      <c r="A45" s="30"/>
      <c r="B45" s="30"/>
      <c r="C45" s="31"/>
      <c r="D45" s="32"/>
      <c r="E45" s="15"/>
      <c r="F45" s="15"/>
      <c r="G45" s="15"/>
      <c r="H45" s="15"/>
      <c r="I45" s="15"/>
      <c r="J45" s="15"/>
    </row>
    <row r="46" spans="1:10" x14ac:dyDescent="0.25">
      <c r="A46" s="8">
        <v>18</v>
      </c>
      <c r="B46" s="8"/>
      <c r="C46" s="20" t="s">
        <v>30</v>
      </c>
      <c r="D46" s="33"/>
      <c r="E46" s="34">
        <f t="shared" ref="E46:J46" si="4">SUM(E23,E18,E42,E37,E32)</f>
        <v>-6.8696166267596404</v>
      </c>
      <c r="F46" s="34">
        <f t="shared" si="4"/>
        <v>-5.8693999148991196</v>
      </c>
      <c r="G46" s="34">
        <f t="shared" si="4"/>
        <v>-14.177897178752598</v>
      </c>
      <c r="H46" s="34">
        <f t="shared" si="4"/>
        <v>-5.5616675787153014</v>
      </c>
      <c r="I46" s="34">
        <f t="shared" si="4"/>
        <v>8.1137813899487394</v>
      </c>
      <c r="J46" s="34">
        <f t="shared" si="4"/>
        <v>-24.364799909177954</v>
      </c>
    </row>
    <row r="47" spans="1:10" x14ac:dyDescent="0.25">
      <c r="A47" s="8"/>
      <c r="B47" s="8"/>
      <c r="C47" s="20"/>
      <c r="D47" s="33"/>
      <c r="E47" s="35"/>
      <c r="F47" s="23"/>
      <c r="G47" s="24"/>
      <c r="H47" s="24"/>
      <c r="I47" s="24"/>
      <c r="J47" s="24"/>
    </row>
    <row r="48" spans="1:10" x14ac:dyDescent="0.25">
      <c r="A48" s="8">
        <v>19</v>
      </c>
      <c r="B48" s="8"/>
      <c r="C48" s="20" t="s">
        <v>31</v>
      </c>
      <c r="D48" s="33"/>
      <c r="E48" s="24">
        <v>-0.38776579</v>
      </c>
      <c r="F48" s="24">
        <v>-0.25888233999999999</v>
      </c>
      <c r="G48" s="24">
        <v>-0.54066550999999996</v>
      </c>
      <c r="H48" s="24">
        <v>-0.18492840009760492</v>
      </c>
      <c r="I48" s="24">
        <v>8.9251595289436214E-2</v>
      </c>
      <c r="J48" s="24">
        <f>SUM(E48:I48)</f>
        <v>-1.2829904448081686</v>
      </c>
    </row>
    <row r="49" spans="1:10" x14ac:dyDescent="0.25">
      <c r="A49" s="8"/>
      <c r="B49" s="8"/>
      <c r="C49" s="20"/>
      <c r="D49" s="33"/>
      <c r="E49" s="24"/>
      <c r="F49" s="24"/>
      <c r="G49" s="24"/>
      <c r="H49" s="24"/>
      <c r="I49" s="24"/>
      <c r="J49" s="24"/>
    </row>
    <row r="50" spans="1:10" x14ac:dyDescent="0.25">
      <c r="A50" s="8">
        <v>20</v>
      </c>
      <c r="B50" s="8"/>
      <c r="C50" s="20" t="s">
        <v>32</v>
      </c>
      <c r="D50" s="33"/>
      <c r="E50" s="34">
        <f>E48</f>
        <v>-0.38776579</v>
      </c>
      <c r="F50" s="34">
        <f>F48+E50</f>
        <v>-0.64664812999999999</v>
      </c>
      <c r="G50" s="34">
        <f>F50+G48</f>
        <v>-1.1873136399999999</v>
      </c>
      <c r="H50" s="34">
        <f>G50+H48</f>
        <v>-1.3722420400976048</v>
      </c>
      <c r="I50" s="34">
        <f>H50+I48</f>
        <v>-1.2829904448081686</v>
      </c>
      <c r="J50" s="34">
        <f>I50</f>
        <v>-1.2829904448081686</v>
      </c>
    </row>
    <row r="51" spans="1:10" x14ac:dyDescent="0.25">
      <c r="A51" s="8"/>
      <c r="B51" s="8"/>
      <c r="C51" s="20"/>
      <c r="D51" s="33"/>
      <c r="E51" s="24"/>
      <c r="F51" s="24"/>
      <c r="G51" s="24"/>
      <c r="H51" s="24"/>
      <c r="I51" s="24"/>
      <c r="J51" s="24"/>
    </row>
    <row r="52" spans="1:10" ht="15.75" thickBot="1" x14ac:dyDescent="0.3">
      <c r="A52" s="8">
        <v>21</v>
      </c>
      <c r="B52" s="8"/>
      <c r="C52" s="20" t="s">
        <v>33</v>
      </c>
      <c r="D52" s="33"/>
      <c r="E52" s="36">
        <f t="shared" ref="E52:J52" si="5">SUM(E46,E48)</f>
        <v>-7.2573824167596399</v>
      </c>
      <c r="F52" s="36">
        <f t="shared" si="5"/>
        <v>-6.1282822548991192</v>
      </c>
      <c r="G52" s="36">
        <f t="shared" si="5"/>
        <v>-14.718562688752598</v>
      </c>
      <c r="H52" s="36">
        <f t="shared" si="5"/>
        <v>-5.7465959788129064</v>
      </c>
      <c r="I52" s="36">
        <f t="shared" si="5"/>
        <v>8.2030329852381758</v>
      </c>
      <c r="J52" s="36">
        <f t="shared" si="5"/>
        <v>-25.647790353986121</v>
      </c>
    </row>
    <row r="53" spans="1:10" ht="15.75" thickTop="1" x14ac:dyDescent="0.25">
      <c r="A53" s="8"/>
      <c r="B53" s="8"/>
      <c r="C53" s="20"/>
      <c r="D53" s="20"/>
    </row>
    <row r="54" spans="1:10" x14ac:dyDescent="0.25">
      <c r="A54" s="37"/>
      <c r="B54" s="37"/>
      <c r="C54" s="20"/>
      <c r="D54" s="20"/>
    </row>
    <row r="55" spans="1:10" x14ac:dyDescent="0.25">
      <c r="A55" s="8"/>
    </row>
    <row r="56" spans="1:10" x14ac:dyDescent="0.25">
      <c r="A56" s="8"/>
    </row>
    <row r="57" spans="1:10" x14ac:dyDescent="0.25">
      <c r="A57" s="8"/>
      <c r="B57" s="8"/>
      <c r="C57" s="20"/>
      <c r="D57" s="20"/>
    </row>
    <row r="58" spans="1:10" x14ac:dyDescent="0.25">
      <c r="A58" s="8"/>
      <c r="B58" s="8"/>
      <c r="C58" s="20"/>
      <c r="D58" s="20"/>
      <c r="E58" s="20"/>
      <c r="F58" s="20"/>
    </row>
    <row r="59" spans="1:10" x14ac:dyDescent="0.25">
      <c r="A59" s="8"/>
      <c r="B59" s="8"/>
      <c r="C59" s="20"/>
      <c r="D59" s="20"/>
      <c r="E59" s="20"/>
      <c r="F59" s="20"/>
    </row>
    <row r="60" spans="1:10" x14ac:dyDescent="0.25">
      <c r="A60" s="8"/>
      <c r="B60" s="8"/>
      <c r="C60" s="20"/>
      <c r="D60" s="20"/>
    </row>
    <row r="61" spans="1:10" x14ac:dyDescent="0.25">
      <c r="A61" s="8"/>
      <c r="B61" s="8"/>
      <c r="C61" s="20"/>
      <c r="D61" s="20"/>
      <c r="E61" s="20"/>
      <c r="F61" s="20"/>
    </row>
    <row r="62" spans="1:10" x14ac:dyDescent="0.25">
      <c r="A62" s="8"/>
      <c r="B62" s="8"/>
      <c r="C62" s="20"/>
      <c r="D62" s="20"/>
      <c r="E62" s="20"/>
      <c r="F62" s="20"/>
    </row>
    <row r="63" spans="1:10" x14ac:dyDescent="0.25">
      <c r="A63" s="8"/>
      <c r="B63" s="8"/>
      <c r="C63" s="20"/>
      <c r="D63" s="20"/>
      <c r="E63" s="20"/>
      <c r="F63" s="20"/>
    </row>
    <row r="64" spans="1:10" x14ac:dyDescent="0.25">
      <c r="A64" s="8"/>
      <c r="B64" s="8"/>
    </row>
    <row r="65" spans="1:6" x14ac:dyDescent="0.25">
      <c r="A65" s="30"/>
      <c r="B65" s="30"/>
      <c r="C65" s="10"/>
      <c r="D65" s="10"/>
    </row>
    <row r="66" spans="1:6" x14ac:dyDescent="0.25">
      <c r="A66" s="30"/>
      <c r="B66" s="30"/>
    </row>
    <row r="67" spans="1:6" x14ac:dyDescent="0.25">
      <c r="A67" s="8"/>
      <c r="B67" s="8"/>
      <c r="C67" s="20"/>
      <c r="D67" s="20"/>
    </row>
    <row r="68" spans="1:6" x14ac:dyDescent="0.25">
      <c r="A68" s="38"/>
      <c r="B68" s="38"/>
      <c r="C68" s="39"/>
      <c r="D68" s="39"/>
      <c r="E68" s="40"/>
      <c r="F68" s="40"/>
    </row>
    <row r="69" spans="1:6" x14ac:dyDescent="0.25">
      <c r="A69" s="8"/>
      <c r="B69" s="8"/>
      <c r="E69" s="41"/>
      <c r="F69" s="41"/>
    </row>
    <row r="70" spans="1:6" x14ac:dyDescent="0.25">
      <c r="A70" s="8"/>
      <c r="B70" s="8"/>
      <c r="E70" s="41"/>
      <c r="F70" s="41"/>
    </row>
    <row r="71" spans="1:6" x14ac:dyDescent="0.25">
      <c r="A71" s="8"/>
      <c r="B71" s="8"/>
      <c r="E71" s="41"/>
      <c r="F71" s="41"/>
    </row>
    <row r="72" spans="1:6" x14ac:dyDescent="0.25">
      <c r="A72" s="30"/>
      <c r="B72" s="30"/>
      <c r="E72" s="20"/>
      <c r="F72" s="20"/>
    </row>
    <row r="73" spans="1:6" x14ac:dyDescent="0.25">
      <c r="A73" s="30"/>
      <c r="B73" s="30"/>
      <c r="C73" s="10"/>
      <c r="D73" s="10"/>
      <c r="E73" s="20"/>
      <c r="F73" s="20"/>
    </row>
    <row r="74" spans="1:6" x14ac:dyDescent="0.25">
      <c r="A74" s="30"/>
      <c r="B74" s="30"/>
      <c r="E74" s="20"/>
      <c r="F74" s="20"/>
    </row>
    <row r="75" spans="1:6" x14ac:dyDescent="0.25">
      <c r="A75" s="8"/>
      <c r="B75" s="8"/>
      <c r="C75" s="20"/>
      <c r="D75" s="20"/>
    </row>
    <row r="76" spans="1:6" x14ac:dyDescent="0.25">
      <c r="A76" s="8"/>
      <c r="B76" s="8"/>
    </row>
    <row r="77" spans="1:6" x14ac:dyDescent="0.25">
      <c r="A77" s="8"/>
      <c r="B77" s="8"/>
      <c r="C77" s="20"/>
      <c r="D77" s="20"/>
    </row>
    <row r="78" spans="1:6" x14ac:dyDescent="0.25">
      <c r="A78" s="8"/>
      <c r="B78" s="8"/>
      <c r="C78" s="20"/>
      <c r="D78" s="20"/>
    </row>
    <row r="79" spans="1:6" x14ac:dyDescent="0.25">
      <c r="A79" s="8"/>
      <c r="B79" s="8"/>
      <c r="C79" s="20"/>
      <c r="D79" s="20"/>
      <c r="E79" s="20"/>
      <c r="F79" s="20"/>
    </row>
    <row r="80" spans="1:6" x14ac:dyDescent="0.25">
      <c r="A80" s="8"/>
      <c r="B80" s="8"/>
      <c r="C80" s="20"/>
      <c r="D80" s="20"/>
      <c r="E80" s="20"/>
      <c r="F80" s="20"/>
    </row>
    <row r="81" spans="1:6" x14ac:dyDescent="0.25">
      <c r="A81" s="8"/>
      <c r="B81" s="8"/>
      <c r="C81" s="20"/>
      <c r="D81" s="20"/>
    </row>
    <row r="82" spans="1:6" x14ac:dyDescent="0.25">
      <c r="A82" s="8"/>
      <c r="B82" s="8"/>
    </row>
    <row r="83" spans="1:6" x14ac:dyDescent="0.25">
      <c r="A83" s="8"/>
      <c r="B83" s="8"/>
    </row>
    <row r="84" spans="1:6" x14ac:dyDescent="0.25">
      <c r="A84" s="8"/>
      <c r="B84" s="8"/>
    </row>
    <row r="85" spans="1:6" x14ac:dyDescent="0.25">
      <c r="A85" s="8"/>
      <c r="B85" s="8"/>
      <c r="E85" s="20"/>
      <c r="F85" s="20"/>
    </row>
    <row r="86" spans="1:6" x14ac:dyDescent="0.25">
      <c r="A86" s="8"/>
      <c r="B86" s="8"/>
      <c r="E86" s="20"/>
      <c r="F86" s="20"/>
    </row>
    <row r="87" spans="1:6" x14ac:dyDescent="0.25">
      <c r="A87" s="8"/>
      <c r="B87" s="8"/>
      <c r="E87" s="20"/>
      <c r="F87" s="20"/>
    </row>
    <row r="88" spans="1:6" x14ac:dyDescent="0.25">
      <c r="A88" s="30"/>
      <c r="B88" s="30"/>
    </row>
    <row r="89" spans="1:6" x14ac:dyDescent="0.25">
      <c r="A89" s="30"/>
      <c r="B89" s="30"/>
      <c r="C89" s="10"/>
      <c r="D89" s="10"/>
    </row>
    <row r="90" spans="1:6" x14ac:dyDescent="0.25">
      <c r="A90" s="30"/>
      <c r="B90" s="30"/>
    </row>
    <row r="91" spans="1:6" x14ac:dyDescent="0.25">
      <c r="A91" s="8"/>
      <c r="B91" s="8"/>
    </row>
    <row r="92" spans="1:6" x14ac:dyDescent="0.25">
      <c r="A92" s="8"/>
      <c r="B92" s="8"/>
    </row>
    <row r="93" spans="1:6" x14ac:dyDescent="0.25">
      <c r="A93" s="8"/>
      <c r="B93" s="8"/>
    </row>
    <row r="94" spans="1:6" x14ac:dyDescent="0.25">
      <c r="A94" s="8"/>
      <c r="B94" s="8"/>
    </row>
    <row r="95" spans="1:6" x14ac:dyDescent="0.25">
      <c r="A95" s="8"/>
      <c r="B95" s="8"/>
    </row>
    <row r="96" spans="1:6" x14ac:dyDescent="0.25">
      <c r="A96" s="8"/>
      <c r="B96" s="8"/>
    </row>
    <row r="97" spans="1:2" x14ac:dyDescent="0.25">
      <c r="A97" s="8"/>
      <c r="B97" s="8"/>
    </row>
    <row r="98" spans="1:2" x14ac:dyDescent="0.25">
      <c r="A98" s="8"/>
      <c r="B98" s="8"/>
    </row>
    <row r="99" spans="1:2" x14ac:dyDescent="0.25">
      <c r="A99" s="8"/>
      <c r="B99" s="8"/>
    </row>
    <row r="100" spans="1:2" x14ac:dyDescent="0.25">
      <c r="A100" s="8"/>
      <c r="B100" s="8"/>
    </row>
    <row r="101" spans="1:2" x14ac:dyDescent="0.25">
      <c r="A101" s="8"/>
      <c r="B101" s="8"/>
    </row>
    <row r="102" spans="1:2" x14ac:dyDescent="0.25">
      <c r="A102" s="8"/>
      <c r="B102" s="8"/>
    </row>
    <row r="103" spans="1:2" x14ac:dyDescent="0.25">
      <c r="A103" s="30"/>
      <c r="B103" s="30"/>
    </row>
    <row r="104" spans="1:2" x14ac:dyDescent="0.25">
      <c r="A104" s="30"/>
      <c r="B104" s="30"/>
    </row>
    <row r="105" spans="1:2" x14ac:dyDescent="0.25">
      <c r="A105" s="30"/>
      <c r="B105" s="30"/>
    </row>
    <row r="106" spans="1:2" x14ac:dyDescent="0.25">
      <c r="A106" s="30"/>
      <c r="B106" s="30"/>
    </row>
    <row r="107" spans="1:2" x14ac:dyDescent="0.25">
      <c r="A107" s="30"/>
      <c r="B107" s="30"/>
    </row>
    <row r="108" spans="1:2" x14ac:dyDescent="0.25">
      <c r="A108" s="30"/>
      <c r="B108" s="30"/>
    </row>
    <row r="109" spans="1:2" x14ac:dyDescent="0.25">
      <c r="A109" s="30"/>
      <c r="B109" s="30"/>
    </row>
    <row r="110" spans="1:2" x14ac:dyDescent="0.25">
      <c r="A110" s="30"/>
      <c r="B110" s="30"/>
    </row>
    <row r="111" spans="1:2" x14ac:dyDescent="0.25">
      <c r="A111" s="30"/>
      <c r="B111" s="30"/>
    </row>
    <row r="112" spans="1:2" x14ac:dyDescent="0.25">
      <c r="A112" s="30"/>
      <c r="B112" s="30"/>
    </row>
    <row r="113" spans="1:2" x14ac:dyDescent="0.25">
      <c r="A113" s="30"/>
      <c r="B113" s="30"/>
    </row>
    <row r="114" spans="1:2" x14ac:dyDescent="0.25">
      <c r="A114" s="30"/>
      <c r="B114" s="30"/>
    </row>
    <row r="115" spans="1:2" x14ac:dyDescent="0.25">
      <c r="A115" s="30"/>
      <c r="B115" s="30"/>
    </row>
    <row r="116" spans="1:2" x14ac:dyDescent="0.25">
      <c r="A116" s="30"/>
      <c r="B116" s="30"/>
    </row>
    <row r="117" spans="1:2" x14ac:dyDescent="0.25">
      <c r="A117" s="30"/>
      <c r="B117" s="30"/>
    </row>
    <row r="118" spans="1:2" x14ac:dyDescent="0.25">
      <c r="A118" s="30"/>
      <c r="B118" s="30"/>
    </row>
    <row r="119" spans="1:2" x14ac:dyDescent="0.25">
      <c r="A119" s="30"/>
      <c r="B119" s="30"/>
    </row>
    <row r="120" spans="1:2" x14ac:dyDescent="0.25">
      <c r="A120" s="30"/>
      <c r="B120" s="30"/>
    </row>
    <row r="121" spans="1:2" x14ac:dyDescent="0.25">
      <c r="A121" s="30"/>
      <c r="B121" s="30"/>
    </row>
    <row r="122" spans="1:2" x14ac:dyDescent="0.25">
      <c r="A122" s="30"/>
      <c r="B122" s="30"/>
    </row>
    <row r="123" spans="1:2" x14ac:dyDescent="0.25">
      <c r="A123" s="30"/>
      <c r="B123" s="30"/>
    </row>
    <row r="124" spans="1:2" x14ac:dyDescent="0.25">
      <c r="A124" s="30"/>
      <c r="B124" s="30"/>
    </row>
    <row r="125" spans="1:2" x14ac:dyDescent="0.25">
      <c r="A125" s="30"/>
      <c r="B125" s="30"/>
    </row>
    <row r="126" spans="1:2" x14ac:dyDescent="0.25">
      <c r="A126" s="30"/>
      <c r="B126" s="30"/>
    </row>
    <row r="127" spans="1:2" x14ac:dyDescent="0.25">
      <c r="A127" s="30"/>
      <c r="B127" s="30"/>
    </row>
    <row r="128" spans="1:2" x14ac:dyDescent="0.25">
      <c r="A128" s="30"/>
      <c r="B128" s="30"/>
    </row>
    <row r="129" spans="1:2" x14ac:dyDescent="0.25">
      <c r="A129" s="30"/>
      <c r="B129" s="30"/>
    </row>
    <row r="130" spans="1:2" x14ac:dyDescent="0.25">
      <c r="A130" s="30"/>
      <c r="B130" s="30"/>
    </row>
    <row r="131" spans="1:2" x14ac:dyDescent="0.25">
      <c r="A131" s="30"/>
      <c r="B131" s="30"/>
    </row>
    <row r="132" spans="1:2" x14ac:dyDescent="0.25">
      <c r="A132" s="30"/>
      <c r="B132" s="30"/>
    </row>
    <row r="133" spans="1:2" x14ac:dyDescent="0.25">
      <c r="A133" s="30"/>
      <c r="B133" s="30"/>
    </row>
    <row r="134" spans="1:2" x14ac:dyDescent="0.25">
      <c r="A134" s="30"/>
      <c r="B134" s="30"/>
    </row>
    <row r="135" spans="1:2" x14ac:dyDescent="0.25">
      <c r="A135" s="30"/>
      <c r="B135" s="30"/>
    </row>
    <row r="136" spans="1:2" x14ac:dyDescent="0.25">
      <c r="A136" s="30"/>
      <c r="B136" s="30"/>
    </row>
    <row r="137" spans="1:2" x14ac:dyDescent="0.25">
      <c r="A137" s="30"/>
      <c r="B137" s="30"/>
    </row>
    <row r="138" spans="1:2" x14ac:dyDescent="0.25">
      <c r="A138" s="30"/>
      <c r="B138" s="30"/>
    </row>
    <row r="139" spans="1:2" x14ac:dyDescent="0.25">
      <c r="A139" s="30"/>
      <c r="B139" s="30"/>
    </row>
    <row r="140" spans="1:2" x14ac:dyDescent="0.25">
      <c r="A140" s="30"/>
      <c r="B140" s="30"/>
    </row>
    <row r="141" spans="1:2" x14ac:dyDescent="0.25">
      <c r="A141" s="30"/>
      <c r="B141" s="30"/>
    </row>
    <row r="142" spans="1:2" x14ac:dyDescent="0.25">
      <c r="A142" s="30"/>
      <c r="B142" s="30"/>
    </row>
    <row r="143" spans="1:2" x14ac:dyDescent="0.25">
      <c r="A143" s="30"/>
      <c r="B143" s="30"/>
    </row>
    <row r="144" spans="1:2" x14ac:dyDescent="0.25">
      <c r="A144" s="30"/>
      <c r="B144" s="30"/>
    </row>
    <row r="145" spans="1:2" x14ac:dyDescent="0.25">
      <c r="A145" s="30"/>
      <c r="B145" s="30"/>
    </row>
    <row r="146" spans="1:2" x14ac:dyDescent="0.25">
      <c r="A146" s="30"/>
      <c r="B146" s="30"/>
    </row>
    <row r="147" spans="1:2" x14ac:dyDescent="0.25">
      <c r="A147" s="30"/>
      <c r="B147" s="30"/>
    </row>
    <row r="148" spans="1:2" x14ac:dyDescent="0.25">
      <c r="A148" s="30"/>
      <c r="B148" s="30"/>
    </row>
    <row r="149" spans="1:2" x14ac:dyDescent="0.25">
      <c r="A149" s="30"/>
      <c r="B149" s="30"/>
    </row>
    <row r="150" spans="1:2" x14ac:dyDescent="0.25">
      <c r="A150" s="30"/>
      <c r="B150" s="30"/>
    </row>
    <row r="151" spans="1:2" x14ac:dyDescent="0.25">
      <c r="A151" s="30"/>
      <c r="B151" s="30"/>
    </row>
    <row r="152" spans="1:2" x14ac:dyDescent="0.25">
      <c r="A152" s="30"/>
      <c r="B152" s="30"/>
    </row>
    <row r="153" spans="1:2" x14ac:dyDescent="0.25">
      <c r="A153" s="30"/>
      <c r="B153" s="30"/>
    </row>
    <row r="154" spans="1:2" x14ac:dyDescent="0.25">
      <c r="A154" s="30"/>
      <c r="B154" s="30"/>
    </row>
    <row r="155" spans="1:2" x14ac:dyDescent="0.25">
      <c r="A155" s="30"/>
      <c r="B155" s="30"/>
    </row>
    <row r="156" spans="1:2" x14ac:dyDescent="0.25">
      <c r="A156" s="30"/>
      <c r="B156" s="30"/>
    </row>
    <row r="157" spans="1:2" x14ac:dyDescent="0.25">
      <c r="A157" s="30"/>
      <c r="B157" s="30"/>
    </row>
    <row r="158" spans="1:2" x14ac:dyDescent="0.25">
      <c r="A158" s="30"/>
      <c r="B158" s="30"/>
    </row>
    <row r="159" spans="1:2" x14ac:dyDescent="0.25">
      <c r="A159" s="30"/>
      <c r="B159" s="30"/>
    </row>
    <row r="160" spans="1:2" x14ac:dyDescent="0.25">
      <c r="A160" s="30"/>
      <c r="B160" s="30"/>
    </row>
    <row r="161" spans="1:2" x14ac:dyDescent="0.25">
      <c r="A161" s="30"/>
      <c r="B161" s="30"/>
    </row>
    <row r="162" spans="1:2" x14ac:dyDescent="0.25">
      <c r="A162" s="30"/>
      <c r="B162" s="30"/>
    </row>
    <row r="163" spans="1:2" x14ac:dyDescent="0.25">
      <c r="A163" s="30"/>
      <c r="B163" s="30"/>
    </row>
    <row r="164" spans="1:2" x14ac:dyDescent="0.25">
      <c r="A164" s="30"/>
      <c r="B164" s="30"/>
    </row>
    <row r="165" spans="1:2" x14ac:dyDescent="0.25">
      <c r="A165" s="30"/>
      <c r="B165" s="30"/>
    </row>
  </sheetData>
  <mergeCells count="3">
    <mergeCell ref="A6:J6"/>
    <mergeCell ref="A7:J7"/>
    <mergeCell ref="A8:J8"/>
  </mergeCells>
  <pageMargins left="0.7" right="0.7" top="0.75" bottom="0.75" header="0.3" footer="0.3"/>
  <pageSetup scale="84" orientation="portrait" r:id="rId1"/>
  <headerFooter>
    <oddHeader>&amp;R&amp;"Arial,Regular"&amp;10Filed: 2022-10-31
EB-2022-0200
Exhibit 9
Tab 2
Schedule 1
Attachment 6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2022-11-01T20:56:33Z</dcterms:created>
  <dcterms:modified xsi:type="dcterms:W3CDTF">2022-11-01T20:56:40Z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2022-11-01T20:56:39Z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ad77b3e4-6f7a-453d-93c7-2385af2c06bd</vt:lpwstr>
  </property>
  <property fmtid="{D5CDD505-2E9C-101B-9397-08002B2CF9AE}" pid="8" name="MSIP_Label_b1a6f161-e42b-4c47-8f69-f6a81e023e2d_ContentBits">
    <vt:lpwstr>0</vt:lpwstr>
  </property>
</Properties>
</file>