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1.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E27E73E5-D421-40B0-B4CF-D62E57D341AC}" xr6:coauthVersionLast="47" xr6:coauthVersionMax="47" xr10:uidLastSave="{13BC2F5C-4813-4CA6-97C2-583AFD27D098}"/>
  <bookViews>
    <workbookView xWindow="-28920" yWindow="0" windowWidth="29040" windowHeight="15840" tabRatio="796" xr2:uid="{2EF45D86-0228-4767-9F7A-393F119C8806}"/>
  </bookViews>
  <sheets>
    <sheet name="2.1.1 - Table 1" sheetId="10" r:id="rId1"/>
    <sheet name="2.1.1 - Table 2" sheetId="9" r:id="rId2"/>
    <sheet name="2.1.1 - Table 3" sheetId="11" r:id="rId3"/>
    <sheet name="2.2.1 - Table 1" sheetId="30" r:id="rId4"/>
    <sheet name="2.2.1 - Table 2" sheetId="31" r:id="rId5"/>
    <sheet name="2.2.1 - Table 3" sheetId="32" r:id="rId6"/>
    <sheet name="2.2.1 - Table 4" sheetId="33" r:id="rId7"/>
    <sheet name="2.3.1 - Table 1" sheetId="12" r:id="rId8"/>
    <sheet name="2.3.1 - Table 2" sheetId="15" r:id="rId9"/>
    <sheet name="2.3.2 - Table 1" sheetId="28" r:id="rId10"/>
    <sheet name="2.3.2 - Table 2" sheetId="29" r:id="rId11"/>
    <sheet name="2.4.1 - Table 1" sheetId="25" r:id="rId12"/>
    <sheet name="2.4.2 - Table 1" sheetId="44" r:id="rId13"/>
    <sheet name="2.4.2 - Table 3" sheetId="45" r:id="rId14"/>
    <sheet name="2.4.2 - Table 4" sheetId="46" r:id="rId15"/>
    <sheet name="2.4.3 - Table 1" sheetId="26" r:id="rId16"/>
    <sheet name="2.4.3 - Table 2" sheetId="27" r:id="rId17"/>
    <sheet name="2.5.2 - Table 1" sheetId="19" r:id="rId18"/>
    <sheet name="2.5.3 - Table 1" sheetId="34" r:id="rId19"/>
    <sheet name="2.5.3 - Table 2" sheetId="35" r:id="rId20"/>
    <sheet name="2.5.3 - Table 3" sheetId="36" r:id="rId21"/>
    <sheet name="2.5.3 - Table 4" sheetId="37" r:id="rId22"/>
    <sheet name="2.5.3 - Table 5" sheetId="38" r:id="rId23"/>
    <sheet name="2.5.3 - Table 6" sheetId="18" r:id="rId24"/>
    <sheet name="2.5.3 - Table 7" sheetId="20" r:id="rId25"/>
    <sheet name="2.5.3 - Table 8" sheetId="21" r:id="rId26"/>
    <sheet name="2.5.3 - Table 9" sheetId="22" r:id="rId27"/>
    <sheet name="2.5.3 - Table 10" sheetId="23" r:id="rId28"/>
    <sheet name="2.5.3 - Table 11" sheetId="24" r:id="rId29"/>
    <sheet name="2.6.1 - Table 1" sheetId="49" r:id="rId30"/>
    <sheet name="2.6.1 - Table 4" sheetId="50" r:id="rId31"/>
    <sheet name="2.6.1 - Table 5" sheetId="51" r:id="rId32"/>
    <sheet name="2.6.1 - Table 6" sheetId="52" r:id="rId33"/>
    <sheet name="2.7.1 Table 1" sheetId="41" r:id="rId34"/>
    <sheet name="2.7.1 Table 2" sheetId="42" r:id="rId35"/>
    <sheet name="2.7.1 Table 3" sheetId="43" r:id="rId36"/>
  </sheets>
  <definedNames>
    <definedName name="_ftn1" localSheetId="33">'2.7.1 Table 1'!$A$27</definedName>
    <definedName name="_ftn2" localSheetId="33">'2.7.1 Table 1'!$A$28</definedName>
    <definedName name="_ftn3" localSheetId="33">'2.7.1 Table 1'!$A$29</definedName>
    <definedName name="_ftnref1" localSheetId="33">'2.7.1 Table 1'!$H$4</definedName>
    <definedName name="_ftnref2" localSheetId="33">'2.7.1 Table 1'!$E$5</definedName>
    <definedName name="_ftnref3" localSheetId="33">'2.7.1 Table 1'!$I$7</definedName>
    <definedName name="_Hlk110597734" localSheetId="29">'2.6.1 - Table 1'!$A$15</definedName>
    <definedName name="_Hlk110949381" localSheetId="29">'2.6.1 - Table 1'!$A$3</definedName>
    <definedName name="_xlnm.Print_Area" localSheetId="0">'2.1.1 - Table 1'!$A$4:$M$32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8" l="1"/>
  <c r="I15" i="38"/>
  <c r="G15" i="38"/>
  <c r="J14" i="31" l="1"/>
  <c r="J13" i="31"/>
  <c r="M23" i="37"/>
  <c r="L23" i="37"/>
  <c r="H12" i="25"/>
  <c r="I12" i="25"/>
  <c r="J12" i="25"/>
  <c r="K12" i="25"/>
  <c r="L12" i="25"/>
  <c r="G12" i="25"/>
  <c r="J8" i="28"/>
  <c r="E11" i="33" l="1"/>
  <c r="E10" i="33"/>
  <c r="E10" i="32"/>
  <c r="E7" i="32"/>
  <c r="I23" i="18" l="1"/>
  <c r="H23" i="18"/>
  <c r="G23" i="18"/>
  <c r="I13" i="38"/>
  <c r="I12" i="38"/>
  <c r="I11" i="38"/>
  <c r="I10" i="38"/>
  <c r="G9" i="38"/>
  <c r="J23" i="37"/>
  <c r="M13" i="37"/>
  <c r="L13" i="37"/>
  <c r="K13" i="37"/>
  <c r="J13" i="37"/>
  <c r="J28" i="10" s="1"/>
  <c r="I13" i="37"/>
  <c r="H13" i="37"/>
  <c r="G13" i="37"/>
  <c r="G22" i="36"/>
  <c r="J22" i="36"/>
  <c r="I22" i="36"/>
  <c r="H22" i="36"/>
  <c r="F22" i="36"/>
  <c r="E22" i="36"/>
  <c r="K20" i="36"/>
  <c r="J17" i="36"/>
  <c r="I17" i="36"/>
  <c r="H17" i="36"/>
  <c r="G17" i="36"/>
  <c r="F17" i="36"/>
  <c r="E17" i="36"/>
  <c r="K15" i="36"/>
  <c r="J13" i="36"/>
  <c r="H13" i="36"/>
  <c r="G13" i="36"/>
  <c r="F13" i="36"/>
  <c r="E13" i="36"/>
  <c r="K11" i="36"/>
  <c r="J9" i="36"/>
  <c r="I9" i="36"/>
  <c r="H9" i="36"/>
  <c r="G9" i="36"/>
  <c r="F9" i="36"/>
  <c r="K7" i="36"/>
  <c r="M12" i="35"/>
  <c r="M16" i="35" s="1"/>
  <c r="L12" i="35"/>
  <c r="L16" i="35" s="1"/>
  <c r="K12" i="35"/>
  <c r="K16" i="35" s="1"/>
  <c r="J12" i="35"/>
  <c r="J16" i="35" s="1"/>
  <c r="I12" i="35"/>
  <c r="I16" i="35" s="1"/>
  <c r="H12" i="35"/>
  <c r="H16" i="35" s="1"/>
  <c r="G12" i="35"/>
  <c r="G16" i="35" s="1"/>
  <c r="K23" i="37" l="1"/>
  <c r="K28" i="10"/>
  <c r="M28" i="10"/>
  <c r="G23" i="37"/>
  <c r="G28" i="10"/>
  <c r="H23" i="37"/>
  <c r="H28" i="10"/>
  <c r="I23" i="37"/>
  <c r="I28" i="10"/>
  <c r="L28" i="10"/>
  <c r="E9" i="36"/>
  <c r="J23" i="18"/>
  <c r="L23" i="18"/>
  <c r="K23" i="18"/>
  <c r="K12" i="36"/>
  <c r="K13" i="36" s="1"/>
  <c r="K16" i="36"/>
  <c r="K17" i="36" s="1"/>
  <c r="I8" i="38"/>
  <c r="I9" i="38"/>
  <c r="I13" i="36"/>
  <c r="K21" i="36"/>
  <c r="K22" i="36" s="1"/>
  <c r="K8" i="36"/>
  <c r="K9" i="36" s="1"/>
  <c r="L16" i="31" l="1"/>
  <c r="J11" i="31" l="1"/>
  <c r="E13" i="33" l="1"/>
  <c r="E9" i="32"/>
  <c r="G13" i="33" l="1"/>
  <c r="H12" i="33"/>
  <c r="F11" i="33"/>
  <c r="F13" i="33" s="1"/>
  <c r="H10" i="33"/>
  <c r="H9" i="33"/>
  <c r="A9" i="33"/>
  <c r="A10" i="33" s="1"/>
  <c r="A11" i="33" s="1"/>
  <c r="A12" i="33" s="1"/>
  <c r="A13" i="33" s="1"/>
  <c r="H8" i="33"/>
  <c r="G12" i="32"/>
  <c r="E12" i="32"/>
  <c r="H11" i="32"/>
  <c r="F10" i="32"/>
  <c r="F12" i="32" s="1"/>
  <c r="H9" i="32"/>
  <c r="H8" i="32"/>
  <c r="A8" i="32"/>
  <c r="A9" i="32" s="1"/>
  <c r="A10" i="32" s="1"/>
  <c r="A11" i="32" s="1"/>
  <c r="A12" i="32" s="1"/>
  <c r="H7" i="32"/>
  <c r="L19" i="31"/>
  <c r="K19" i="31"/>
  <c r="J19" i="31"/>
  <c r="I19" i="31"/>
  <c r="H19" i="31"/>
  <c r="L11" i="31"/>
  <c r="I11" i="31"/>
  <c r="H11" i="31"/>
  <c r="G11" i="31"/>
  <c r="G8" i="31"/>
  <c r="L18" i="30"/>
  <c r="K18" i="30"/>
  <c r="J18" i="30"/>
  <c r="I18" i="30"/>
  <c r="H18" i="30"/>
  <c r="G8" i="30"/>
  <c r="G13" i="30" s="1"/>
  <c r="H8" i="30" s="1"/>
  <c r="H13" i="30" s="1"/>
  <c r="G14" i="31" l="1"/>
  <c r="H8" i="31" s="1"/>
  <c r="H14" i="31" s="1"/>
  <c r="I8" i="31" s="1"/>
  <c r="I14" i="31" s="1"/>
  <c r="H17" i="30"/>
  <c r="I8" i="30"/>
  <c r="I13" i="30" s="1"/>
  <c r="H10" i="32"/>
  <c r="H12" i="32" s="1"/>
  <c r="H11" i="33"/>
  <c r="H13" i="33" s="1"/>
  <c r="H30" i="10"/>
  <c r="I30" i="10"/>
  <c r="J30" i="10"/>
  <c r="K30" i="10"/>
  <c r="L30" i="10"/>
  <c r="M30" i="10"/>
  <c r="G30" i="10"/>
  <c r="J14" i="28"/>
  <c r="J10" i="28"/>
  <c r="J12" i="28"/>
  <c r="J13" i="28"/>
  <c r="J17" i="28" s="1"/>
  <c r="L15" i="15"/>
  <c r="H18" i="31" l="1"/>
  <c r="J8" i="31"/>
  <c r="I18" i="31"/>
  <c r="J8" i="30"/>
  <c r="J13" i="30" s="1"/>
  <c r="I17" i="30"/>
  <c r="J20" i="28"/>
  <c r="J23" i="28" s="1"/>
  <c r="J17" i="30" l="1"/>
  <c r="K8" i="30"/>
  <c r="K13" i="30" s="1"/>
  <c r="K8" i="31"/>
  <c r="K14" i="31" s="1"/>
  <c r="J18" i="31"/>
  <c r="H32" i="10"/>
  <c r="I32" i="10"/>
  <c r="J32" i="10"/>
  <c r="L32" i="10"/>
  <c r="G32" i="10"/>
  <c r="K18" i="31" l="1"/>
  <c r="L8" i="31"/>
  <c r="L14" i="31" s="1"/>
  <c r="L18" i="31" s="1"/>
  <c r="K17" i="30"/>
  <c r="L8" i="30"/>
  <c r="L13" i="30" s="1"/>
  <c r="L17" i="30" s="1"/>
  <c r="K32" i="10"/>
  <c r="M32" i="10"/>
  <c r="F23" i="20"/>
  <c r="E23" i="20"/>
  <c r="G22" i="20"/>
  <c r="G21" i="20"/>
  <c r="G20" i="20"/>
  <c r="G19" i="20"/>
  <c r="G18" i="20"/>
  <c r="G17" i="20"/>
  <c r="G16" i="20"/>
  <c r="G15" i="20"/>
  <c r="G14" i="20"/>
  <c r="G13" i="20"/>
  <c r="G12" i="20"/>
  <c r="G11" i="20"/>
  <c r="G10" i="20"/>
  <c r="G9" i="20"/>
  <c r="G8" i="20"/>
  <c r="G23" i="20" s="1"/>
  <c r="H19" i="15"/>
  <c r="I19" i="15"/>
  <c r="J19" i="15"/>
  <c r="K19" i="15"/>
  <c r="L19" i="15"/>
  <c r="H20" i="15"/>
  <c r="I20" i="15"/>
  <c r="J20" i="15"/>
  <c r="K20" i="15"/>
  <c r="L20" i="15"/>
  <c r="H21" i="15"/>
  <c r="I21" i="15"/>
  <c r="J21" i="15"/>
  <c r="K21" i="15"/>
  <c r="L21" i="15"/>
  <c r="H22" i="15"/>
  <c r="I22" i="15"/>
  <c r="J22" i="15"/>
  <c r="K22" i="15"/>
  <c r="L22" i="15"/>
  <c r="H23" i="15"/>
  <c r="I23" i="15"/>
  <c r="J23" i="15"/>
  <c r="K23" i="15"/>
  <c r="L23" i="15"/>
  <c r="H24" i="15"/>
  <c r="I24" i="15"/>
  <c r="J24" i="15"/>
  <c r="K24" i="15"/>
  <c r="L24" i="15"/>
  <c r="I18" i="15"/>
  <c r="J18" i="15"/>
  <c r="K18" i="15"/>
  <c r="L18" i="15"/>
  <c r="H18" i="15"/>
  <c r="J21" i="19" l="1"/>
  <c r="H21" i="19"/>
  <c r="I21" i="19"/>
  <c r="K21" i="19"/>
  <c r="E9" i="11" l="1"/>
  <c r="E8" i="11"/>
  <c r="E15" i="11" l="1"/>
  <c r="E14" i="11"/>
  <c r="E13" i="11"/>
  <c r="E12" i="11"/>
  <c r="G10" i="9"/>
  <c r="G14" i="9" s="1"/>
  <c r="H10" i="9"/>
  <c r="H14" i="9" s="1"/>
  <c r="I10" i="9"/>
  <c r="I14" i="9" s="1"/>
  <c r="J10" i="9"/>
  <c r="J14" i="9" s="1"/>
  <c r="K10" i="9"/>
  <c r="K14" i="9" s="1"/>
  <c r="L10" i="9"/>
  <c r="L14" i="9" s="1"/>
  <c r="E10" i="11"/>
  <c r="E17" i="11" l="1"/>
  <c r="E19" i="11" s="1"/>
  <c r="A15" i="12" l="1"/>
  <c r="A17" i="12" s="1"/>
  <c r="A19" i="12" s="1"/>
  <c r="E19" i="12"/>
</calcChain>
</file>

<file path=xl/sharedStrings.xml><?xml version="1.0" encoding="utf-8"?>
<sst xmlns="http://schemas.openxmlformats.org/spreadsheetml/2006/main" count="1166" uniqueCount="433">
  <si>
    <t>Table 1</t>
  </si>
  <si>
    <t>Line No</t>
  </si>
  <si>
    <t>Particulars ($ millions)</t>
  </si>
  <si>
    <t>Utility</t>
  </si>
  <si>
    <t>Actual</t>
  </si>
  <si>
    <t>Estimate</t>
  </si>
  <si>
    <t>Bridge Year</t>
  </si>
  <si>
    <t>Test Year</t>
  </si>
  <si>
    <t>(a)</t>
  </si>
  <si>
    <t>(b)</t>
  </si>
  <si>
    <t>(c)</t>
  </si>
  <si>
    <t>(d)</t>
  </si>
  <si>
    <t>(e)</t>
  </si>
  <si>
    <t>(f)</t>
  </si>
  <si>
    <t>(1)</t>
  </si>
  <si>
    <t>EGD</t>
  </si>
  <si>
    <t>Underground Storage Plant</t>
  </si>
  <si>
    <t>Total</t>
  </si>
  <si>
    <t>Union</t>
  </si>
  <si>
    <t>EGI</t>
  </si>
  <si>
    <t>Notes:</t>
  </si>
  <si>
    <t>Table 2</t>
  </si>
  <si>
    <t>OEB Approved</t>
  </si>
  <si>
    <t>(g)</t>
  </si>
  <si>
    <t>Table 3</t>
  </si>
  <si>
    <t>Table 4</t>
  </si>
  <si>
    <t>Utility Rate Base Summary - Average of Monthly Averages</t>
  </si>
  <si>
    <t>Gross Property, Plant and Equipment</t>
  </si>
  <si>
    <t>Accumulated Depreciation</t>
  </si>
  <si>
    <t>Net Property, Plant and Equipment</t>
  </si>
  <si>
    <t>Utility Rate Base</t>
  </si>
  <si>
    <t>Column (a) - EB-2020-0134.</t>
  </si>
  <si>
    <t>Column (c) - EB-2022-0110.</t>
  </si>
  <si>
    <t>Accumulated Deferred Income Taxes</t>
  </si>
  <si>
    <t>Materials and Supplies</t>
  </si>
  <si>
    <t>Customer Security Deposits</t>
  </si>
  <si>
    <t>DCB Receivable (Payable)</t>
  </si>
  <si>
    <t>Gas in Storage</t>
  </si>
  <si>
    <t>Column (b) - EB-2021-0149, Updated: 2021-09-23.</t>
  </si>
  <si>
    <t>(2)</t>
  </si>
  <si>
    <t>DCB Receivable/(Payable)</t>
  </si>
  <si>
    <t>Particulars</t>
  </si>
  <si>
    <t>No.</t>
  </si>
  <si>
    <t>Line</t>
  </si>
  <si>
    <t>2024 Test Year</t>
  </si>
  <si>
    <t xml:space="preserve">Customer Security Deposits </t>
  </si>
  <si>
    <t>Table 5</t>
  </si>
  <si>
    <t>Variance of Gross PPE to Prior Year</t>
  </si>
  <si>
    <t>In-service Additions</t>
  </si>
  <si>
    <t>Test
Year</t>
  </si>
  <si>
    <t>Bridge
Year</t>
  </si>
  <si>
    <t>Prepaid Expenses</t>
  </si>
  <si>
    <t>Balancing Gas</t>
  </si>
  <si>
    <t>Variances</t>
  </si>
  <si>
    <t>Customer Related Distribution Plant</t>
  </si>
  <si>
    <t>System Improvements and Upgrades</t>
  </si>
  <si>
    <t>General and Other Plant</t>
  </si>
  <si>
    <t>Sub total</t>
  </si>
  <si>
    <t>Work and Asset Management Solution (WAMS)</t>
  </si>
  <si>
    <t>Leave to Construct - GTA Reinforcement</t>
  </si>
  <si>
    <t>Leave to Construct - Ottawa Reinforcement</t>
  </si>
  <si>
    <t>Storage</t>
  </si>
  <si>
    <t>Transmission</t>
  </si>
  <si>
    <t>Distribution</t>
  </si>
  <si>
    <t>General</t>
  </si>
  <si>
    <t>Overheads</t>
  </si>
  <si>
    <t>Less: Capital Pass Through Projects</t>
  </si>
  <si>
    <t>Capital expenditures are shown on an annual basis</t>
  </si>
  <si>
    <t>Expenditures are net of contributions and include IDC</t>
  </si>
  <si>
    <t>Compression Stations</t>
  </si>
  <si>
    <t>Customer Connections</t>
  </si>
  <si>
    <t>Distribution Pipe</t>
  </si>
  <si>
    <t>Distribution Stations</t>
  </si>
  <si>
    <t>Fleet &amp; Equipment</t>
  </si>
  <si>
    <t>Growth - Distribution System Reinforcement</t>
  </si>
  <si>
    <t>Real Estate &amp; Workplace Services</t>
  </si>
  <si>
    <t>Technology Information Services (TIS)</t>
  </si>
  <si>
    <t>Transmission Pipe and Underground Storage</t>
  </si>
  <si>
    <t>Utilization</t>
  </si>
  <si>
    <t>EA Fixed Overhead</t>
  </si>
  <si>
    <t>Capitalized Overheads</t>
  </si>
  <si>
    <t>Integration Capital</t>
  </si>
  <si>
    <t>Community Expansion</t>
  </si>
  <si>
    <t>Other</t>
  </si>
  <si>
    <t>(3)</t>
  </si>
  <si>
    <t>Overheads are included in the Asset Classes starting in 2021</t>
  </si>
  <si>
    <t>Forecast</t>
  </si>
  <si>
    <t>Technology Information Services</t>
  </si>
  <si>
    <t>Comparison of Utility Capital Expenditures 2019 Actual &amp; 2020 Actual</t>
  </si>
  <si>
    <t>2020 Actual Over/(Under) 2019 Actual</t>
  </si>
  <si>
    <t>(c) = (b-a)</t>
  </si>
  <si>
    <t>Comparison of Utility Capital Expenditures 2020 Actual &amp; 2021 Actual</t>
  </si>
  <si>
    <t>Table 6</t>
  </si>
  <si>
    <t>Comparison of Utility Capital Expenditures 2021 Actual &amp; 2022 Estimate</t>
  </si>
  <si>
    <t>2022 Estimate Over/(Under) 2021 Actual</t>
  </si>
  <si>
    <t>Table 7</t>
  </si>
  <si>
    <t>Comparison of Utility Capital Expenditures 2022 Estimate &amp; 2023 Bridge Year</t>
  </si>
  <si>
    <t>2023 Bridge Over/(Under) 2022 Estimate</t>
  </si>
  <si>
    <t>Table 8</t>
  </si>
  <si>
    <t>Comparison of Utility Capital Expenditures 2023 Bridge Year &amp; 2024 Test Year</t>
  </si>
  <si>
    <t>2024 Test Over/(Under) 2023 Bridge</t>
  </si>
  <si>
    <t>Utility Rate Base &amp; Capital Expenditures</t>
  </si>
  <si>
    <t>Capital Expenditures</t>
  </si>
  <si>
    <t>Working Capital - Variance Analysis - Average of Monthly Averages</t>
  </si>
  <si>
    <t>Variance of Working Capital to Prior Year</t>
  </si>
  <si>
    <t>APCDA Capitalization Policy Impacts - Capital Expenditures</t>
  </si>
  <si>
    <t>MOP Verification</t>
  </si>
  <si>
    <t>Distribution Integrity Technology</t>
  </si>
  <si>
    <t>Distribution Records Management Program</t>
  </si>
  <si>
    <t>Integrity Digs</t>
  </si>
  <si>
    <t>Interest During Construction</t>
  </si>
  <si>
    <t>Enbridge Gas Burden Rates by Organization Level</t>
  </si>
  <si>
    <t>Organization Level</t>
  </si>
  <si>
    <t>Line No.</t>
  </si>
  <si>
    <t>N/A</t>
  </si>
  <si>
    <t>Clerical</t>
  </si>
  <si>
    <t>Technical</t>
  </si>
  <si>
    <t>Hourly</t>
  </si>
  <si>
    <t>Management</t>
  </si>
  <si>
    <t>Expenses</t>
  </si>
  <si>
    <t>Working Capital</t>
  </si>
  <si>
    <t>(c) = (a)-(b)</t>
  </si>
  <si>
    <t>(e) = (d)*(c)/365</t>
  </si>
  <si>
    <t>Gas Purchases</t>
  </si>
  <si>
    <t>Property Taxes</t>
  </si>
  <si>
    <t>Interest Expense</t>
  </si>
  <si>
    <t>Income Taxes</t>
  </si>
  <si>
    <t>HST</t>
  </si>
  <si>
    <t>Total - including HST</t>
  </si>
  <si>
    <t>Total - including Federal Carbon</t>
  </si>
  <si>
    <t>Union 2013</t>
  </si>
  <si>
    <t>EGD 2013</t>
  </si>
  <si>
    <t>Revenue Lag Days (Days)</t>
  </si>
  <si>
    <t>Expense Lead Days (Days)</t>
  </si>
  <si>
    <t>Net Lag Days (Days)</t>
  </si>
  <si>
    <t>Operations &amp; Maintenance</t>
  </si>
  <si>
    <t>Federal Carbon</t>
  </si>
  <si>
    <t>Lead/Lag Comparison to Previous OEB-Approved</t>
  </si>
  <si>
    <t>Working Cash Allowance</t>
  </si>
  <si>
    <t>Working Cash Allowance (1)</t>
  </si>
  <si>
    <t xml:space="preserve">Total Utility Rate Base </t>
  </si>
  <si>
    <t>Combined</t>
  </si>
  <si>
    <t>Total Capital Expenditures</t>
  </si>
  <si>
    <t>Total Working Capital</t>
  </si>
  <si>
    <t>OEB- Approved</t>
  </si>
  <si>
    <t>Utility Property, Plant &amp; Equipment - Continuity of Gross Assets</t>
  </si>
  <si>
    <t>Opening Gross Property, Plant and Equipment</t>
  </si>
  <si>
    <t>Retirements and Disposals</t>
  </si>
  <si>
    <t>Closing Property, Plant and Equipment</t>
  </si>
  <si>
    <t>Average of Monthly Averages</t>
  </si>
  <si>
    <t>Variance of Avg of Monthly Avg to Prior Year</t>
  </si>
  <si>
    <t>Utility Property, Plant &amp; Equipment - Continuity of Accumulated Depreciation</t>
  </si>
  <si>
    <t>Opening Accumulated Depreciation</t>
  </si>
  <si>
    <t>Depreciation</t>
  </si>
  <si>
    <t>Costs net of Proceeds</t>
  </si>
  <si>
    <t>Closing Accumulated Depreciation</t>
  </si>
  <si>
    <t>Variance of Accumualted Depreciation to Prior Year</t>
  </si>
  <si>
    <t>2024 Test Year Utility Property, Plant and Equipment</t>
  </si>
  <si>
    <t>Gross Assets</t>
  </si>
  <si>
    <t>Asset Harmonization Adjustments</t>
  </si>
  <si>
    <t>Unregulated Cost Allocation Adjustments</t>
  </si>
  <si>
    <t>Restated Opening Gross Property, Plant and Equipment</t>
  </si>
  <si>
    <t xml:space="preserve">Distribution Plant </t>
  </si>
  <si>
    <t>Transmission Plant</t>
  </si>
  <si>
    <t>Storage Plant</t>
  </si>
  <si>
    <t>General Plant</t>
  </si>
  <si>
    <t>Other Plant</t>
  </si>
  <si>
    <t>Opening Accumualted Depreciation</t>
  </si>
  <si>
    <t>Restated Opening Accumualted Depreciation</t>
  </si>
  <si>
    <t>Adjustments and Other</t>
  </si>
  <si>
    <t>Opening Balance Adjustments (1)</t>
  </si>
  <si>
    <t>Includes asset harmonization and unregulated cost allocation adjustments.</t>
  </si>
  <si>
    <t>(d) = (a+b+c)</t>
  </si>
  <si>
    <t>Earning Sharing Mechanism Filings</t>
  </si>
  <si>
    <t xml:space="preserve">Earnings Sharing Docket </t>
  </si>
  <si>
    <t>Utility and Reporting Year</t>
  </si>
  <si>
    <t>EB-2015-0122</t>
  </si>
  <si>
    <t>EGD - 2014</t>
  </si>
  <si>
    <t>EB-2015-0010</t>
  </si>
  <si>
    <t>Union - 2014</t>
  </si>
  <si>
    <t>EB-2016-0142</t>
  </si>
  <si>
    <t>EGD - 2015</t>
  </si>
  <si>
    <t>EB-2016-0118</t>
  </si>
  <si>
    <t>Union - 2015</t>
  </si>
  <si>
    <t>EB-2017-0102</t>
  </si>
  <si>
    <t>EGD - 2016</t>
  </si>
  <si>
    <t>EB-2017-0091</t>
  </si>
  <si>
    <t>Union - 2016</t>
  </si>
  <si>
    <t>EB-2018-0131</t>
  </si>
  <si>
    <t>EGD - 2017</t>
  </si>
  <si>
    <t>EB-2018-0105</t>
  </si>
  <si>
    <t>Union - 2017</t>
  </si>
  <si>
    <t>EB-2019-0105</t>
  </si>
  <si>
    <t>EGI - 2018</t>
  </si>
  <si>
    <t>EB-2020-0134</t>
  </si>
  <si>
    <t>EGI - 2019</t>
  </si>
  <si>
    <t>EB-2021-0149</t>
  </si>
  <si>
    <t>EGI - 2020</t>
  </si>
  <si>
    <t>EB-2022-0110</t>
  </si>
  <si>
    <t>EGI - 2021</t>
  </si>
  <si>
    <t>Utility Capital Expenditures - EGD 2013 to 2018 Actual vs Budget</t>
  </si>
  <si>
    <t>OEB Approved Budget - Core Expenditures</t>
  </si>
  <si>
    <t>EGD Actual Core Expenditures</t>
  </si>
  <si>
    <t>Total over/(under) spend</t>
  </si>
  <si>
    <t>OEB Approved Budget - GTA Project</t>
  </si>
  <si>
    <t>EGD Actual Expenditures - GTA Project</t>
  </si>
  <si>
    <t>OEB Approved Budget - WAMS Project</t>
  </si>
  <si>
    <t>EGD Actual Expenditures - WAMS Project</t>
  </si>
  <si>
    <t>EGD Actual Expenditures - Ottawa Reinforcement</t>
  </si>
  <si>
    <t>Utility Capital Expenditures - Union 2013-2018</t>
  </si>
  <si>
    <t>Parkway West Reliability</t>
  </si>
  <si>
    <t>Parkway D &amp; Brantford-Kirkwall Projects</t>
  </si>
  <si>
    <t>2016 Dawn-Parkway Growth Project</t>
  </si>
  <si>
    <t>Burlington-Oakville Pipeline</t>
  </si>
  <si>
    <t>2017 Dawn-Parkway Project</t>
  </si>
  <si>
    <t>Panhandle Reinforcement</t>
  </si>
  <si>
    <t>Utility Capital Expenditures - Union Capital Pass-Through Projects 2013 to 2018</t>
  </si>
  <si>
    <t>LTC Budget</t>
  </si>
  <si>
    <t>Actual Spend</t>
  </si>
  <si>
    <t>Variance</t>
  </si>
  <si>
    <t>Utility Capital Expenditures by Asset Class 2019 Actual -2024 Test Year</t>
  </si>
  <si>
    <t>Table 9</t>
  </si>
  <si>
    <t>Table 10</t>
  </si>
  <si>
    <t>Table 11</t>
  </si>
  <si>
    <t>2024 Working Cash Allowance Requirements</t>
  </si>
  <si>
    <t xml:space="preserve">Revenue </t>
  </si>
  <si>
    <t>(Days) (1)</t>
  </si>
  <si>
    <t>Expense</t>
  </si>
  <si>
    <t>(Days)</t>
  </si>
  <si>
    <t xml:space="preserve">Net </t>
  </si>
  <si>
    <t>($) (7)</t>
  </si>
  <si>
    <t>($)</t>
  </si>
  <si>
    <t>Interest Expense (8)</t>
  </si>
  <si>
    <t>Subtotal</t>
  </si>
  <si>
    <t xml:space="preserve">(Days) </t>
  </si>
  <si>
    <t>Property Tax Expense</t>
  </si>
  <si>
    <t>Income Tax Expense</t>
  </si>
  <si>
    <t>Operations and Maintenance (O&amp;M) Costs</t>
  </si>
  <si>
    <t>Note:</t>
  </si>
  <si>
    <t>Particulars ($000s)</t>
  </si>
  <si>
    <t>(c) = (a - b)</t>
  </si>
  <si>
    <t>39.2 (2)</t>
  </si>
  <si>
    <t>44.6 (3)</t>
  </si>
  <si>
    <t>(17.5) (4)</t>
  </si>
  <si>
    <t>11.5 (5)</t>
  </si>
  <si>
    <t>15.2 (6)</t>
  </si>
  <si>
    <t>Sub-Total O&amp;M Impacts</t>
  </si>
  <si>
    <t xml:space="preserve">The EGD Ontario T-Service Parkway deliveries have not been factored into the System Capacity or Design Day Demand of the Dawn Parkway System in columns (b) and (c). Had they been factored in, both the System Capacity and Design Day Demand would increase by the amount of the EGD Ontario T-Service Parkway deliveries with no change to the Surplus Capacity. </t>
  </si>
  <si>
    <t>There are small variances in the Dawn Parkway System capacity. As customer demand (both in-franchise and ex-franchise) changes at the various locations along the pipeline system the system capacity changes. Capacity also changes due to proposed infrastructure builds.</t>
  </si>
  <si>
    <t>Total Parkway deliveries for which the Parkway Delivery Commitment Incentive or market-based solution price will be applied. The market-based solution of approximately 26.5 TJ/d is included in the Union South total.</t>
  </si>
  <si>
    <t>2031/2032</t>
  </si>
  <si>
    <t>2030/2031</t>
  </si>
  <si>
    <t>2029/2030</t>
  </si>
  <si>
    <t>2028/2029</t>
  </si>
  <si>
    <t>2027/2028</t>
  </si>
  <si>
    <t>2026/2027</t>
  </si>
  <si>
    <t>2025/2026</t>
  </si>
  <si>
    <t>2024/2025</t>
  </si>
  <si>
    <t>2023/2024</t>
  </si>
  <si>
    <t>(TJ/d)</t>
  </si>
  <si>
    <t>T-Service(3)</t>
  </si>
  <si>
    <t xml:space="preserve">South </t>
  </si>
  <si>
    <t xml:space="preserve">Ontario </t>
  </si>
  <si>
    <t xml:space="preserve">Union </t>
  </si>
  <si>
    <t xml:space="preserve">EGD </t>
  </si>
  <si>
    <t>Surplus Capacity (TJ/d)</t>
  </si>
  <si>
    <t>Design Day Demand (TJ/d)</t>
  </si>
  <si>
    <t>System Capacity(2) (TJ/d)</t>
  </si>
  <si>
    <t>Winter</t>
  </si>
  <si>
    <t>Parkway Deliveries(1)</t>
  </si>
  <si>
    <t>Dawn Parkway System Continuity</t>
  </si>
  <si>
    <t xml:space="preserve">Capacity </t>
  </si>
  <si>
    <t xml:space="preserve">Surplus </t>
  </si>
  <si>
    <t xml:space="preserve">System </t>
  </si>
  <si>
    <t>Panhandle System Continuity</t>
  </si>
  <si>
    <t>System capacity increase explained in Section 5.2.</t>
  </si>
  <si>
    <t>718 (1)</t>
  </si>
  <si>
    <t>System Capacity (TJ/d)</t>
  </si>
  <si>
    <t>Sarnia Industrial Line Continuity</t>
  </si>
  <si>
    <t>Pension and Benefits Burden Rate Calculation</t>
  </si>
  <si>
    <t>Organizational Level</t>
  </si>
  <si>
    <t>HR Burden Rate</t>
  </si>
  <si>
    <t>Weighting</t>
  </si>
  <si>
    <t>Burden Rate</t>
  </si>
  <si>
    <t>E310 – Clerical</t>
  </si>
  <si>
    <t>E320 – Clerical / Technical</t>
  </si>
  <si>
    <t>E400 – Technical / Professional</t>
  </si>
  <si>
    <t>E410 – Technical / Professional</t>
  </si>
  <si>
    <t>E420 – Technical / Professional</t>
  </si>
  <si>
    <t>E500 – Specialist</t>
  </si>
  <si>
    <t>E510 – Specialist</t>
  </si>
  <si>
    <t>E600 – Manager</t>
  </si>
  <si>
    <t>Unionized Staff</t>
  </si>
  <si>
    <t>Comparison of Overhead Capitalization Methodologies - 2024 Test Year</t>
  </si>
  <si>
    <t>Historical Method</t>
  </si>
  <si>
    <t>EGI Harmonized Method</t>
  </si>
  <si>
    <t>Capitalized Amount</t>
  </si>
  <si>
    <t>Capitalization Rate</t>
  </si>
  <si>
    <t>(c) - (a)</t>
  </si>
  <si>
    <t>Operations Costs</t>
  </si>
  <si>
    <t>Business Units Costs</t>
  </si>
  <si>
    <t>Shared Services Costs</t>
  </si>
  <si>
    <t>Pension &amp; Benefits Costs (1)</t>
  </si>
  <si>
    <t>Change in Overhead Capitalization Methodology - O&amp;M Impact</t>
  </si>
  <si>
    <t>Bridge</t>
  </si>
  <si>
    <t>Year</t>
  </si>
  <si>
    <t>EGI Harmonized Methodology</t>
  </si>
  <si>
    <t>Historical Methodology</t>
  </si>
  <si>
    <t>O&amp;M Impact</t>
  </si>
  <si>
    <t>N/A indicates newly added lead/lag categories that were not included in prior EGD and Union lead/lag studies.</t>
  </si>
  <si>
    <t xml:space="preserve">Revenue Lag Days (Days) </t>
  </si>
  <si>
    <t xml:space="preserve">Expense Lead Days (Days) </t>
  </si>
  <si>
    <t xml:space="preserve">Net Lag Days (Days) </t>
  </si>
  <si>
    <t>Negatives represent decreases in capitalization and increases to O&amp;M for lines 1 to 5.</t>
  </si>
  <si>
    <t>Positives represent a increase in capitalization and an decrease in interest expense for line 6.</t>
  </si>
  <si>
    <t>Exhibit 2, Tab 3, Schedule 2, Attachment 1, Table 3-1.</t>
  </si>
  <si>
    <t>Exhibit 2, Tab 3, Schedule 2, Attachment 1, Table 4-1.</t>
  </si>
  <si>
    <t>Exhibit 2, Tab 3, Schedule 2, Attachment 1, Table 4-2.</t>
  </si>
  <si>
    <t>Exhibit 2, Tab 3, Schedule 2, Attachment 1, Table 4-5.</t>
  </si>
  <si>
    <t>Exhibit 2, Tab 3, Schedule 2, Attachment 1, Table 4-6.</t>
  </si>
  <si>
    <t>Exhibit 2, Tab 3, Schedule 2, Attachment 1, Table 4-7.</t>
  </si>
  <si>
    <t>Exhibit 6, Tab 1, Schedule 2, Attachment 1.</t>
  </si>
  <si>
    <t>Exhibit 5, Tab 2, Schedule 1, Attachment 1.</t>
  </si>
  <si>
    <t>Weighting in column (b) calculated using estimated capitalized labour for each organization level as a proportion of total estimated capitalized labour.</t>
  </si>
  <si>
    <t>Pension and Benefits costs include total net periodic pension costs and postretirement benefit costs to align with utility income statement presentation, however only the service cost component is eligible for capitalization. The capitalization rates after removing the non-service cost components of pension and OPEB are 23.9% for the historical methodologies and 29.3% for the harmonized methodology.</t>
  </si>
  <si>
    <t>Negative amounts represent a decrease to Operating &amp; Maintenance (O&amp;M) expense and an increase to capital expenditures.</t>
  </si>
  <si>
    <t>Sudbury Replacement Project</t>
  </si>
  <si>
    <t>Enbridge Gas 2024</t>
  </si>
  <si>
    <t xml:space="preserve">Particulars </t>
  </si>
  <si>
    <t>2022(2)</t>
  </si>
  <si>
    <t>E300 – Clerical</t>
  </si>
  <si>
    <t>N/A (1)</t>
  </si>
  <si>
    <t>Historical Burden Rates by Organization Level – Union Gas</t>
  </si>
  <si>
    <t>OEB Approved-</t>
  </si>
  <si>
    <t>The approved LTC for Ottawa reinforcement was $51 million</t>
  </si>
  <si>
    <r>
      <t>Price of Carbon ($/tCO</t>
    </r>
    <r>
      <rPr>
        <vertAlign val="subscript"/>
        <sz val="10"/>
        <color rgb="FF000000"/>
        <rFont val="Arial"/>
        <family val="2"/>
      </rPr>
      <t>2</t>
    </r>
    <r>
      <rPr>
        <sz val="10"/>
        <color rgb="FF000000"/>
        <rFont val="Arial"/>
        <family val="2"/>
      </rPr>
      <t>e)</t>
    </r>
  </si>
  <si>
    <r>
      <t>FCC Rate (¢/m</t>
    </r>
    <r>
      <rPr>
        <vertAlign val="superscript"/>
        <sz val="10"/>
        <color rgb="FF000000"/>
        <rFont val="Arial"/>
        <family val="2"/>
      </rPr>
      <t>3</t>
    </r>
    <r>
      <rPr>
        <sz val="10"/>
        <color rgb="FF000000"/>
        <rFont val="Arial"/>
        <family val="2"/>
      </rPr>
      <t>)</t>
    </r>
  </si>
  <si>
    <t>Potential ICM Projects: EGI</t>
  </si>
  <si>
    <t>USP Investment Category</t>
  </si>
  <si>
    <t>Investment Name</t>
  </si>
  <si>
    <t>In-Service Date</t>
  </si>
  <si>
    <t>In-Service Capital</t>
  </si>
  <si>
    <t>System Renewal</t>
  </si>
  <si>
    <t>Dawn C Compression Lifecycle</t>
  </si>
  <si>
    <t>Growth</t>
  </si>
  <si>
    <t>System Service</t>
  </si>
  <si>
    <t>Hamilton Industrial Reinforcement</t>
  </si>
  <si>
    <t>A:10 Wilson Avenue, Toronto, VSM Replacement</t>
  </si>
  <si>
    <t>Transmission Pipe &amp; Underground Storage</t>
  </si>
  <si>
    <t>System Access</t>
  </si>
  <si>
    <t>Dawn to Parkway Expansion Project - Kirkwall-Hamilton NPS 48</t>
  </si>
  <si>
    <t>PREP: NPS 36 Looping to Comber Transmission</t>
  </si>
  <si>
    <t>New London Site</t>
  </si>
  <si>
    <t>Technology and Information Services</t>
  </si>
  <si>
    <t>Contract Market Systems – Technology Obsolescence</t>
  </si>
  <si>
    <t>Table 5: 2024 Investments Subject to LTC</t>
  </si>
  <si>
    <t xml:space="preserve"> Asset Class</t>
  </si>
  <si>
    <t>Investment Code</t>
  </si>
  <si>
    <t>2023 to 2032 Forecast</t>
  </si>
  <si>
    <t>St. Laurent Phase 3 - Coventry/Cummings/St. Laurent (Plastic)</t>
  </si>
  <si>
    <t>St. Laurent Phase 3  - North/South (NPS12/16 Steel)</t>
  </si>
  <si>
    <t>NPS 8 Port Stanley Replacement</t>
  </si>
  <si>
    <t>NW 2103 Dundalk XHP Reinforcement SRP</t>
  </si>
  <si>
    <t>SRP_LUG East_Kingston_28401002STN &amp; Reinforcement_NPS12_1000m_1210kPa</t>
  </si>
  <si>
    <t>SRP_LUG East_Picton_28103006STN_Rebuild</t>
  </si>
  <si>
    <t>SRP_North_Timmins_Hwy 655_Reinforcement_NPS6_850m_6895kPa</t>
  </si>
  <si>
    <t>SRP_Southwest_Woodstock_Reinforcement &amp; Reinforcement_NPS6_8200m_1900kPa</t>
  </si>
  <si>
    <t>SRP_LUG East Kingston_Creekford Rd_Reinforcement_NPS8_6200m_6895kPa</t>
  </si>
  <si>
    <t>WIND: Wheatley-1B - Panhandle Distribution Reinforcement - Wheatley Lateral Replacement and Reinforcement</t>
  </si>
  <si>
    <t>Dawn to Corunna</t>
  </si>
  <si>
    <t>Dawn Parkway Expansion Project (Kirkwall-Hamilton NPS 48)</t>
  </si>
  <si>
    <t>Panhandle Regional Expansion Project</t>
  </si>
  <si>
    <t>Panhandle Regional Expansion Project - Leamington Interconnect</t>
  </si>
  <si>
    <t xml:space="preserve">2024 Forecast </t>
  </si>
  <si>
    <t>Table 6: 2024 Investments Not Subject to LTC</t>
  </si>
  <si>
    <t xml:space="preserve"> 2024 Forecast </t>
  </si>
  <si>
    <t xml:space="preserve"> 2023 to 2032 Forecast </t>
  </si>
  <si>
    <t>VPM - Erin Township</t>
  </si>
  <si>
    <t>A10:  Wilson Avenue, Toronto, VSM Replacement</t>
  </si>
  <si>
    <t>Oshawa LP Replacement Phase 1 Olive Ave</t>
  </si>
  <si>
    <t>A60: Sparks St, Ottawa, Replacement</t>
  </si>
  <si>
    <t>SCHOMBERG GATE</t>
  </si>
  <si>
    <t>BAYVIEW FEEDER</t>
  </si>
  <si>
    <t>NIAGARA GATE</t>
  </si>
  <si>
    <t>RUGBY GATE</t>
  </si>
  <si>
    <t>THORNTON GATE</t>
  </si>
  <si>
    <t>Distribution Operations Station Maintenance Blankets</t>
  </si>
  <si>
    <t>Distribution Operations Station Painting</t>
  </si>
  <si>
    <t>TBAY: 33-23-700 Arthur St TBS, Thunder Bay, Station Rebuild</t>
  </si>
  <si>
    <t>HAMI-Hamilton Gate 3</t>
  </si>
  <si>
    <t>2024 Fire Suppression and Auto Transfer Generator</t>
  </si>
  <si>
    <t>WIND - 06B-403 California Ave station rebuild</t>
  </si>
  <si>
    <t>Lisgar Station</t>
  </si>
  <si>
    <t>LOND: 14O-503R Highbury and Cheapside Dist Stn</t>
  </si>
  <si>
    <t>LOND: 14R-104 Beachville Domtar Trans Stn</t>
  </si>
  <si>
    <t>Enbridge Gas Distribution System Hydrogen Feasibility Study</t>
  </si>
  <si>
    <t>Dawn D Gas Generator - Mid life Overhaul</t>
  </si>
  <si>
    <t>PCRW:Wells-Upgrade</t>
  </si>
  <si>
    <t>PSEC:TS22H Well-Install</t>
  </si>
  <si>
    <t>PSEC:TS23H Well-Install</t>
  </si>
  <si>
    <t>Panhandle Line Replacement</t>
  </si>
  <si>
    <t>2024 Waubuno  2 replacement wells</t>
  </si>
  <si>
    <t>Station B New Building</t>
  </si>
  <si>
    <t>SMOC/Coventry Facility Consolidation</t>
  </si>
  <si>
    <t>Kennedy Road Expansion</t>
  </si>
  <si>
    <t>TIS</t>
  </si>
  <si>
    <t>Contract Market Harmonization</t>
  </si>
  <si>
    <t>Records Management Upgrade (2024-2027)</t>
  </si>
  <si>
    <t>General Service Rebasing Changes</t>
  </si>
  <si>
    <t>Contract Market Systems - Technology Obsolescence</t>
  </si>
  <si>
    <t>AWS Phase3</t>
  </si>
  <si>
    <t>Allowance for Working Capital - Average of Monthly Averages</t>
  </si>
  <si>
    <t>Allowance for Working Capital</t>
  </si>
  <si>
    <t>Attachment 2.</t>
  </si>
  <si>
    <t>Working cash allowance is a product of transaction patterns throughout the year and is not an average of monthly averages amount.</t>
  </si>
  <si>
    <t>(2) 2022 rates are used to determine the 2023 Bridge Year burden rate and the 2024 Test Year burden rate provided at Exhibit 2, Tab 4, Schedule 2, Table 1.</t>
  </si>
  <si>
    <t>(1) No data shown due to no roles administered in this grade.</t>
  </si>
  <si>
    <t xml:space="preserve">Utility Capital Expenditures by Asset Class </t>
  </si>
  <si>
    <t>Category</t>
  </si>
  <si>
    <t>Dist Ops</t>
  </si>
  <si>
    <t>Expenditures are shown by Asset Class inclusive of IDC and Overheads and net of contributions</t>
  </si>
  <si>
    <t>Expenditures are shown on an annual basis</t>
  </si>
  <si>
    <t>Utility Capital Expenditures - EGD 2013 to 2018</t>
  </si>
  <si>
    <t>OEB Approved Budget - Ottawa Reinforcement (1)</t>
  </si>
  <si>
    <t>Extended Alliance Fixed Overhead</t>
  </si>
  <si>
    <t>Federal Carbon Charge Rates (1)</t>
  </si>
  <si>
    <t>(1) Government of Canada (2021, December 3) Fuel Charge Rates for Listed Provinces and Territories for 2023 to 2030. Department of Finance Canada</t>
  </si>
  <si>
    <t>Fuel Charge Rates for Listed Provinces and Territories for 2023 to 2030. Department of Finance Canada. https://www.canada.ca/en/department-finance/news/2021/12/fuel-charge-rates-for-listed-provinces-and-territories-for-2023-to-2030.html</t>
  </si>
  <si>
    <t>(1) Includes overhead allocation</t>
  </si>
  <si>
    <t>(2023 to 2032) Forecast 
($ millions) (1)</t>
  </si>
  <si>
    <r>
      <t>Table 1</t>
    </r>
    <r>
      <rPr>
        <sz val="10"/>
        <color rgb="FF000000"/>
        <rFont val="Arial"/>
        <family val="2"/>
      </rPr>
      <t> </t>
    </r>
  </si>
  <si>
    <t>Federal Carbon (Customer Portion)  </t>
  </si>
  <si>
    <r>
      <t>Asset Class (</t>
    </r>
    <r>
      <rPr>
        <sz val="10"/>
        <color rgb="FF000000"/>
        <rFont val="Arial"/>
        <family val="2"/>
      </rPr>
      <t>EGI)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</si>
</sst>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164" formatCode="#,##0.0_);\(#,##0.0\)"/>
    <numFmt numFmtId="165" formatCode="0.0%"/>
    <numFmt numFmtId="166" formatCode="0_);\(0\)"/>
    <numFmt numFmtId="167" formatCode="#,##0.0"/>
    <numFmt numFmtId="168" formatCode="0.0_);\(0.0\)"/>
    <numFmt numFmtId="169" formatCode="0.0"/>
  </numFmts>
  <fonts count="17" x14ac:knownFonts="1">
    <font>
      <sz val="11"/>
      <color theme="1"/>
      <name val="Calibri"/>
      <family val="2"/>
      <scheme val="minor"/>
    </font>
    <font>
      <sz val="10"/>
      <color theme="1"/>
      <name val="Arial"/>
      <family val="2"/>
    </font>
    <font>
      <u/>
      <sz val="10"/>
      <color theme="1"/>
      <name val="Arial"/>
      <family val="2"/>
    </font>
    <font>
      <sz val="10"/>
      <color rgb="FF000000"/>
      <name val="Arial"/>
      <family val="2"/>
    </font>
    <font>
      <sz val="11"/>
      <color theme="1"/>
      <name val="Calibri"/>
      <family val="2"/>
      <scheme val="minor"/>
    </font>
    <font>
      <u/>
      <sz val="10"/>
      <name val="Arial"/>
      <family val="2"/>
    </font>
    <font>
      <sz val="10"/>
      <name val="Arial"/>
      <family val="2"/>
    </font>
    <font>
      <sz val="12"/>
      <color rgb="FF000000"/>
      <name val="Arial"/>
      <family val="2"/>
    </font>
    <font>
      <u/>
      <sz val="10"/>
      <color rgb="FF000000"/>
      <name val="Arial"/>
      <family val="2"/>
    </font>
    <font>
      <b/>
      <sz val="10"/>
      <color theme="1"/>
      <name val="Arial"/>
      <family val="2"/>
    </font>
    <font>
      <sz val="11"/>
      <color theme="1"/>
      <name val="Calibri"/>
      <family val="2"/>
    </font>
    <font>
      <u/>
      <sz val="11"/>
      <color theme="10"/>
      <name val="Calibri"/>
      <family val="2"/>
      <scheme val="minor"/>
    </font>
    <font>
      <sz val="11"/>
      <color theme="1"/>
      <name val="Arial"/>
      <family val="2"/>
    </font>
    <font>
      <sz val="10"/>
      <color theme="1"/>
      <name val="Calibri"/>
      <family val="2"/>
      <scheme val="minor"/>
    </font>
    <font>
      <u/>
      <sz val="12"/>
      <color rgb="FF000000"/>
      <name val="Arial"/>
      <family val="2"/>
    </font>
    <font>
      <vertAlign val="subscript"/>
      <sz val="10"/>
      <color rgb="FF000000"/>
      <name val="Arial"/>
      <family val="2"/>
    </font>
    <font>
      <vertAlign val="superscript"/>
      <sz val="10"/>
      <color rgb="FF000000"/>
      <name val="Arial"/>
      <family val="2"/>
    </font>
  </fonts>
  <fills count="3">
    <fill>
      <patternFill patternType="none"/>
    </fill>
    <fill>
      <patternFill patternType="gray125"/>
    </fill>
    <fill>
      <patternFill patternType="solid">
        <fgColor rgb="FFE7E6E6"/>
        <bgColor indexed="64"/>
      </patternFill>
    </fill>
  </fills>
  <borders count="10">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11" fillId="0" borderId="0" applyNumberFormat="0" applyFill="0" applyBorder="0" applyAlignment="0" applyProtection="0"/>
  </cellStyleXfs>
  <cellXfs count="238">
    <xf numFmtId="0" fontId="0" fillId="0" borderId="0" xfId="0"/>
    <xf numFmtId="0" fontId="1" fillId="0" borderId="0" xfId="0" applyFont="1"/>
    <xf numFmtId="0" fontId="1" fillId="0" borderId="0" xfId="0" applyFont="1" applyAlignment="1">
      <alignment horizontal="left"/>
    </xf>
    <xf numFmtId="0" fontId="2"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Continuous"/>
    </xf>
    <xf numFmtId="0" fontId="2" fillId="0" borderId="0" xfId="0" applyFont="1" applyAlignment="1">
      <alignment horizontal="center"/>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quotePrefix="1" applyFont="1"/>
    <xf numFmtId="164" fontId="1" fillId="0" borderId="0" xfId="0" applyNumberFormat="1" applyFont="1" applyAlignment="1">
      <alignment horizontal="center"/>
    </xf>
    <xf numFmtId="164" fontId="1" fillId="0" borderId="3" xfId="0" applyNumberFormat="1" applyFont="1" applyBorder="1" applyAlignment="1">
      <alignment horizontal="center"/>
    </xf>
    <xf numFmtId="164" fontId="1" fillId="0" borderId="2" xfId="0" applyNumberFormat="1" applyFont="1" applyBorder="1" applyAlignment="1">
      <alignment horizontal="center"/>
    </xf>
    <xf numFmtId="49" fontId="1" fillId="0" borderId="0" xfId="0" applyNumberFormat="1" applyFont="1" applyAlignment="1">
      <alignment horizontal="center"/>
    </xf>
    <xf numFmtId="0" fontId="1" fillId="0" borderId="0" xfId="0" quotePrefix="1" applyFont="1" applyAlignment="1">
      <alignment horizontal="center"/>
    </xf>
    <xf numFmtId="49" fontId="1" fillId="0" borderId="0" xfId="0" quotePrefix="1" applyNumberFormat="1" applyFont="1" applyAlignment="1">
      <alignment horizontal="center" vertical="top"/>
    </xf>
    <xf numFmtId="49" fontId="1" fillId="0" borderId="0" xfId="0" quotePrefix="1" applyNumberFormat="1" applyFont="1" applyAlignment="1">
      <alignment horizontal="center"/>
    </xf>
    <xf numFmtId="37" fontId="1" fillId="0" borderId="0" xfId="0" applyNumberFormat="1" applyFont="1" applyAlignment="1">
      <alignment horizontal="center"/>
    </xf>
    <xf numFmtId="0" fontId="1" fillId="0" borderId="0" xfId="0" applyFont="1" applyAlignment="1">
      <alignment horizontal="left" indent="2"/>
    </xf>
    <xf numFmtId="0" fontId="1" fillId="0" borderId="0" xfId="0" applyFont="1" applyAlignment="1">
      <alignment horizontal="center" vertical="center"/>
    </xf>
    <xf numFmtId="164" fontId="1" fillId="0" borderId="1" xfId="0" applyNumberFormat="1" applyFont="1" applyBorder="1"/>
    <xf numFmtId="0" fontId="1" fillId="0" borderId="0" xfId="0" applyFont="1" applyAlignment="1">
      <alignment horizontal="left"/>
    </xf>
    <xf numFmtId="0" fontId="0" fillId="0" borderId="0" xfId="0"/>
    <xf numFmtId="0" fontId="2" fillId="0" borderId="0" xfId="0" applyFont="1" applyAlignment="1">
      <alignment horizontal="centerContinuous"/>
    </xf>
    <xf numFmtId="0" fontId="2" fillId="0" borderId="0" xfId="0" applyFont="1"/>
    <xf numFmtId="0" fontId="2" fillId="0" borderId="0" xfId="0" applyFont="1" applyAlignment="1">
      <alignment horizontal="center"/>
    </xf>
    <xf numFmtId="0" fontId="1" fillId="0" borderId="1" xfId="0" applyFont="1" applyBorder="1" applyAlignment="1">
      <alignment horizontal="center" wrapText="1"/>
    </xf>
    <xf numFmtId="0" fontId="1" fillId="0" borderId="0" xfId="0" applyFont="1" applyAlignment="1">
      <alignment wrapText="1"/>
    </xf>
    <xf numFmtId="0" fontId="1" fillId="0" borderId="1" xfId="0" applyFont="1" applyBorder="1" applyAlignment="1">
      <alignment wrapText="1"/>
    </xf>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164" fontId="1" fillId="0" borderId="3" xfId="0" applyNumberFormat="1" applyFont="1" applyBorder="1" applyAlignment="1">
      <alignment horizontal="center"/>
    </xf>
    <xf numFmtId="164" fontId="1" fillId="0" borderId="0" xfId="0" applyNumberFormat="1" applyFont="1" applyBorder="1" applyAlignment="1">
      <alignment horizontal="center"/>
    </xf>
    <xf numFmtId="164" fontId="1" fillId="0" borderId="4" xfId="0" applyNumberFormat="1" applyFont="1" applyBorder="1" applyAlignment="1">
      <alignment horizontal="center"/>
    </xf>
    <xf numFmtId="164" fontId="2" fillId="0" borderId="0" xfId="0" applyNumberFormat="1" applyFont="1" applyBorder="1" applyAlignment="1">
      <alignment horizontal="center"/>
    </xf>
    <xf numFmtId="164" fontId="1" fillId="0" borderId="1" xfId="0" applyNumberFormat="1" applyFont="1" applyBorder="1" applyAlignment="1">
      <alignment horizontal="center"/>
    </xf>
    <xf numFmtId="164" fontId="1" fillId="0" borderId="2" xfId="0" applyNumberFormat="1" applyFont="1" applyBorder="1" applyAlignment="1">
      <alignment horizontal="center"/>
    </xf>
    <xf numFmtId="0" fontId="5" fillId="0" borderId="0" xfId="0" applyFont="1" applyAlignment="1">
      <alignment horizontal="center"/>
    </xf>
    <xf numFmtId="0" fontId="6" fillId="0" borderId="0" xfId="0" applyFont="1"/>
    <xf numFmtId="0" fontId="1" fillId="0" borderId="5" xfId="0" applyFont="1" applyBorder="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164" fontId="1" fillId="0" borderId="0" xfId="0" applyNumberFormat="1" applyFont="1" applyAlignment="1">
      <alignment horizontal="center" vertical="top"/>
    </xf>
    <xf numFmtId="49" fontId="1" fillId="0" borderId="0" xfId="0" applyNumberFormat="1" applyFont="1" applyAlignment="1">
      <alignment horizontal="center" vertical="top"/>
    </xf>
    <xf numFmtId="0" fontId="1" fillId="0" borderId="0" xfId="0" applyFont="1" applyBorder="1"/>
    <xf numFmtId="165" fontId="1" fillId="0" borderId="0" xfId="1" applyNumberFormat="1"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166" fontId="3" fillId="0" borderId="0" xfId="0" applyNumberFormat="1" applyFont="1" applyAlignment="1">
      <alignment horizontal="center" vertical="center"/>
    </xf>
    <xf numFmtId="0" fontId="7" fillId="0" borderId="0" xfId="0" applyFont="1" applyAlignment="1">
      <alignment horizontal="left" vertical="center" wrapText="1" indent="2"/>
    </xf>
    <xf numFmtId="0" fontId="3" fillId="0" borderId="1" xfId="0" applyFont="1" applyBorder="1" applyAlignment="1">
      <alignment horizontal="center" wrapText="1"/>
    </xf>
    <xf numFmtId="164" fontId="3" fillId="0" borderId="3" xfId="0" applyNumberFormat="1"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3" fillId="0" borderId="0" xfId="0" applyFont="1" applyFill="1" applyAlignment="1">
      <alignment horizontal="center" vertical="center"/>
    </xf>
    <xf numFmtId="164" fontId="1" fillId="0" borderId="0" xfId="0" applyNumberFormat="1" applyFont="1" applyFill="1" applyAlignment="1">
      <alignment horizontal="center"/>
    </xf>
    <xf numFmtId="167" fontId="3" fillId="0" borderId="3" xfId="0" applyNumberFormat="1" applyFont="1" applyBorder="1" applyAlignment="1">
      <alignment horizontal="center" vertical="center"/>
    </xf>
    <xf numFmtId="167" fontId="3" fillId="0" borderId="0" xfId="0" applyNumberFormat="1" applyFont="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164" fontId="1" fillId="0" borderId="3" xfId="0" applyNumberFormat="1" applyFont="1" applyFill="1" applyBorder="1" applyAlignment="1">
      <alignment horizontal="center"/>
    </xf>
    <xf numFmtId="164" fontId="1" fillId="0" borderId="0" xfId="0" applyNumberFormat="1" applyFont="1"/>
    <xf numFmtId="0" fontId="10" fillId="0" borderId="0" xfId="0" applyFont="1" applyAlignment="1">
      <alignment horizontal="center" vertical="center"/>
    </xf>
    <xf numFmtId="0" fontId="3" fillId="0" borderId="0" xfId="0" applyFont="1" applyFill="1" applyAlignment="1">
      <alignment vertical="center"/>
    </xf>
    <xf numFmtId="164" fontId="1" fillId="0" borderId="0" xfId="0" quotePrefix="1" applyNumberFormat="1" applyFont="1" applyAlignment="1">
      <alignment horizontal="center"/>
    </xf>
    <xf numFmtId="164" fontId="1" fillId="0" borderId="0" xfId="0" quotePrefix="1" applyNumberFormat="1" applyFont="1" applyFill="1" applyAlignment="1">
      <alignment horizontal="center"/>
    </xf>
    <xf numFmtId="0" fontId="3" fillId="0" borderId="0" xfId="0" applyFont="1" applyAlignment="1">
      <alignment horizontal="left" vertical="center" indent="1"/>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2" fillId="0" borderId="0" xfId="0" applyFont="1" applyFill="1" applyAlignment="1">
      <alignment horizontal="centerContinuous"/>
    </xf>
    <xf numFmtId="0" fontId="1" fillId="0" borderId="0" xfId="0" applyFont="1" applyFill="1" applyAlignment="1">
      <alignment horizontal="left"/>
    </xf>
    <xf numFmtId="0" fontId="1" fillId="0" borderId="0" xfId="0" applyFont="1" applyFill="1"/>
    <xf numFmtId="0" fontId="2" fillId="0" borderId="0" xfId="0" applyFont="1" applyFill="1"/>
    <xf numFmtId="0" fontId="2" fillId="0" borderId="0" xfId="0" applyFont="1" applyFill="1" applyAlignment="1">
      <alignment horizontal="center"/>
    </xf>
    <xf numFmtId="0" fontId="1" fillId="0" borderId="1" xfId="0" applyFont="1" applyFill="1" applyBorder="1" applyAlignment="1">
      <alignment horizontal="center" wrapText="1"/>
    </xf>
    <xf numFmtId="0" fontId="1" fillId="0" borderId="0" xfId="0" applyFont="1" applyFill="1" applyAlignment="1">
      <alignment wrapText="1"/>
    </xf>
    <xf numFmtId="0" fontId="1" fillId="0" borderId="1" xfId="0" applyFont="1" applyFill="1" applyBorder="1" applyAlignment="1">
      <alignment wrapText="1"/>
    </xf>
    <xf numFmtId="0" fontId="1" fillId="0" borderId="0" xfId="0" applyFont="1" applyFill="1" applyAlignment="1">
      <alignment horizontal="center"/>
    </xf>
    <xf numFmtId="0" fontId="1" fillId="0" borderId="0" xfId="0" quotePrefix="1" applyFont="1" applyFill="1"/>
    <xf numFmtId="164" fontId="1" fillId="0" borderId="2" xfId="0" applyNumberFormat="1" applyFont="1" applyFill="1" applyBorder="1" applyAlignment="1">
      <alignment horizontal="center"/>
    </xf>
    <xf numFmtId="164" fontId="1" fillId="0" borderId="0" xfId="0" applyNumberFormat="1" applyFont="1" applyFill="1" applyBorder="1" applyAlignment="1">
      <alignment horizontal="center"/>
    </xf>
    <xf numFmtId="0" fontId="3" fillId="0" borderId="0" xfId="0" applyFont="1" applyFill="1"/>
    <xf numFmtId="0" fontId="9" fillId="0" borderId="0" xfId="0" applyFont="1" applyFill="1"/>
    <xf numFmtId="0" fontId="9" fillId="0" borderId="0" xfId="0" applyFont="1" applyFill="1" applyAlignment="1">
      <alignment horizontal="center"/>
    </xf>
    <xf numFmtId="164" fontId="9" fillId="0" borderId="0" xfId="0" applyNumberFormat="1" applyFont="1" applyFill="1" applyAlignment="1">
      <alignment horizontal="center"/>
    </xf>
    <xf numFmtId="0" fontId="1" fillId="0" borderId="1" xfId="0" applyFont="1" applyBorder="1" applyAlignment="1">
      <alignment horizontal="center"/>
    </xf>
    <xf numFmtId="49" fontId="2" fillId="0" borderId="0" xfId="0" applyNumberFormat="1" applyFont="1" applyAlignment="1">
      <alignment horizontal="left"/>
    </xf>
    <xf numFmtId="0" fontId="1" fillId="0" borderId="0" xfId="0" applyFont="1" applyBorder="1" applyAlignment="1">
      <alignment horizontal="center" wrapText="1"/>
    </xf>
    <xf numFmtId="0" fontId="6" fillId="0" borderId="1" xfId="0" applyFont="1" applyBorder="1" applyAlignment="1">
      <alignment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0" fillId="0" borderId="0" xfId="0"/>
    <xf numFmtId="0" fontId="8" fillId="0" borderId="0" xfId="0" applyFont="1" applyAlignment="1">
      <alignment horizontal="center" vertical="center"/>
    </xf>
    <xf numFmtId="0" fontId="3" fillId="0" borderId="0" xfId="0" applyFont="1" applyAlignment="1">
      <alignment vertical="center"/>
    </xf>
    <xf numFmtId="0" fontId="11" fillId="0" borderId="0" xfId="2" applyAlignment="1">
      <alignment horizontal="left" vertical="center" indent="2"/>
    </xf>
    <xf numFmtId="0" fontId="0" fillId="0" borderId="0" xfId="0" applyAlignment="1">
      <alignment horizontal="center"/>
    </xf>
    <xf numFmtId="0" fontId="3" fillId="0" borderId="0" xfId="0" quotePrefix="1" applyFont="1" applyAlignment="1">
      <alignment horizontal="center" vertical="center" wrapText="1"/>
    </xf>
    <xf numFmtId="3" fontId="3" fillId="0" borderId="0" xfId="0" applyNumberFormat="1" applyFont="1" applyAlignment="1">
      <alignment horizontal="center" vertical="center"/>
    </xf>
    <xf numFmtId="0" fontId="3" fillId="0" borderId="0" xfId="0" applyFont="1" applyAlignment="1">
      <alignment horizontal="center" vertical="center"/>
    </xf>
    <xf numFmtId="164" fontId="1" fillId="0" borderId="0" xfId="0" applyNumberFormat="1" applyFont="1" applyFill="1"/>
    <xf numFmtId="0" fontId="0" fillId="0" borderId="0" xfId="0" applyAlignment="1">
      <alignment vertical="center"/>
    </xf>
    <xf numFmtId="0" fontId="0" fillId="0" borderId="0" xfId="0" applyAlignment="1">
      <alignment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0" fontId="3" fillId="0" borderId="0" xfId="0" applyNumberFormat="1" applyFont="1" applyAlignment="1">
      <alignment horizontal="center" vertical="center"/>
    </xf>
    <xf numFmtId="0" fontId="3" fillId="0" borderId="1" xfId="0" applyFont="1" applyBorder="1" applyAlignment="1">
      <alignment vertical="center" wrapText="1"/>
    </xf>
    <xf numFmtId="0" fontId="3" fillId="0" borderId="0" xfId="0" quotePrefix="1" applyFont="1" applyAlignment="1">
      <alignment horizontal="center" vertical="center"/>
    </xf>
    <xf numFmtId="0" fontId="12" fillId="0" borderId="0" xfId="0" applyFont="1"/>
    <xf numFmtId="0" fontId="0" fillId="0" borderId="0" xfId="0"/>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49" fontId="1" fillId="0" borderId="0" xfId="0" applyNumberFormat="1" applyFont="1" applyBorder="1" applyAlignment="1">
      <alignment horizontal="center"/>
    </xf>
    <xf numFmtId="10" fontId="3" fillId="0" borderId="1" xfId="0" applyNumberFormat="1" applyFont="1" applyBorder="1" applyAlignment="1">
      <alignment horizontal="center" vertical="center"/>
    </xf>
    <xf numFmtId="0" fontId="0" fillId="0" borderId="0" xfId="0" applyAlignment="1">
      <alignment horizontal="center" vertical="center"/>
    </xf>
    <xf numFmtId="10" fontId="3" fillId="0" borderId="6" xfId="0" applyNumberFormat="1" applyFont="1" applyBorder="1" applyAlignment="1">
      <alignment horizontal="center" vertical="center"/>
    </xf>
    <xf numFmtId="0" fontId="3" fillId="0" borderId="0" xfId="0" quotePrefix="1" applyFont="1" applyAlignment="1">
      <alignment horizontal="center" vertical="top" wrapText="1"/>
    </xf>
    <xf numFmtId="0" fontId="3" fillId="0" borderId="0" xfId="0" applyFont="1" applyBorder="1" applyAlignment="1">
      <alignment horizontal="center" vertical="center"/>
    </xf>
    <xf numFmtId="10" fontId="3" fillId="0" borderId="0" xfId="0" applyNumberFormat="1" applyFont="1" applyBorder="1" applyAlignment="1">
      <alignment horizontal="center" vertical="center"/>
    </xf>
    <xf numFmtId="168" fontId="3" fillId="0" borderId="0" xfId="0" applyNumberFormat="1" applyFont="1" applyAlignment="1">
      <alignment horizontal="center" vertical="center"/>
    </xf>
    <xf numFmtId="10" fontId="1" fillId="0" borderId="0" xfId="1" applyNumberFormat="1" applyFont="1"/>
    <xf numFmtId="0" fontId="3" fillId="0" borderId="0" xfId="0" applyFont="1" applyAlignment="1">
      <alignment vertical="center"/>
    </xf>
    <xf numFmtId="169" fontId="6"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wrapText="1"/>
    </xf>
    <xf numFmtId="0" fontId="3" fillId="0" borderId="0" xfId="0" applyFont="1" applyAlignment="1">
      <alignment horizontal="left" vertical="center" wrapText="1" indent="2"/>
    </xf>
    <xf numFmtId="0" fontId="13" fillId="0" borderId="0" xfId="0" applyFont="1"/>
    <xf numFmtId="0" fontId="13" fillId="0" borderId="0" xfId="0" applyFont="1" applyAlignment="1">
      <alignment wrapText="1"/>
    </xf>
    <xf numFmtId="0" fontId="13" fillId="0" borderId="0" xfId="0" applyFont="1" applyAlignment="1">
      <alignment horizontal="center" wrapText="1"/>
    </xf>
    <xf numFmtId="0" fontId="3" fillId="0" borderId="0" xfId="0" applyFont="1" applyAlignment="1">
      <alignment horizontal="left" vertical="center" wrapText="1"/>
    </xf>
    <xf numFmtId="0" fontId="13" fillId="0" borderId="0" xfId="0" applyFont="1" applyAlignment="1">
      <alignment vertical="top"/>
    </xf>
    <xf numFmtId="0" fontId="3" fillId="0" borderId="0" xfId="0" applyFont="1" applyAlignment="1">
      <alignment horizontal="left" vertical="center" indent="2"/>
    </xf>
    <xf numFmtId="0" fontId="3" fillId="0" borderId="0" xfId="0" applyFont="1" applyAlignment="1">
      <alignment vertical="center"/>
    </xf>
    <xf numFmtId="0" fontId="3"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wrapText="1"/>
    </xf>
    <xf numFmtId="0" fontId="8" fillId="0" borderId="0" xfId="0" applyFont="1" applyAlignment="1">
      <alignment horizontal="center" vertical="center" wrapText="1"/>
    </xf>
    <xf numFmtId="0" fontId="3" fillId="0" borderId="0" xfId="0" applyFont="1" applyFill="1" applyBorder="1" applyAlignment="1">
      <alignment horizontal="left" vertical="center"/>
    </xf>
    <xf numFmtId="0" fontId="3" fillId="0" borderId="0" xfId="0" applyFont="1" applyAlignment="1">
      <alignment horizontal="left" vertical="top"/>
    </xf>
    <xf numFmtId="0" fontId="6" fillId="0" borderId="0" xfId="0" applyFont="1" applyFill="1" applyBorder="1" applyAlignment="1">
      <alignment vertical="center"/>
    </xf>
    <xf numFmtId="0" fontId="3" fillId="0" borderId="2" xfId="0" applyFont="1" applyBorder="1" applyAlignment="1">
      <alignment horizontal="center" vertical="center"/>
    </xf>
    <xf numFmtId="10"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6" fillId="0" borderId="7" xfId="0" applyFont="1" applyFill="1" applyBorder="1" applyAlignment="1">
      <alignment vertical="center"/>
    </xf>
    <xf numFmtId="8" fontId="6" fillId="0" borderId="7" xfId="0" applyNumberFormat="1" applyFont="1" applyFill="1" applyBorder="1" applyAlignment="1">
      <alignment horizontal="center"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6" fontId="3" fillId="0" borderId="7" xfId="0" applyNumberFormat="1" applyFont="1" applyBorder="1" applyAlignment="1">
      <alignment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6" fillId="2" borderId="7" xfId="0" applyFont="1" applyFill="1" applyBorder="1" applyAlignment="1">
      <alignment vertical="center" wrapText="1"/>
    </xf>
    <xf numFmtId="0" fontId="3" fillId="2" borderId="7" xfId="0" applyFont="1" applyFill="1" applyBorder="1" applyAlignment="1">
      <alignment horizontal="center" wrapText="1"/>
    </xf>
    <xf numFmtId="0" fontId="3" fillId="0" borderId="7" xfId="0" applyFont="1" applyBorder="1" applyAlignment="1">
      <alignment horizontal="center"/>
    </xf>
    <xf numFmtId="6" fontId="3" fillId="0" borderId="7" xfId="0" applyNumberFormat="1" applyFont="1" applyBorder="1" applyAlignment="1">
      <alignment horizontal="center" vertical="center"/>
    </xf>
    <xf numFmtId="8" fontId="3" fillId="0" borderId="7" xfId="0" applyNumberFormat="1" applyFont="1" applyBorder="1" applyAlignment="1">
      <alignment horizontal="center" vertical="center"/>
    </xf>
    <xf numFmtId="0" fontId="3" fillId="0" borderId="0" xfId="0" applyFont="1" applyAlignment="1">
      <alignment horizontal="center" wrapText="1"/>
    </xf>
    <xf numFmtId="0" fontId="3" fillId="0" borderId="1" xfId="0" applyFont="1" applyBorder="1" applyAlignment="1">
      <alignment horizont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Alignment="1">
      <alignment horizontal="center"/>
    </xf>
    <xf numFmtId="0" fontId="1" fillId="0" borderId="0" xfId="0" applyFont="1" applyFill="1" applyAlignment="1">
      <alignment horizontal="center"/>
    </xf>
    <xf numFmtId="0" fontId="2" fillId="0" borderId="0" xfId="0" applyFont="1" applyAlignment="1">
      <alignment horizontal="center"/>
    </xf>
    <xf numFmtId="0" fontId="1" fillId="0" borderId="0" xfId="0" applyFont="1" applyAlignment="1">
      <alignment horizontal="left" vertical="top" wrapText="1"/>
    </xf>
    <xf numFmtId="0" fontId="8" fillId="0" borderId="0" xfId="0" applyFont="1" applyAlignment="1">
      <alignment vertical="center"/>
    </xf>
    <xf numFmtId="0" fontId="8" fillId="0" borderId="0" xfId="0" applyFont="1" applyAlignment="1">
      <alignment horizontal="center" vertical="center"/>
    </xf>
    <xf numFmtId="0" fontId="1" fillId="0" borderId="0" xfId="0" applyFont="1"/>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3" fillId="0" borderId="0" xfId="0" applyFont="1" applyBorder="1" applyAlignment="1">
      <alignment wrapText="1"/>
    </xf>
    <xf numFmtId="0" fontId="3" fillId="0" borderId="1" xfId="0" applyFont="1" applyBorder="1" applyAlignment="1">
      <alignment wrapText="1"/>
    </xf>
    <xf numFmtId="0" fontId="0" fillId="0" borderId="0" xfId="0" applyAlignment="1">
      <alignmen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1" fillId="0" borderId="0" xfId="0" applyFont="1" applyAlignment="1">
      <alignment horizontal="left" wrapText="1"/>
    </xf>
    <xf numFmtId="0" fontId="3" fillId="0" borderId="0" xfId="0" applyFont="1" applyBorder="1" applyAlignment="1">
      <alignment horizontal="center"/>
    </xf>
    <xf numFmtId="0" fontId="3" fillId="0" borderId="1" xfId="0" applyFont="1" applyBorder="1" applyAlignment="1">
      <alignment horizontal="center"/>
    </xf>
    <xf numFmtId="0" fontId="1" fillId="0" borderId="0" xfId="0" applyFont="1" applyAlignment="1"/>
    <xf numFmtId="0" fontId="3" fillId="0" borderId="0" xfId="0" applyFont="1" applyBorder="1" applyAlignment="1"/>
    <xf numFmtId="0" fontId="3" fillId="0" borderId="1" xfId="0" applyFont="1" applyBorder="1" applyAlignment="1"/>
    <xf numFmtId="0" fontId="1" fillId="0" borderId="0" xfId="0" applyFont="1" applyAlignment="1">
      <alignment wrapText="1"/>
    </xf>
    <xf numFmtId="0" fontId="5" fillId="0" borderId="0" xfId="2" applyFont="1" applyBorder="1" applyAlignment="1">
      <alignment horizontal="center" vertical="center"/>
    </xf>
    <xf numFmtId="0" fontId="8" fillId="0" borderId="0" xfId="0" applyFont="1" applyBorder="1" applyAlignment="1">
      <alignment horizontal="center" vertical="center"/>
    </xf>
    <xf numFmtId="0" fontId="6" fillId="0" borderId="7" xfId="0" applyFont="1" applyFill="1" applyBorder="1" applyAlignment="1">
      <alignment vertical="center"/>
    </xf>
    <xf numFmtId="0" fontId="6" fillId="0" borderId="7" xfId="0" applyFont="1" applyFill="1" applyBorder="1" applyAlignment="1">
      <alignment horizontal="center" vertical="center"/>
    </xf>
    <xf numFmtId="8" fontId="6" fillId="0" borderId="7" xfId="0" applyNumberFormat="1" applyFont="1" applyFill="1" applyBorder="1" applyAlignment="1">
      <alignment horizontal="left" vertical="center" wrapText="1" indent="2"/>
    </xf>
    <xf numFmtId="0" fontId="6" fillId="0" borderId="7" xfId="0" applyFont="1" applyFill="1" applyBorder="1" applyAlignment="1">
      <alignment horizontal="left" vertical="center" wrapText="1" indent="2"/>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13" fillId="0" borderId="7" xfId="0" applyFont="1" applyBorder="1" applyAlignment="1">
      <alignment horizontal="center" vertical="center"/>
    </xf>
    <xf numFmtId="0" fontId="14" fillId="0" borderId="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3" fillId="0" borderId="0" xfId="0" applyFont="1" applyAlignment="1">
      <alignment horizontal="center" wrapText="1"/>
    </xf>
    <xf numFmtId="3"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quotePrefix="1" applyFont="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40</xdr:row>
      <xdr:rowOff>31750</xdr:rowOff>
    </xdr:from>
    <xdr:to>
      <xdr:col>12</xdr:col>
      <xdr:colOff>305331</xdr:colOff>
      <xdr:row>81</xdr:row>
      <xdr:rowOff>134432</xdr:rowOff>
    </xdr:to>
    <xdr:pic>
      <xdr:nvPicPr>
        <xdr:cNvPr id="2" name="Picture 1">
          <a:extLst>
            <a:ext uri="{FF2B5EF4-FFF2-40B4-BE49-F238E27FC236}">
              <a16:creationId xmlns:a16="http://schemas.microsoft.com/office/drawing/2014/main" id="{B4D1E656-AFB1-4F37-BA88-845781432DCA}"/>
            </a:ext>
          </a:extLst>
        </xdr:cNvPr>
        <xdr:cNvPicPr>
          <a:picLocks noChangeAspect="1"/>
        </xdr:cNvPicPr>
      </xdr:nvPicPr>
      <xdr:blipFill>
        <a:blip xmlns:r="http://schemas.openxmlformats.org/officeDocument/2006/relationships" r:embed="rId1"/>
        <a:stretch>
          <a:fillRect/>
        </a:stretch>
      </xdr:blipFill>
      <xdr:spPr>
        <a:xfrm>
          <a:off x="501651" y="7346950"/>
          <a:ext cx="8557155" cy="66114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331C-4C2B-4CDC-8D4B-C70E1A897851}">
  <dimension ref="A1:N34"/>
  <sheetViews>
    <sheetView tabSelected="1" zoomScaleNormal="100" zoomScalePageLayoutView="90" workbookViewId="0">
      <selection activeCell="C33" sqref="C33"/>
    </sheetView>
  </sheetViews>
  <sheetFormatPr defaultColWidth="101.42578125" defaultRowHeight="12.75" x14ac:dyDescent="0.2"/>
  <cols>
    <col min="1" max="1" width="4.7109375" style="85" customWidth="1"/>
    <col min="2" max="2" width="1.7109375" style="85" customWidth="1"/>
    <col min="3" max="3" width="34.5703125" style="85" customWidth="1"/>
    <col min="4" max="4" width="1.7109375" style="85" customWidth="1"/>
    <col min="5" max="5" width="12.5703125" style="91" customWidth="1"/>
    <col min="6" max="6" width="1.7109375" style="85" customWidth="1"/>
    <col min="7" max="13" width="10.42578125" style="85" customWidth="1"/>
    <col min="14" max="14" width="6.42578125" style="85" customWidth="1"/>
    <col min="15" max="16384" width="101.42578125" style="85"/>
  </cols>
  <sheetData>
    <row r="1" spans="1:14" s="84" customFormat="1" ht="12.75" customHeight="1" x14ac:dyDescent="0.2">
      <c r="A1" s="188" t="s">
        <v>0</v>
      </c>
      <c r="B1" s="188"/>
      <c r="C1" s="188"/>
      <c r="D1" s="188"/>
      <c r="E1" s="188"/>
      <c r="F1" s="188"/>
      <c r="G1" s="188"/>
      <c r="H1" s="188"/>
      <c r="I1" s="188"/>
      <c r="J1" s="188"/>
      <c r="K1" s="188"/>
      <c r="L1" s="188"/>
      <c r="M1" s="188"/>
      <c r="N1" s="83"/>
    </row>
    <row r="2" spans="1:14" s="84" customFormat="1" ht="12.75" customHeight="1" x14ac:dyDescent="0.2">
      <c r="A2" s="187" t="s">
        <v>101</v>
      </c>
      <c r="B2" s="187"/>
      <c r="C2" s="187"/>
      <c r="D2" s="187"/>
      <c r="E2" s="187"/>
      <c r="F2" s="187"/>
      <c r="G2" s="187"/>
      <c r="H2" s="187"/>
      <c r="I2" s="187"/>
      <c r="J2" s="187"/>
      <c r="K2" s="187"/>
      <c r="L2" s="187"/>
      <c r="M2" s="187"/>
      <c r="N2" s="83"/>
    </row>
    <row r="3" spans="1:14" ht="12.75" customHeight="1" x14ac:dyDescent="0.2">
      <c r="A3" s="186"/>
      <c r="B3" s="186"/>
      <c r="C3" s="186"/>
      <c r="D3" s="186"/>
      <c r="E3" s="186"/>
      <c r="F3" s="186"/>
      <c r="G3" s="186"/>
      <c r="H3" s="186"/>
      <c r="I3" s="186"/>
      <c r="J3" s="186"/>
      <c r="K3" s="186"/>
      <c r="L3" s="186"/>
      <c r="M3" s="186"/>
    </row>
    <row r="4" spans="1:14" s="86" customFormat="1" ht="12.75" customHeight="1" x14ac:dyDescent="0.2">
      <c r="E4" s="87"/>
      <c r="G4" s="87">
        <v>2013</v>
      </c>
      <c r="H4" s="87">
        <v>2013</v>
      </c>
      <c r="I4" s="87">
        <v>2014</v>
      </c>
      <c r="J4" s="87">
        <v>2015</v>
      </c>
      <c r="K4" s="87">
        <v>2016</v>
      </c>
      <c r="L4" s="87">
        <v>2017</v>
      </c>
      <c r="M4" s="87">
        <v>2018</v>
      </c>
    </row>
    <row r="5" spans="1:14" s="89" customFormat="1" ht="27.75" customHeight="1" x14ac:dyDescent="0.2">
      <c r="A5" s="88" t="s">
        <v>113</v>
      </c>
      <c r="C5" s="90" t="s">
        <v>2</v>
      </c>
      <c r="E5" s="88" t="s">
        <v>3</v>
      </c>
      <c r="G5" s="88" t="s">
        <v>144</v>
      </c>
      <c r="H5" s="88" t="s">
        <v>4</v>
      </c>
      <c r="I5" s="88" t="s">
        <v>4</v>
      </c>
      <c r="J5" s="88" t="s">
        <v>4</v>
      </c>
      <c r="K5" s="88" t="s">
        <v>4</v>
      </c>
      <c r="L5" s="88" t="s">
        <v>4</v>
      </c>
      <c r="M5" s="88" t="s">
        <v>4</v>
      </c>
    </row>
    <row r="6" spans="1:14" ht="12.75" customHeight="1" x14ac:dyDescent="0.2">
      <c r="G6" s="91" t="s">
        <v>8</v>
      </c>
      <c r="H6" s="91" t="s">
        <v>9</v>
      </c>
      <c r="I6" s="91" t="s">
        <v>10</v>
      </c>
      <c r="J6" s="91" t="s">
        <v>11</v>
      </c>
      <c r="K6" s="91" t="s">
        <v>12</v>
      </c>
      <c r="L6" s="91" t="s">
        <v>13</v>
      </c>
      <c r="M6" s="91" t="s">
        <v>23</v>
      </c>
      <c r="N6" s="92"/>
    </row>
    <row r="7" spans="1:14" ht="12.75" customHeight="1" x14ac:dyDescent="0.2"/>
    <row r="8" spans="1:14" ht="12.75" customHeight="1" x14ac:dyDescent="0.2">
      <c r="A8" s="91">
        <v>1</v>
      </c>
      <c r="C8" s="85" t="s">
        <v>27</v>
      </c>
      <c r="E8" s="91" t="s">
        <v>15</v>
      </c>
      <c r="G8" s="60">
        <v>6749.4</v>
      </c>
      <c r="H8" s="60">
        <v>6749.3</v>
      </c>
      <c r="I8" s="60">
        <v>7216.6</v>
      </c>
      <c r="J8" s="60">
        <v>7586.9</v>
      </c>
      <c r="K8" s="60">
        <v>8588.4</v>
      </c>
      <c r="L8" s="60">
        <v>9228.7999999999993</v>
      </c>
      <c r="M8" s="60">
        <v>9594.5</v>
      </c>
    </row>
    <row r="9" spans="1:14" ht="12.75" customHeight="1" x14ac:dyDescent="0.2">
      <c r="A9" s="91">
        <v>2</v>
      </c>
      <c r="C9" s="85" t="s">
        <v>28</v>
      </c>
      <c r="E9" s="91" t="s">
        <v>15</v>
      </c>
      <c r="G9" s="60">
        <v>-2804.1</v>
      </c>
      <c r="H9" s="60">
        <v>-2755.9</v>
      </c>
      <c r="I9" s="60">
        <v>-2900.8</v>
      </c>
      <c r="J9" s="60">
        <v>-2980.8</v>
      </c>
      <c r="K9" s="60">
        <v>-3017.4</v>
      </c>
      <c r="L9" s="60">
        <v>-3126.5</v>
      </c>
      <c r="M9" s="60">
        <v>-3277.9</v>
      </c>
    </row>
    <row r="10" spans="1:14" ht="12.75" customHeight="1" x14ac:dyDescent="0.2">
      <c r="A10" s="91">
        <v>3</v>
      </c>
      <c r="C10" s="85" t="s">
        <v>29</v>
      </c>
      <c r="E10" s="91" t="s">
        <v>15</v>
      </c>
      <c r="G10" s="70">
        <v>3945.2999999999997</v>
      </c>
      <c r="H10" s="70">
        <v>3993.4</v>
      </c>
      <c r="I10" s="70">
        <v>4315.8</v>
      </c>
      <c r="J10" s="70">
        <v>4606.0999999999995</v>
      </c>
      <c r="K10" s="70">
        <v>5571</v>
      </c>
      <c r="L10" s="70">
        <v>6102.2999999999993</v>
      </c>
      <c r="M10" s="70">
        <v>6316.6</v>
      </c>
    </row>
    <row r="11" spans="1:14" ht="12.75" customHeight="1" x14ac:dyDescent="0.2">
      <c r="A11" s="91"/>
      <c r="G11" s="60"/>
      <c r="H11" s="60"/>
      <c r="I11" s="60"/>
      <c r="J11" s="60"/>
      <c r="K11" s="60"/>
      <c r="L11" s="60"/>
      <c r="M11" s="60"/>
    </row>
    <row r="12" spans="1:14" ht="12.75" customHeight="1" x14ac:dyDescent="0.2">
      <c r="A12" s="91">
        <v>4</v>
      </c>
      <c r="C12" s="85" t="s">
        <v>120</v>
      </c>
      <c r="E12" s="91" t="s">
        <v>15</v>
      </c>
      <c r="G12" s="60">
        <v>216.70000000000005</v>
      </c>
      <c r="H12" s="60">
        <v>299.8</v>
      </c>
      <c r="I12" s="60">
        <v>385.50000000000006</v>
      </c>
      <c r="J12" s="60">
        <v>473.70000000000005</v>
      </c>
      <c r="K12" s="60">
        <v>337.99999999999994</v>
      </c>
      <c r="L12" s="60">
        <v>362.9</v>
      </c>
      <c r="M12" s="60">
        <v>412.59999999999997</v>
      </c>
    </row>
    <row r="13" spans="1:14" ht="12.75" customHeight="1" x14ac:dyDescent="0.2">
      <c r="A13" s="91"/>
      <c r="G13" s="60"/>
      <c r="H13" s="60"/>
      <c r="I13" s="60"/>
      <c r="J13" s="60"/>
      <c r="K13" s="60"/>
      <c r="L13" s="60"/>
      <c r="M13" s="60"/>
    </row>
    <row r="14" spans="1:14" ht="12.75" customHeight="1" thickBot="1" x14ac:dyDescent="0.25">
      <c r="A14" s="91">
        <v>5</v>
      </c>
      <c r="C14" s="85" t="s">
        <v>30</v>
      </c>
      <c r="E14" s="91" t="s">
        <v>15</v>
      </c>
      <c r="G14" s="93">
        <v>4162</v>
      </c>
      <c r="H14" s="93">
        <v>4293.2</v>
      </c>
      <c r="I14" s="93">
        <v>4701.3</v>
      </c>
      <c r="J14" s="93">
        <v>5079.7999999999993</v>
      </c>
      <c r="K14" s="93">
        <v>5909</v>
      </c>
      <c r="L14" s="93">
        <v>6465.1999999999989</v>
      </c>
      <c r="M14" s="93">
        <v>6729.2000000000007</v>
      </c>
    </row>
    <row r="15" spans="1:14" ht="12.75" customHeight="1" thickTop="1" x14ac:dyDescent="0.2">
      <c r="A15" s="91"/>
      <c r="G15" s="94"/>
      <c r="H15" s="94"/>
      <c r="I15" s="94"/>
      <c r="J15" s="94"/>
      <c r="K15" s="94"/>
      <c r="L15" s="94"/>
      <c r="M15" s="94"/>
    </row>
    <row r="16" spans="1:14" ht="12.75" customHeight="1" thickBot="1" x14ac:dyDescent="0.25">
      <c r="A16" s="91">
        <v>6</v>
      </c>
      <c r="C16" s="85" t="s">
        <v>102</v>
      </c>
      <c r="E16" s="91" t="s">
        <v>15</v>
      </c>
      <c r="G16" s="93">
        <v>449.9</v>
      </c>
      <c r="H16" s="93">
        <v>517.79999999999995</v>
      </c>
      <c r="I16" s="93">
        <v>612.29999999999995</v>
      </c>
      <c r="J16" s="93">
        <v>1015.4</v>
      </c>
      <c r="K16" s="93">
        <v>593.9</v>
      </c>
      <c r="L16" s="93">
        <v>431.4</v>
      </c>
      <c r="M16" s="93">
        <v>413.3</v>
      </c>
    </row>
    <row r="17" spans="1:13" ht="12.75" customHeight="1" thickTop="1" x14ac:dyDescent="0.2">
      <c r="A17" s="91"/>
      <c r="G17" s="60"/>
      <c r="H17" s="60"/>
      <c r="I17" s="60"/>
      <c r="J17" s="60"/>
      <c r="K17" s="60"/>
      <c r="L17" s="60"/>
      <c r="M17" s="60"/>
    </row>
    <row r="18" spans="1:13" ht="12.75" customHeight="1" x14ac:dyDescent="0.2">
      <c r="A18" s="91">
        <v>7</v>
      </c>
      <c r="C18" s="85" t="s">
        <v>27</v>
      </c>
      <c r="E18" s="91" t="s">
        <v>18</v>
      </c>
      <c r="G18" s="60">
        <v>6361.5316249999996</v>
      </c>
      <c r="H18" s="60">
        <v>6401.183</v>
      </c>
      <c r="I18" s="60">
        <v>6674.2539999999999</v>
      </c>
      <c r="J18" s="60">
        <v>7029.4960000000001</v>
      </c>
      <c r="K18" s="60">
        <v>7682.951</v>
      </c>
      <c r="L18" s="60">
        <v>8628.2039999999997</v>
      </c>
      <c r="M18" s="60">
        <v>9398.6329999999998</v>
      </c>
    </row>
    <row r="19" spans="1:13" ht="12.75" customHeight="1" x14ac:dyDescent="0.2">
      <c r="A19" s="91">
        <v>8</v>
      </c>
      <c r="C19" s="85" t="s">
        <v>28</v>
      </c>
      <c r="E19" s="91" t="s">
        <v>18</v>
      </c>
      <c r="G19" s="60">
        <v>-2754.06979166667</v>
      </c>
      <c r="H19" s="60">
        <v>-2746.1770000000001</v>
      </c>
      <c r="I19" s="60">
        <v>-2868.9459999999999</v>
      </c>
      <c r="J19" s="60">
        <v>-2994.8150000000001</v>
      </c>
      <c r="K19" s="60">
        <v>-3149.165</v>
      </c>
      <c r="L19" s="60">
        <v>-3347.4720000000002</v>
      </c>
      <c r="M19" s="60">
        <v>-3524.24</v>
      </c>
    </row>
    <row r="20" spans="1:13" ht="12.75" customHeight="1" x14ac:dyDescent="0.2">
      <c r="A20" s="91">
        <v>9</v>
      </c>
      <c r="C20" s="85" t="s">
        <v>29</v>
      </c>
      <c r="E20" s="91" t="s">
        <v>18</v>
      </c>
      <c r="G20" s="70">
        <v>3607.4618333333297</v>
      </c>
      <c r="H20" s="70">
        <v>3655.0059999999999</v>
      </c>
      <c r="I20" s="70">
        <v>3805.308</v>
      </c>
      <c r="J20" s="70">
        <v>4034.681</v>
      </c>
      <c r="K20" s="70">
        <v>4533.7860000000001</v>
      </c>
      <c r="L20" s="70">
        <v>5280.732</v>
      </c>
      <c r="M20" s="70">
        <v>5874.393</v>
      </c>
    </row>
    <row r="21" spans="1:13" ht="12.75" customHeight="1" x14ac:dyDescent="0.2">
      <c r="A21" s="91"/>
      <c r="G21" s="60"/>
      <c r="H21" s="60"/>
      <c r="I21" s="60"/>
      <c r="J21" s="60"/>
      <c r="K21" s="60"/>
      <c r="L21" s="60"/>
      <c r="M21" s="60"/>
    </row>
    <row r="22" spans="1:13" ht="12.75" customHeight="1" x14ac:dyDescent="0.2">
      <c r="A22" s="91">
        <v>10</v>
      </c>
      <c r="C22" s="85" t="s">
        <v>120</v>
      </c>
      <c r="E22" s="91" t="s">
        <v>18</v>
      </c>
      <c r="G22" s="60">
        <v>196.75660604323298</v>
      </c>
      <c r="H22" s="60">
        <v>198.17</v>
      </c>
      <c r="I22" s="60">
        <v>225.80499999999998</v>
      </c>
      <c r="J22" s="60">
        <v>235.54499999999999</v>
      </c>
      <c r="K22" s="60">
        <v>254.12499999999997</v>
      </c>
      <c r="L22" s="60">
        <v>210.524</v>
      </c>
      <c r="M22" s="60">
        <v>148.51800000000003</v>
      </c>
    </row>
    <row r="23" spans="1:13" ht="12.75" customHeight="1" x14ac:dyDescent="0.2">
      <c r="A23" s="91"/>
      <c r="G23" s="60"/>
      <c r="H23" s="60"/>
      <c r="I23" s="60"/>
      <c r="J23" s="60"/>
      <c r="K23" s="60"/>
      <c r="L23" s="60"/>
      <c r="M23" s="60"/>
    </row>
    <row r="24" spans="1:13" ht="12.75" customHeight="1" x14ac:dyDescent="0.2">
      <c r="A24" s="91">
        <v>11</v>
      </c>
      <c r="C24" s="95" t="s">
        <v>33</v>
      </c>
      <c r="E24" s="91" t="s">
        <v>18</v>
      </c>
      <c r="G24" s="60">
        <v>-69.686080000000004</v>
      </c>
      <c r="H24" s="60">
        <v>-69.320999999999998</v>
      </c>
      <c r="I24" s="60">
        <v>-54.695</v>
      </c>
      <c r="J24" s="60">
        <v>-41.831000000000003</v>
      </c>
      <c r="K24" s="60">
        <v>-29.492999999999999</v>
      </c>
      <c r="L24" s="60">
        <v>-17.344999999999999</v>
      </c>
      <c r="M24" s="60">
        <v>-4.5410000000000004</v>
      </c>
    </row>
    <row r="25" spans="1:13" ht="12.75" customHeight="1" x14ac:dyDescent="0.2">
      <c r="A25" s="91"/>
      <c r="G25" s="60"/>
      <c r="H25" s="60"/>
      <c r="I25" s="60"/>
      <c r="J25" s="60"/>
      <c r="K25" s="60"/>
      <c r="L25" s="60"/>
      <c r="M25" s="60"/>
    </row>
    <row r="26" spans="1:13" ht="12.75" customHeight="1" thickBot="1" x14ac:dyDescent="0.25">
      <c r="A26" s="91">
        <v>12</v>
      </c>
      <c r="C26" s="85" t="s">
        <v>30</v>
      </c>
      <c r="E26" s="91" t="s">
        <v>18</v>
      </c>
      <c r="G26" s="93">
        <v>3734.5323593765629</v>
      </c>
      <c r="H26" s="93">
        <v>3783.855</v>
      </c>
      <c r="I26" s="93">
        <v>3976.4179999999997</v>
      </c>
      <c r="J26" s="93">
        <v>4228.3949999999995</v>
      </c>
      <c r="K26" s="93">
        <v>4758.4179999999997</v>
      </c>
      <c r="L26" s="93">
        <v>5473.9110000000001</v>
      </c>
      <c r="M26" s="93">
        <v>6018.37</v>
      </c>
    </row>
    <row r="27" spans="1:13" ht="12.75" customHeight="1" thickTop="1" x14ac:dyDescent="0.2">
      <c r="A27" s="91"/>
      <c r="G27" s="94"/>
      <c r="H27" s="94"/>
      <c r="I27" s="94"/>
      <c r="J27" s="94"/>
      <c r="K27" s="94"/>
      <c r="L27" s="94"/>
      <c r="M27" s="94"/>
    </row>
    <row r="28" spans="1:13" ht="12.75" customHeight="1" thickBot="1" x14ac:dyDescent="0.25">
      <c r="A28" s="91">
        <v>13</v>
      </c>
      <c r="C28" s="85" t="s">
        <v>102</v>
      </c>
      <c r="E28" s="91" t="s">
        <v>18</v>
      </c>
      <c r="G28" s="93">
        <f>'2.5.3 - Table 4'!G13</f>
        <v>347.702</v>
      </c>
      <c r="H28" s="93">
        <f>'2.5.3 - Table 4'!H13</f>
        <v>368.19800000000009</v>
      </c>
      <c r="I28" s="93">
        <f>'2.5.3 - Table 4'!I13</f>
        <v>476.94399999999996</v>
      </c>
      <c r="J28" s="93">
        <f>'2.5.3 - Table 4'!J13</f>
        <v>691.34900000000005</v>
      </c>
      <c r="K28" s="93">
        <f>'2.5.3 - Table 4'!K13</f>
        <v>1033.9580000000001</v>
      </c>
      <c r="L28" s="93">
        <f>'2.5.3 - Table 4'!L13</f>
        <v>720.97400000000005</v>
      </c>
      <c r="M28" s="93">
        <f>'2.5.3 - Table 4'!M13</f>
        <v>519.18799999999999</v>
      </c>
    </row>
    <row r="29" spans="1:13" ht="12.75" customHeight="1" thickTop="1" x14ac:dyDescent="0.2">
      <c r="A29" s="91"/>
    </row>
    <row r="30" spans="1:13" ht="12.75" customHeight="1" thickBot="1" x14ac:dyDescent="0.25">
      <c r="A30" s="91">
        <v>14</v>
      </c>
      <c r="C30" s="85" t="s">
        <v>140</v>
      </c>
      <c r="E30" s="91" t="s">
        <v>141</v>
      </c>
      <c r="G30" s="93">
        <f>SUM(G14,G26)</f>
        <v>7896.5323593765625</v>
      </c>
      <c r="H30" s="93">
        <f t="shared" ref="H30:M30" si="0">SUM(H14,H26)</f>
        <v>8077.0550000000003</v>
      </c>
      <c r="I30" s="93">
        <f t="shared" si="0"/>
        <v>8677.7180000000008</v>
      </c>
      <c r="J30" s="93">
        <f t="shared" si="0"/>
        <v>9308.1949999999997</v>
      </c>
      <c r="K30" s="93">
        <f t="shared" si="0"/>
        <v>10667.418</v>
      </c>
      <c r="L30" s="93">
        <f t="shared" si="0"/>
        <v>11939.110999999999</v>
      </c>
      <c r="M30" s="93">
        <f t="shared" si="0"/>
        <v>12747.57</v>
      </c>
    </row>
    <row r="31" spans="1:13" ht="12.75" customHeight="1" thickTop="1" x14ac:dyDescent="0.2">
      <c r="A31" s="91"/>
      <c r="C31" s="96"/>
      <c r="D31" s="96"/>
      <c r="E31" s="97"/>
      <c r="F31" s="96"/>
      <c r="G31" s="98"/>
      <c r="H31" s="98"/>
      <c r="I31" s="98"/>
      <c r="J31" s="98"/>
      <c r="K31" s="98"/>
      <c r="L31" s="98"/>
      <c r="M31" s="98"/>
    </row>
    <row r="32" spans="1:13" ht="12.75" customHeight="1" thickBot="1" x14ac:dyDescent="0.25">
      <c r="A32" s="91">
        <v>15</v>
      </c>
      <c r="C32" s="85" t="s">
        <v>142</v>
      </c>
      <c r="E32" s="91" t="s">
        <v>141</v>
      </c>
      <c r="G32" s="93">
        <f>SUM(G16,G28)</f>
        <v>797.60199999999998</v>
      </c>
      <c r="H32" s="93">
        <f t="shared" ref="H32:M32" si="1">SUM(H16,H28)</f>
        <v>885.99800000000005</v>
      </c>
      <c r="I32" s="93">
        <f t="shared" si="1"/>
        <v>1089.2439999999999</v>
      </c>
      <c r="J32" s="93">
        <f t="shared" si="1"/>
        <v>1706.749</v>
      </c>
      <c r="K32" s="93">
        <f t="shared" si="1"/>
        <v>1627.8580000000002</v>
      </c>
      <c r="L32" s="93">
        <f t="shared" si="1"/>
        <v>1152.374</v>
      </c>
      <c r="M32" s="93">
        <f t="shared" si="1"/>
        <v>932.48800000000006</v>
      </c>
    </row>
    <row r="33" ht="12.75" customHeight="1" thickTop="1" x14ac:dyDescent="0.2"/>
    <row r="34" ht="12.75" customHeight="1" x14ac:dyDescent="0.2"/>
  </sheetData>
  <mergeCells count="3">
    <mergeCell ref="A3:M3"/>
    <mergeCell ref="A2:M2"/>
    <mergeCell ref="A1:M1"/>
  </mergeCells>
  <pageMargins left="0.7" right="0.7" top="0.75" bottom="0.75" header="0.3" footer="0.3"/>
  <pageSetup paperSize="5" orientation="landscape"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9B54-2B93-48EE-82BB-83DE314ECFE1}">
  <dimension ref="A1:J34"/>
  <sheetViews>
    <sheetView zoomScaleNormal="100" workbookViewId="0">
      <selection activeCell="H39" sqref="H39"/>
    </sheetView>
  </sheetViews>
  <sheetFormatPr defaultColWidth="9.140625" defaultRowHeight="12.75" x14ac:dyDescent="0.2"/>
  <cols>
    <col min="1" max="1" width="4.7109375" style="30" customWidth="1"/>
    <col min="2" max="2" width="1.7109375" style="30" customWidth="1"/>
    <col min="3" max="3" width="34" style="30" customWidth="1"/>
    <col min="4" max="4" width="1.7109375" style="30" customWidth="1"/>
    <col min="5" max="5" width="11.140625" style="30" customWidth="1"/>
    <col min="6" max="6" width="8.140625" style="30" customWidth="1"/>
    <col min="7" max="7" width="1.42578125" style="30" customWidth="1"/>
    <col min="8" max="8" width="10.85546875" style="30" customWidth="1"/>
    <col min="9" max="9" width="12" style="30" customWidth="1"/>
    <col min="10" max="10" width="14.42578125" style="30" bestFit="1" customWidth="1"/>
    <col min="11" max="16384" width="9.140625" style="30"/>
  </cols>
  <sheetData>
    <row r="1" spans="1:10" x14ac:dyDescent="0.2">
      <c r="A1" s="193" t="s">
        <v>430</v>
      </c>
      <c r="B1" s="193"/>
      <c r="C1" s="193"/>
      <c r="D1" s="193"/>
      <c r="E1" s="193"/>
      <c r="F1" s="193"/>
      <c r="G1" s="193"/>
      <c r="H1" s="193"/>
      <c r="I1" s="193"/>
      <c r="J1" s="193"/>
    </row>
    <row r="2" spans="1:10" x14ac:dyDescent="0.2">
      <c r="A2" s="193" t="s">
        <v>224</v>
      </c>
      <c r="B2" s="193"/>
      <c r="C2" s="193"/>
      <c r="D2" s="193"/>
      <c r="E2" s="193"/>
      <c r="F2" s="193"/>
      <c r="G2" s="193"/>
      <c r="H2" s="193"/>
      <c r="I2" s="193"/>
      <c r="J2" s="193"/>
    </row>
    <row r="3" spans="1:10" x14ac:dyDescent="0.2">
      <c r="A3" s="194"/>
      <c r="B3" s="194"/>
      <c r="C3" s="194"/>
      <c r="D3" s="194"/>
      <c r="E3" s="194"/>
      <c r="F3" s="194"/>
      <c r="G3" s="194"/>
      <c r="H3" s="194"/>
      <c r="I3" s="194"/>
      <c r="J3" s="194"/>
    </row>
    <row r="4" spans="1:10" ht="25.5" customHeight="1" x14ac:dyDescent="0.2">
      <c r="A4" s="28"/>
      <c r="B4" s="28"/>
      <c r="C4" s="28"/>
      <c r="D4" s="28"/>
      <c r="E4" s="150" t="s">
        <v>225</v>
      </c>
      <c r="F4" s="150" t="s">
        <v>227</v>
      </c>
      <c r="G4" s="150"/>
      <c r="H4" s="150" t="s">
        <v>229</v>
      </c>
      <c r="I4" s="150" t="s">
        <v>119</v>
      </c>
      <c r="J4" s="158" t="s">
        <v>138</v>
      </c>
    </row>
    <row r="5" spans="1:10" ht="25.5" x14ac:dyDescent="0.2">
      <c r="A5" s="55" t="s">
        <v>113</v>
      </c>
      <c r="B5" s="28"/>
      <c r="C5" s="154" t="s">
        <v>2</v>
      </c>
      <c r="D5" s="28"/>
      <c r="E5" s="55" t="s">
        <v>226</v>
      </c>
      <c r="F5" s="55" t="s">
        <v>234</v>
      </c>
      <c r="G5" s="55"/>
      <c r="H5" s="55" t="s">
        <v>228</v>
      </c>
      <c r="I5" s="55" t="s">
        <v>230</v>
      </c>
      <c r="J5" s="55" t="s">
        <v>231</v>
      </c>
    </row>
    <row r="6" spans="1:10" x14ac:dyDescent="0.2">
      <c r="A6" s="28"/>
      <c r="B6" s="28"/>
      <c r="C6" s="28"/>
      <c r="D6" s="28"/>
      <c r="E6" s="155" t="s">
        <v>8</v>
      </c>
      <c r="F6" s="155" t="s">
        <v>9</v>
      </c>
      <c r="G6" s="155"/>
      <c r="H6" s="155" t="s">
        <v>121</v>
      </c>
      <c r="I6" s="155" t="s">
        <v>11</v>
      </c>
      <c r="J6" s="155" t="s">
        <v>122</v>
      </c>
    </row>
    <row r="8" spans="1:10" x14ac:dyDescent="0.2">
      <c r="A8" s="156">
        <v>1</v>
      </c>
      <c r="C8" s="151" t="s">
        <v>123</v>
      </c>
      <c r="E8" s="156">
        <v>39.5</v>
      </c>
      <c r="F8" s="32" t="s">
        <v>241</v>
      </c>
      <c r="G8" s="74"/>
      <c r="H8" s="32">
        <v>0.3</v>
      </c>
      <c r="I8" s="32">
        <v>3228</v>
      </c>
      <c r="J8" s="32">
        <f>(H8*I8)/365</f>
        <v>2.6531506849315067</v>
      </c>
    </row>
    <row r="9" spans="1:10" ht="6" customHeight="1" x14ac:dyDescent="0.2">
      <c r="A9" s="156"/>
      <c r="C9" s="151"/>
      <c r="E9" s="156"/>
      <c r="F9" s="32"/>
      <c r="G9" s="74"/>
      <c r="H9" s="32"/>
      <c r="I9" s="32"/>
      <c r="J9" s="32"/>
    </row>
    <row r="10" spans="1:10" x14ac:dyDescent="0.2">
      <c r="A10" s="156">
        <v>2</v>
      </c>
      <c r="C10" s="151" t="s">
        <v>237</v>
      </c>
      <c r="E10" s="59">
        <v>39.5</v>
      </c>
      <c r="F10" s="60" t="s">
        <v>242</v>
      </c>
      <c r="G10" s="75"/>
      <c r="H10" s="32">
        <v>-5.0999999999999996</v>
      </c>
      <c r="I10" s="32">
        <v>991.7</v>
      </c>
      <c r="J10" s="32">
        <f t="shared" ref="J10:J13" si="0">(H10*I10)/365</f>
        <v>-13.856630136986302</v>
      </c>
    </row>
    <row r="11" spans="1:10" ht="15" customHeight="1" x14ac:dyDescent="0.2">
      <c r="A11" s="156"/>
      <c r="C11" s="151"/>
      <c r="E11" s="59"/>
      <c r="F11" s="60"/>
      <c r="G11" s="60"/>
      <c r="H11" s="32"/>
      <c r="I11" s="32"/>
      <c r="J11" s="32"/>
    </row>
    <row r="12" spans="1:10" x14ac:dyDescent="0.2">
      <c r="A12" s="156">
        <v>3</v>
      </c>
      <c r="C12" s="151" t="s">
        <v>235</v>
      </c>
      <c r="E12" s="156">
        <v>39.5</v>
      </c>
      <c r="F12" s="74" t="s">
        <v>243</v>
      </c>
      <c r="G12" s="74"/>
      <c r="H12" s="32">
        <v>57</v>
      </c>
      <c r="I12" s="32">
        <v>127.2</v>
      </c>
      <c r="J12" s="32">
        <f t="shared" si="0"/>
        <v>19.864109589041096</v>
      </c>
    </row>
    <row r="13" spans="1:10" x14ac:dyDescent="0.2">
      <c r="A13" s="156">
        <v>4</v>
      </c>
      <c r="C13" s="151" t="s">
        <v>232</v>
      </c>
      <c r="E13" s="156">
        <v>39.5</v>
      </c>
      <c r="F13" s="32" t="s">
        <v>244</v>
      </c>
      <c r="G13" s="74"/>
      <c r="H13" s="32">
        <v>28.1</v>
      </c>
      <c r="I13" s="32">
        <v>418</v>
      </c>
      <c r="J13" s="32">
        <f t="shared" si="0"/>
        <v>32.180273972602741</v>
      </c>
    </row>
    <row r="14" spans="1:10" x14ac:dyDescent="0.2">
      <c r="A14" s="156">
        <v>5</v>
      </c>
      <c r="C14" s="151" t="s">
        <v>236</v>
      </c>
      <c r="E14" s="156">
        <v>39.5</v>
      </c>
      <c r="F14" s="32" t="s">
        <v>245</v>
      </c>
      <c r="G14" s="74"/>
      <c r="H14" s="37">
        <v>24.3</v>
      </c>
      <c r="I14" s="37">
        <v>50.4433482497342</v>
      </c>
      <c r="J14" s="37">
        <f>(H14*I14)/365</f>
        <v>3.3582831848453183</v>
      </c>
    </row>
    <row r="15" spans="1:10" x14ac:dyDescent="0.2">
      <c r="A15" s="156">
        <v>6</v>
      </c>
      <c r="C15" s="76" t="s">
        <v>233</v>
      </c>
      <c r="E15" s="156"/>
      <c r="F15" s="32"/>
      <c r="G15" s="32"/>
      <c r="H15" s="33">
        <v>33.9</v>
      </c>
      <c r="I15" s="33">
        <v>595.6</v>
      </c>
      <c r="J15" s="33">
        <v>55.5</v>
      </c>
    </row>
    <row r="16" spans="1:10" ht="11.25" customHeight="1" x14ac:dyDescent="0.2">
      <c r="A16" s="156"/>
      <c r="C16" s="151"/>
      <c r="E16" s="156"/>
      <c r="F16" s="32"/>
      <c r="G16" s="32"/>
      <c r="H16" s="32"/>
      <c r="I16" s="32"/>
      <c r="J16" s="32"/>
    </row>
    <row r="17" spans="1:10" x14ac:dyDescent="0.2">
      <c r="A17" s="156">
        <v>7</v>
      </c>
      <c r="C17" s="151" t="s">
        <v>233</v>
      </c>
      <c r="F17" s="32"/>
      <c r="G17" s="32"/>
      <c r="I17" s="61">
        <v>4815.2705998875799</v>
      </c>
      <c r="J17" s="56">
        <f>SUM(J8:J14)+0.1</f>
        <v>44.299187294434361</v>
      </c>
    </row>
    <row r="19" spans="1:10" x14ac:dyDescent="0.2">
      <c r="A19" s="156">
        <v>8</v>
      </c>
      <c r="C19" s="151" t="s">
        <v>127</v>
      </c>
      <c r="H19" s="156">
        <v>6.3</v>
      </c>
      <c r="J19" s="156">
        <v>8.4</v>
      </c>
    </row>
    <row r="20" spans="1:10" x14ac:dyDescent="0.2">
      <c r="A20" s="156">
        <v>9</v>
      </c>
      <c r="C20" s="151" t="s">
        <v>128</v>
      </c>
      <c r="J20" s="56">
        <f>SUM(J17:J19)</f>
        <v>52.69918729443436</v>
      </c>
    </row>
    <row r="22" spans="1:10" x14ac:dyDescent="0.2">
      <c r="A22" s="156">
        <v>10</v>
      </c>
      <c r="C22" s="195" t="s">
        <v>431</v>
      </c>
      <c r="D22" s="195"/>
      <c r="E22" s="195"/>
      <c r="H22" s="32">
        <v>-24.3</v>
      </c>
      <c r="I22" s="62">
        <v>2775.3</v>
      </c>
      <c r="J22" s="32">
        <v>-184.8</v>
      </c>
    </row>
    <row r="23" spans="1:10" ht="13.5" thickBot="1" x14ac:dyDescent="0.25">
      <c r="A23" s="156">
        <v>11</v>
      </c>
      <c r="C23" s="195" t="s">
        <v>129</v>
      </c>
      <c r="D23" s="195"/>
      <c r="E23" s="195"/>
      <c r="J23" s="38">
        <f>SUM(J20:J22)</f>
        <v>-132.10081270556566</v>
      </c>
    </row>
    <row r="24" spans="1:10" ht="13.5" thickTop="1" x14ac:dyDescent="0.2"/>
    <row r="25" spans="1:10" x14ac:dyDescent="0.2">
      <c r="A25" s="192" t="s">
        <v>20</v>
      </c>
      <c r="B25" s="192"/>
      <c r="C25" s="192"/>
    </row>
    <row r="26" spans="1:10" x14ac:dyDescent="0.2">
      <c r="A26" s="53">
        <v>-1</v>
      </c>
      <c r="B26" s="151" t="s">
        <v>315</v>
      </c>
      <c r="D26" s="151"/>
      <c r="E26" s="151"/>
      <c r="F26" s="151"/>
      <c r="G26" s="151"/>
      <c r="H26" s="151"/>
    </row>
    <row r="27" spans="1:10" x14ac:dyDescent="0.2">
      <c r="A27" s="53">
        <v>-2</v>
      </c>
      <c r="B27" s="151" t="s">
        <v>316</v>
      </c>
      <c r="D27" s="73"/>
      <c r="E27" s="73"/>
    </row>
    <row r="28" spans="1:10" x14ac:dyDescent="0.2">
      <c r="A28" s="53">
        <v>-3</v>
      </c>
      <c r="B28" s="151" t="s">
        <v>317</v>
      </c>
    </row>
    <row r="29" spans="1:10" x14ac:dyDescent="0.2">
      <c r="A29" s="53">
        <v>-4</v>
      </c>
      <c r="B29" s="151" t="s">
        <v>318</v>
      </c>
    </row>
    <row r="30" spans="1:10" x14ac:dyDescent="0.2">
      <c r="A30" s="53">
        <v>-5</v>
      </c>
      <c r="B30" s="151" t="s">
        <v>319</v>
      </c>
    </row>
    <row r="31" spans="1:10" x14ac:dyDescent="0.2">
      <c r="A31" s="53">
        <v>-6</v>
      </c>
      <c r="B31" s="151" t="s">
        <v>320</v>
      </c>
    </row>
    <row r="32" spans="1:10" x14ac:dyDescent="0.2">
      <c r="A32" s="53">
        <v>-7</v>
      </c>
      <c r="B32" s="151" t="s">
        <v>321</v>
      </c>
    </row>
    <row r="33" spans="1:2" x14ac:dyDescent="0.2">
      <c r="A33" s="53">
        <v>-8</v>
      </c>
      <c r="B33" s="151" t="s">
        <v>322</v>
      </c>
    </row>
    <row r="34" spans="1:2" x14ac:dyDescent="0.2">
      <c r="A34" s="146"/>
    </row>
  </sheetData>
  <mergeCells count="6">
    <mergeCell ref="A25:C25"/>
    <mergeCell ref="A1:J1"/>
    <mergeCell ref="A2:J2"/>
    <mergeCell ref="A3:J3"/>
    <mergeCell ref="C22:E22"/>
    <mergeCell ref="C23:E23"/>
  </mergeCells>
  <pageMargins left="0.7" right="0.7" top="0.75" bottom="0.75" header="0.3" footer="0.3"/>
  <pageSetup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963-EB95-4522-9745-C06804E50B05}">
  <dimension ref="A1:V29"/>
  <sheetViews>
    <sheetView zoomScaleNormal="100" workbookViewId="0">
      <selection activeCell="J15" sqref="J15"/>
    </sheetView>
  </sheetViews>
  <sheetFormatPr defaultColWidth="9.140625" defaultRowHeight="12.75" x14ac:dyDescent="0.2"/>
  <cols>
    <col min="1" max="1" width="4.7109375" style="141" customWidth="1"/>
    <col min="2" max="2" width="1.7109375" style="141" customWidth="1"/>
    <col min="3" max="3" width="15.140625" style="141" bestFit="1" customWidth="1"/>
    <col min="4" max="4" width="1.7109375" style="141" customWidth="1"/>
    <col min="5" max="5" width="14.140625" style="141" bestFit="1" customWidth="1"/>
    <col min="6" max="6" width="1.7109375" style="141" customWidth="1"/>
    <col min="7" max="7" width="14.140625" style="141" bestFit="1" customWidth="1"/>
    <col min="8" max="8" width="1.7109375" style="141" customWidth="1"/>
    <col min="9" max="9" width="12.28515625" style="141" bestFit="1" customWidth="1"/>
    <col min="10" max="10" width="1.7109375" style="141" customWidth="1"/>
    <col min="11" max="11" width="11.5703125" style="141" bestFit="1" customWidth="1"/>
    <col min="12" max="12" width="1.7109375" style="141" customWidth="1"/>
    <col min="13" max="13" width="12.85546875" style="141" bestFit="1" customWidth="1"/>
    <col min="14" max="14" width="1.7109375" style="141" customWidth="1"/>
    <col min="15" max="15" width="12.28515625" style="141" bestFit="1" customWidth="1"/>
    <col min="16" max="16" width="1.7109375" style="141" customWidth="1"/>
    <col min="17" max="17" width="11.5703125" style="141" bestFit="1" customWidth="1"/>
    <col min="18" max="18" width="1.7109375" style="141" customWidth="1"/>
    <col min="19" max="19" width="12.85546875" style="141" bestFit="1" customWidth="1"/>
    <col min="20" max="20" width="1.7109375" style="141" customWidth="1"/>
    <col min="21" max="21" width="12.28515625" style="141" bestFit="1" customWidth="1"/>
    <col min="22" max="16384" width="9.140625" style="141"/>
  </cols>
  <sheetData>
    <row r="1" spans="1:22" x14ac:dyDescent="0.2">
      <c r="A1" s="197" t="s">
        <v>21</v>
      </c>
      <c r="B1" s="197"/>
      <c r="C1" s="197"/>
      <c r="D1" s="197"/>
      <c r="E1" s="197"/>
      <c r="F1" s="197"/>
      <c r="G1" s="197"/>
      <c r="H1" s="197"/>
      <c r="I1" s="197"/>
      <c r="J1" s="197"/>
      <c r="K1" s="197"/>
      <c r="L1" s="197"/>
      <c r="M1" s="197"/>
      <c r="N1" s="197"/>
      <c r="O1" s="197"/>
      <c r="P1" s="197"/>
      <c r="Q1" s="197"/>
      <c r="R1" s="197"/>
      <c r="S1" s="197"/>
      <c r="T1" s="197"/>
      <c r="U1" s="197"/>
      <c r="V1" s="140"/>
    </row>
    <row r="2" spans="1:22" x14ac:dyDescent="0.2">
      <c r="A2" s="197" t="s">
        <v>137</v>
      </c>
      <c r="B2" s="197"/>
      <c r="C2" s="197"/>
      <c r="D2" s="197"/>
      <c r="E2" s="197"/>
      <c r="F2" s="197"/>
      <c r="G2" s="197"/>
      <c r="H2" s="197"/>
      <c r="I2" s="197"/>
      <c r="J2" s="197"/>
      <c r="K2" s="197"/>
      <c r="L2" s="197"/>
      <c r="M2" s="197"/>
      <c r="N2" s="197"/>
      <c r="O2" s="197"/>
      <c r="P2" s="197"/>
      <c r="Q2" s="197"/>
      <c r="R2" s="197"/>
      <c r="S2" s="197"/>
      <c r="T2" s="197"/>
      <c r="U2" s="197"/>
      <c r="V2" s="140"/>
    </row>
    <row r="3" spans="1:22" x14ac:dyDescent="0.2">
      <c r="V3" s="140"/>
    </row>
    <row r="4" spans="1:22" x14ac:dyDescent="0.2">
      <c r="E4" s="198" t="s">
        <v>327</v>
      </c>
      <c r="F4" s="198"/>
      <c r="G4" s="198"/>
      <c r="H4" s="198"/>
      <c r="I4" s="198"/>
      <c r="K4" s="198" t="s">
        <v>131</v>
      </c>
      <c r="L4" s="198"/>
      <c r="M4" s="198"/>
      <c r="N4" s="198"/>
      <c r="O4" s="198"/>
      <c r="Q4" s="198" t="s">
        <v>130</v>
      </c>
      <c r="R4" s="198"/>
      <c r="S4" s="198"/>
      <c r="T4" s="198"/>
      <c r="U4" s="198"/>
      <c r="V4" s="140"/>
    </row>
    <row r="5" spans="1:22" s="142" customFormat="1" ht="25.5" x14ac:dyDescent="0.2">
      <c r="A5" s="103" t="s">
        <v>113</v>
      </c>
      <c r="C5" s="102" t="s">
        <v>41</v>
      </c>
      <c r="E5" s="103" t="s">
        <v>310</v>
      </c>
      <c r="F5" s="143"/>
      <c r="G5" s="103" t="s">
        <v>311</v>
      </c>
      <c r="H5" s="143"/>
      <c r="I5" s="103" t="s">
        <v>312</v>
      </c>
      <c r="J5" s="143"/>
      <c r="K5" s="103" t="s">
        <v>132</v>
      </c>
      <c r="L5" s="143"/>
      <c r="M5" s="103" t="s">
        <v>133</v>
      </c>
      <c r="N5" s="143"/>
      <c r="O5" s="103" t="s">
        <v>134</v>
      </c>
      <c r="P5" s="143"/>
      <c r="Q5" s="103" t="s">
        <v>132</v>
      </c>
      <c r="R5" s="143"/>
      <c r="S5" s="103" t="s">
        <v>133</v>
      </c>
      <c r="T5" s="143"/>
      <c r="U5" s="103" t="s">
        <v>134</v>
      </c>
      <c r="V5" s="144"/>
    </row>
    <row r="6" spans="1:22" x14ac:dyDescent="0.2">
      <c r="E6" s="82" t="s">
        <v>8</v>
      </c>
      <c r="F6" s="145"/>
      <c r="G6" s="82" t="s">
        <v>9</v>
      </c>
      <c r="H6" s="145"/>
      <c r="I6" s="82" t="s">
        <v>121</v>
      </c>
      <c r="J6" s="81"/>
      <c r="K6" s="82" t="s">
        <v>8</v>
      </c>
      <c r="L6" s="145"/>
      <c r="M6" s="82" t="s">
        <v>9</v>
      </c>
      <c r="N6" s="81"/>
      <c r="O6" s="82" t="s">
        <v>121</v>
      </c>
      <c r="P6" s="145"/>
      <c r="Q6" s="82" t="s">
        <v>8</v>
      </c>
      <c r="R6" s="145"/>
      <c r="S6" s="82" t="s">
        <v>9</v>
      </c>
      <c r="U6" s="82" t="s">
        <v>121</v>
      </c>
      <c r="V6" s="81"/>
    </row>
    <row r="7" spans="1:22" x14ac:dyDescent="0.2">
      <c r="V7" s="140"/>
    </row>
    <row r="8" spans="1:22" x14ac:dyDescent="0.2">
      <c r="A8" s="82">
        <v>1</v>
      </c>
      <c r="C8" s="81" t="s">
        <v>123</v>
      </c>
      <c r="E8" s="32">
        <v>39.5</v>
      </c>
      <c r="F8" s="32"/>
      <c r="G8" s="32">
        <v>39.200000000000003</v>
      </c>
      <c r="H8" s="32"/>
      <c r="I8" s="32">
        <v>0.3</v>
      </c>
      <c r="K8" s="82">
        <v>42.2</v>
      </c>
      <c r="M8" s="82">
        <v>38.200000000000003</v>
      </c>
      <c r="O8" s="136">
        <v>4</v>
      </c>
      <c r="Q8" s="82">
        <v>38.1</v>
      </c>
      <c r="S8" s="82">
        <v>38.799999999999997</v>
      </c>
      <c r="U8" s="32">
        <v>-0.7</v>
      </c>
      <c r="V8" s="140"/>
    </row>
    <row r="9" spans="1:22" ht="25.5" x14ac:dyDescent="0.2">
      <c r="A9" s="82">
        <v>2</v>
      </c>
      <c r="C9" s="104" t="s">
        <v>135</v>
      </c>
      <c r="E9" s="60">
        <v>39.5</v>
      </c>
      <c r="F9" s="60"/>
      <c r="G9" s="60">
        <v>44.6</v>
      </c>
      <c r="H9" s="60"/>
      <c r="I9" s="60">
        <v>-5.0999999999999996</v>
      </c>
      <c r="K9" s="82">
        <v>42.2</v>
      </c>
      <c r="M9" s="82">
        <v>60.9</v>
      </c>
      <c r="O9" s="32">
        <v>-18.7</v>
      </c>
      <c r="Q9" s="82">
        <v>38.1</v>
      </c>
      <c r="S9" s="82">
        <v>20.8</v>
      </c>
      <c r="U9" s="82">
        <v>17.3</v>
      </c>
      <c r="V9" s="140"/>
    </row>
    <row r="10" spans="1:22" x14ac:dyDescent="0.2">
      <c r="A10" s="82">
        <v>3</v>
      </c>
      <c r="C10" s="81" t="s">
        <v>124</v>
      </c>
      <c r="E10" s="32">
        <v>39.5</v>
      </c>
      <c r="F10" s="32"/>
      <c r="G10" s="32">
        <v>-17.5</v>
      </c>
      <c r="H10" s="32"/>
      <c r="I10" s="32">
        <v>57</v>
      </c>
      <c r="K10" s="82" t="s">
        <v>114</v>
      </c>
      <c r="M10" s="82" t="s">
        <v>114</v>
      </c>
      <c r="O10" s="82" t="s">
        <v>114</v>
      </c>
      <c r="Q10" s="82" t="s">
        <v>114</v>
      </c>
      <c r="S10" s="82" t="s">
        <v>114</v>
      </c>
      <c r="U10" s="82" t="s">
        <v>114</v>
      </c>
      <c r="V10" s="140"/>
    </row>
    <row r="11" spans="1:22" x14ac:dyDescent="0.2">
      <c r="A11" s="82">
        <v>4</v>
      </c>
      <c r="C11" s="81" t="s">
        <v>125</v>
      </c>
      <c r="E11" s="32">
        <v>39.5</v>
      </c>
      <c r="F11" s="32"/>
      <c r="G11" s="32">
        <v>11.5</v>
      </c>
      <c r="H11" s="32"/>
      <c r="I11" s="32">
        <v>28.1</v>
      </c>
      <c r="K11" s="82" t="s">
        <v>114</v>
      </c>
      <c r="M11" s="82" t="s">
        <v>114</v>
      </c>
      <c r="O11" s="82" t="s">
        <v>114</v>
      </c>
      <c r="Q11" s="82" t="s">
        <v>114</v>
      </c>
      <c r="S11" s="82" t="s">
        <v>114</v>
      </c>
      <c r="U11" s="82" t="s">
        <v>114</v>
      </c>
      <c r="V11" s="140"/>
    </row>
    <row r="12" spans="1:22" x14ac:dyDescent="0.2">
      <c r="A12" s="82">
        <v>5</v>
      </c>
      <c r="C12" s="81" t="s">
        <v>126</v>
      </c>
      <c r="E12" s="32">
        <v>39.5</v>
      </c>
      <c r="F12" s="32"/>
      <c r="G12" s="32">
        <v>15.2</v>
      </c>
      <c r="H12" s="32"/>
      <c r="I12" s="32">
        <v>24.3</v>
      </c>
      <c r="K12" s="82" t="s">
        <v>114</v>
      </c>
      <c r="M12" s="82" t="s">
        <v>114</v>
      </c>
      <c r="O12" s="82" t="s">
        <v>114</v>
      </c>
      <c r="Q12" s="82" t="s">
        <v>114</v>
      </c>
      <c r="S12" s="82" t="s">
        <v>114</v>
      </c>
      <c r="U12" s="82" t="s">
        <v>114</v>
      </c>
      <c r="V12" s="140"/>
    </row>
    <row r="13" spans="1:22" x14ac:dyDescent="0.2">
      <c r="E13" s="32"/>
      <c r="F13" s="32"/>
      <c r="G13" s="32"/>
      <c r="H13" s="32"/>
      <c r="I13" s="32"/>
      <c r="V13" s="140"/>
    </row>
    <row r="14" spans="1:22" x14ac:dyDescent="0.2">
      <c r="A14" s="82">
        <v>6</v>
      </c>
      <c r="C14" s="81" t="s">
        <v>127</v>
      </c>
      <c r="E14" s="32"/>
      <c r="F14" s="32"/>
      <c r="G14" s="32"/>
      <c r="H14" s="32"/>
      <c r="I14" s="32">
        <v>6.3</v>
      </c>
      <c r="O14" s="82">
        <v>1.8</v>
      </c>
      <c r="U14" s="82">
        <v>12.9</v>
      </c>
      <c r="V14" s="140"/>
    </row>
    <row r="15" spans="1:22" x14ac:dyDescent="0.2">
      <c r="A15" s="82">
        <v>7</v>
      </c>
      <c r="C15" s="81" t="s">
        <v>136</v>
      </c>
      <c r="E15" s="32"/>
      <c r="F15" s="32"/>
      <c r="G15" s="32"/>
      <c r="H15" s="32"/>
      <c r="I15" s="32">
        <v>-24.3</v>
      </c>
      <c r="O15" s="82" t="s">
        <v>114</v>
      </c>
      <c r="U15" s="82" t="s">
        <v>114</v>
      </c>
      <c r="V15" s="140"/>
    </row>
    <row r="16" spans="1:22" x14ac:dyDescent="0.2">
      <c r="A16" s="146"/>
    </row>
    <row r="17" spans="1:2" s="30" customFormat="1" x14ac:dyDescent="0.2">
      <c r="A17" s="196" t="s">
        <v>238</v>
      </c>
      <c r="B17" s="196"/>
    </row>
    <row r="18" spans="1:2" s="30" customFormat="1" x14ac:dyDescent="0.2">
      <c r="A18" s="15" t="s">
        <v>14</v>
      </c>
      <c r="B18" s="135" t="s">
        <v>309</v>
      </c>
    </row>
    <row r="19" spans="1:2" s="30" customFormat="1" x14ac:dyDescent="0.2"/>
    <row r="28" spans="1:2" x14ac:dyDescent="0.2">
      <c r="A28" s="146"/>
    </row>
    <row r="29" spans="1:2" x14ac:dyDescent="0.2">
      <c r="A29" s="146"/>
    </row>
  </sheetData>
  <mergeCells count="6">
    <mergeCell ref="A17:B17"/>
    <mergeCell ref="A1:U1"/>
    <mergeCell ref="A2:U2"/>
    <mergeCell ref="E4:I4"/>
    <mergeCell ref="Q4:U4"/>
    <mergeCell ref="K4:O4"/>
  </mergeCells>
  <pageMargins left="0.7" right="0.7" top="0.75" bottom="0.75" header="0.3" footer="0.3"/>
  <pageSetup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393A8-EEC3-495D-A193-60D17F9BA9EB}">
  <dimension ref="A1:L19"/>
  <sheetViews>
    <sheetView zoomScaleNormal="100" zoomScalePageLayoutView="90" workbookViewId="0">
      <selection activeCell="B20" sqref="B20"/>
    </sheetView>
  </sheetViews>
  <sheetFormatPr defaultColWidth="101.140625" defaultRowHeight="12.75" x14ac:dyDescent="0.2"/>
  <cols>
    <col min="1" max="1" width="4.7109375" style="30" customWidth="1"/>
    <col min="2" max="2" width="1.7109375" style="30" customWidth="1"/>
    <col min="3" max="3" width="36.5703125" style="30" customWidth="1"/>
    <col min="4" max="4" width="1.7109375" style="30" customWidth="1"/>
    <col min="5" max="5" width="8.85546875" style="42" customWidth="1"/>
    <col min="6" max="6" width="1.7109375" style="30" customWidth="1"/>
    <col min="7" max="11" width="10.140625" style="30" customWidth="1"/>
    <col min="12" max="12" width="9.140625" style="30" customWidth="1"/>
    <col min="13" max="16384" width="101.140625" style="30"/>
  </cols>
  <sheetData>
    <row r="1" spans="1:12" s="43" customFormat="1" x14ac:dyDescent="0.2">
      <c r="A1" s="24" t="s">
        <v>0</v>
      </c>
      <c r="B1" s="24"/>
      <c r="C1" s="24"/>
      <c r="D1" s="24"/>
      <c r="E1" s="24"/>
      <c r="F1" s="24"/>
      <c r="G1" s="24"/>
      <c r="H1" s="24"/>
      <c r="I1" s="24"/>
      <c r="J1" s="24"/>
      <c r="K1" s="24"/>
      <c r="L1" s="24"/>
    </row>
    <row r="2" spans="1:12" s="43" customFormat="1" x14ac:dyDescent="0.2">
      <c r="A2" s="24" t="s">
        <v>105</v>
      </c>
      <c r="B2" s="24"/>
      <c r="C2" s="24"/>
      <c r="D2" s="24"/>
      <c r="E2" s="24"/>
      <c r="F2" s="24"/>
      <c r="G2" s="24"/>
      <c r="H2" s="24"/>
      <c r="I2" s="24"/>
      <c r="J2" s="24"/>
      <c r="K2" s="24"/>
      <c r="L2" s="24"/>
    </row>
    <row r="3" spans="1:12" x14ac:dyDescent="0.2">
      <c r="E3" s="58"/>
    </row>
    <row r="4" spans="1:12" s="25" customFormat="1" x14ac:dyDescent="0.2">
      <c r="E4" s="57"/>
      <c r="G4" s="57">
        <v>2019</v>
      </c>
      <c r="H4" s="57">
        <v>2020</v>
      </c>
      <c r="I4" s="57">
        <v>2021</v>
      </c>
      <c r="J4" s="57">
        <v>2022</v>
      </c>
      <c r="K4" s="57">
        <v>2023</v>
      </c>
      <c r="L4" s="57">
        <v>2024</v>
      </c>
    </row>
    <row r="5" spans="1:12" s="28" customFormat="1" ht="25.5" x14ac:dyDescent="0.2">
      <c r="A5" s="27" t="s">
        <v>113</v>
      </c>
      <c r="C5" s="29" t="s">
        <v>239</v>
      </c>
      <c r="E5" s="27" t="s">
        <v>3</v>
      </c>
      <c r="G5" s="27" t="s">
        <v>4</v>
      </c>
      <c r="H5" s="27" t="s">
        <v>4</v>
      </c>
      <c r="I5" s="27" t="s">
        <v>4</v>
      </c>
      <c r="J5" s="27" t="s">
        <v>5</v>
      </c>
      <c r="K5" s="27" t="s">
        <v>6</v>
      </c>
      <c r="L5" s="27" t="s">
        <v>7</v>
      </c>
    </row>
    <row r="6" spans="1:12" x14ac:dyDescent="0.2">
      <c r="E6" s="58"/>
      <c r="G6" s="58" t="s">
        <v>9</v>
      </c>
      <c r="H6" s="58" t="s">
        <v>10</v>
      </c>
      <c r="I6" s="58" t="s">
        <v>11</v>
      </c>
      <c r="J6" s="58" t="s">
        <v>12</v>
      </c>
      <c r="K6" s="58" t="s">
        <v>13</v>
      </c>
      <c r="L6" s="58" t="s">
        <v>23</v>
      </c>
    </row>
    <row r="7" spans="1:12" x14ac:dyDescent="0.2">
      <c r="E7" s="58"/>
    </row>
    <row r="8" spans="1:12" x14ac:dyDescent="0.2">
      <c r="A8" s="58">
        <v>1</v>
      </c>
      <c r="C8" s="30" t="s">
        <v>106</v>
      </c>
      <c r="E8" s="58" t="s">
        <v>19</v>
      </c>
      <c r="G8" s="32">
        <v>-0.67549999999999999</v>
      </c>
      <c r="H8" s="32">
        <v>0</v>
      </c>
      <c r="I8" s="32">
        <v>0</v>
      </c>
      <c r="J8" s="32">
        <v>0</v>
      </c>
      <c r="K8" s="32">
        <v>0</v>
      </c>
      <c r="L8" s="32">
        <v>0</v>
      </c>
    </row>
    <row r="9" spans="1:12" x14ac:dyDescent="0.2">
      <c r="A9" s="58">
        <v>2</v>
      </c>
      <c r="C9" s="30" t="s">
        <v>107</v>
      </c>
      <c r="E9" s="58" t="s">
        <v>19</v>
      </c>
      <c r="G9" s="32">
        <v>-1.3108</v>
      </c>
      <c r="H9" s="32">
        <v>-0.187</v>
      </c>
      <c r="I9" s="32">
        <v>0</v>
      </c>
      <c r="J9" s="32">
        <v>0</v>
      </c>
      <c r="K9" s="32">
        <v>-0.60499999999999998</v>
      </c>
      <c r="L9" s="32">
        <v>-0.61799999999999999</v>
      </c>
    </row>
    <row r="10" spans="1:12" x14ac:dyDescent="0.2">
      <c r="A10" s="45">
        <v>3</v>
      </c>
      <c r="B10" s="46"/>
      <c r="C10" s="46" t="s">
        <v>108</v>
      </c>
      <c r="D10" s="46"/>
      <c r="E10" s="45" t="s">
        <v>19</v>
      </c>
      <c r="F10" s="46"/>
      <c r="G10" s="47">
        <v>-3.7586999999999997</v>
      </c>
      <c r="H10" s="47">
        <v>-0.95220000000000005</v>
      </c>
      <c r="I10" s="47">
        <v>-0.91620000000000001</v>
      </c>
      <c r="J10" s="47">
        <v>-1.3957999999999999</v>
      </c>
      <c r="K10" s="47">
        <v>-0.44489999999999996</v>
      </c>
      <c r="L10" s="47">
        <v>-0.45469999999999999</v>
      </c>
    </row>
    <row r="11" spans="1:12" x14ac:dyDescent="0.2">
      <c r="A11" s="58">
        <v>4</v>
      </c>
      <c r="C11" s="30" t="s">
        <v>109</v>
      </c>
      <c r="E11" s="58" t="s">
        <v>19</v>
      </c>
      <c r="G11" s="32">
        <v>1.3857999999999999</v>
      </c>
      <c r="H11" s="32">
        <v>5.9111000000000002</v>
      </c>
      <c r="I11" s="32">
        <v>4.5546000000000006</v>
      </c>
      <c r="J11" s="32">
        <v>3.5954999999999999</v>
      </c>
      <c r="K11" s="32">
        <v>7.1064999999999996</v>
      </c>
      <c r="L11" s="32">
        <v>6.0540000000000003</v>
      </c>
    </row>
    <row r="12" spans="1:12" x14ac:dyDescent="0.2">
      <c r="A12" s="78">
        <v>5</v>
      </c>
      <c r="C12" s="30" t="s">
        <v>246</v>
      </c>
      <c r="E12" s="78"/>
      <c r="G12" s="33">
        <f>SUM(G8:G11)</f>
        <v>-4.3591999999999995</v>
      </c>
      <c r="H12" s="33">
        <f t="shared" ref="H12:L12" si="0">SUM(H8:H11)</f>
        <v>4.7719000000000005</v>
      </c>
      <c r="I12" s="33">
        <f t="shared" si="0"/>
        <v>3.6384000000000007</v>
      </c>
      <c r="J12" s="33">
        <f t="shared" si="0"/>
        <v>2.1997</v>
      </c>
      <c r="K12" s="33">
        <f t="shared" si="0"/>
        <v>6.0565999999999995</v>
      </c>
      <c r="L12" s="33">
        <f t="shared" si="0"/>
        <v>4.9813000000000001</v>
      </c>
    </row>
    <row r="13" spans="1:12" x14ac:dyDescent="0.2">
      <c r="A13" s="78"/>
      <c r="E13" s="78"/>
      <c r="G13" s="34"/>
      <c r="H13" s="34"/>
      <c r="I13" s="34"/>
      <c r="J13" s="34"/>
      <c r="K13" s="34"/>
      <c r="L13" s="34"/>
    </row>
    <row r="14" spans="1:12" x14ac:dyDescent="0.2">
      <c r="A14" s="58">
        <v>6</v>
      </c>
      <c r="C14" s="30" t="s">
        <v>110</v>
      </c>
      <c r="E14" s="58" t="s">
        <v>19</v>
      </c>
      <c r="G14" s="32">
        <v>1.026</v>
      </c>
      <c r="H14" s="32">
        <v>0.34029999999999999</v>
      </c>
      <c r="I14" s="32">
        <v>0.80549999999999999</v>
      </c>
      <c r="J14" s="32">
        <v>0</v>
      </c>
      <c r="K14" s="32">
        <v>-0.81140000000000001</v>
      </c>
      <c r="L14" s="32">
        <v>-1.018</v>
      </c>
    </row>
    <row r="15" spans="1:12" x14ac:dyDescent="0.2">
      <c r="A15" s="58"/>
      <c r="E15" s="58"/>
    </row>
    <row r="16" spans="1:12" x14ac:dyDescent="0.2">
      <c r="E16" s="58"/>
    </row>
    <row r="17" spans="1:5" x14ac:dyDescent="0.2">
      <c r="A17" s="25" t="s">
        <v>238</v>
      </c>
      <c r="E17" s="58"/>
    </row>
    <row r="18" spans="1:5" x14ac:dyDescent="0.2">
      <c r="A18" s="48" t="s">
        <v>14</v>
      </c>
      <c r="B18" s="30" t="s">
        <v>313</v>
      </c>
      <c r="E18" s="58"/>
    </row>
    <row r="19" spans="1:5" x14ac:dyDescent="0.2">
      <c r="A19" s="48" t="s">
        <v>39</v>
      </c>
      <c r="B19" s="30" t="s">
        <v>314</v>
      </c>
    </row>
  </sheetData>
  <pageMargins left="0.7" right="0.7" top="0.75" bottom="0.75" header="0.3" footer="0.3"/>
  <pageSetup paperSize="5"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D278-ACC4-4421-84D3-473DD41AA083}">
  <dimension ref="A1:G19"/>
  <sheetViews>
    <sheetView zoomScaleNormal="100" workbookViewId="0">
      <selection activeCell="N19" sqref="N19"/>
    </sheetView>
  </sheetViews>
  <sheetFormatPr defaultRowHeight="15" x14ac:dyDescent="0.25"/>
  <cols>
    <col min="1" max="1" width="6.140625" customWidth="1"/>
    <col min="2" max="2" width="2" customWidth="1"/>
    <col min="3" max="3" width="27.7109375" bestFit="1" customWidth="1"/>
    <col min="4" max="4" width="2.140625" customWidth="1"/>
    <col min="5" max="5" width="11.5703125" customWidth="1"/>
    <col min="6" max="6" width="10.42578125" customWidth="1"/>
    <col min="7" max="7" width="11.85546875" customWidth="1"/>
  </cols>
  <sheetData>
    <row r="1" spans="1:7" x14ac:dyDescent="0.25">
      <c r="A1" s="193" t="s">
        <v>0</v>
      </c>
      <c r="B1" s="193"/>
      <c r="C1" s="193"/>
      <c r="D1" s="193"/>
      <c r="E1" s="193"/>
      <c r="F1" s="193"/>
      <c r="G1" s="193"/>
    </row>
    <row r="2" spans="1:7" x14ac:dyDescent="0.25">
      <c r="A2" s="193" t="s">
        <v>279</v>
      </c>
      <c r="B2" s="193"/>
      <c r="C2" s="193"/>
      <c r="D2" s="193"/>
      <c r="E2" s="193"/>
      <c r="F2" s="193"/>
      <c r="G2" s="193"/>
    </row>
    <row r="3" spans="1:7" x14ac:dyDescent="0.25">
      <c r="A3" s="114"/>
      <c r="B3" s="114"/>
      <c r="C3" s="114"/>
      <c r="D3" s="114"/>
      <c r="E3" s="193" t="s">
        <v>44</v>
      </c>
      <c r="F3" s="193"/>
      <c r="G3" s="193"/>
    </row>
    <row r="4" spans="1:7" x14ac:dyDescent="0.25">
      <c r="A4" s="200" t="s">
        <v>113</v>
      </c>
      <c r="B4" s="202"/>
      <c r="C4" s="203" t="s">
        <v>280</v>
      </c>
      <c r="D4" s="205"/>
      <c r="E4" s="200" t="s">
        <v>281</v>
      </c>
      <c r="F4" s="200" t="s">
        <v>282</v>
      </c>
      <c r="G4" s="116" t="s">
        <v>19</v>
      </c>
    </row>
    <row r="5" spans="1:7" x14ac:dyDescent="0.25">
      <c r="A5" s="201"/>
      <c r="B5" s="202"/>
      <c r="C5" s="204"/>
      <c r="D5" s="205"/>
      <c r="E5" s="201"/>
      <c r="F5" s="201"/>
      <c r="G5" s="117" t="s">
        <v>283</v>
      </c>
    </row>
    <row r="6" spans="1:7" x14ac:dyDescent="0.25">
      <c r="A6" s="114"/>
      <c r="B6" s="114"/>
      <c r="C6" s="114"/>
      <c r="D6" s="114"/>
      <c r="E6" s="112" t="s">
        <v>8</v>
      </c>
      <c r="F6" s="112" t="s">
        <v>9</v>
      </c>
      <c r="G6" s="112" t="s">
        <v>10</v>
      </c>
    </row>
    <row r="7" spans="1:7" x14ac:dyDescent="0.25">
      <c r="A7" s="112">
        <v>1</v>
      </c>
      <c r="B7" s="114"/>
      <c r="C7" s="107" t="s">
        <v>284</v>
      </c>
      <c r="D7" s="114"/>
      <c r="E7" s="118">
        <v>0.42399999999999999</v>
      </c>
      <c r="F7" s="118">
        <v>1E-3</v>
      </c>
      <c r="G7" s="118">
        <v>1E-3</v>
      </c>
    </row>
    <row r="8" spans="1:7" x14ac:dyDescent="0.25">
      <c r="A8" s="112">
        <v>2</v>
      </c>
      <c r="B8" s="114"/>
      <c r="C8" s="107" t="s">
        <v>285</v>
      </c>
      <c r="D8" s="114"/>
      <c r="E8" s="118">
        <v>0.45100000000000001</v>
      </c>
      <c r="F8" s="118">
        <v>1.0999999999999999E-2</v>
      </c>
      <c r="G8" s="118">
        <v>5.0000000000000001E-3</v>
      </c>
    </row>
    <row r="9" spans="1:7" x14ac:dyDescent="0.25">
      <c r="A9" s="112">
        <v>3</v>
      </c>
      <c r="B9" s="114"/>
      <c r="C9" s="107" t="s">
        <v>286</v>
      </c>
      <c r="D9" s="114"/>
      <c r="E9" s="118">
        <v>0.434</v>
      </c>
      <c r="F9" s="118">
        <v>0.02</v>
      </c>
      <c r="G9" s="118">
        <v>8.9999999999999993E-3</v>
      </c>
    </row>
    <row r="10" spans="1:7" x14ac:dyDescent="0.25">
      <c r="A10" s="112">
        <v>4</v>
      </c>
      <c r="B10" s="114"/>
      <c r="C10" s="107" t="s">
        <v>287</v>
      </c>
      <c r="D10" s="114"/>
      <c r="E10" s="118">
        <v>0.41899999999999998</v>
      </c>
      <c r="F10" s="118">
        <v>0.08</v>
      </c>
      <c r="G10" s="118">
        <v>3.3000000000000002E-2</v>
      </c>
    </row>
    <row r="11" spans="1:7" x14ac:dyDescent="0.25">
      <c r="A11" s="112">
        <v>5</v>
      </c>
      <c r="B11" s="114"/>
      <c r="C11" s="107" t="s">
        <v>288</v>
      </c>
      <c r="D11" s="114"/>
      <c r="E11" s="118">
        <v>0.40500000000000003</v>
      </c>
      <c r="F11" s="118">
        <v>0.19400000000000001</v>
      </c>
      <c r="G11" s="118">
        <v>7.9000000000000001E-2</v>
      </c>
    </row>
    <row r="12" spans="1:7" x14ac:dyDescent="0.25">
      <c r="A12" s="112">
        <v>6</v>
      </c>
      <c r="B12" s="114"/>
      <c r="C12" s="107" t="s">
        <v>289</v>
      </c>
      <c r="D12" s="114"/>
      <c r="E12" s="118">
        <v>0.442</v>
      </c>
      <c r="F12" s="118">
        <v>9.8000000000000004E-2</v>
      </c>
      <c r="G12" s="118">
        <v>4.2999999999999997E-2</v>
      </c>
    </row>
    <row r="13" spans="1:7" x14ac:dyDescent="0.25">
      <c r="A13" s="112">
        <v>7</v>
      </c>
      <c r="B13" s="114"/>
      <c r="C13" s="107" t="s">
        <v>290</v>
      </c>
      <c r="D13" s="114"/>
      <c r="E13" s="118">
        <v>0.43099999999999999</v>
      </c>
      <c r="F13" s="118">
        <v>0.14899999999999999</v>
      </c>
      <c r="G13" s="118">
        <v>6.4000000000000001E-2</v>
      </c>
    </row>
    <row r="14" spans="1:7" x14ac:dyDescent="0.25">
      <c r="A14" s="112">
        <v>8</v>
      </c>
      <c r="B14" s="114"/>
      <c r="C14" s="107" t="s">
        <v>291</v>
      </c>
      <c r="D14" s="114"/>
      <c r="E14" s="118">
        <v>0.61499999999999999</v>
      </c>
      <c r="F14" s="118">
        <v>5.7000000000000002E-2</v>
      </c>
      <c r="G14" s="118">
        <v>3.5000000000000003E-2</v>
      </c>
    </row>
    <row r="15" spans="1:7" x14ac:dyDescent="0.25">
      <c r="A15" s="112">
        <v>9</v>
      </c>
      <c r="B15" s="114"/>
      <c r="C15" s="107" t="s">
        <v>292</v>
      </c>
      <c r="D15" s="114"/>
      <c r="E15" s="118">
        <v>0.38100000000000001</v>
      </c>
      <c r="F15" s="118">
        <v>0.39</v>
      </c>
      <c r="G15" s="127">
        <v>0.14799999999999999</v>
      </c>
    </row>
    <row r="16" spans="1:7" ht="15.75" thickBot="1" x14ac:dyDescent="0.3">
      <c r="A16" s="112">
        <v>10</v>
      </c>
      <c r="B16" s="114"/>
      <c r="C16" s="107" t="s">
        <v>17</v>
      </c>
      <c r="D16" s="114"/>
      <c r="E16" s="128"/>
      <c r="F16" s="128"/>
      <c r="G16" s="129">
        <v>0.41699999999999998</v>
      </c>
    </row>
    <row r="17" spans="1:7" ht="15.75" thickTop="1" x14ac:dyDescent="0.25">
      <c r="A17" s="114"/>
      <c r="B17" s="114"/>
      <c r="C17" s="114"/>
      <c r="D17" s="114"/>
      <c r="E17" s="114"/>
      <c r="F17" s="114"/>
      <c r="G17" s="114"/>
    </row>
    <row r="18" spans="1:7" x14ac:dyDescent="0.25">
      <c r="A18" s="192" t="s">
        <v>20</v>
      </c>
      <c r="B18" s="192"/>
      <c r="C18" s="192"/>
      <c r="D18" s="192"/>
      <c r="E18" s="192"/>
      <c r="F18" s="192"/>
      <c r="G18" s="192"/>
    </row>
    <row r="19" spans="1:7" ht="27" customHeight="1" x14ac:dyDescent="0.25">
      <c r="A19" s="130" t="s">
        <v>14</v>
      </c>
      <c r="B19" s="199" t="s">
        <v>323</v>
      </c>
      <c r="C19" s="199"/>
      <c r="D19" s="199"/>
      <c r="E19" s="199"/>
      <c r="F19" s="199"/>
      <c r="G19" s="199"/>
    </row>
  </sheetData>
  <mergeCells count="11">
    <mergeCell ref="B19:G19"/>
    <mergeCell ref="A18:G18"/>
    <mergeCell ref="A1:G1"/>
    <mergeCell ref="A2:G2"/>
    <mergeCell ref="E3:G3"/>
    <mergeCell ref="A4:A5"/>
    <mergeCell ref="B4:B5"/>
    <mergeCell ref="C4:C5"/>
    <mergeCell ref="D4:D5"/>
    <mergeCell ref="E4:E5"/>
    <mergeCell ref="F4:F5"/>
  </mergeCells>
  <pageMargins left="0.7" right="0.7" top="0.75" bottom="0.75" header="0.3" footer="0.3"/>
  <pageSetup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EECB-D63E-44B5-AE40-A533BCC0667A}">
  <dimension ref="A1:I14"/>
  <sheetViews>
    <sheetView workbookViewId="0">
      <selection activeCell="E16" sqref="E16"/>
    </sheetView>
  </sheetViews>
  <sheetFormatPr defaultRowHeight="15" x14ac:dyDescent="0.25"/>
  <cols>
    <col min="1" max="1" width="6.140625" customWidth="1"/>
    <col min="2" max="2" width="1.28515625" customWidth="1"/>
    <col min="3" max="3" width="25.5703125" bestFit="1" customWidth="1"/>
    <col min="4" max="4" width="4" customWidth="1"/>
    <col min="5" max="5" width="13" customWidth="1"/>
    <col min="6" max="6" width="12.42578125" customWidth="1"/>
    <col min="7" max="7" width="13" customWidth="1"/>
    <col min="8" max="8" width="12" customWidth="1"/>
    <col min="9" max="9" width="13.28515625" customWidth="1"/>
  </cols>
  <sheetData>
    <row r="1" spans="1:9" x14ac:dyDescent="0.25">
      <c r="A1" s="193" t="s">
        <v>24</v>
      </c>
      <c r="B1" s="193"/>
      <c r="C1" s="193"/>
      <c r="D1" s="193"/>
      <c r="E1" s="193"/>
      <c r="F1" s="193"/>
      <c r="G1" s="193"/>
      <c r="H1" s="193"/>
      <c r="I1" s="193"/>
    </row>
    <row r="2" spans="1:9" x14ac:dyDescent="0.25">
      <c r="A2" s="193" t="s">
        <v>293</v>
      </c>
      <c r="B2" s="193"/>
      <c r="C2" s="193"/>
      <c r="D2" s="193"/>
      <c r="E2" s="193"/>
      <c r="F2" s="193"/>
      <c r="G2" s="193"/>
      <c r="H2" s="193"/>
      <c r="I2" s="193"/>
    </row>
    <row r="3" spans="1:9" x14ac:dyDescent="0.25">
      <c r="A3" s="114"/>
      <c r="B3" s="114"/>
      <c r="C3" s="114"/>
      <c r="D3" s="114"/>
      <c r="E3" s="114"/>
      <c r="F3" s="114"/>
      <c r="G3" s="114"/>
      <c r="H3" s="114"/>
      <c r="I3" s="114"/>
    </row>
    <row r="4" spans="1:9" x14ac:dyDescent="0.25">
      <c r="A4" s="114"/>
      <c r="B4" s="114"/>
      <c r="C4" s="114"/>
      <c r="D4" s="114"/>
      <c r="E4" s="193" t="s">
        <v>294</v>
      </c>
      <c r="F4" s="193"/>
      <c r="G4" s="193" t="s">
        <v>295</v>
      </c>
      <c r="H4" s="193"/>
      <c r="I4" s="106" t="s">
        <v>219</v>
      </c>
    </row>
    <row r="5" spans="1:9" ht="25.5" x14ac:dyDescent="0.25">
      <c r="A5" s="117" t="s">
        <v>113</v>
      </c>
      <c r="B5" s="114"/>
      <c r="C5" s="119" t="s">
        <v>2</v>
      </c>
      <c r="D5" s="115"/>
      <c r="E5" s="117" t="s">
        <v>296</v>
      </c>
      <c r="F5" s="117" t="s">
        <v>297</v>
      </c>
      <c r="G5" s="117" t="s">
        <v>296</v>
      </c>
      <c r="H5" s="117" t="s">
        <v>297</v>
      </c>
      <c r="I5" s="117" t="s">
        <v>296</v>
      </c>
    </row>
    <row r="6" spans="1:9" x14ac:dyDescent="0.25">
      <c r="A6" s="114"/>
      <c r="B6" s="114"/>
      <c r="C6" s="114"/>
      <c r="D6" s="114"/>
      <c r="E6" s="112" t="s">
        <v>8</v>
      </c>
      <c r="F6" s="112" t="s">
        <v>9</v>
      </c>
      <c r="G6" s="112" t="s">
        <v>10</v>
      </c>
      <c r="H6" s="112" t="s">
        <v>11</v>
      </c>
      <c r="I6" s="112" t="s">
        <v>298</v>
      </c>
    </row>
    <row r="7" spans="1:9" x14ac:dyDescent="0.25">
      <c r="A7" s="112">
        <v>1</v>
      </c>
      <c r="B7" s="114"/>
      <c r="C7" s="107" t="s">
        <v>299</v>
      </c>
      <c r="D7" s="114"/>
      <c r="E7" s="112">
        <v>121.9</v>
      </c>
      <c r="F7" s="118">
        <v>0.36</v>
      </c>
      <c r="G7" s="112">
        <v>118.2</v>
      </c>
      <c r="H7" s="118">
        <v>0.35</v>
      </c>
      <c r="I7" s="112">
        <v>-3.6</v>
      </c>
    </row>
    <row r="8" spans="1:9" x14ac:dyDescent="0.25">
      <c r="A8" s="112">
        <v>2</v>
      </c>
      <c r="B8" s="114"/>
      <c r="C8" s="107" t="s">
        <v>300</v>
      </c>
      <c r="D8" s="114"/>
      <c r="E8" s="112">
        <v>56.1</v>
      </c>
      <c r="F8" s="118">
        <v>0.111</v>
      </c>
      <c r="G8" s="112">
        <v>54.5</v>
      </c>
      <c r="H8" s="118">
        <v>0.108</v>
      </c>
      <c r="I8" s="112">
        <v>-1.6</v>
      </c>
    </row>
    <row r="9" spans="1:9" x14ac:dyDescent="0.25">
      <c r="A9" s="112">
        <v>3</v>
      </c>
      <c r="B9" s="114"/>
      <c r="C9" s="107" t="s">
        <v>301</v>
      </c>
      <c r="D9" s="114"/>
      <c r="E9" s="112">
        <v>63.8</v>
      </c>
      <c r="F9" s="118">
        <v>0.20499999999999999</v>
      </c>
      <c r="G9" s="112">
        <v>72.7</v>
      </c>
      <c r="H9" s="118">
        <v>0.23400000000000001</v>
      </c>
      <c r="I9" s="112">
        <v>8.8000000000000007</v>
      </c>
    </row>
    <row r="10" spans="1:9" x14ac:dyDescent="0.25">
      <c r="A10" s="112">
        <v>4</v>
      </c>
      <c r="B10" s="114"/>
      <c r="C10" s="107" t="s">
        <v>302</v>
      </c>
      <c r="D10" s="114"/>
      <c r="E10" s="112">
        <v>53.2</v>
      </c>
      <c r="F10" s="118">
        <v>0.35899999999999999</v>
      </c>
      <c r="G10" s="112">
        <v>65.099999999999994</v>
      </c>
      <c r="H10" s="118">
        <v>0.439</v>
      </c>
      <c r="I10" s="112">
        <v>11.9</v>
      </c>
    </row>
    <row r="11" spans="1:9" ht="15.75" thickBot="1" x14ac:dyDescent="0.3">
      <c r="A11" s="112">
        <v>5</v>
      </c>
      <c r="B11" s="114"/>
      <c r="C11" s="107" t="s">
        <v>17</v>
      </c>
      <c r="D11" s="114"/>
      <c r="E11" s="162">
        <v>295.10000000000002</v>
      </c>
      <c r="F11" s="163">
        <v>0.22700000000000001</v>
      </c>
      <c r="G11" s="162">
        <v>310.5</v>
      </c>
      <c r="H11" s="163">
        <v>0.23799999999999999</v>
      </c>
      <c r="I11" s="162">
        <v>15.4</v>
      </c>
    </row>
    <row r="12" spans="1:9" s="122" customFormat="1" ht="15.75" thickTop="1" x14ac:dyDescent="0.25">
      <c r="A12" s="125"/>
      <c r="B12" s="124"/>
      <c r="C12" s="123"/>
      <c r="D12" s="124"/>
      <c r="E12" s="131"/>
      <c r="F12" s="132"/>
      <c r="G12" s="131"/>
      <c r="H12" s="132"/>
      <c r="I12" s="131"/>
    </row>
    <row r="13" spans="1:9" x14ac:dyDescent="0.25">
      <c r="A13" s="192" t="s">
        <v>20</v>
      </c>
      <c r="B13" s="192"/>
      <c r="C13" s="192"/>
      <c r="D13" s="192"/>
      <c r="E13" s="192"/>
      <c r="F13" s="192"/>
      <c r="G13" s="192"/>
      <c r="H13" s="192"/>
      <c r="I13" s="192"/>
    </row>
    <row r="14" spans="1:9" ht="57" customHeight="1" x14ac:dyDescent="0.25">
      <c r="A14" s="130" t="s">
        <v>14</v>
      </c>
      <c r="B14" s="199" t="s">
        <v>324</v>
      </c>
      <c r="C14" s="199"/>
      <c r="D14" s="199"/>
      <c r="E14" s="199"/>
      <c r="F14" s="199"/>
      <c r="G14" s="199"/>
      <c r="H14" s="199"/>
      <c r="I14" s="199"/>
    </row>
  </sheetData>
  <mergeCells count="6">
    <mergeCell ref="B14:I14"/>
    <mergeCell ref="A1:I1"/>
    <mergeCell ref="A2:I2"/>
    <mergeCell ref="E4:F4"/>
    <mergeCell ref="G4:H4"/>
    <mergeCell ref="A13:I13"/>
  </mergeCells>
  <pageMargins left="0.7" right="0.7" top="0.75" bottom="0.75" header="0.3" footer="0.3"/>
  <pageSetup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004A-BE7F-4AEC-B895-00255C2808B8}">
  <dimension ref="A1:J14"/>
  <sheetViews>
    <sheetView workbookViewId="0">
      <selection activeCell="F11" sqref="F11"/>
    </sheetView>
  </sheetViews>
  <sheetFormatPr defaultColWidth="9.140625" defaultRowHeight="12.75" x14ac:dyDescent="0.2"/>
  <cols>
    <col min="1" max="1" width="9.140625" style="30"/>
    <col min="2" max="2" width="1.85546875" style="30" customWidth="1"/>
    <col min="3" max="3" width="26.28515625" style="30" bestFit="1" customWidth="1"/>
    <col min="4" max="4" width="1.7109375" style="30" customWidth="1"/>
    <col min="5" max="16384" width="9.140625" style="30"/>
  </cols>
  <sheetData>
    <row r="1" spans="1:10" x14ac:dyDescent="0.2">
      <c r="A1" s="193" t="s">
        <v>25</v>
      </c>
      <c r="B1" s="193"/>
      <c r="C1" s="193"/>
      <c r="D1" s="193"/>
      <c r="E1" s="193"/>
      <c r="F1" s="193"/>
      <c r="G1" s="193"/>
      <c r="H1" s="193"/>
      <c r="I1" s="193"/>
    </row>
    <row r="2" spans="1:10" x14ac:dyDescent="0.2">
      <c r="A2" s="193" t="s">
        <v>303</v>
      </c>
      <c r="B2" s="193"/>
      <c r="C2" s="193"/>
      <c r="D2" s="193"/>
      <c r="E2" s="193"/>
      <c r="F2" s="193"/>
      <c r="G2" s="193"/>
      <c r="H2" s="193"/>
      <c r="I2" s="193"/>
    </row>
    <row r="3" spans="1:10" x14ac:dyDescent="0.2">
      <c r="A3" s="165"/>
      <c r="B3" s="165"/>
      <c r="C3" s="165"/>
      <c r="D3" s="165"/>
      <c r="E3" s="165"/>
      <c r="F3" s="165"/>
      <c r="G3" s="165"/>
      <c r="H3" s="165"/>
      <c r="I3" s="165"/>
    </row>
    <row r="4" spans="1:10" x14ac:dyDescent="0.2">
      <c r="A4" s="165"/>
      <c r="B4" s="165"/>
      <c r="C4" s="165"/>
      <c r="D4" s="165"/>
      <c r="E4" s="165"/>
      <c r="F4" s="156">
        <v>2020</v>
      </c>
      <c r="G4" s="156">
        <v>2021</v>
      </c>
      <c r="H4" s="156">
        <v>2022</v>
      </c>
      <c r="I4" s="156">
        <v>2023</v>
      </c>
    </row>
    <row r="5" spans="1:10" ht="22.5" customHeight="1" x14ac:dyDescent="0.2">
      <c r="A5" s="209" t="s">
        <v>113</v>
      </c>
      <c r="B5" s="211"/>
      <c r="C5" s="212" t="s">
        <v>2</v>
      </c>
      <c r="D5" s="214"/>
      <c r="E5" s="206" t="s">
        <v>3</v>
      </c>
      <c r="F5" s="206" t="s">
        <v>4</v>
      </c>
      <c r="G5" s="206" t="s">
        <v>4</v>
      </c>
      <c r="H5" s="206" t="s">
        <v>5</v>
      </c>
      <c r="I5" s="152" t="s">
        <v>304</v>
      </c>
    </row>
    <row r="6" spans="1:10" x14ac:dyDescent="0.2">
      <c r="A6" s="210"/>
      <c r="B6" s="211"/>
      <c r="C6" s="213"/>
      <c r="D6" s="214"/>
      <c r="E6" s="207"/>
      <c r="F6" s="207"/>
      <c r="G6" s="207"/>
      <c r="H6" s="207"/>
      <c r="I6" s="153" t="s">
        <v>305</v>
      </c>
    </row>
    <row r="7" spans="1:10" x14ac:dyDescent="0.2">
      <c r="A7" s="165"/>
      <c r="B7" s="165"/>
      <c r="C7" s="165"/>
      <c r="D7" s="165"/>
      <c r="E7" s="165"/>
      <c r="F7" s="156" t="s">
        <v>8</v>
      </c>
      <c r="G7" s="156" t="s">
        <v>9</v>
      </c>
      <c r="H7" s="156" t="s">
        <v>10</v>
      </c>
      <c r="I7" s="156" t="s">
        <v>11</v>
      </c>
    </row>
    <row r="8" spans="1:10" x14ac:dyDescent="0.2">
      <c r="A8" s="156">
        <v>1</v>
      </c>
      <c r="B8" s="165"/>
      <c r="C8" s="151" t="s">
        <v>306</v>
      </c>
      <c r="D8" s="165"/>
      <c r="E8" s="156" t="s">
        <v>19</v>
      </c>
      <c r="F8" s="133">
        <v>-224.3</v>
      </c>
      <c r="G8" s="133">
        <v>-234.2</v>
      </c>
      <c r="H8" s="133">
        <v>-268.89999999999998</v>
      </c>
      <c r="I8" s="133">
        <v>-301.10000000000002</v>
      </c>
    </row>
    <row r="9" spans="1:10" x14ac:dyDescent="0.2">
      <c r="A9" s="156">
        <v>2</v>
      </c>
      <c r="B9" s="165"/>
      <c r="C9" s="151" t="s">
        <v>307</v>
      </c>
      <c r="D9" s="165"/>
      <c r="E9" s="156" t="s">
        <v>19</v>
      </c>
      <c r="F9" s="133">
        <v>-218.7</v>
      </c>
      <c r="G9" s="133">
        <v>-228</v>
      </c>
      <c r="H9" s="133">
        <v>-260</v>
      </c>
      <c r="I9" s="133">
        <v>-284.39999999999998</v>
      </c>
    </row>
    <row r="10" spans="1:10" ht="13.5" thickBot="1" x14ac:dyDescent="0.25">
      <c r="A10" s="156">
        <v>3</v>
      </c>
      <c r="B10" s="165"/>
      <c r="C10" s="151" t="s">
        <v>308</v>
      </c>
      <c r="D10" s="165"/>
      <c r="E10" s="156" t="s">
        <v>19</v>
      </c>
      <c r="F10" s="164">
        <v>-5.6</v>
      </c>
      <c r="G10" s="164">
        <v>-6.2</v>
      </c>
      <c r="H10" s="164">
        <v>-8.9</v>
      </c>
      <c r="I10" s="164">
        <v>-16.600000000000001</v>
      </c>
    </row>
    <row r="11" spans="1:10" ht="13.5" thickTop="1" x14ac:dyDescent="0.2"/>
    <row r="12" spans="1:10" x14ac:dyDescent="0.2">
      <c r="A12" s="149" t="s">
        <v>20</v>
      </c>
    </row>
    <row r="13" spans="1:10" x14ac:dyDescent="0.2">
      <c r="A13" s="120" t="s">
        <v>14</v>
      </c>
      <c r="B13" s="208" t="s">
        <v>325</v>
      </c>
      <c r="C13" s="208"/>
      <c r="D13" s="208"/>
      <c r="E13" s="208"/>
      <c r="F13" s="208"/>
      <c r="G13" s="208"/>
      <c r="H13" s="208"/>
      <c r="I13" s="208"/>
      <c r="J13" s="166"/>
    </row>
    <row r="14" spans="1:10" x14ac:dyDescent="0.2">
      <c r="B14" s="208"/>
      <c r="C14" s="208"/>
      <c r="D14" s="208"/>
      <c r="E14" s="208"/>
      <c r="F14" s="208"/>
      <c r="G14" s="208"/>
      <c r="H14" s="208"/>
      <c r="I14" s="208"/>
    </row>
  </sheetData>
  <mergeCells count="11">
    <mergeCell ref="H5:H6"/>
    <mergeCell ref="B13:I14"/>
    <mergeCell ref="A1:I1"/>
    <mergeCell ref="A2:I2"/>
    <mergeCell ref="A5:A6"/>
    <mergeCell ref="B5:B6"/>
    <mergeCell ref="C5:C6"/>
    <mergeCell ref="D5:D6"/>
    <mergeCell ref="E5:E6"/>
    <mergeCell ref="F5:F6"/>
    <mergeCell ref="G5:G6"/>
  </mergeCells>
  <pageMargins left="0.7" right="0.7" top="0.75" bottom="0.75" header="0.3" footer="0.3"/>
  <pageSetup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DE09-273D-44C1-B315-394F07D00793}">
  <dimension ref="A1:J20"/>
  <sheetViews>
    <sheetView zoomScaleNormal="100" workbookViewId="0">
      <selection activeCell="G12" sqref="G12"/>
    </sheetView>
  </sheetViews>
  <sheetFormatPr defaultRowHeight="15" x14ac:dyDescent="0.25"/>
  <cols>
    <col min="1" max="1" width="4.7109375" customWidth="1"/>
    <col min="2" max="2" width="1.85546875" customWidth="1"/>
    <col min="3" max="3" width="23" customWidth="1"/>
    <col min="4" max="4" width="1.85546875" customWidth="1"/>
    <col min="6" max="6" width="1.85546875" customWidth="1"/>
  </cols>
  <sheetData>
    <row r="1" spans="1:10" x14ac:dyDescent="0.25">
      <c r="A1" s="193" t="s">
        <v>0</v>
      </c>
      <c r="B1" s="193"/>
      <c r="C1" s="193"/>
      <c r="D1" s="193"/>
      <c r="E1" s="193"/>
      <c r="F1" s="193"/>
      <c r="G1" s="193"/>
      <c r="H1" s="193"/>
      <c r="I1" s="193"/>
      <c r="J1" s="193"/>
    </row>
    <row r="2" spans="1:10" x14ac:dyDescent="0.25">
      <c r="A2" s="193" t="s">
        <v>111</v>
      </c>
      <c r="B2" s="193"/>
      <c r="C2" s="193"/>
      <c r="D2" s="193"/>
      <c r="E2" s="193"/>
      <c r="F2" s="193"/>
      <c r="G2" s="193"/>
      <c r="H2" s="193"/>
      <c r="I2" s="193"/>
      <c r="J2" s="193"/>
    </row>
    <row r="4" spans="1:10" ht="26.25" x14ac:dyDescent="0.25">
      <c r="A4" s="55" t="s">
        <v>113</v>
      </c>
      <c r="B4" s="157"/>
      <c r="C4" s="154" t="s">
        <v>328</v>
      </c>
      <c r="D4" s="157"/>
      <c r="E4" s="55" t="s">
        <v>3</v>
      </c>
      <c r="F4" s="157"/>
      <c r="G4" s="55">
        <v>2019</v>
      </c>
      <c r="H4" s="55">
        <v>2020</v>
      </c>
      <c r="I4" s="55">
        <v>2021</v>
      </c>
      <c r="J4" s="55" t="s">
        <v>329</v>
      </c>
    </row>
    <row r="5" spans="1:10" x14ac:dyDescent="0.25">
      <c r="G5" s="138" t="s">
        <v>8</v>
      </c>
      <c r="H5" s="138" t="s">
        <v>9</v>
      </c>
      <c r="I5" s="138" t="s">
        <v>10</v>
      </c>
      <c r="J5" s="138" t="s">
        <v>11</v>
      </c>
    </row>
    <row r="6" spans="1:10" x14ac:dyDescent="0.25">
      <c r="C6" s="137" t="s">
        <v>112</v>
      </c>
    </row>
    <row r="7" spans="1:10" x14ac:dyDescent="0.25">
      <c r="A7" s="138">
        <v>1</v>
      </c>
      <c r="C7" s="137" t="s">
        <v>330</v>
      </c>
      <c r="E7" s="138" t="s">
        <v>19</v>
      </c>
      <c r="G7" s="118">
        <v>0.437</v>
      </c>
      <c r="H7" s="138" t="s">
        <v>331</v>
      </c>
      <c r="I7" s="138" t="s">
        <v>331</v>
      </c>
      <c r="J7" s="138" t="s">
        <v>331</v>
      </c>
    </row>
    <row r="8" spans="1:10" x14ac:dyDescent="0.25">
      <c r="A8" s="138">
        <v>2</v>
      </c>
      <c r="C8" s="137" t="s">
        <v>284</v>
      </c>
      <c r="E8" s="138" t="s">
        <v>19</v>
      </c>
      <c r="G8" s="118">
        <v>0.42899999999999999</v>
      </c>
      <c r="H8" s="118">
        <v>0.43</v>
      </c>
      <c r="I8" s="118">
        <v>0.42599999999999999</v>
      </c>
      <c r="J8" s="118">
        <v>0.42399999999999999</v>
      </c>
    </row>
    <row r="9" spans="1:10" x14ac:dyDescent="0.25">
      <c r="A9" s="138">
        <v>3</v>
      </c>
      <c r="C9" s="137" t="s">
        <v>285</v>
      </c>
      <c r="E9" s="138" t="s">
        <v>19</v>
      </c>
      <c r="G9" s="118">
        <v>0.44800000000000001</v>
      </c>
      <c r="H9" s="118">
        <v>0.45800000000000002</v>
      </c>
      <c r="I9" s="118">
        <v>0.44600000000000001</v>
      </c>
      <c r="J9" s="118">
        <v>0.45100000000000001</v>
      </c>
    </row>
    <row r="10" spans="1:10" x14ac:dyDescent="0.25">
      <c r="A10" s="138">
        <v>4</v>
      </c>
      <c r="C10" s="137" t="s">
        <v>286</v>
      </c>
      <c r="E10" s="138" t="s">
        <v>19</v>
      </c>
      <c r="G10" s="118">
        <v>0.439</v>
      </c>
      <c r="H10" s="118">
        <v>0.442</v>
      </c>
      <c r="I10" s="118">
        <v>0.43099999999999999</v>
      </c>
      <c r="J10" s="118">
        <v>0.434</v>
      </c>
    </row>
    <row r="11" spans="1:10" x14ac:dyDescent="0.25">
      <c r="A11" s="138">
        <v>5</v>
      </c>
      <c r="C11" s="137" t="s">
        <v>287</v>
      </c>
      <c r="E11" s="138" t="s">
        <v>19</v>
      </c>
      <c r="G11" s="118">
        <v>0.42499999999999999</v>
      </c>
      <c r="H11" s="118">
        <v>0.42799999999999999</v>
      </c>
      <c r="I11" s="118">
        <v>0.41599999999999998</v>
      </c>
      <c r="J11" s="118">
        <v>0.41899999999999998</v>
      </c>
    </row>
    <row r="12" spans="1:10" x14ac:dyDescent="0.25">
      <c r="A12" s="138">
        <v>6</v>
      </c>
      <c r="C12" s="137" t="s">
        <v>288</v>
      </c>
      <c r="E12" s="138" t="s">
        <v>19</v>
      </c>
      <c r="G12" s="118">
        <v>0.41199999999999998</v>
      </c>
      <c r="H12" s="118">
        <v>0.41499999999999998</v>
      </c>
      <c r="I12" s="118">
        <v>0.40200000000000002</v>
      </c>
      <c r="J12" s="118">
        <v>0.40500000000000003</v>
      </c>
    </row>
    <row r="13" spans="1:10" x14ac:dyDescent="0.25">
      <c r="A13" s="138">
        <v>7</v>
      </c>
      <c r="C13" s="137" t="s">
        <v>289</v>
      </c>
      <c r="E13" s="138" t="s">
        <v>19</v>
      </c>
      <c r="G13" s="118">
        <v>0.45200000000000001</v>
      </c>
      <c r="H13" s="118">
        <v>0.45400000000000001</v>
      </c>
      <c r="I13" s="118">
        <v>0.44</v>
      </c>
      <c r="J13" s="118">
        <v>0.442</v>
      </c>
    </row>
    <row r="14" spans="1:10" x14ac:dyDescent="0.25">
      <c r="A14" s="138">
        <v>8</v>
      </c>
      <c r="C14" s="137" t="s">
        <v>290</v>
      </c>
      <c r="E14" s="138" t="s">
        <v>19</v>
      </c>
      <c r="G14" s="118">
        <v>0.443</v>
      </c>
      <c r="H14" s="118">
        <v>0.44400000000000001</v>
      </c>
      <c r="I14" s="118">
        <v>0.42899999999999999</v>
      </c>
      <c r="J14" s="118">
        <v>0.43099999999999999</v>
      </c>
    </row>
    <row r="15" spans="1:10" x14ac:dyDescent="0.25">
      <c r="A15" s="138">
        <v>9</v>
      </c>
      <c r="C15" s="137" t="s">
        <v>291</v>
      </c>
      <c r="E15" s="138" t="s">
        <v>19</v>
      </c>
      <c r="G15" s="118">
        <v>0.63</v>
      </c>
      <c r="H15" s="118">
        <v>0.63100000000000001</v>
      </c>
      <c r="I15" s="118">
        <v>0.61499999999999999</v>
      </c>
      <c r="J15" s="118">
        <v>0.61499999999999999</v>
      </c>
    </row>
    <row r="16" spans="1:10" x14ac:dyDescent="0.25">
      <c r="A16" s="138">
        <v>10</v>
      </c>
      <c r="B16" s="138"/>
      <c r="C16" s="137" t="s">
        <v>292</v>
      </c>
      <c r="D16" s="137"/>
      <c r="E16" s="138" t="s">
        <v>19</v>
      </c>
      <c r="F16" s="138"/>
      <c r="G16" s="118">
        <v>0.38200000000000001</v>
      </c>
      <c r="H16" s="118">
        <v>0.38</v>
      </c>
      <c r="I16" s="118">
        <v>0.378</v>
      </c>
      <c r="J16" s="118">
        <v>0.38100000000000001</v>
      </c>
    </row>
    <row r="17" spans="1:3" x14ac:dyDescent="0.25">
      <c r="C17" s="121"/>
    </row>
    <row r="18" spans="1:3" x14ac:dyDescent="0.25">
      <c r="A18" s="30" t="s">
        <v>20</v>
      </c>
      <c r="C18" s="121"/>
    </row>
    <row r="19" spans="1:3" x14ac:dyDescent="0.25">
      <c r="A19" s="30" t="s">
        <v>416</v>
      </c>
    </row>
    <row r="20" spans="1:3" x14ac:dyDescent="0.25">
      <c r="A20" s="30" t="s">
        <v>415</v>
      </c>
    </row>
  </sheetData>
  <mergeCells count="2">
    <mergeCell ref="A1:J1"/>
    <mergeCell ref="A2:J2"/>
  </mergeCells>
  <pageMargins left="0.7" right="0.7" top="0.75" bottom="0.75" header="0.3" footer="0.3"/>
  <pageSetup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3790-FAC3-41A5-9F5D-492B8B32D5FA}">
  <dimension ref="A1:G26"/>
  <sheetViews>
    <sheetView workbookViewId="0">
      <selection activeCell="I4" sqref="I4"/>
    </sheetView>
  </sheetViews>
  <sheetFormatPr defaultColWidth="9.140625" defaultRowHeight="12.75" x14ac:dyDescent="0.2"/>
  <cols>
    <col min="1" max="1" width="4.7109375" style="30" customWidth="1"/>
    <col min="2" max="2" width="1.7109375" style="30" customWidth="1"/>
    <col min="3" max="3" width="23" style="30" customWidth="1"/>
    <col min="4" max="4" width="1.7109375" style="30" customWidth="1"/>
    <col min="5" max="5" width="9.140625" style="30"/>
    <col min="6" max="6" width="1.7109375" style="30" customWidth="1"/>
    <col min="7" max="16384" width="9.140625" style="30"/>
  </cols>
  <sheetData>
    <row r="1" spans="1:7" x14ac:dyDescent="0.2">
      <c r="A1" s="193" t="s">
        <v>21</v>
      </c>
      <c r="B1" s="193"/>
      <c r="C1" s="193"/>
      <c r="D1" s="193"/>
      <c r="E1" s="193"/>
      <c r="F1" s="193"/>
      <c r="G1" s="193"/>
    </row>
    <row r="2" spans="1:7" x14ac:dyDescent="0.2">
      <c r="A2" s="193" t="s">
        <v>332</v>
      </c>
      <c r="B2" s="193"/>
      <c r="C2" s="193"/>
      <c r="D2" s="193"/>
      <c r="E2" s="193"/>
      <c r="F2" s="193"/>
      <c r="G2" s="193"/>
    </row>
    <row r="3" spans="1:7" ht="15" x14ac:dyDescent="0.25">
      <c r="A3"/>
      <c r="B3"/>
      <c r="C3"/>
      <c r="D3"/>
      <c r="E3"/>
      <c r="F3"/>
      <c r="G3"/>
    </row>
    <row r="4" spans="1:7" ht="25.5" x14ac:dyDescent="0.25">
      <c r="A4" s="153" t="s">
        <v>113</v>
      </c>
      <c r="B4" s="139"/>
      <c r="C4" s="154" t="s">
        <v>41</v>
      </c>
      <c r="D4" s="139"/>
      <c r="E4" s="55" t="s">
        <v>3</v>
      </c>
      <c r="F4" s="139"/>
      <c r="G4" s="55">
        <v>2013</v>
      </c>
    </row>
    <row r="5" spans="1:7" ht="15" x14ac:dyDescent="0.25">
      <c r="A5"/>
      <c r="B5"/>
      <c r="C5"/>
      <c r="D5"/>
      <c r="E5"/>
      <c r="F5"/>
      <c r="G5" s="138" t="s">
        <v>8</v>
      </c>
    </row>
    <row r="6" spans="1:7" ht="15" x14ac:dyDescent="0.25">
      <c r="A6"/>
      <c r="B6"/>
      <c r="C6" s="137" t="s">
        <v>112</v>
      </c>
      <c r="D6"/>
      <c r="E6"/>
      <c r="F6"/>
      <c r="G6"/>
    </row>
    <row r="7" spans="1:7" ht="15" x14ac:dyDescent="0.25">
      <c r="A7" s="138">
        <v>1</v>
      </c>
      <c r="B7"/>
      <c r="C7" s="137" t="s">
        <v>115</v>
      </c>
      <c r="D7"/>
      <c r="E7" s="138" t="s">
        <v>18</v>
      </c>
      <c r="F7"/>
      <c r="G7" s="118">
        <v>0.45200000000000001</v>
      </c>
    </row>
    <row r="8" spans="1:7" ht="15" x14ac:dyDescent="0.25">
      <c r="A8" s="138">
        <v>2</v>
      </c>
      <c r="B8"/>
      <c r="C8" s="137" t="s">
        <v>116</v>
      </c>
      <c r="D8"/>
      <c r="E8" s="138" t="s">
        <v>18</v>
      </c>
      <c r="F8"/>
      <c r="G8" s="118">
        <v>0.45200000000000001</v>
      </c>
    </row>
    <row r="9" spans="1:7" ht="15" x14ac:dyDescent="0.25">
      <c r="A9" s="138">
        <v>3</v>
      </c>
      <c r="B9"/>
      <c r="C9" s="137" t="s">
        <v>117</v>
      </c>
      <c r="D9"/>
      <c r="E9" s="138" t="s">
        <v>18</v>
      </c>
      <c r="F9"/>
      <c r="G9" s="118">
        <v>0.45600000000000002</v>
      </c>
    </row>
    <row r="10" spans="1:7" ht="15" x14ac:dyDescent="0.25">
      <c r="A10" s="138">
        <v>4</v>
      </c>
      <c r="B10"/>
      <c r="C10" s="137" t="s">
        <v>118</v>
      </c>
      <c r="D10"/>
      <c r="E10" s="138" t="s">
        <v>18</v>
      </c>
      <c r="F10"/>
      <c r="G10" s="118">
        <v>0.52400000000000002</v>
      </c>
    </row>
    <row r="11" spans="1:7" x14ac:dyDescent="0.2">
      <c r="A11" s="44"/>
      <c r="E11" s="44"/>
      <c r="G11" s="50"/>
    </row>
    <row r="12" spans="1:7" x14ac:dyDescent="0.2">
      <c r="A12" s="44"/>
      <c r="E12" s="44"/>
      <c r="G12" s="50"/>
    </row>
    <row r="13" spans="1:7" x14ac:dyDescent="0.2">
      <c r="A13" s="44"/>
      <c r="E13" s="44"/>
      <c r="G13" s="50"/>
    </row>
    <row r="14" spans="1:7" x14ac:dyDescent="0.2">
      <c r="A14" s="44"/>
      <c r="E14" s="44"/>
      <c r="G14" s="50"/>
    </row>
    <row r="15" spans="1:7" x14ac:dyDescent="0.2">
      <c r="A15" s="44"/>
      <c r="E15" s="44"/>
      <c r="G15" s="50"/>
    </row>
    <row r="16" spans="1:7" x14ac:dyDescent="0.2">
      <c r="A16" s="44"/>
      <c r="E16" s="44"/>
      <c r="G16" s="50"/>
    </row>
    <row r="17" spans="1:7" x14ac:dyDescent="0.2">
      <c r="G17" s="34"/>
    </row>
    <row r="18" spans="1:7" x14ac:dyDescent="0.2">
      <c r="G18" s="34"/>
    </row>
    <row r="19" spans="1:7" x14ac:dyDescent="0.2">
      <c r="A19" s="44"/>
      <c r="E19" s="44"/>
      <c r="G19" s="50"/>
    </row>
    <row r="20" spans="1:7" x14ac:dyDescent="0.2">
      <c r="A20" s="44"/>
      <c r="E20" s="44"/>
      <c r="G20" s="50"/>
    </row>
    <row r="21" spans="1:7" x14ac:dyDescent="0.2">
      <c r="A21" s="44"/>
      <c r="E21" s="44"/>
      <c r="G21" s="50"/>
    </row>
    <row r="22" spans="1:7" x14ac:dyDescent="0.2">
      <c r="A22" s="44"/>
      <c r="E22" s="44"/>
      <c r="G22" s="50"/>
    </row>
    <row r="23" spans="1:7" x14ac:dyDescent="0.2">
      <c r="G23" s="50"/>
    </row>
    <row r="24" spans="1:7" x14ac:dyDescent="0.2">
      <c r="G24" s="34"/>
    </row>
    <row r="25" spans="1:7" x14ac:dyDescent="0.2">
      <c r="G25" s="34"/>
    </row>
    <row r="26" spans="1:7" x14ac:dyDescent="0.2">
      <c r="G26" s="49"/>
    </row>
  </sheetData>
  <mergeCells count="2">
    <mergeCell ref="A1:G1"/>
    <mergeCell ref="A2:G2"/>
  </mergeCells>
  <pageMargins left="0.7" right="0.7" top="0.75" bottom="0.75" header="0.3" footer="0.3"/>
  <pageSetup orientation="portrait"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E6A6-5CEC-4A2B-9467-E6396FD19040}">
  <dimension ref="A1:K26"/>
  <sheetViews>
    <sheetView workbookViewId="0">
      <selection activeCell="E1" sqref="E1"/>
    </sheetView>
  </sheetViews>
  <sheetFormatPr defaultRowHeight="15" x14ac:dyDescent="0.25"/>
  <cols>
    <col min="1" max="1" width="4.7109375" customWidth="1"/>
    <col min="2" max="2" width="1.7109375" customWidth="1"/>
    <col min="3" max="3" width="43.85546875" bestFit="1" customWidth="1"/>
    <col min="4" max="4" width="1.7109375" customWidth="1"/>
    <col min="6" max="6" width="1.7109375" customWidth="1"/>
  </cols>
  <sheetData>
    <row r="1" spans="1:11" x14ac:dyDescent="0.25">
      <c r="A1" s="24" t="s">
        <v>0</v>
      </c>
      <c r="B1" s="24"/>
      <c r="C1" s="24"/>
      <c r="D1" s="24"/>
      <c r="E1" s="24"/>
      <c r="F1" s="24"/>
      <c r="G1" s="24"/>
      <c r="H1" s="24"/>
      <c r="I1" s="24"/>
      <c r="J1" s="24"/>
      <c r="K1" s="24"/>
    </row>
    <row r="2" spans="1:11" x14ac:dyDescent="0.25">
      <c r="A2" s="24" t="s">
        <v>417</v>
      </c>
      <c r="B2" s="24"/>
      <c r="C2" s="24"/>
      <c r="D2" s="24"/>
      <c r="E2" s="24"/>
      <c r="F2" s="24"/>
      <c r="G2" s="24"/>
      <c r="H2" s="24"/>
      <c r="I2" s="24"/>
      <c r="J2" s="24"/>
      <c r="K2" s="24"/>
    </row>
    <row r="3" spans="1:11" x14ac:dyDescent="0.25">
      <c r="A3" s="30"/>
      <c r="B3" s="30"/>
      <c r="C3" s="30"/>
      <c r="D3" s="30"/>
      <c r="E3" s="31"/>
      <c r="F3" s="30"/>
      <c r="G3" s="30"/>
      <c r="H3" s="30"/>
      <c r="I3" s="30"/>
      <c r="J3" s="30"/>
      <c r="K3" s="30"/>
    </row>
    <row r="4" spans="1:11" x14ac:dyDescent="0.25">
      <c r="A4" s="25"/>
      <c r="B4" s="25"/>
      <c r="C4" s="25"/>
      <c r="D4" s="25"/>
      <c r="E4" s="26"/>
      <c r="F4" s="25"/>
      <c r="G4" s="26">
        <v>2024</v>
      </c>
      <c r="H4" s="26">
        <v>2025</v>
      </c>
      <c r="I4" s="26">
        <v>2026</v>
      </c>
      <c r="J4" s="26">
        <v>2027</v>
      </c>
      <c r="K4" s="26">
        <v>2028</v>
      </c>
    </row>
    <row r="5" spans="1:11" ht="26.25" x14ac:dyDescent="0.25">
      <c r="A5" s="27" t="s">
        <v>113</v>
      </c>
      <c r="B5" s="28"/>
      <c r="C5" s="29" t="s">
        <v>2</v>
      </c>
      <c r="D5" s="28"/>
      <c r="E5" s="27" t="s">
        <v>418</v>
      </c>
      <c r="F5" s="28"/>
      <c r="G5" s="27" t="s">
        <v>7</v>
      </c>
      <c r="H5" s="27" t="s">
        <v>86</v>
      </c>
      <c r="I5" s="27" t="s">
        <v>86</v>
      </c>
      <c r="J5" s="27" t="s">
        <v>86</v>
      </c>
      <c r="K5" s="27" t="s">
        <v>86</v>
      </c>
    </row>
    <row r="6" spans="1:11" x14ac:dyDescent="0.25">
      <c r="A6" s="30"/>
      <c r="B6" s="30"/>
      <c r="C6" s="30"/>
      <c r="D6" s="30"/>
      <c r="E6" s="31"/>
      <c r="F6" s="30"/>
      <c r="G6" s="31" t="s">
        <v>8</v>
      </c>
      <c r="H6" s="31" t="s">
        <v>9</v>
      </c>
      <c r="I6" s="31" t="s">
        <v>10</v>
      </c>
      <c r="J6" s="31" t="s">
        <v>11</v>
      </c>
      <c r="K6" s="31" t="s">
        <v>12</v>
      </c>
    </row>
    <row r="7" spans="1:11" x14ac:dyDescent="0.25">
      <c r="A7" s="31"/>
      <c r="B7" s="30"/>
      <c r="C7" s="30"/>
      <c r="D7" s="30"/>
      <c r="E7" s="31"/>
      <c r="F7" s="30"/>
      <c r="G7" s="18"/>
      <c r="H7" s="18"/>
      <c r="I7" s="18"/>
      <c r="J7" s="18"/>
      <c r="K7" s="18"/>
    </row>
    <row r="8" spans="1:11" x14ac:dyDescent="0.25">
      <c r="A8" s="31">
        <v>1</v>
      </c>
      <c r="B8" s="30"/>
      <c r="C8" s="40" t="s">
        <v>69</v>
      </c>
      <c r="D8" s="30"/>
      <c r="E8" s="31" t="s">
        <v>61</v>
      </c>
      <c r="F8" s="30"/>
      <c r="G8" s="32">
        <v>38.915863744338388</v>
      </c>
      <c r="H8" s="32">
        <v>71.944816979688042</v>
      </c>
      <c r="I8" s="32">
        <v>116.73540494374024</v>
      </c>
      <c r="J8" s="32">
        <v>45.068317655208411</v>
      </c>
      <c r="K8" s="32">
        <v>19.151274803023046</v>
      </c>
    </row>
    <row r="9" spans="1:11" x14ac:dyDescent="0.25">
      <c r="A9" s="31">
        <v>2</v>
      </c>
      <c r="B9" s="30"/>
      <c r="C9" s="40" t="s">
        <v>70</v>
      </c>
      <c r="D9" s="30"/>
      <c r="E9" s="31" t="s">
        <v>344</v>
      </c>
      <c r="F9" s="30"/>
      <c r="G9" s="32">
        <v>249.17039005161226</v>
      </c>
      <c r="H9" s="32">
        <v>249.18284716173105</v>
      </c>
      <c r="I9" s="32">
        <v>250.25347118328955</v>
      </c>
      <c r="J9" s="32">
        <v>260.64985096964767</v>
      </c>
      <c r="K9" s="32">
        <v>250.12826454098627</v>
      </c>
    </row>
    <row r="10" spans="1:11" x14ac:dyDescent="0.25">
      <c r="A10" s="31">
        <v>3</v>
      </c>
      <c r="B10" s="30"/>
      <c r="C10" s="40" t="s">
        <v>71</v>
      </c>
      <c r="D10" s="30"/>
      <c r="E10" s="31" t="s">
        <v>419</v>
      </c>
      <c r="F10" s="30"/>
      <c r="G10" s="32">
        <v>368.26018606417335</v>
      </c>
      <c r="H10" s="32">
        <v>333.29027484027478</v>
      </c>
      <c r="I10" s="32">
        <v>268.72620705241252</v>
      </c>
      <c r="J10" s="32">
        <v>292.26563833664778</v>
      </c>
      <c r="K10" s="32">
        <v>316.41627731440661</v>
      </c>
    </row>
    <row r="11" spans="1:11" x14ac:dyDescent="0.25">
      <c r="A11" s="31">
        <v>4</v>
      </c>
      <c r="B11" s="30"/>
      <c r="C11" s="40" t="s">
        <v>72</v>
      </c>
      <c r="D11" s="30"/>
      <c r="E11" s="31" t="s">
        <v>419</v>
      </c>
      <c r="F11" s="30"/>
      <c r="G11" s="32">
        <v>120.55672890749025</v>
      </c>
      <c r="H11" s="32">
        <v>109.80953242468195</v>
      </c>
      <c r="I11" s="32">
        <v>111.40484252332816</v>
      </c>
      <c r="J11" s="32">
        <v>106.47595833551439</v>
      </c>
      <c r="K11" s="32">
        <v>116.29025505283403</v>
      </c>
    </row>
    <row r="12" spans="1:11" x14ac:dyDescent="0.25">
      <c r="A12" s="31">
        <v>5</v>
      </c>
      <c r="B12" s="30"/>
      <c r="C12" s="40" t="s">
        <v>73</v>
      </c>
      <c r="D12" s="30"/>
      <c r="E12" s="31" t="s">
        <v>64</v>
      </c>
      <c r="F12" s="30"/>
      <c r="G12" s="32">
        <v>35.021486482165145</v>
      </c>
      <c r="H12" s="32">
        <v>36.393108815470889</v>
      </c>
      <c r="I12" s="32">
        <v>40.498813988807299</v>
      </c>
      <c r="J12" s="32">
        <v>53.560300618021643</v>
      </c>
      <c r="K12" s="32">
        <v>52.273361726973157</v>
      </c>
    </row>
    <row r="13" spans="1:11" x14ac:dyDescent="0.25">
      <c r="A13" s="31">
        <v>6</v>
      </c>
      <c r="B13" s="30"/>
      <c r="C13" s="40" t="s">
        <v>74</v>
      </c>
      <c r="D13" s="30"/>
      <c r="E13" s="31" t="s">
        <v>344</v>
      </c>
      <c r="F13" s="30"/>
      <c r="G13" s="32">
        <v>105.11365143221052</v>
      </c>
      <c r="H13" s="32">
        <v>172.95967299515888</v>
      </c>
      <c r="I13" s="32">
        <v>40.832731731910741</v>
      </c>
      <c r="J13" s="32">
        <v>8.28361827507611</v>
      </c>
      <c r="K13" s="32">
        <v>10.261192984219411</v>
      </c>
    </row>
    <row r="14" spans="1:11" x14ac:dyDescent="0.25">
      <c r="A14" s="31">
        <v>7</v>
      </c>
      <c r="B14" s="30"/>
      <c r="C14" s="40" t="s">
        <v>75</v>
      </c>
      <c r="D14" s="30"/>
      <c r="E14" s="31" t="s">
        <v>64</v>
      </c>
      <c r="F14" s="30"/>
      <c r="G14" s="32">
        <v>56.556581043908032</v>
      </c>
      <c r="H14" s="32">
        <v>75.618701474256554</v>
      </c>
      <c r="I14" s="32">
        <v>103.51789783255192</v>
      </c>
      <c r="J14" s="32">
        <v>54.616446863132673</v>
      </c>
      <c r="K14" s="32">
        <v>56.372792330753683</v>
      </c>
    </row>
    <row r="15" spans="1:11" x14ac:dyDescent="0.25">
      <c r="A15" s="31">
        <v>8</v>
      </c>
      <c r="B15" s="30"/>
      <c r="C15" s="40" t="s">
        <v>87</v>
      </c>
      <c r="D15" s="30"/>
      <c r="E15" s="31" t="s">
        <v>64</v>
      </c>
      <c r="F15" s="30"/>
      <c r="G15" s="32">
        <v>112.42653077020692</v>
      </c>
      <c r="H15" s="32">
        <v>88.738042786765064</v>
      </c>
      <c r="I15" s="32">
        <v>76.930524098929141</v>
      </c>
      <c r="J15" s="32">
        <v>48.076798723529194</v>
      </c>
      <c r="K15" s="32">
        <v>54.064385109957122</v>
      </c>
    </row>
    <row r="16" spans="1:11" x14ac:dyDescent="0.25">
      <c r="A16" s="31">
        <v>9</v>
      </c>
      <c r="B16" s="30"/>
      <c r="C16" s="40" t="s">
        <v>77</v>
      </c>
      <c r="D16" s="30"/>
      <c r="E16" s="31" t="s">
        <v>61</v>
      </c>
      <c r="F16" s="30"/>
      <c r="G16" s="32">
        <v>171.67495284709577</v>
      </c>
      <c r="H16" s="32">
        <v>99.347794497868122</v>
      </c>
      <c r="I16" s="32">
        <v>203.97109370781351</v>
      </c>
      <c r="J16" s="32">
        <v>128.58459607959671</v>
      </c>
      <c r="K16" s="32">
        <v>169.85621951538565</v>
      </c>
    </row>
    <row r="17" spans="1:11" x14ac:dyDescent="0.25">
      <c r="A17" s="31">
        <v>10</v>
      </c>
      <c r="B17" s="30"/>
      <c r="C17" s="40" t="s">
        <v>78</v>
      </c>
      <c r="D17" s="30"/>
      <c r="E17" s="31" t="s">
        <v>419</v>
      </c>
      <c r="F17" s="30"/>
      <c r="G17" s="32">
        <v>146.47979599778071</v>
      </c>
      <c r="H17" s="32">
        <v>148.48565426541555</v>
      </c>
      <c r="I17" s="32">
        <v>153.21076630580953</v>
      </c>
      <c r="J17" s="32">
        <v>166.28876384215815</v>
      </c>
      <c r="K17" s="32">
        <v>168.36305184277438</v>
      </c>
    </row>
    <row r="18" spans="1:11" x14ac:dyDescent="0.25">
      <c r="A18" s="31">
        <v>11</v>
      </c>
      <c r="B18" s="30"/>
      <c r="C18" s="40" t="s">
        <v>79</v>
      </c>
      <c r="D18" s="30"/>
      <c r="E18" s="31" t="s">
        <v>83</v>
      </c>
      <c r="F18" s="30"/>
      <c r="G18" s="32">
        <v>21.949891191588513</v>
      </c>
      <c r="H18" s="32">
        <v>22.241315040420865</v>
      </c>
      <c r="I18" s="32">
        <v>22.549168178800269</v>
      </c>
      <c r="J18" s="32">
        <v>22.874415601453297</v>
      </c>
      <c r="K18" s="32">
        <v>23.218091593264131</v>
      </c>
    </row>
    <row r="19" spans="1:11" x14ac:dyDescent="0.25">
      <c r="A19" s="31">
        <v>12</v>
      </c>
      <c r="B19" s="30"/>
      <c r="C19" s="40" t="s">
        <v>82</v>
      </c>
      <c r="D19" s="30"/>
      <c r="E19" s="31" t="s">
        <v>344</v>
      </c>
      <c r="F19" s="30"/>
      <c r="G19" s="32">
        <v>24.408757098587195</v>
      </c>
      <c r="H19" s="32">
        <v>27.388717909336247</v>
      </c>
      <c r="I19" s="32">
        <v>11.240505993112672</v>
      </c>
      <c r="J19" s="32">
        <v>7.0299077446417906</v>
      </c>
      <c r="K19" s="32">
        <v>7.3435318546441541</v>
      </c>
    </row>
    <row r="20" spans="1:11" x14ac:dyDescent="0.25">
      <c r="A20" s="31">
        <v>13</v>
      </c>
      <c r="B20" s="30"/>
      <c r="C20" s="40" t="s">
        <v>83</v>
      </c>
      <c r="D20" s="30"/>
      <c r="E20" s="31" t="s">
        <v>83</v>
      </c>
      <c r="F20" s="30"/>
      <c r="G20" s="32">
        <v>41.142709750032907</v>
      </c>
      <c r="H20" s="32">
        <v>35.716139038023044</v>
      </c>
      <c r="I20" s="32">
        <v>35.716139038023044</v>
      </c>
      <c r="J20" s="32">
        <v>35.716139038023044</v>
      </c>
      <c r="K20" s="32">
        <v>35.716139038023051</v>
      </c>
    </row>
    <row r="21" spans="1:11" ht="15.75" thickBot="1" x14ac:dyDescent="0.3">
      <c r="A21" s="31">
        <v>14</v>
      </c>
      <c r="B21" s="30"/>
      <c r="C21" s="30" t="s">
        <v>17</v>
      </c>
      <c r="D21" s="30"/>
      <c r="E21" s="31"/>
      <c r="F21" s="30"/>
      <c r="G21" s="38">
        <v>1491.67752538119</v>
      </c>
      <c r="H21" s="38">
        <f t="shared" ref="H21:K21" si="0">SUM(H8:H20)</f>
        <v>1471.1166182290913</v>
      </c>
      <c r="I21" s="38">
        <f t="shared" si="0"/>
        <v>1435.5875665785288</v>
      </c>
      <c r="J21" s="38">
        <f t="shared" si="0"/>
        <v>1229.4907520826512</v>
      </c>
      <c r="K21" s="38">
        <f t="shared" si="0"/>
        <v>1279.4548377072447</v>
      </c>
    </row>
    <row r="22" spans="1:11" ht="15.75" thickTop="1" x14ac:dyDescent="0.25">
      <c r="A22" s="30"/>
      <c r="B22" s="30"/>
      <c r="C22" s="30"/>
      <c r="D22" s="30"/>
      <c r="E22" s="31"/>
      <c r="F22" s="30"/>
      <c r="G22" s="30"/>
      <c r="H22" s="30"/>
      <c r="I22" s="30"/>
      <c r="J22" s="30"/>
      <c r="K22" s="30"/>
    </row>
    <row r="23" spans="1:11" x14ac:dyDescent="0.25">
      <c r="A23" s="30"/>
      <c r="B23" s="30"/>
      <c r="C23" s="30"/>
      <c r="D23" s="30"/>
      <c r="E23" s="31"/>
      <c r="F23" s="30"/>
      <c r="G23" s="30"/>
      <c r="H23" s="30"/>
      <c r="I23" s="30"/>
      <c r="J23" s="30"/>
      <c r="K23" s="30"/>
    </row>
    <row r="24" spans="1:11" x14ac:dyDescent="0.25">
      <c r="A24" s="196" t="s">
        <v>20</v>
      </c>
      <c r="B24" s="196"/>
      <c r="C24" s="30"/>
      <c r="D24" s="30"/>
      <c r="E24" s="31"/>
      <c r="F24" s="30"/>
      <c r="G24" s="30"/>
      <c r="H24" s="30"/>
      <c r="I24" s="30"/>
      <c r="J24" s="30"/>
      <c r="K24" s="30"/>
    </row>
    <row r="25" spans="1:11" x14ac:dyDescent="0.25">
      <c r="A25" s="14" t="s">
        <v>14</v>
      </c>
      <c r="B25" s="79" t="s">
        <v>420</v>
      </c>
      <c r="C25" s="79"/>
      <c r="D25" s="79"/>
      <c r="E25" s="79"/>
      <c r="F25" s="79"/>
      <c r="G25" s="79"/>
      <c r="H25" s="79"/>
      <c r="I25" s="79"/>
      <c r="K25" s="30"/>
    </row>
    <row r="26" spans="1:11" x14ac:dyDescent="0.25">
      <c r="A26" s="14" t="s">
        <v>39</v>
      </c>
      <c r="B26" s="79" t="s">
        <v>421</v>
      </c>
      <c r="C26" s="79"/>
      <c r="D26" s="79"/>
      <c r="E26" s="79"/>
      <c r="F26" s="79"/>
      <c r="G26" s="79"/>
      <c r="H26" s="79"/>
      <c r="I26" s="79"/>
      <c r="K26" s="30"/>
    </row>
  </sheetData>
  <mergeCells count="1">
    <mergeCell ref="A24:B24"/>
  </mergeCells>
  <pageMargins left="0.7" right="0.7" top="0.75" bottom="0.75" header="0.3" footer="0.3"/>
  <pageSetup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16C4-4371-4D4D-9176-04F9DDC50697}">
  <dimension ref="A1:F20"/>
  <sheetViews>
    <sheetView zoomScaleNormal="100" zoomScalePageLayoutView="90" workbookViewId="0">
      <selection activeCell="P12" sqref="P12"/>
    </sheetView>
  </sheetViews>
  <sheetFormatPr defaultColWidth="101.140625" defaultRowHeight="12.75" x14ac:dyDescent="0.2"/>
  <cols>
    <col min="1" max="1" width="5.7109375" style="30" bestFit="1" customWidth="1"/>
    <col min="2" max="2" width="1.28515625" style="30" customWidth="1"/>
    <col min="3" max="3" width="34.5703125" style="30" customWidth="1"/>
    <col min="4" max="4" width="1.28515625" style="30" customWidth="1"/>
    <col min="5" max="5" width="15.140625" style="68" customWidth="1"/>
    <col min="6" max="6" width="1.28515625" style="30" customWidth="1"/>
    <col min="7" max="16384" width="101.140625" style="30"/>
  </cols>
  <sheetData>
    <row r="1" spans="1:6" s="69" customFormat="1" x14ac:dyDescent="0.2">
      <c r="A1" s="24" t="s">
        <v>0</v>
      </c>
      <c r="B1" s="24"/>
      <c r="C1" s="24"/>
      <c r="D1" s="24"/>
      <c r="E1" s="24"/>
      <c r="F1" s="24"/>
    </row>
    <row r="2" spans="1:6" s="69" customFormat="1" x14ac:dyDescent="0.2">
      <c r="A2" s="24" t="s">
        <v>173</v>
      </c>
      <c r="B2" s="24"/>
      <c r="C2" s="24"/>
      <c r="D2" s="24"/>
      <c r="E2" s="24"/>
      <c r="F2" s="24"/>
    </row>
    <row r="4" spans="1:6" s="28" customFormat="1" ht="25.5" x14ac:dyDescent="0.2">
      <c r="A4" s="27" t="s">
        <v>1</v>
      </c>
      <c r="C4" s="29" t="s">
        <v>174</v>
      </c>
      <c r="E4" s="27" t="s">
        <v>175</v>
      </c>
    </row>
    <row r="6" spans="1:6" x14ac:dyDescent="0.2">
      <c r="A6" s="68">
        <v>1</v>
      </c>
      <c r="C6" s="30" t="s">
        <v>176</v>
      </c>
      <c r="E6" s="68" t="s">
        <v>177</v>
      </c>
    </row>
    <row r="7" spans="1:6" x14ac:dyDescent="0.2">
      <c r="A7" s="68">
        <v>2</v>
      </c>
      <c r="C7" s="30" t="s">
        <v>178</v>
      </c>
      <c r="E7" s="68" t="s">
        <v>179</v>
      </c>
    </row>
    <row r="8" spans="1:6" x14ac:dyDescent="0.2">
      <c r="A8" s="68">
        <v>3</v>
      </c>
      <c r="C8" s="30" t="s">
        <v>180</v>
      </c>
      <c r="E8" s="68" t="s">
        <v>181</v>
      </c>
    </row>
    <row r="9" spans="1:6" x14ac:dyDescent="0.2">
      <c r="A9" s="68">
        <v>4</v>
      </c>
      <c r="C9" s="30" t="s">
        <v>182</v>
      </c>
      <c r="E9" s="68" t="s">
        <v>183</v>
      </c>
    </row>
    <row r="10" spans="1:6" x14ac:dyDescent="0.2">
      <c r="A10" s="68">
        <v>5</v>
      </c>
      <c r="C10" s="30" t="s">
        <v>184</v>
      </c>
      <c r="E10" s="68" t="s">
        <v>185</v>
      </c>
    </row>
    <row r="11" spans="1:6" x14ac:dyDescent="0.2">
      <c r="A11" s="68">
        <v>6</v>
      </c>
      <c r="C11" s="30" t="s">
        <v>186</v>
      </c>
      <c r="E11" s="68" t="s">
        <v>187</v>
      </c>
    </row>
    <row r="12" spans="1:6" x14ac:dyDescent="0.2">
      <c r="A12" s="68">
        <v>7</v>
      </c>
      <c r="C12" s="30" t="s">
        <v>188</v>
      </c>
      <c r="E12" s="68" t="s">
        <v>189</v>
      </c>
    </row>
    <row r="13" spans="1:6" x14ac:dyDescent="0.2">
      <c r="A13" s="68">
        <v>8</v>
      </c>
      <c r="C13" s="30" t="s">
        <v>190</v>
      </c>
      <c r="E13" s="68" t="s">
        <v>191</v>
      </c>
    </row>
    <row r="14" spans="1:6" x14ac:dyDescent="0.2">
      <c r="A14" s="68">
        <v>9</v>
      </c>
      <c r="C14" s="30" t="s">
        <v>192</v>
      </c>
      <c r="E14" s="68" t="s">
        <v>193</v>
      </c>
    </row>
    <row r="15" spans="1:6" x14ac:dyDescent="0.2">
      <c r="A15" s="68">
        <v>10</v>
      </c>
      <c r="C15" s="30" t="s">
        <v>194</v>
      </c>
      <c r="E15" s="68" t="s">
        <v>195</v>
      </c>
    </row>
    <row r="16" spans="1:6" x14ac:dyDescent="0.2">
      <c r="A16" s="68">
        <v>11</v>
      </c>
      <c r="C16" s="30" t="s">
        <v>196</v>
      </c>
      <c r="E16" s="68" t="s">
        <v>197</v>
      </c>
    </row>
    <row r="17" spans="1:5" x14ac:dyDescent="0.2">
      <c r="A17" s="68">
        <v>12</v>
      </c>
      <c r="C17" s="30" t="s">
        <v>198</v>
      </c>
      <c r="E17" s="68" t="s">
        <v>199</v>
      </c>
    </row>
    <row r="19" spans="1:5" x14ac:dyDescent="0.2">
      <c r="A19" s="25"/>
    </row>
    <row r="20" spans="1:5" x14ac:dyDescent="0.2">
      <c r="A20" s="14"/>
    </row>
  </sheetData>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4722-1FF6-4220-9015-923AB44654CC}">
  <dimension ref="A1:M25"/>
  <sheetViews>
    <sheetView zoomScaleNormal="100" zoomScalePageLayoutView="80" workbookViewId="0">
      <selection activeCell="E29" sqref="E29"/>
    </sheetView>
  </sheetViews>
  <sheetFormatPr defaultColWidth="101.42578125" defaultRowHeight="12.75" x14ac:dyDescent="0.2"/>
  <cols>
    <col min="1" max="1" width="4.7109375" style="1" customWidth="1"/>
    <col min="2" max="2" width="1.7109375" style="1" customWidth="1"/>
    <col min="3" max="3" width="34.5703125" style="1" customWidth="1"/>
    <col min="4" max="4" width="1.7109375" style="1" customWidth="1"/>
    <col min="5" max="5" width="8.5703125" style="5" customWidth="1"/>
    <col min="6" max="6" width="1.7109375" style="1" customWidth="1"/>
    <col min="7" max="12" width="10.42578125" style="1" customWidth="1"/>
    <col min="13" max="13" width="4.42578125" style="1" customWidth="1"/>
    <col min="14" max="16384" width="101.42578125" style="1"/>
  </cols>
  <sheetData>
    <row r="1" spans="1:13" s="84" customFormat="1" x14ac:dyDescent="0.2">
      <c r="A1" s="188" t="s">
        <v>21</v>
      </c>
      <c r="B1" s="188"/>
      <c r="C1" s="188"/>
      <c r="D1" s="188"/>
      <c r="E1" s="188"/>
      <c r="F1" s="188"/>
      <c r="G1" s="188"/>
      <c r="H1" s="188"/>
      <c r="I1" s="188"/>
      <c r="J1" s="188"/>
      <c r="K1" s="188"/>
      <c r="L1" s="188"/>
    </row>
    <row r="2" spans="1:13" s="84" customFormat="1" x14ac:dyDescent="0.2">
      <c r="A2" s="188" t="s">
        <v>101</v>
      </c>
      <c r="B2" s="188"/>
      <c r="C2" s="188"/>
      <c r="D2" s="188"/>
      <c r="E2" s="188"/>
      <c r="F2" s="188"/>
      <c r="G2" s="188"/>
      <c r="H2" s="188"/>
      <c r="I2" s="188"/>
      <c r="J2" s="188"/>
      <c r="K2" s="188"/>
      <c r="L2" s="188"/>
    </row>
    <row r="3" spans="1:13" s="85" customFormat="1" x14ac:dyDescent="0.2">
      <c r="A3" s="189"/>
      <c r="B3" s="189"/>
      <c r="C3" s="189"/>
      <c r="D3" s="189"/>
      <c r="E3" s="189"/>
      <c r="F3" s="189"/>
      <c r="G3" s="189"/>
      <c r="H3" s="189"/>
      <c r="I3" s="189"/>
      <c r="J3" s="189"/>
      <c r="K3" s="189"/>
      <c r="L3" s="189"/>
    </row>
    <row r="4" spans="1:13" s="86" customFormat="1" x14ac:dyDescent="0.2">
      <c r="E4" s="87"/>
      <c r="G4" s="87">
        <v>2019</v>
      </c>
      <c r="H4" s="87">
        <v>2020</v>
      </c>
      <c r="I4" s="87">
        <v>2021</v>
      </c>
      <c r="J4" s="87">
        <v>2022</v>
      </c>
      <c r="K4" s="87">
        <v>2023</v>
      </c>
      <c r="L4" s="87">
        <v>2024</v>
      </c>
    </row>
    <row r="5" spans="1:13" s="89" customFormat="1" ht="25.5" x14ac:dyDescent="0.2">
      <c r="A5" s="88" t="s">
        <v>113</v>
      </c>
      <c r="C5" s="90" t="s">
        <v>2</v>
      </c>
      <c r="E5" s="88" t="s">
        <v>3</v>
      </c>
      <c r="G5" s="88" t="s">
        <v>4</v>
      </c>
      <c r="H5" s="88" t="s">
        <v>4</v>
      </c>
      <c r="I5" s="88" t="s">
        <v>4</v>
      </c>
      <c r="J5" s="88" t="s">
        <v>5</v>
      </c>
      <c r="K5" s="88" t="s">
        <v>6</v>
      </c>
      <c r="L5" s="88" t="s">
        <v>7</v>
      </c>
    </row>
    <row r="6" spans="1:13" x14ac:dyDescent="0.2">
      <c r="G6" s="5" t="s">
        <v>8</v>
      </c>
      <c r="H6" s="5" t="s">
        <v>9</v>
      </c>
      <c r="I6" s="5" t="s">
        <v>10</v>
      </c>
      <c r="J6" s="5" t="s">
        <v>11</v>
      </c>
      <c r="K6" s="5" t="s">
        <v>12</v>
      </c>
      <c r="L6" s="5" t="s">
        <v>13</v>
      </c>
      <c r="M6" s="10"/>
    </row>
    <row r="8" spans="1:13" x14ac:dyDescent="0.2">
      <c r="A8" s="5">
        <v>1</v>
      </c>
      <c r="C8" s="1" t="s">
        <v>27</v>
      </c>
      <c r="E8" s="5" t="s">
        <v>19</v>
      </c>
      <c r="G8" s="11">
        <v>19765.460000000003</v>
      </c>
      <c r="H8" s="11">
        <v>20582.057578726399</v>
      </c>
      <c r="I8" s="11">
        <v>21539.7881987168</v>
      </c>
      <c r="J8" s="11">
        <v>22663.252413062866</v>
      </c>
      <c r="K8" s="11">
        <v>23880.225180780326</v>
      </c>
      <c r="L8" s="11">
        <v>24922.899366613816</v>
      </c>
    </row>
    <row r="9" spans="1:13" x14ac:dyDescent="0.2">
      <c r="A9" s="5">
        <v>2</v>
      </c>
      <c r="C9" s="1" t="s">
        <v>28</v>
      </c>
      <c r="E9" s="5" t="s">
        <v>19</v>
      </c>
      <c r="G9" s="11">
        <v>-7188.6999999999989</v>
      </c>
      <c r="H9" s="11">
        <v>-7571.2412167614721</v>
      </c>
      <c r="I9" s="11">
        <v>-8005.915901442022</v>
      </c>
      <c r="J9" s="11">
        <v>-8516.9904145635392</v>
      </c>
      <c r="K9" s="11">
        <v>-9027.5890978569987</v>
      </c>
      <c r="L9" s="11">
        <v>-9296.6786734488778</v>
      </c>
    </row>
    <row r="10" spans="1:13" x14ac:dyDescent="0.2">
      <c r="A10" s="5">
        <v>3</v>
      </c>
      <c r="C10" s="1" t="s">
        <v>29</v>
      </c>
      <c r="E10" s="5" t="s">
        <v>19</v>
      </c>
      <c r="G10" s="12">
        <f t="shared" ref="G10:K10" si="0">SUM(G8:G9)</f>
        <v>12576.760000000004</v>
      </c>
      <c r="H10" s="12">
        <f t="shared" si="0"/>
        <v>13010.816361964928</v>
      </c>
      <c r="I10" s="12">
        <f t="shared" si="0"/>
        <v>13533.872297274778</v>
      </c>
      <c r="J10" s="12">
        <f t="shared" si="0"/>
        <v>14146.261998499327</v>
      </c>
      <c r="K10" s="12">
        <f t="shared" si="0"/>
        <v>14852.636082923327</v>
      </c>
      <c r="L10" s="12">
        <f>SUM(L8:L9)</f>
        <v>15626.220693164938</v>
      </c>
    </row>
    <row r="11" spans="1:13" x14ac:dyDescent="0.2">
      <c r="A11" s="5"/>
      <c r="G11" s="11"/>
      <c r="H11" s="11"/>
      <c r="I11" s="11"/>
      <c r="J11" s="11"/>
      <c r="K11" s="11"/>
      <c r="L11" s="11"/>
    </row>
    <row r="12" spans="1:13" x14ac:dyDescent="0.2">
      <c r="A12" s="5">
        <v>4</v>
      </c>
      <c r="C12" s="1" t="s">
        <v>120</v>
      </c>
      <c r="E12" s="5" t="s">
        <v>19</v>
      </c>
      <c r="G12" s="11">
        <v>562.26174892733127</v>
      </c>
      <c r="H12" s="11">
        <v>551.20000000000016</v>
      </c>
      <c r="I12" s="11">
        <v>687.73378125649162</v>
      </c>
      <c r="J12" s="11">
        <v>855.88125929892021</v>
      </c>
      <c r="K12" s="11">
        <v>689.60074802278541</v>
      </c>
      <c r="L12" s="11">
        <v>558.1</v>
      </c>
    </row>
    <row r="13" spans="1:13" x14ac:dyDescent="0.2">
      <c r="A13" s="5"/>
      <c r="G13" s="11"/>
      <c r="H13" s="11"/>
      <c r="I13" s="11"/>
      <c r="J13" s="11"/>
      <c r="K13" s="11"/>
      <c r="L13" s="11"/>
    </row>
    <row r="14" spans="1:13" ht="13.5" thickBot="1" x14ac:dyDescent="0.25">
      <c r="A14" s="5">
        <v>5</v>
      </c>
      <c r="C14" s="1" t="s">
        <v>30</v>
      </c>
      <c r="E14" s="5" t="s">
        <v>19</v>
      </c>
      <c r="G14" s="13">
        <f t="shared" ref="G14:K14" si="1">SUM(G10,G12)</f>
        <v>13139.021748927335</v>
      </c>
      <c r="H14" s="13">
        <f t="shared" si="1"/>
        <v>13562.016361964928</v>
      </c>
      <c r="I14" s="13">
        <f t="shared" si="1"/>
        <v>14221.606078531269</v>
      </c>
      <c r="J14" s="13">
        <f t="shared" si="1"/>
        <v>15002.143257798247</v>
      </c>
      <c r="K14" s="13">
        <f t="shared" si="1"/>
        <v>15542.236830946113</v>
      </c>
      <c r="L14" s="13">
        <f>SUM(L10,L12)</f>
        <v>16184.320693164938</v>
      </c>
    </row>
    <row r="15" spans="1:13" ht="13.5" thickTop="1" x14ac:dyDescent="0.2">
      <c r="G15" s="41"/>
      <c r="H15" s="41"/>
      <c r="I15" s="41"/>
      <c r="J15" s="41"/>
      <c r="K15" s="41"/>
      <c r="L15" s="41"/>
    </row>
    <row r="16" spans="1:13" hidden="1" x14ac:dyDescent="0.2">
      <c r="A16" s="3" t="s">
        <v>20</v>
      </c>
    </row>
    <row r="17" spans="1:12" hidden="1" x14ac:dyDescent="0.2">
      <c r="A17" s="14" t="s">
        <v>14</v>
      </c>
      <c r="C17" s="1" t="s">
        <v>31</v>
      </c>
    </row>
    <row r="18" spans="1:12" hidden="1" x14ac:dyDescent="0.2">
      <c r="C18" s="1" t="s">
        <v>38</v>
      </c>
    </row>
    <row r="19" spans="1:12" hidden="1" x14ac:dyDescent="0.2">
      <c r="C19" s="1" t="s">
        <v>32</v>
      </c>
    </row>
    <row r="20" spans="1:12" s="30" customFormat="1" ht="13.5" thickBot="1" x14ac:dyDescent="0.25">
      <c r="A20" s="31">
        <v>6</v>
      </c>
      <c r="C20" s="30" t="s">
        <v>102</v>
      </c>
      <c r="E20" s="31" t="s">
        <v>19</v>
      </c>
      <c r="G20" s="38">
        <v>1087.4000000000001</v>
      </c>
      <c r="H20" s="38">
        <v>1007.4</v>
      </c>
      <c r="I20" s="38">
        <v>1310.8</v>
      </c>
      <c r="J20" s="38">
        <v>1444.3</v>
      </c>
      <c r="K20" s="38">
        <v>1625.8</v>
      </c>
      <c r="L20" s="38">
        <v>1491.7</v>
      </c>
    </row>
    <row r="21" spans="1:12" ht="13.5" thickTop="1" x14ac:dyDescent="0.2"/>
    <row r="23" spans="1:12" x14ac:dyDescent="0.2">
      <c r="L23" s="71"/>
    </row>
    <row r="25" spans="1:12" x14ac:dyDescent="0.2">
      <c r="L25" s="134"/>
    </row>
  </sheetData>
  <mergeCells count="3">
    <mergeCell ref="A1:L1"/>
    <mergeCell ref="A2:L2"/>
    <mergeCell ref="A3:L3"/>
  </mergeCells>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4CC8-12AA-4718-86F0-4BEE8750FE70}">
  <dimension ref="A1:M20"/>
  <sheetViews>
    <sheetView zoomScaleNormal="100" zoomScalePageLayoutView="90" workbookViewId="0">
      <selection activeCell="C25" sqref="C25"/>
    </sheetView>
  </sheetViews>
  <sheetFormatPr defaultColWidth="101.140625" defaultRowHeight="12.75" x14ac:dyDescent="0.2"/>
  <cols>
    <col min="1" max="1" width="4.7109375" style="30" customWidth="1"/>
    <col min="2" max="2" width="1.7109375" style="30" customWidth="1"/>
    <col min="3" max="3" width="41.7109375" style="30" bestFit="1" customWidth="1"/>
    <col min="4" max="4" width="1.7109375" style="30" customWidth="1"/>
    <col min="5" max="5" width="8.85546875" style="68" customWidth="1"/>
    <col min="6" max="6" width="1.7109375" style="30" customWidth="1"/>
    <col min="7" max="13" width="10.140625" style="30" customWidth="1"/>
    <col min="14" max="16384" width="101.140625" style="30"/>
  </cols>
  <sheetData>
    <row r="1" spans="1:13" s="69" customFormat="1" x14ac:dyDescent="0.2">
      <c r="A1" s="24" t="s">
        <v>21</v>
      </c>
      <c r="B1" s="24"/>
      <c r="C1" s="24"/>
      <c r="D1" s="24"/>
      <c r="E1" s="24"/>
      <c r="F1" s="24"/>
      <c r="G1" s="24"/>
      <c r="H1" s="24"/>
      <c r="I1" s="24"/>
      <c r="J1" s="24"/>
      <c r="K1" s="24"/>
      <c r="L1" s="24"/>
      <c r="M1" s="24"/>
    </row>
    <row r="2" spans="1:13" s="69" customFormat="1" x14ac:dyDescent="0.2">
      <c r="A2" s="24" t="s">
        <v>422</v>
      </c>
      <c r="B2" s="24"/>
      <c r="C2" s="24"/>
      <c r="D2" s="24"/>
      <c r="E2" s="24"/>
      <c r="F2" s="24"/>
      <c r="G2" s="24"/>
      <c r="H2" s="24"/>
      <c r="I2" s="24"/>
      <c r="J2" s="24"/>
      <c r="K2" s="24"/>
      <c r="L2" s="24"/>
      <c r="M2" s="24"/>
    </row>
    <row r="4" spans="1:13" s="25" customFormat="1" x14ac:dyDescent="0.2">
      <c r="E4" s="67"/>
      <c r="G4" s="39">
        <v>2013</v>
      </c>
      <c r="H4" s="39">
        <v>2013</v>
      </c>
      <c r="I4" s="67">
        <v>2014</v>
      </c>
      <c r="J4" s="67">
        <v>2015</v>
      </c>
      <c r="K4" s="67">
        <v>2016</v>
      </c>
      <c r="L4" s="67">
        <v>2017</v>
      </c>
      <c r="M4" s="67">
        <v>2018</v>
      </c>
    </row>
    <row r="5" spans="1:13" s="28" customFormat="1" ht="25.5" x14ac:dyDescent="0.2">
      <c r="A5" s="27" t="s">
        <v>113</v>
      </c>
      <c r="C5" s="29" t="s">
        <v>2</v>
      </c>
      <c r="E5" s="27" t="s">
        <v>3</v>
      </c>
      <c r="G5" s="27" t="s">
        <v>22</v>
      </c>
      <c r="H5" s="27" t="s">
        <v>4</v>
      </c>
      <c r="I5" s="27" t="s">
        <v>4</v>
      </c>
      <c r="J5" s="27" t="s">
        <v>4</v>
      </c>
      <c r="K5" s="27" t="s">
        <v>4</v>
      </c>
      <c r="L5" s="27" t="s">
        <v>4</v>
      </c>
      <c r="M5" s="27" t="s">
        <v>4</v>
      </c>
    </row>
    <row r="6" spans="1:13" x14ac:dyDescent="0.2">
      <c r="G6" s="68" t="s">
        <v>8</v>
      </c>
      <c r="H6" s="68" t="s">
        <v>9</v>
      </c>
      <c r="I6" s="68" t="s">
        <v>10</v>
      </c>
      <c r="J6" s="68" t="s">
        <v>11</v>
      </c>
      <c r="K6" s="68" t="s">
        <v>12</v>
      </c>
      <c r="L6" s="68" t="s">
        <v>13</v>
      </c>
      <c r="M6" s="68" t="s">
        <v>23</v>
      </c>
    </row>
    <row r="8" spans="1:13" x14ac:dyDescent="0.2">
      <c r="A8" s="68">
        <v>1</v>
      </c>
      <c r="C8" s="30" t="s">
        <v>54</v>
      </c>
      <c r="E8" s="68" t="s">
        <v>15</v>
      </c>
      <c r="G8" s="32">
        <v>123</v>
      </c>
      <c r="H8" s="32">
        <v>146.4</v>
      </c>
      <c r="I8" s="32">
        <v>160.19999999999999</v>
      </c>
      <c r="J8" s="32">
        <v>145.5</v>
      </c>
      <c r="K8" s="32">
        <v>153</v>
      </c>
      <c r="L8" s="32">
        <v>141.30000000000001</v>
      </c>
      <c r="M8" s="32">
        <v>150.30000000000001</v>
      </c>
    </row>
    <row r="9" spans="1:13" x14ac:dyDescent="0.2">
      <c r="A9" s="68">
        <v>2</v>
      </c>
      <c r="C9" s="30" t="s">
        <v>55</v>
      </c>
      <c r="E9" s="68" t="s">
        <v>15</v>
      </c>
      <c r="G9" s="32">
        <v>193.1</v>
      </c>
      <c r="H9" s="32">
        <v>216.1</v>
      </c>
      <c r="I9" s="32">
        <v>184.5</v>
      </c>
      <c r="J9" s="32">
        <v>208.5</v>
      </c>
      <c r="K9" s="32">
        <v>224</v>
      </c>
      <c r="L9" s="32">
        <v>214.1</v>
      </c>
      <c r="M9" s="32">
        <v>198.2</v>
      </c>
    </row>
    <row r="10" spans="1:13" x14ac:dyDescent="0.2">
      <c r="A10" s="68">
        <v>3</v>
      </c>
      <c r="C10" s="30" t="s">
        <v>56</v>
      </c>
      <c r="E10" s="68" t="s">
        <v>15</v>
      </c>
      <c r="G10" s="32">
        <v>47.6</v>
      </c>
      <c r="H10" s="32">
        <v>53.2</v>
      </c>
      <c r="I10" s="32">
        <v>54.5</v>
      </c>
      <c r="J10" s="32">
        <v>55.8</v>
      </c>
      <c r="K10" s="32">
        <v>45.6</v>
      </c>
      <c r="L10" s="32">
        <v>49.4</v>
      </c>
      <c r="M10" s="32">
        <v>49.2</v>
      </c>
    </row>
    <row r="11" spans="1:13" x14ac:dyDescent="0.2">
      <c r="A11" s="68">
        <v>4</v>
      </c>
      <c r="C11" s="30" t="s">
        <v>16</v>
      </c>
      <c r="E11" s="68" t="s">
        <v>15</v>
      </c>
      <c r="G11" s="32">
        <v>22.4</v>
      </c>
      <c r="H11" s="32">
        <v>25.9</v>
      </c>
      <c r="I11" s="32">
        <v>13.4</v>
      </c>
      <c r="J11" s="32">
        <v>26.9</v>
      </c>
      <c r="K11" s="32">
        <v>18.2</v>
      </c>
      <c r="L11" s="32">
        <v>19.8</v>
      </c>
      <c r="M11" s="32">
        <v>15.6</v>
      </c>
    </row>
    <row r="12" spans="1:13" x14ac:dyDescent="0.2">
      <c r="A12" s="68">
        <v>5</v>
      </c>
      <c r="C12" s="30" t="s">
        <v>57</v>
      </c>
      <c r="G12" s="33">
        <f>SUM(G8:G11)</f>
        <v>386.1</v>
      </c>
      <c r="H12" s="33">
        <f t="shared" ref="H12:M12" si="0">SUM(H8:H11)</f>
        <v>441.59999999999997</v>
      </c>
      <c r="I12" s="33">
        <f t="shared" si="0"/>
        <v>412.59999999999997</v>
      </c>
      <c r="J12" s="33">
        <f t="shared" si="0"/>
        <v>436.7</v>
      </c>
      <c r="K12" s="33">
        <f t="shared" si="0"/>
        <v>440.8</v>
      </c>
      <c r="L12" s="33">
        <f t="shared" si="0"/>
        <v>424.59999999999997</v>
      </c>
      <c r="M12" s="33">
        <f t="shared" si="0"/>
        <v>413.3</v>
      </c>
    </row>
    <row r="13" spans="1:13" x14ac:dyDescent="0.2">
      <c r="A13" s="68">
        <v>6</v>
      </c>
      <c r="C13" s="30" t="s">
        <v>58</v>
      </c>
      <c r="E13" s="68" t="s">
        <v>15</v>
      </c>
      <c r="G13" s="32">
        <v>0.5</v>
      </c>
      <c r="H13" s="32"/>
      <c r="I13" s="32">
        <v>19.600000000000001</v>
      </c>
      <c r="J13" s="32">
        <v>27.6</v>
      </c>
      <c r="K13" s="32">
        <v>38.299999999999997</v>
      </c>
      <c r="L13" s="32">
        <v>2</v>
      </c>
      <c r="M13" s="32">
        <v>0</v>
      </c>
    </row>
    <row r="14" spans="1:13" x14ac:dyDescent="0.2">
      <c r="A14" s="68">
        <v>7</v>
      </c>
      <c r="C14" s="30" t="s">
        <v>59</v>
      </c>
      <c r="E14" s="68" t="s">
        <v>15</v>
      </c>
      <c r="G14" s="32">
        <v>63.3</v>
      </c>
      <c r="H14" s="32">
        <v>14.3</v>
      </c>
      <c r="I14" s="32">
        <v>172.4</v>
      </c>
      <c r="J14" s="32">
        <v>551.1</v>
      </c>
      <c r="K14" s="32">
        <v>114.8</v>
      </c>
      <c r="L14" s="32">
        <v>4.8</v>
      </c>
      <c r="M14" s="32">
        <v>0</v>
      </c>
    </row>
    <row r="15" spans="1:13" x14ac:dyDescent="0.2">
      <c r="A15" s="68">
        <v>8</v>
      </c>
      <c r="C15" s="30" t="s">
        <v>60</v>
      </c>
      <c r="E15" s="68" t="s">
        <v>15</v>
      </c>
      <c r="G15" s="32"/>
      <c r="H15" s="32">
        <v>61.9</v>
      </c>
      <c r="I15" s="32">
        <v>7.7</v>
      </c>
      <c r="J15" s="32">
        <v>0</v>
      </c>
      <c r="K15" s="32">
        <v>0</v>
      </c>
      <c r="L15" s="32">
        <v>0</v>
      </c>
      <c r="M15" s="32">
        <v>0</v>
      </c>
    </row>
    <row r="16" spans="1:13" ht="13.5" thickBot="1" x14ac:dyDescent="0.25">
      <c r="A16" s="68">
        <v>9</v>
      </c>
      <c r="C16" s="30" t="s">
        <v>17</v>
      </c>
      <c r="G16" s="38">
        <f t="shared" ref="G16:M16" si="1">SUM(G12:G15)</f>
        <v>449.90000000000003</v>
      </c>
      <c r="H16" s="38">
        <f t="shared" si="1"/>
        <v>517.79999999999995</v>
      </c>
      <c r="I16" s="38">
        <f t="shared" si="1"/>
        <v>612.30000000000007</v>
      </c>
      <c r="J16" s="38">
        <f t="shared" si="1"/>
        <v>1015.4000000000001</v>
      </c>
      <c r="K16" s="38">
        <f t="shared" si="1"/>
        <v>593.9</v>
      </c>
      <c r="L16" s="38">
        <f t="shared" si="1"/>
        <v>431.4</v>
      </c>
      <c r="M16" s="38">
        <f t="shared" si="1"/>
        <v>413.3</v>
      </c>
    </row>
    <row r="17" spans="1:13" ht="13.5" thickTop="1" x14ac:dyDescent="0.2">
      <c r="A17" s="68"/>
      <c r="G17" s="32"/>
      <c r="H17" s="32"/>
      <c r="I17" s="32"/>
      <c r="J17" s="32"/>
      <c r="K17" s="32"/>
      <c r="L17" s="32"/>
      <c r="M17" s="32"/>
    </row>
    <row r="19" spans="1:13" x14ac:dyDescent="0.2">
      <c r="A19" s="25"/>
    </row>
    <row r="20" spans="1:13" x14ac:dyDescent="0.2">
      <c r="A20" s="14"/>
    </row>
  </sheetData>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622F-36C1-4180-B864-FF5689C0AD81}">
  <dimension ref="A1:L25"/>
  <sheetViews>
    <sheetView zoomScaleNormal="100" zoomScalePageLayoutView="90" workbookViewId="0">
      <selection activeCell="C30" sqref="C30"/>
    </sheetView>
  </sheetViews>
  <sheetFormatPr defaultColWidth="101.140625" defaultRowHeight="12.75" x14ac:dyDescent="0.2"/>
  <cols>
    <col min="1" max="1" width="4.7109375" style="30" customWidth="1"/>
    <col min="2" max="2" width="1.7109375" style="30" customWidth="1"/>
    <col min="3" max="3" width="44.85546875" style="30" bestFit="1" customWidth="1"/>
    <col min="4" max="4" width="1.7109375" style="30" customWidth="1"/>
    <col min="5" max="11" width="10.140625" style="30" customWidth="1"/>
    <col min="12" max="16384" width="101.140625" style="30"/>
  </cols>
  <sheetData>
    <row r="1" spans="1:12" x14ac:dyDescent="0.2">
      <c r="A1" s="24" t="s">
        <v>24</v>
      </c>
      <c r="B1" s="24"/>
      <c r="C1" s="24"/>
      <c r="D1" s="24"/>
      <c r="E1" s="24"/>
      <c r="F1" s="24"/>
      <c r="G1" s="24"/>
      <c r="H1" s="24"/>
      <c r="I1" s="24"/>
      <c r="J1" s="24"/>
    </row>
    <row r="2" spans="1:12" x14ac:dyDescent="0.2">
      <c r="A2" s="24" t="s">
        <v>200</v>
      </c>
      <c r="B2" s="24"/>
      <c r="C2" s="24"/>
      <c r="D2" s="24"/>
      <c r="E2" s="24"/>
      <c r="F2" s="24"/>
      <c r="G2" s="24"/>
      <c r="H2" s="24"/>
      <c r="I2" s="24"/>
      <c r="J2" s="24"/>
    </row>
    <row r="4" spans="1:12" ht="25.5" x14ac:dyDescent="0.2">
      <c r="A4" s="27" t="s">
        <v>113</v>
      </c>
      <c r="B4" s="28"/>
      <c r="C4" s="29" t="s">
        <v>2</v>
      </c>
      <c r="D4" s="28"/>
      <c r="E4" s="99">
        <v>2013</v>
      </c>
      <c r="F4" s="99">
        <v>2014</v>
      </c>
      <c r="G4" s="99">
        <v>2015</v>
      </c>
      <c r="H4" s="99">
        <v>2016</v>
      </c>
      <c r="I4" s="99">
        <v>2017</v>
      </c>
      <c r="J4" s="99">
        <v>2018</v>
      </c>
      <c r="K4" s="99" t="s">
        <v>17</v>
      </c>
    </row>
    <row r="5" spans="1:12" x14ac:dyDescent="0.2">
      <c r="E5" s="68" t="s">
        <v>8</v>
      </c>
      <c r="F5" s="68" t="s">
        <v>9</v>
      </c>
      <c r="G5" s="68" t="s">
        <v>10</v>
      </c>
      <c r="H5" s="68" t="s">
        <v>11</v>
      </c>
      <c r="I5" s="68" t="s">
        <v>12</v>
      </c>
      <c r="J5" s="68" t="s">
        <v>13</v>
      </c>
      <c r="K5" s="68" t="s">
        <v>23</v>
      </c>
    </row>
    <row r="6" spans="1:12" x14ac:dyDescent="0.2">
      <c r="A6" s="68"/>
      <c r="E6" s="18"/>
      <c r="F6" s="18"/>
      <c r="G6" s="18"/>
      <c r="H6" s="18"/>
      <c r="I6" s="18"/>
      <c r="J6" s="18"/>
    </row>
    <row r="7" spans="1:12" x14ac:dyDescent="0.2">
      <c r="A7" s="68">
        <v>1</v>
      </c>
      <c r="C7" s="40" t="s">
        <v>201</v>
      </c>
      <c r="E7" s="32">
        <v>386.1</v>
      </c>
      <c r="F7" s="32">
        <v>443.8</v>
      </c>
      <c r="G7" s="32">
        <v>446.6</v>
      </c>
      <c r="H7" s="32">
        <v>442.3</v>
      </c>
      <c r="I7" s="32">
        <v>441.9</v>
      </c>
      <c r="J7" s="32">
        <v>441.9</v>
      </c>
      <c r="K7" s="32">
        <f>SUM(E7:J7)</f>
        <v>2602.6</v>
      </c>
    </row>
    <row r="8" spans="1:12" x14ac:dyDescent="0.2">
      <c r="A8" s="68">
        <v>2</v>
      </c>
      <c r="C8" s="40" t="s">
        <v>202</v>
      </c>
      <c r="E8" s="32">
        <v>441.59999999999997</v>
      </c>
      <c r="F8" s="32">
        <v>412.59999999999997</v>
      </c>
      <c r="G8" s="32">
        <v>436.7</v>
      </c>
      <c r="H8" s="32">
        <v>440.8</v>
      </c>
      <c r="I8" s="32">
        <v>424.59999999999997</v>
      </c>
      <c r="J8" s="32">
        <v>413.3</v>
      </c>
      <c r="K8" s="32">
        <f>SUM(E8:J8)</f>
        <v>2569.6</v>
      </c>
    </row>
    <row r="9" spans="1:12" ht="13.5" thickBot="1" x14ac:dyDescent="0.25">
      <c r="A9" s="68">
        <v>3</v>
      </c>
      <c r="C9" s="30" t="s">
        <v>203</v>
      </c>
      <c r="E9" s="38">
        <f>E8-E7</f>
        <v>55.499999999999943</v>
      </c>
      <c r="F9" s="38">
        <f t="shared" ref="F9:K9" si="0">F8-F7</f>
        <v>-31.200000000000045</v>
      </c>
      <c r="G9" s="38">
        <f t="shared" si="0"/>
        <v>-9.9000000000000341</v>
      </c>
      <c r="H9" s="38">
        <f t="shared" si="0"/>
        <v>-1.5</v>
      </c>
      <c r="I9" s="38">
        <f t="shared" si="0"/>
        <v>-17.300000000000011</v>
      </c>
      <c r="J9" s="38">
        <f t="shared" si="0"/>
        <v>-28.599999999999966</v>
      </c>
      <c r="K9" s="38">
        <f t="shared" si="0"/>
        <v>-33</v>
      </c>
    </row>
    <row r="10" spans="1:12" ht="13.5" thickTop="1" x14ac:dyDescent="0.2"/>
    <row r="11" spans="1:12" x14ac:dyDescent="0.2">
      <c r="A11" s="68">
        <v>4</v>
      </c>
      <c r="C11" s="30" t="s">
        <v>204</v>
      </c>
      <c r="E11" s="32">
        <v>19.3</v>
      </c>
      <c r="F11" s="32">
        <v>307</v>
      </c>
      <c r="G11" s="60">
        <v>359.7</v>
      </c>
      <c r="H11" s="32">
        <v>0</v>
      </c>
      <c r="I11" s="32">
        <v>0</v>
      </c>
      <c r="J11" s="32">
        <v>0</v>
      </c>
      <c r="K11" s="32">
        <f>SUM(E11:J11)</f>
        <v>686</v>
      </c>
      <c r="L11" s="71"/>
    </row>
    <row r="12" spans="1:12" x14ac:dyDescent="0.2">
      <c r="A12" s="68">
        <v>5</v>
      </c>
      <c r="C12" s="30" t="s">
        <v>205</v>
      </c>
      <c r="E12" s="32">
        <v>14.3</v>
      </c>
      <c r="F12" s="32">
        <v>172.4</v>
      </c>
      <c r="G12" s="32">
        <v>551.1</v>
      </c>
      <c r="H12" s="32">
        <v>114.8</v>
      </c>
      <c r="I12" s="32">
        <v>4.8</v>
      </c>
      <c r="J12" s="32">
        <v>0</v>
      </c>
      <c r="K12" s="32">
        <f>SUM(E12:J12)</f>
        <v>857.4</v>
      </c>
    </row>
    <row r="13" spans="1:12" ht="13.5" thickBot="1" x14ac:dyDescent="0.25">
      <c r="A13" s="68">
        <v>6</v>
      </c>
      <c r="C13" s="30" t="s">
        <v>203</v>
      </c>
      <c r="E13" s="38">
        <f t="shared" ref="E13:K13" si="1">E12-E11</f>
        <v>-5</v>
      </c>
      <c r="F13" s="38">
        <f t="shared" si="1"/>
        <v>-134.6</v>
      </c>
      <c r="G13" s="38">
        <f t="shared" si="1"/>
        <v>191.40000000000003</v>
      </c>
      <c r="H13" s="38">
        <f t="shared" si="1"/>
        <v>114.8</v>
      </c>
      <c r="I13" s="38">
        <f t="shared" si="1"/>
        <v>4.8</v>
      </c>
      <c r="J13" s="38">
        <f t="shared" si="1"/>
        <v>0</v>
      </c>
      <c r="K13" s="38">
        <f t="shared" si="1"/>
        <v>171.39999999999998</v>
      </c>
    </row>
    <row r="14" spans="1:12" ht="13.5" thickTop="1" x14ac:dyDescent="0.2"/>
    <row r="15" spans="1:12" x14ac:dyDescent="0.2">
      <c r="A15" s="68">
        <v>7</v>
      </c>
      <c r="C15" s="30" t="s">
        <v>206</v>
      </c>
      <c r="E15" s="32">
        <v>0.5</v>
      </c>
      <c r="F15" s="32">
        <v>36.299999999999997</v>
      </c>
      <c r="G15" s="32">
        <v>25.7</v>
      </c>
      <c r="H15" s="32">
        <v>7.6</v>
      </c>
      <c r="I15" s="32">
        <v>0</v>
      </c>
      <c r="J15" s="32">
        <v>0</v>
      </c>
      <c r="K15" s="32">
        <f>SUM(E15:J15)</f>
        <v>70.099999999999994</v>
      </c>
    </row>
    <row r="16" spans="1:12" x14ac:dyDescent="0.2">
      <c r="A16" s="68">
        <v>8</v>
      </c>
      <c r="C16" s="30" t="s">
        <v>207</v>
      </c>
      <c r="E16" s="32">
        <v>2.6</v>
      </c>
      <c r="F16" s="32">
        <v>19.600000000000001</v>
      </c>
      <c r="G16" s="32">
        <v>27.6</v>
      </c>
      <c r="H16" s="32">
        <v>38.299999999999997</v>
      </c>
      <c r="I16" s="60">
        <v>2</v>
      </c>
      <c r="J16" s="32">
        <v>0</v>
      </c>
      <c r="K16" s="32">
        <f>SUM(E16:J16)</f>
        <v>90.1</v>
      </c>
    </row>
    <row r="17" spans="1:11" ht="13.5" thickBot="1" x14ac:dyDescent="0.25">
      <c r="A17" s="68">
        <v>9</v>
      </c>
      <c r="C17" s="30" t="s">
        <v>203</v>
      </c>
      <c r="E17" s="38">
        <f t="shared" ref="E17:K17" si="2">E16-E15</f>
        <v>2.1</v>
      </c>
      <c r="F17" s="38">
        <f t="shared" si="2"/>
        <v>-16.699999999999996</v>
      </c>
      <c r="G17" s="38">
        <f t="shared" si="2"/>
        <v>1.9000000000000021</v>
      </c>
      <c r="H17" s="38">
        <f t="shared" si="2"/>
        <v>30.699999999999996</v>
      </c>
      <c r="I17" s="38">
        <f t="shared" si="2"/>
        <v>2</v>
      </c>
      <c r="J17" s="38">
        <f t="shared" si="2"/>
        <v>0</v>
      </c>
      <c r="K17" s="38">
        <f t="shared" si="2"/>
        <v>20</v>
      </c>
    </row>
    <row r="18" spans="1:11" ht="13.5" thickTop="1" x14ac:dyDescent="0.2"/>
    <row r="20" spans="1:11" x14ac:dyDescent="0.2">
      <c r="A20" s="68">
        <v>10</v>
      </c>
      <c r="C20" s="30" t="s">
        <v>423</v>
      </c>
      <c r="E20" s="32">
        <v>44</v>
      </c>
      <c r="F20" s="32">
        <v>5.0999999999999996</v>
      </c>
      <c r="G20" s="32">
        <v>0</v>
      </c>
      <c r="H20" s="32">
        <v>0</v>
      </c>
      <c r="I20" s="32">
        <v>0</v>
      </c>
      <c r="J20" s="32">
        <v>0</v>
      </c>
      <c r="K20" s="32">
        <f>SUM(E20:J20)</f>
        <v>49.1</v>
      </c>
    </row>
    <row r="21" spans="1:11" x14ac:dyDescent="0.2">
      <c r="A21" s="68">
        <v>11</v>
      </c>
      <c r="C21" s="30" t="s">
        <v>208</v>
      </c>
      <c r="E21" s="32">
        <v>61.9</v>
      </c>
      <c r="F21" s="32">
        <v>7.7</v>
      </c>
      <c r="G21" s="32">
        <v>0.5</v>
      </c>
      <c r="H21" s="32">
        <v>0</v>
      </c>
      <c r="I21" s="32">
        <v>0</v>
      </c>
      <c r="J21" s="32">
        <v>0</v>
      </c>
      <c r="K21" s="32">
        <f>SUM(E21:J21)</f>
        <v>70.099999999999994</v>
      </c>
    </row>
    <row r="22" spans="1:11" ht="13.5" thickBot="1" x14ac:dyDescent="0.25">
      <c r="A22" s="68">
        <v>12</v>
      </c>
      <c r="C22" s="30" t="s">
        <v>203</v>
      </c>
      <c r="E22" s="38">
        <f t="shared" ref="E22:K22" si="3">E21-E20</f>
        <v>17.899999999999999</v>
      </c>
      <c r="F22" s="38">
        <f t="shared" si="3"/>
        <v>2.6000000000000005</v>
      </c>
      <c r="G22" s="38">
        <f t="shared" si="3"/>
        <v>0.5</v>
      </c>
      <c r="H22" s="38">
        <f t="shared" si="3"/>
        <v>0</v>
      </c>
      <c r="I22" s="38">
        <f t="shared" si="3"/>
        <v>0</v>
      </c>
      <c r="J22" s="38">
        <f t="shared" si="3"/>
        <v>0</v>
      </c>
      <c r="K22" s="38">
        <f t="shared" si="3"/>
        <v>20.999999999999993</v>
      </c>
    </row>
    <row r="23" spans="1:11" ht="13.5" thickTop="1" x14ac:dyDescent="0.2"/>
    <row r="24" spans="1:11" ht="15" x14ac:dyDescent="0.25">
      <c r="A24" s="192" t="s">
        <v>238</v>
      </c>
      <c r="B24" s="192"/>
      <c r="C24"/>
      <c r="D24"/>
      <c r="E24"/>
      <c r="F24"/>
      <c r="G24"/>
      <c r="H24"/>
      <c r="I24"/>
      <c r="J24"/>
    </row>
    <row r="25" spans="1:11" ht="15" x14ac:dyDescent="0.25">
      <c r="A25" s="120" t="s">
        <v>14</v>
      </c>
      <c r="B25"/>
      <c r="C25" s="195" t="s">
        <v>334</v>
      </c>
      <c r="D25" s="195"/>
      <c r="E25" s="195"/>
      <c r="F25" s="195"/>
      <c r="G25" s="195"/>
      <c r="H25" s="195"/>
      <c r="I25" s="195"/>
      <c r="J25" s="195"/>
    </row>
  </sheetData>
  <mergeCells count="2">
    <mergeCell ref="A24:B24"/>
    <mergeCell ref="C25:J25"/>
  </mergeCells>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5672-A7DE-4CE7-A031-4EFC35FD873D}">
  <dimension ref="A1:M27"/>
  <sheetViews>
    <sheetView zoomScaleNormal="100" zoomScalePageLayoutView="80" workbookViewId="0">
      <selection activeCell="C1" sqref="C1"/>
    </sheetView>
  </sheetViews>
  <sheetFormatPr defaultColWidth="101.140625" defaultRowHeight="12.75" x14ac:dyDescent="0.2"/>
  <cols>
    <col min="1" max="1" width="4.7109375" style="30" customWidth="1"/>
    <col min="2" max="2" width="1.7109375" style="30" customWidth="1"/>
    <col min="3" max="3" width="34.5703125" style="30" customWidth="1"/>
    <col min="4" max="4" width="1.7109375" style="30" customWidth="1"/>
    <col min="5" max="5" width="8.85546875" style="68" customWidth="1"/>
    <col min="6" max="6" width="1.7109375" style="30" customWidth="1"/>
    <col min="7" max="13" width="10.140625" style="30" customWidth="1"/>
    <col min="14" max="16384" width="101.140625" style="30"/>
  </cols>
  <sheetData>
    <row r="1" spans="1:13" s="69" customFormat="1" x14ac:dyDescent="0.2">
      <c r="A1" s="24" t="s">
        <v>25</v>
      </c>
      <c r="B1" s="24"/>
      <c r="C1" s="24"/>
      <c r="D1" s="24"/>
      <c r="E1" s="24"/>
      <c r="F1" s="24"/>
      <c r="G1" s="24"/>
      <c r="H1" s="24"/>
      <c r="I1" s="24"/>
      <c r="J1" s="24"/>
      <c r="K1" s="24"/>
      <c r="L1" s="24"/>
      <c r="M1" s="24"/>
    </row>
    <row r="2" spans="1:13" s="69" customFormat="1" x14ac:dyDescent="0.2">
      <c r="A2" s="24" t="s">
        <v>209</v>
      </c>
      <c r="B2" s="24"/>
      <c r="C2" s="24"/>
      <c r="D2" s="24"/>
      <c r="E2" s="24"/>
      <c r="F2" s="24"/>
      <c r="G2" s="24"/>
      <c r="H2" s="24"/>
      <c r="I2" s="24"/>
      <c r="J2" s="24"/>
      <c r="K2" s="24"/>
      <c r="L2" s="24"/>
      <c r="M2" s="24"/>
    </row>
    <row r="4" spans="1:13" s="25" customFormat="1" x14ac:dyDescent="0.2">
      <c r="E4" s="67"/>
      <c r="G4" s="39">
        <v>2013</v>
      </c>
      <c r="H4" s="39">
        <v>2013</v>
      </c>
      <c r="I4" s="67">
        <v>2014</v>
      </c>
      <c r="J4" s="67">
        <v>2015</v>
      </c>
      <c r="K4" s="67">
        <v>2016</v>
      </c>
      <c r="L4" s="67">
        <v>2017</v>
      </c>
      <c r="M4" s="67">
        <v>2018</v>
      </c>
    </row>
    <row r="5" spans="1:13" s="28" customFormat="1" ht="25.5" x14ac:dyDescent="0.2">
      <c r="A5" s="27" t="s">
        <v>113</v>
      </c>
      <c r="C5" s="29" t="s">
        <v>2</v>
      </c>
      <c r="E5" s="27" t="s">
        <v>3</v>
      </c>
      <c r="G5" s="27" t="s">
        <v>333</v>
      </c>
      <c r="H5" s="27" t="s">
        <v>4</v>
      </c>
      <c r="I5" s="27" t="s">
        <v>4</v>
      </c>
      <c r="J5" s="27" t="s">
        <v>4</v>
      </c>
      <c r="K5" s="27" t="s">
        <v>4</v>
      </c>
      <c r="L5" s="27" t="s">
        <v>4</v>
      </c>
      <c r="M5" s="27" t="s">
        <v>4</v>
      </c>
    </row>
    <row r="6" spans="1:13" x14ac:dyDescent="0.2">
      <c r="G6" s="68" t="s">
        <v>8</v>
      </c>
      <c r="H6" s="68" t="s">
        <v>9</v>
      </c>
      <c r="I6" s="68" t="s">
        <v>10</v>
      </c>
      <c r="J6" s="68" t="s">
        <v>11</v>
      </c>
      <c r="K6" s="68" t="s">
        <v>12</v>
      </c>
      <c r="L6" s="68" t="s">
        <v>13</v>
      </c>
      <c r="M6" s="68" t="s">
        <v>23</v>
      </c>
    </row>
    <row r="8" spans="1:13" x14ac:dyDescent="0.2">
      <c r="A8" s="68">
        <v>1</v>
      </c>
      <c r="C8" s="30" t="s">
        <v>61</v>
      </c>
      <c r="E8" s="68" t="s">
        <v>18</v>
      </c>
      <c r="G8" s="32">
        <v>11.561999999999999</v>
      </c>
      <c r="H8" s="32">
        <v>5.742</v>
      </c>
      <c r="I8" s="32">
        <v>7.4180000000000001</v>
      </c>
      <c r="J8" s="32">
        <v>5.9160000000000004</v>
      </c>
      <c r="K8" s="32">
        <v>158.941</v>
      </c>
      <c r="L8" s="32">
        <v>91.617999999999995</v>
      </c>
      <c r="M8" s="32">
        <v>25.7</v>
      </c>
    </row>
    <row r="9" spans="1:13" x14ac:dyDescent="0.2">
      <c r="A9" s="68">
        <v>2</v>
      </c>
      <c r="C9" s="30" t="s">
        <v>62</v>
      </c>
      <c r="E9" s="68" t="s">
        <v>18</v>
      </c>
      <c r="G9" s="32">
        <v>113.795</v>
      </c>
      <c r="H9" s="32">
        <v>106.64700000000001</v>
      </c>
      <c r="I9" s="32">
        <v>191.089</v>
      </c>
      <c r="J9" s="32">
        <v>394.851</v>
      </c>
      <c r="K9" s="32">
        <v>583.28499999999997</v>
      </c>
      <c r="L9" s="32">
        <v>316.50400000000002</v>
      </c>
      <c r="M9" s="32">
        <v>95.668000000000006</v>
      </c>
    </row>
    <row r="10" spans="1:13" x14ac:dyDescent="0.2">
      <c r="A10" s="68">
        <v>3</v>
      </c>
      <c r="C10" s="30" t="s">
        <v>63</v>
      </c>
      <c r="E10" s="68" t="s">
        <v>18</v>
      </c>
      <c r="G10" s="32">
        <v>131.797</v>
      </c>
      <c r="H10" s="32">
        <v>164.946</v>
      </c>
      <c r="I10" s="32">
        <v>162.37899999999999</v>
      </c>
      <c r="J10" s="32">
        <v>172.96799999999999</v>
      </c>
      <c r="K10" s="32">
        <v>182.52199999999999</v>
      </c>
      <c r="L10" s="32">
        <v>197.41499999999999</v>
      </c>
      <c r="M10" s="32">
        <v>270.66500000000002</v>
      </c>
    </row>
    <row r="11" spans="1:13" x14ac:dyDescent="0.2">
      <c r="A11" s="68">
        <v>4</v>
      </c>
      <c r="C11" s="30" t="s">
        <v>64</v>
      </c>
      <c r="E11" s="68" t="s">
        <v>18</v>
      </c>
      <c r="G11" s="32">
        <v>37.215000000000003</v>
      </c>
      <c r="H11" s="32">
        <v>35.167000000000002</v>
      </c>
      <c r="I11" s="32">
        <v>47.758000000000003</v>
      </c>
      <c r="J11" s="32">
        <v>44.508000000000003</v>
      </c>
      <c r="K11" s="32">
        <v>30.431999999999999</v>
      </c>
      <c r="L11" s="32">
        <v>34.94</v>
      </c>
      <c r="M11" s="32">
        <v>43.930999999999997</v>
      </c>
    </row>
    <row r="12" spans="1:13" x14ac:dyDescent="0.2">
      <c r="A12" s="68">
        <v>5</v>
      </c>
      <c r="C12" s="30" t="s">
        <v>65</v>
      </c>
      <c r="E12" s="68" t="s">
        <v>18</v>
      </c>
      <c r="G12" s="32">
        <v>53.332999999999998</v>
      </c>
      <c r="H12" s="32">
        <v>55.695999999999998</v>
      </c>
      <c r="I12" s="32">
        <v>68.3</v>
      </c>
      <c r="J12" s="32">
        <v>73.105999999999995</v>
      </c>
      <c r="K12" s="32">
        <v>78.778000000000006</v>
      </c>
      <c r="L12" s="32">
        <v>80.497</v>
      </c>
      <c r="M12" s="32">
        <v>83.224000000000004</v>
      </c>
    </row>
    <row r="13" spans="1:13" x14ac:dyDescent="0.2">
      <c r="A13" s="68">
        <v>6</v>
      </c>
      <c r="C13" s="30" t="s">
        <v>57</v>
      </c>
      <c r="G13" s="33">
        <f>SUM(G8:G12)</f>
        <v>347.702</v>
      </c>
      <c r="H13" s="33">
        <f t="shared" ref="H13:M13" si="0">SUM(H8:H12)</f>
        <v>368.19800000000009</v>
      </c>
      <c r="I13" s="33">
        <f t="shared" si="0"/>
        <v>476.94399999999996</v>
      </c>
      <c r="J13" s="33">
        <f t="shared" si="0"/>
        <v>691.34900000000005</v>
      </c>
      <c r="K13" s="33">
        <f t="shared" si="0"/>
        <v>1033.9580000000001</v>
      </c>
      <c r="L13" s="33">
        <f t="shared" si="0"/>
        <v>720.97400000000005</v>
      </c>
      <c r="M13" s="33">
        <f t="shared" si="0"/>
        <v>519.18799999999999</v>
      </c>
    </row>
    <row r="14" spans="1:13" x14ac:dyDescent="0.2">
      <c r="A14" s="78"/>
      <c r="E14" s="78"/>
      <c r="G14" s="34"/>
      <c r="H14" s="34"/>
      <c r="I14" s="34"/>
      <c r="J14" s="34"/>
      <c r="K14" s="34"/>
      <c r="L14" s="34"/>
      <c r="M14" s="34"/>
    </row>
    <row r="15" spans="1:13" x14ac:dyDescent="0.2">
      <c r="A15" s="68"/>
      <c r="C15" s="25" t="s">
        <v>66</v>
      </c>
      <c r="G15" s="32"/>
      <c r="H15" s="32"/>
      <c r="I15" s="32"/>
      <c r="J15" s="32"/>
      <c r="K15" s="32"/>
      <c r="L15" s="32"/>
      <c r="M15" s="32"/>
    </row>
    <row r="16" spans="1:13" x14ac:dyDescent="0.2">
      <c r="A16" s="68">
        <v>7</v>
      </c>
      <c r="C16" s="30" t="s">
        <v>210</v>
      </c>
      <c r="E16" s="68" t="s">
        <v>18</v>
      </c>
      <c r="G16" s="32">
        <v>80</v>
      </c>
      <c r="H16" s="32">
        <v>42.07</v>
      </c>
      <c r="I16" s="32">
        <v>99.266999999999996</v>
      </c>
      <c r="J16" s="32">
        <v>68.178249120000004</v>
      </c>
      <c r="K16" s="32">
        <v>16.36003401</v>
      </c>
      <c r="L16" s="32">
        <v>1.419</v>
      </c>
      <c r="M16" s="32">
        <v>1.0920000000000001</v>
      </c>
    </row>
    <row r="17" spans="1:13" x14ac:dyDescent="0.2">
      <c r="A17" s="68">
        <v>8</v>
      </c>
      <c r="C17" s="30" t="s">
        <v>211</v>
      </c>
      <c r="E17" s="68" t="s">
        <v>18</v>
      </c>
      <c r="G17" s="32"/>
      <c r="H17" s="32">
        <v>10.121</v>
      </c>
      <c r="I17" s="32">
        <v>39.817999999999998</v>
      </c>
      <c r="J17" s="32">
        <v>138.05451299999999</v>
      </c>
      <c r="K17" s="32">
        <v>7.76825616</v>
      </c>
      <c r="L17" s="32">
        <v>1.5569999999999999</v>
      </c>
      <c r="M17" s="32">
        <v>0</v>
      </c>
    </row>
    <row r="18" spans="1:13" x14ac:dyDescent="0.2">
      <c r="A18" s="68">
        <v>9</v>
      </c>
      <c r="C18" s="30" t="s">
        <v>212</v>
      </c>
      <c r="E18" s="68" t="s">
        <v>18</v>
      </c>
      <c r="G18" s="32"/>
      <c r="H18" s="32">
        <v>0</v>
      </c>
      <c r="I18" s="32">
        <v>14.23</v>
      </c>
      <c r="J18" s="32">
        <v>91.480333999999999</v>
      </c>
      <c r="K18" s="32">
        <v>222.50176411999999</v>
      </c>
      <c r="L18" s="32">
        <v>17.222999999999999</v>
      </c>
      <c r="M18" s="32">
        <v>2.3460000000000001</v>
      </c>
    </row>
    <row r="19" spans="1:13" x14ac:dyDescent="0.2">
      <c r="A19" s="68">
        <v>10</v>
      </c>
      <c r="C19" s="30" t="s">
        <v>213</v>
      </c>
      <c r="E19" s="68" t="s">
        <v>18</v>
      </c>
      <c r="G19" s="32"/>
      <c r="H19" s="32">
        <v>0.38400000000000001</v>
      </c>
      <c r="I19" s="32">
        <v>1.1950000000000001</v>
      </c>
      <c r="J19" s="32">
        <v>3.4552390000000002</v>
      </c>
      <c r="K19" s="32">
        <v>74.047145</v>
      </c>
      <c r="L19" s="32">
        <v>2.7280000000000002</v>
      </c>
      <c r="M19" s="32">
        <v>1.4550000000000001</v>
      </c>
    </row>
    <row r="20" spans="1:13" x14ac:dyDescent="0.2">
      <c r="A20" s="68">
        <v>11</v>
      </c>
      <c r="C20" s="30" t="s">
        <v>214</v>
      </c>
      <c r="E20" s="68" t="s">
        <v>18</v>
      </c>
      <c r="G20" s="32"/>
      <c r="H20" s="32">
        <v>0</v>
      </c>
      <c r="I20" s="32">
        <v>0.11952599999999999</v>
      </c>
      <c r="J20" s="32">
        <v>51.454352999999998</v>
      </c>
      <c r="K20" s="32">
        <v>362.99632832999998</v>
      </c>
      <c r="L20" s="32">
        <v>159.727</v>
      </c>
      <c r="M20" s="32">
        <v>39.542000000000002</v>
      </c>
    </row>
    <row r="21" spans="1:13" x14ac:dyDescent="0.2">
      <c r="A21" s="68">
        <v>12</v>
      </c>
      <c r="C21" s="30" t="s">
        <v>215</v>
      </c>
      <c r="E21" s="68" t="s">
        <v>18</v>
      </c>
      <c r="G21" s="32"/>
      <c r="H21" s="32">
        <v>0</v>
      </c>
      <c r="I21" s="32">
        <v>0</v>
      </c>
      <c r="J21" s="32">
        <v>0</v>
      </c>
      <c r="K21" s="32">
        <v>7.1269999999999998</v>
      </c>
      <c r="L21" s="32">
        <v>182.404</v>
      </c>
      <c r="M21" s="32">
        <v>36.643999999999998</v>
      </c>
    </row>
    <row r="22" spans="1:13" x14ac:dyDescent="0.2">
      <c r="A22" s="78">
        <v>13</v>
      </c>
      <c r="C22" s="30" t="s">
        <v>326</v>
      </c>
      <c r="E22" s="78" t="s">
        <v>18</v>
      </c>
      <c r="G22" s="32"/>
      <c r="H22" s="32"/>
      <c r="I22" s="32"/>
      <c r="J22" s="32"/>
      <c r="K22" s="32"/>
      <c r="L22" s="32">
        <v>2.9</v>
      </c>
      <c r="M22" s="32">
        <v>75.099999999999994</v>
      </c>
    </row>
    <row r="23" spans="1:13" ht="13.5" thickBot="1" x14ac:dyDescent="0.25">
      <c r="A23" s="68">
        <v>14</v>
      </c>
      <c r="C23" s="30" t="s">
        <v>17</v>
      </c>
      <c r="G23" s="38">
        <f t="shared" ref="G23:K23" si="1">G13-G16-G17-G18-G19-G20-G21</f>
        <v>267.702</v>
      </c>
      <c r="H23" s="38">
        <f t="shared" si="1"/>
        <v>315.6230000000001</v>
      </c>
      <c r="I23" s="38">
        <f t="shared" si="1"/>
        <v>322.31447399999996</v>
      </c>
      <c r="J23" s="38">
        <f t="shared" si="1"/>
        <v>338.72631188000003</v>
      </c>
      <c r="K23" s="38">
        <f t="shared" si="1"/>
        <v>343.15747238000012</v>
      </c>
      <c r="L23" s="38">
        <f>L13-L16-L17-L18-L19-L20-L21-L22</f>
        <v>353.01600000000019</v>
      </c>
      <c r="M23" s="38">
        <f>M13-M16-M17-M18-M19-M20-M21-M22</f>
        <v>363.0089999999999</v>
      </c>
    </row>
    <row r="24" spans="1:13" ht="13.5" thickTop="1" x14ac:dyDescent="0.2"/>
    <row r="25" spans="1:13" x14ac:dyDescent="0.2">
      <c r="A25" s="14"/>
      <c r="B25" s="79"/>
      <c r="C25" s="79"/>
    </row>
    <row r="26" spans="1:13" x14ac:dyDescent="0.2">
      <c r="A26" s="14"/>
      <c r="B26" s="79"/>
      <c r="C26" s="79"/>
    </row>
    <row r="27" spans="1:13" x14ac:dyDescent="0.2">
      <c r="A27" s="126"/>
      <c r="B27" s="79"/>
      <c r="C27" s="79"/>
    </row>
  </sheetData>
  <pageMargins left="0.7" right="0.7" top="0.75" bottom="0.75" header="0.3" footer="0.3"/>
  <pageSetup paperSize="5" orientation="landscape" r:id="rId1"/>
  <headerFooter>
    <oddHeader xml:space="preserve">&amp;R&amp;"Arial,Regular"&amp;10
</oddHeader>
  </headerFooter>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A423-9C43-4BC8-A890-83CF248A6DA1}">
  <dimension ref="A1:J18"/>
  <sheetViews>
    <sheetView zoomScaleNormal="100" zoomScalePageLayoutView="90" workbookViewId="0">
      <selection activeCell="C1" sqref="C1"/>
    </sheetView>
  </sheetViews>
  <sheetFormatPr defaultColWidth="101.140625" defaultRowHeight="12.75" x14ac:dyDescent="0.2"/>
  <cols>
    <col min="1" max="1" width="4.7109375" style="30" customWidth="1"/>
    <col min="2" max="2" width="1.7109375" style="30" customWidth="1"/>
    <col min="3" max="3" width="37.42578125" style="30" customWidth="1"/>
    <col min="4" max="4" width="1.7109375" style="30" customWidth="1"/>
    <col min="5" max="5" width="8.85546875" style="68" customWidth="1"/>
    <col min="6" max="6" width="1.7109375" style="30" customWidth="1"/>
    <col min="7" max="7" width="12.85546875" style="30" customWidth="1"/>
    <col min="8" max="9" width="13" style="30" customWidth="1"/>
    <col min="10" max="10" width="19.28515625" style="30" customWidth="1"/>
    <col min="11" max="11" width="40.7109375" style="30" customWidth="1"/>
    <col min="12" max="16384" width="101.140625" style="30"/>
  </cols>
  <sheetData>
    <row r="1" spans="1:10" s="69" customFormat="1" x14ac:dyDescent="0.2">
      <c r="A1" s="24" t="s">
        <v>46</v>
      </c>
      <c r="B1" s="24"/>
      <c r="C1" s="24"/>
      <c r="D1" s="24"/>
      <c r="E1" s="24"/>
      <c r="F1" s="24"/>
      <c r="G1" s="24"/>
      <c r="H1" s="24"/>
      <c r="I1" s="24"/>
    </row>
    <row r="2" spans="1:10" s="69" customFormat="1" x14ac:dyDescent="0.2">
      <c r="A2" s="24" t="s">
        <v>216</v>
      </c>
      <c r="B2" s="24"/>
      <c r="C2" s="24"/>
      <c r="D2" s="24"/>
      <c r="E2" s="24"/>
      <c r="F2" s="24"/>
      <c r="G2" s="24"/>
      <c r="H2" s="24"/>
      <c r="I2" s="24"/>
    </row>
    <row r="4" spans="1:10" s="25" customFormat="1" x14ac:dyDescent="0.2">
      <c r="E4" s="67"/>
      <c r="G4" s="67"/>
      <c r="H4" s="67"/>
      <c r="I4" s="67"/>
    </row>
    <row r="5" spans="1:10" s="28" customFormat="1" ht="25.5" x14ac:dyDescent="0.2">
      <c r="A5" s="27" t="s">
        <v>113</v>
      </c>
      <c r="C5" s="29" t="s">
        <v>2</v>
      </c>
      <c r="E5" s="27" t="s">
        <v>3</v>
      </c>
      <c r="G5" s="99" t="s">
        <v>217</v>
      </c>
      <c r="H5" s="99" t="s">
        <v>218</v>
      </c>
      <c r="I5" s="99" t="s">
        <v>219</v>
      </c>
    </row>
    <row r="6" spans="1:10" x14ac:dyDescent="0.2">
      <c r="G6" s="68" t="s">
        <v>8</v>
      </c>
      <c r="H6" s="68" t="s">
        <v>9</v>
      </c>
      <c r="I6" s="68" t="s">
        <v>240</v>
      </c>
    </row>
    <row r="7" spans="1:10" x14ac:dyDescent="0.2">
      <c r="A7" s="68"/>
      <c r="G7" s="18"/>
      <c r="H7" s="18"/>
      <c r="I7" s="18"/>
    </row>
    <row r="8" spans="1:10" ht="15" x14ac:dyDescent="0.2">
      <c r="A8" s="68">
        <v>1</v>
      </c>
      <c r="C8" s="30" t="s">
        <v>210</v>
      </c>
      <c r="E8" s="68" t="s">
        <v>18</v>
      </c>
      <c r="G8" s="32">
        <v>203.1</v>
      </c>
      <c r="H8" s="32">
        <v>228.38628313000001</v>
      </c>
      <c r="I8" s="32">
        <f t="shared" ref="I8:I9" si="0">G8-H8</f>
        <v>-25.286283130000015</v>
      </c>
      <c r="J8" s="72"/>
    </row>
    <row r="9" spans="1:10" ht="15" x14ac:dyDescent="0.2">
      <c r="A9" s="68">
        <v>2</v>
      </c>
      <c r="C9" s="30" t="s">
        <v>211</v>
      </c>
      <c r="E9" s="68" t="s">
        <v>18</v>
      </c>
      <c r="G9" s="32">
        <f>96.056+108</f>
        <v>204.05599999999998</v>
      </c>
      <c r="H9" s="32">
        <v>197.31876915999996</v>
      </c>
      <c r="I9" s="32">
        <f t="shared" si="0"/>
        <v>6.7372308400000236</v>
      </c>
      <c r="J9" s="72"/>
    </row>
    <row r="10" spans="1:10" ht="15" x14ac:dyDescent="0.2">
      <c r="A10" s="68">
        <v>3</v>
      </c>
      <c r="C10" s="30" t="s">
        <v>212</v>
      </c>
      <c r="E10" s="68" t="s">
        <v>18</v>
      </c>
      <c r="G10" s="32">
        <v>390.71600000000001</v>
      </c>
      <c r="H10" s="32">
        <v>347.78109812000002</v>
      </c>
      <c r="I10" s="32">
        <f>G10-H10</f>
        <v>42.934901879999984</v>
      </c>
      <c r="J10" s="72"/>
    </row>
    <row r="11" spans="1:10" ht="15" x14ac:dyDescent="0.2">
      <c r="A11" s="68">
        <v>4</v>
      </c>
      <c r="C11" s="30" t="s">
        <v>213</v>
      </c>
      <c r="E11" s="68" t="s">
        <v>18</v>
      </c>
      <c r="G11" s="32">
        <v>119.477</v>
      </c>
      <c r="H11" s="32">
        <v>83.301000000000002</v>
      </c>
      <c r="I11" s="32">
        <f t="shared" ref="I11:I13" si="1">G11-H11</f>
        <v>36.176000000000002</v>
      </c>
      <c r="J11" s="72"/>
    </row>
    <row r="12" spans="1:10" ht="15" x14ac:dyDescent="0.2">
      <c r="A12" s="68">
        <v>5</v>
      </c>
      <c r="C12" s="30" t="s">
        <v>214</v>
      </c>
      <c r="E12" s="68" t="s">
        <v>18</v>
      </c>
      <c r="G12" s="32">
        <v>622.5</v>
      </c>
      <c r="H12" s="32">
        <v>613.83920733000002</v>
      </c>
      <c r="I12" s="32">
        <f t="shared" si="1"/>
        <v>8.660792669999978</v>
      </c>
      <c r="J12" s="72"/>
    </row>
    <row r="13" spans="1:10" ht="15" x14ac:dyDescent="0.2">
      <c r="A13" s="68">
        <v>6</v>
      </c>
      <c r="C13" s="30" t="s">
        <v>215</v>
      </c>
      <c r="E13" s="68" t="s">
        <v>18</v>
      </c>
      <c r="G13" s="32">
        <v>264.46800000000002</v>
      </c>
      <c r="H13" s="32">
        <v>226.17500000000001</v>
      </c>
      <c r="I13" s="32">
        <f t="shared" si="1"/>
        <v>38.293000000000006</v>
      </c>
      <c r="J13" s="72"/>
    </row>
    <row r="14" spans="1:10" ht="15" x14ac:dyDescent="0.25">
      <c r="A14" s="148">
        <v>7</v>
      </c>
      <c r="B14"/>
      <c r="C14" s="147" t="s">
        <v>326</v>
      </c>
      <c r="D14"/>
      <c r="E14" s="148" t="s">
        <v>18</v>
      </c>
      <c r="F14"/>
      <c r="G14" s="32">
        <v>74</v>
      </c>
      <c r="H14" s="32">
        <v>78</v>
      </c>
      <c r="I14" s="32">
        <v>-4</v>
      </c>
      <c r="J14" s="72"/>
    </row>
    <row r="15" spans="1:10" ht="13.5" thickBot="1" x14ac:dyDescent="0.25">
      <c r="A15" s="68"/>
      <c r="C15" s="30" t="s">
        <v>17</v>
      </c>
      <c r="G15" s="38">
        <f>SUM(G8:G14)</f>
        <v>1878.317</v>
      </c>
      <c r="H15" s="38">
        <f t="shared" ref="H15:I15" si="2">SUM(H8:H14)</f>
        <v>1774.80135774</v>
      </c>
      <c r="I15" s="38">
        <f t="shared" si="2"/>
        <v>103.51564225999998</v>
      </c>
    </row>
    <row r="16" spans="1:10" ht="13.5" thickTop="1" x14ac:dyDescent="0.2"/>
    <row r="17" spans="1:1" x14ac:dyDescent="0.2">
      <c r="A17" s="25"/>
    </row>
    <row r="18" spans="1:1" x14ac:dyDescent="0.2">
      <c r="A18" s="14"/>
    </row>
  </sheetData>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D082-9B2A-44DF-9C88-95691B13BF13}">
  <dimension ref="A1:L30"/>
  <sheetViews>
    <sheetView workbookViewId="0">
      <selection sqref="A1:L1"/>
    </sheetView>
  </sheetViews>
  <sheetFormatPr defaultRowHeight="15" x14ac:dyDescent="0.25"/>
  <cols>
    <col min="1" max="1" width="4.7109375" customWidth="1"/>
    <col min="2" max="2" width="1.7109375" customWidth="1"/>
    <col min="3" max="3" width="50.42578125" bestFit="1" customWidth="1"/>
    <col min="4" max="4" width="1.7109375" customWidth="1"/>
    <col min="6" max="6" width="1.7109375" customWidth="1"/>
  </cols>
  <sheetData>
    <row r="1" spans="1:12" x14ac:dyDescent="0.25">
      <c r="A1" s="190" t="s">
        <v>92</v>
      </c>
      <c r="B1" s="190"/>
      <c r="C1" s="190"/>
      <c r="D1" s="190"/>
      <c r="E1" s="190"/>
      <c r="F1" s="190"/>
      <c r="G1" s="190"/>
      <c r="H1" s="190"/>
      <c r="I1" s="190"/>
      <c r="J1" s="190"/>
      <c r="K1" s="190"/>
      <c r="L1" s="190"/>
    </row>
    <row r="2" spans="1:12" x14ac:dyDescent="0.25">
      <c r="A2" s="190" t="s">
        <v>220</v>
      </c>
      <c r="B2" s="190"/>
      <c r="C2" s="190"/>
      <c r="D2" s="190"/>
      <c r="E2" s="190"/>
      <c r="F2" s="190"/>
      <c r="G2" s="190"/>
      <c r="H2" s="190"/>
      <c r="I2" s="190"/>
      <c r="J2" s="190"/>
      <c r="K2" s="190"/>
      <c r="L2" s="190"/>
    </row>
    <row r="3" spans="1:12" x14ac:dyDescent="0.25">
      <c r="A3" s="30"/>
      <c r="B3" s="30"/>
      <c r="C3" s="30"/>
      <c r="D3" s="30"/>
      <c r="E3" s="31"/>
      <c r="F3" s="30"/>
      <c r="G3" s="30"/>
      <c r="H3" s="30"/>
      <c r="I3" s="30"/>
      <c r="J3" s="30"/>
      <c r="K3" s="30"/>
    </row>
    <row r="4" spans="1:12" x14ac:dyDescent="0.25">
      <c r="A4" s="25"/>
      <c r="B4" s="25"/>
      <c r="C4" s="25"/>
      <c r="D4" s="25"/>
      <c r="E4" s="67"/>
      <c r="F4" s="25"/>
      <c r="G4" s="67">
        <v>2019</v>
      </c>
      <c r="H4" s="67">
        <v>2020</v>
      </c>
      <c r="I4" s="67">
        <v>2021</v>
      </c>
      <c r="J4" s="67">
        <v>2022</v>
      </c>
      <c r="K4" s="67">
        <v>2023</v>
      </c>
      <c r="L4" s="67">
        <v>2024</v>
      </c>
    </row>
    <row r="5" spans="1:12" ht="26.25" x14ac:dyDescent="0.25">
      <c r="A5" s="27" t="s">
        <v>113</v>
      </c>
      <c r="B5" s="28"/>
      <c r="C5" s="29" t="s">
        <v>2</v>
      </c>
      <c r="D5" s="28"/>
      <c r="E5" s="27" t="s">
        <v>3</v>
      </c>
      <c r="F5" s="28"/>
      <c r="G5" s="27" t="s">
        <v>4</v>
      </c>
      <c r="H5" s="27" t="s">
        <v>4</v>
      </c>
      <c r="I5" s="27" t="s">
        <v>4</v>
      </c>
      <c r="J5" s="27" t="s">
        <v>5</v>
      </c>
      <c r="K5" s="27" t="s">
        <v>6</v>
      </c>
      <c r="L5" s="27" t="s">
        <v>7</v>
      </c>
    </row>
    <row r="6" spans="1:12" x14ac:dyDescent="0.25">
      <c r="A6" s="30"/>
      <c r="B6" s="30"/>
      <c r="C6" s="30"/>
      <c r="D6" s="30"/>
      <c r="E6" s="68"/>
      <c r="F6" s="30"/>
      <c r="G6" s="68" t="s">
        <v>8</v>
      </c>
      <c r="H6" s="68" t="s">
        <v>9</v>
      </c>
      <c r="I6" s="68" t="s">
        <v>10</v>
      </c>
      <c r="J6" s="68" t="s">
        <v>11</v>
      </c>
      <c r="K6" s="68" t="s">
        <v>12</v>
      </c>
      <c r="L6" s="68" t="s">
        <v>13</v>
      </c>
    </row>
    <row r="7" spans="1:12" x14ac:dyDescent="0.25">
      <c r="A7" s="68"/>
      <c r="B7" s="30"/>
      <c r="C7" s="30"/>
      <c r="D7" s="30"/>
      <c r="E7" s="68"/>
      <c r="F7" s="30"/>
      <c r="G7" s="18"/>
      <c r="H7" s="18"/>
      <c r="I7" s="18"/>
      <c r="J7" s="18"/>
      <c r="K7" s="18"/>
      <c r="L7" s="18"/>
    </row>
    <row r="8" spans="1:12" x14ac:dyDescent="0.25">
      <c r="A8" s="68">
        <v>1</v>
      </c>
      <c r="B8" s="30"/>
      <c r="C8" s="40" t="s">
        <v>69</v>
      </c>
      <c r="D8" s="30"/>
      <c r="E8" s="68" t="s">
        <v>19</v>
      </c>
      <c r="F8" s="30"/>
      <c r="G8" s="32">
        <v>25.4985222</v>
      </c>
      <c r="H8" s="32">
        <v>26.511465020000003</v>
      </c>
      <c r="I8" s="32">
        <v>42.312480326157306</v>
      </c>
      <c r="J8" s="32">
        <v>87.715399499596572</v>
      </c>
      <c r="K8" s="32">
        <v>239.23580399371059</v>
      </c>
      <c r="L8" s="32">
        <v>38.915863744338388</v>
      </c>
    </row>
    <row r="9" spans="1:12" x14ac:dyDescent="0.25">
      <c r="A9" s="68">
        <v>2</v>
      </c>
      <c r="B9" s="30"/>
      <c r="C9" s="40" t="s">
        <v>70</v>
      </c>
      <c r="D9" s="30"/>
      <c r="E9" s="68" t="s">
        <v>19</v>
      </c>
      <c r="F9" s="30"/>
      <c r="G9" s="32">
        <v>190.42233149000012</v>
      </c>
      <c r="H9" s="32">
        <v>178.6669451300003</v>
      </c>
      <c r="I9" s="32">
        <v>260.66386311087774</v>
      </c>
      <c r="J9" s="32">
        <v>220.71985985952227</v>
      </c>
      <c r="K9" s="32">
        <v>220.37953373350834</v>
      </c>
      <c r="L9" s="32">
        <v>249.17039005161226</v>
      </c>
    </row>
    <row r="10" spans="1:12" x14ac:dyDescent="0.25">
      <c r="A10" s="68">
        <v>3</v>
      </c>
      <c r="B10" s="30"/>
      <c r="C10" s="40" t="s">
        <v>71</v>
      </c>
      <c r="D10" s="30"/>
      <c r="E10" s="68" t="s">
        <v>19</v>
      </c>
      <c r="F10" s="30"/>
      <c r="G10" s="32">
        <v>175.09756459000005</v>
      </c>
      <c r="H10" s="32">
        <v>192.77023044499998</v>
      </c>
      <c r="I10" s="32">
        <v>447.18690856345643</v>
      </c>
      <c r="J10" s="32">
        <v>458.50201967168044</v>
      </c>
      <c r="K10" s="32">
        <v>261.93865625022454</v>
      </c>
      <c r="L10" s="32">
        <v>368.26018606417335</v>
      </c>
    </row>
    <row r="11" spans="1:12" x14ac:dyDescent="0.25">
      <c r="A11" s="68">
        <v>4</v>
      </c>
      <c r="B11" s="30"/>
      <c r="C11" s="40" t="s">
        <v>72</v>
      </c>
      <c r="D11" s="30"/>
      <c r="E11" s="68" t="s">
        <v>19</v>
      </c>
      <c r="F11" s="30"/>
      <c r="G11" s="32">
        <v>39.735136559999994</v>
      </c>
      <c r="H11" s="32">
        <v>61.351190089999989</v>
      </c>
      <c r="I11" s="32">
        <v>91.226676732134706</v>
      </c>
      <c r="J11" s="32">
        <v>106.56853194916093</v>
      </c>
      <c r="K11" s="32">
        <v>149.32744435510622</v>
      </c>
      <c r="L11" s="32">
        <v>120.55672890749025</v>
      </c>
    </row>
    <row r="12" spans="1:12" x14ac:dyDescent="0.25">
      <c r="A12" s="68">
        <v>5</v>
      </c>
      <c r="B12" s="30"/>
      <c r="C12" s="40" t="s">
        <v>73</v>
      </c>
      <c r="D12" s="30"/>
      <c r="E12" s="68" t="s">
        <v>19</v>
      </c>
      <c r="F12" s="30"/>
      <c r="G12" s="32">
        <v>26.331396310000002</v>
      </c>
      <c r="H12" s="32">
        <v>20.21114335</v>
      </c>
      <c r="I12" s="32">
        <v>26.720280812675057</v>
      </c>
      <c r="J12" s="32">
        <v>30.628738561559821</v>
      </c>
      <c r="K12" s="32">
        <v>25.522210221585947</v>
      </c>
      <c r="L12" s="32">
        <v>35.021486482165145</v>
      </c>
    </row>
    <row r="13" spans="1:12" x14ac:dyDescent="0.25">
      <c r="A13" s="68">
        <v>6</v>
      </c>
      <c r="B13" s="30"/>
      <c r="C13" s="40" t="s">
        <v>74</v>
      </c>
      <c r="D13" s="30"/>
      <c r="E13" s="68" t="s">
        <v>19</v>
      </c>
      <c r="F13" s="30"/>
      <c r="G13" s="32">
        <v>144.07534081</v>
      </c>
      <c r="H13" s="32">
        <v>70.019813900000003</v>
      </c>
      <c r="I13" s="32">
        <v>48.537358496824012</v>
      </c>
      <c r="J13" s="32">
        <v>52.600917221881346</v>
      </c>
      <c r="K13" s="32">
        <v>54.889396300865904</v>
      </c>
      <c r="L13" s="32">
        <v>105.11365143221052</v>
      </c>
    </row>
    <row r="14" spans="1:12" x14ac:dyDescent="0.25">
      <c r="A14" s="68">
        <v>7</v>
      </c>
      <c r="B14" s="30"/>
      <c r="C14" s="40" t="s">
        <v>75</v>
      </c>
      <c r="D14" s="30"/>
      <c r="E14" s="68" t="s">
        <v>19</v>
      </c>
      <c r="F14" s="30"/>
      <c r="G14" s="32">
        <v>41.991537960000002</v>
      </c>
      <c r="H14" s="32">
        <v>38.340642440000003</v>
      </c>
      <c r="I14" s="32">
        <v>70.458059665061882</v>
      </c>
      <c r="J14" s="32">
        <v>118.65781548843994</v>
      </c>
      <c r="K14" s="32">
        <v>52.101941928877693</v>
      </c>
      <c r="L14" s="32">
        <v>56.556581043908032</v>
      </c>
    </row>
    <row r="15" spans="1:12" x14ac:dyDescent="0.25">
      <c r="A15" s="68">
        <v>8</v>
      </c>
      <c r="B15" s="30"/>
      <c r="C15" s="40" t="s">
        <v>76</v>
      </c>
      <c r="D15" s="30"/>
      <c r="E15" s="68" t="s">
        <v>19</v>
      </c>
      <c r="F15" s="30"/>
      <c r="G15" s="32">
        <v>48.865228699999996</v>
      </c>
      <c r="H15" s="32">
        <v>22.723887850000001</v>
      </c>
      <c r="I15" s="32">
        <v>22.826485491276514</v>
      </c>
      <c r="J15" s="32">
        <v>39.442616235374551</v>
      </c>
      <c r="K15" s="32">
        <v>63.743859117557982</v>
      </c>
      <c r="L15" s="32">
        <v>112.42653077020692</v>
      </c>
    </row>
    <row r="16" spans="1:12" x14ac:dyDescent="0.25">
      <c r="A16" s="68">
        <v>9</v>
      </c>
      <c r="B16" s="30"/>
      <c r="C16" s="40" t="s">
        <v>77</v>
      </c>
      <c r="D16" s="30"/>
      <c r="E16" s="68" t="s">
        <v>19</v>
      </c>
      <c r="F16" s="30"/>
      <c r="G16" s="32">
        <v>20.308946710000001</v>
      </c>
      <c r="H16" s="32">
        <v>33.459143300000001</v>
      </c>
      <c r="I16" s="32">
        <v>79.483072398217189</v>
      </c>
      <c r="J16" s="32">
        <v>102.5337766294808</v>
      </c>
      <c r="K16" s="32">
        <v>280.71828004785056</v>
      </c>
      <c r="L16" s="32">
        <v>171.67495284709577</v>
      </c>
    </row>
    <row r="17" spans="1:12" x14ac:dyDescent="0.25">
      <c r="A17" s="68">
        <v>10</v>
      </c>
      <c r="B17" s="30"/>
      <c r="C17" s="40" t="s">
        <v>78</v>
      </c>
      <c r="D17" s="30"/>
      <c r="E17" s="68" t="s">
        <v>19</v>
      </c>
      <c r="F17" s="30"/>
      <c r="G17" s="32">
        <v>99.282985860000025</v>
      </c>
      <c r="H17" s="32">
        <v>62.899282410000005</v>
      </c>
      <c r="I17" s="32">
        <v>80.655574610011683</v>
      </c>
      <c r="J17" s="32">
        <v>120.29972768136538</v>
      </c>
      <c r="K17" s="32">
        <v>136.50669072862235</v>
      </c>
      <c r="L17" s="32">
        <v>146.47979599778071</v>
      </c>
    </row>
    <row r="18" spans="1:12" x14ac:dyDescent="0.25">
      <c r="A18" s="68">
        <v>11</v>
      </c>
      <c r="B18" s="30"/>
      <c r="C18" s="40" t="s">
        <v>424</v>
      </c>
      <c r="D18" s="30"/>
      <c r="E18" s="68" t="s">
        <v>19</v>
      </c>
      <c r="F18" s="30"/>
      <c r="G18" s="32">
        <v>17.80016943</v>
      </c>
      <c r="H18" s="32">
        <v>19.47</v>
      </c>
      <c r="I18" s="32">
        <v>25.400212509999999</v>
      </c>
      <c r="J18" s="32">
        <v>21.343272212917789</v>
      </c>
      <c r="K18" s="32">
        <v>21.673996160791784</v>
      </c>
      <c r="L18" s="32">
        <v>21.949891191588513</v>
      </c>
    </row>
    <row r="19" spans="1:12" x14ac:dyDescent="0.25">
      <c r="A19" s="68">
        <v>12</v>
      </c>
      <c r="B19" s="30"/>
      <c r="C19" s="40" t="s">
        <v>80</v>
      </c>
      <c r="D19" s="30"/>
      <c r="E19" s="68" t="s">
        <v>19</v>
      </c>
      <c r="F19" s="30"/>
      <c r="G19" s="32">
        <v>215.19789655999986</v>
      </c>
      <c r="H19" s="32">
        <v>220.91499999999999</v>
      </c>
      <c r="I19" s="32">
        <v>0</v>
      </c>
      <c r="J19" s="32">
        <v>0</v>
      </c>
      <c r="K19" s="32">
        <v>0</v>
      </c>
      <c r="L19" s="32">
        <v>0</v>
      </c>
    </row>
    <row r="20" spans="1:12" x14ac:dyDescent="0.25">
      <c r="A20" s="68">
        <v>13</v>
      </c>
      <c r="B20" s="30"/>
      <c r="C20" s="40" t="s">
        <v>81</v>
      </c>
      <c r="D20" s="30"/>
      <c r="E20" s="68" t="s">
        <v>19</v>
      </c>
      <c r="F20" s="30"/>
      <c r="G20" s="32">
        <v>21.718985669999995</v>
      </c>
      <c r="H20" s="32">
        <v>39.820587400000001</v>
      </c>
      <c r="I20" s="32">
        <v>87.497931944382628</v>
      </c>
      <c r="J20" s="32">
        <v>41.622280452616977</v>
      </c>
      <c r="K20" s="32">
        <v>43.641900365938774</v>
      </c>
      <c r="L20" s="32">
        <v>0</v>
      </c>
    </row>
    <row r="21" spans="1:12" x14ac:dyDescent="0.25">
      <c r="A21" s="68">
        <v>14</v>
      </c>
      <c r="B21" s="30"/>
      <c r="C21" s="40" t="s">
        <v>82</v>
      </c>
      <c r="D21" s="30"/>
      <c r="E21" s="68" t="s">
        <v>19</v>
      </c>
      <c r="F21" s="30"/>
      <c r="G21" s="32">
        <v>17.134580970000002</v>
      </c>
      <c r="H21" s="32">
        <v>20.941634979999989</v>
      </c>
      <c r="I21" s="32">
        <v>17.390341850000006</v>
      </c>
      <c r="J21" s="32">
        <v>20.735990922197104</v>
      </c>
      <c r="K21" s="32">
        <v>13.981688991708037</v>
      </c>
      <c r="L21" s="32">
        <v>24.408757098587195</v>
      </c>
    </row>
    <row r="22" spans="1:12" x14ac:dyDescent="0.25">
      <c r="A22" s="68">
        <v>15</v>
      </c>
      <c r="B22" s="30"/>
      <c r="C22" s="40" t="s">
        <v>83</v>
      </c>
      <c r="D22" s="30"/>
      <c r="E22" s="68" t="s">
        <v>19</v>
      </c>
      <c r="F22" s="30"/>
      <c r="G22" s="32">
        <v>3.9103087800000003</v>
      </c>
      <c r="H22" s="32">
        <v>-0.89780361000000108</v>
      </c>
      <c r="I22" s="32">
        <v>10.463693199999998</v>
      </c>
      <c r="J22" s="32">
        <v>22.949876889143553</v>
      </c>
      <c r="K22" s="32">
        <v>62.1732411905109</v>
      </c>
      <c r="L22" s="32">
        <v>41.142709750032907</v>
      </c>
    </row>
    <row r="23" spans="1:12" ht="15.75" thickBot="1" x14ac:dyDescent="0.3">
      <c r="A23" s="68">
        <v>16</v>
      </c>
      <c r="B23" s="30"/>
      <c r="C23" s="30" t="s">
        <v>17</v>
      </c>
      <c r="D23" s="30"/>
      <c r="E23" s="68"/>
      <c r="F23" s="30"/>
      <c r="G23" s="38">
        <f t="shared" ref="G23:L23" si="0">SUM(G8:G22)</f>
        <v>1087.3709325999998</v>
      </c>
      <c r="H23" s="38">
        <f t="shared" si="0"/>
        <v>1007.2031627050003</v>
      </c>
      <c r="I23" s="38">
        <f t="shared" si="0"/>
        <v>1310.8229397110752</v>
      </c>
      <c r="J23" s="38">
        <f t="shared" si="0"/>
        <v>1444.3208232749373</v>
      </c>
      <c r="K23" s="38">
        <f t="shared" si="0"/>
        <v>1625.8346433868596</v>
      </c>
      <c r="L23" s="38">
        <f t="shared" si="0"/>
        <v>1491.67752538119</v>
      </c>
    </row>
    <row r="24" spans="1:12" ht="15.75" thickTop="1" x14ac:dyDescent="0.25">
      <c r="A24" s="30"/>
      <c r="B24" s="30"/>
      <c r="C24" s="30"/>
      <c r="D24" s="30"/>
      <c r="E24" s="68"/>
      <c r="F24" s="30"/>
      <c r="G24" s="30"/>
      <c r="H24" s="30"/>
      <c r="I24" s="30"/>
      <c r="J24" s="30"/>
      <c r="K24" s="30"/>
      <c r="L24" s="30"/>
    </row>
    <row r="25" spans="1:12" x14ac:dyDescent="0.25">
      <c r="A25" s="30"/>
      <c r="B25" s="30"/>
      <c r="C25" s="30"/>
      <c r="D25" s="30"/>
      <c r="E25" s="68"/>
      <c r="F25" s="30"/>
      <c r="G25" s="71"/>
      <c r="H25" s="71"/>
      <c r="I25" s="71"/>
      <c r="J25" s="71"/>
      <c r="K25" s="71"/>
      <c r="L25" s="30"/>
    </row>
    <row r="26" spans="1:12" x14ac:dyDescent="0.25">
      <c r="A26" s="25" t="s">
        <v>20</v>
      </c>
      <c r="B26" s="30"/>
      <c r="C26" s="30"/>
      <c r="D26" s="30"/>
      <c r="E26" s="68"/>
      <c r="F26" s="30"/>
      <c r="G26" s="71"/>
      <c r="H26" s="71"/>
      <c r="I26" s="71"/>
      <c r="J26" s="71"/>
      <c r="K26" s="71"/>
      <c r="L26" s="30"/>
    </row>
    <row r="27" spans="1:12" x14ac:dyDescent="0.25">
      <c r="A27" s="14" t="s">
        <v>14</v>
      </c>
      <c r="B27" s="30" t="s">
        <v>67</v>
      </c>
      <c r="D27" s="30"/>
      <c r="E27" s="68"/>
      <c r="F27" s="30"/>
      <c r="G27" s="30"/>
      <c r="H27" s="30"/>
      <c r="I27" s="30"/>
      <c r="J27" s="30"/>
      <c r="K27" s="30"/>
      <c r="L27" s="30"/>
    </row>
    <row r="28" spans="1:12" x14ac:dyDescent="0.25">
      <c r="A28" s="14" t="s">
        <v>39</v>
      </c>
      <c r="B28" s="30" t="s">
        <v>68</v>
      </c>
      <c r="D28" s="30"/>
      <c r="E28" s="68"/>
      <c r="F28" s="30"/>
      <c r="G28" s="30"/>
      <c r="H28" s="30"/>
      <c r="I28" s="30"/>
      <c r="J28" s="30"/>
      <c r="K28" s="30"/>
      <c r="L28" s="30"/>
    </row>
    <row r="29" spans="1:12" x14ac:dyDescent="0.25">
      <c r="A29" s="14" t="s">
        <v>84</v>
      </c>
      <c r="B29" s="30" t="s">
        <v>85</v>
      </c>
      <c r="D29" s="30"/>
      <c r="E29" s="31"/>
      <c r="F29" s="30"/>
      <c r="G29" s="30"/>
      <c r="H29" s="30"/>
      <c r="I29" s="30"/>
      <c r="J29" s="30"/>
      <c r="K29" s="30"/>
    </row>
    <row r="30" spans="1:12" x14ac:dyDescent="0.25">
      <c r="A30" s="30"/>
      <c r="B30" s="30"/>
      <c r="C30" s="30"/>
      <c r="D30" s="30"/>
      <c r="E30" s="31"/>
      <c r="F30" s="30"/>
      <c r="G30" s="30"/>
      <c r="H30" s="30"/>
      <c r="I30" s="30"/>
      <c r="J30" s="30"/>
      <c r="K30" s="30"/>
    </row>
  </sheetData>
  <mergeCells count="2">
    <mergeCell ref="A2:L2"/>
    <mergeCell ref="A1:L1"/>
  </mergeCells>
  <pageMargins left="0.7" right="0.7" top="0.75" bottom="0.75" header="0.3" footer="0.3"/>
  <pageSetup orientation="portrait"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8913-AD74-4ACA-A11B-A12DD811BFDB}">
  <dimension ref="A1:G24"/>
  <sheetViews>
    <sheetView workbookViewId="0">
      <selection activeCell="C1" sqref="C1"/>
    </sheetView>
  </sheetViews>
  <sheetFormatPr defaultRowHeight="15" x14ac:dyDescent="0.25"/>
  <cols>
    <col min="1" max="1" width="4.7109375" customWidth="1"/>
    <col min="2" max="2" width="1.7109375" customWidth="1"/>
    <col min="3" max="3" width="37.140625" bestFit="1" customWidth="1"/>
    <col min="4" max="4" width="1.7109375" customWidth="1"/>
    <col min="7" max="7" width="12.140625" customWidth="1"/>
  </cols>
  <sheetData>
    <row r="1" spans="1:7" x14ac:dyDescent="0.25">
      <c r="A1" s="24" t="s">
        <v>95</v>
      </c>
      <c r="B1" s="24"/>
      <c r="C1" s="24"/>
      <c r="D1" s="24"/>
      <c r="E1" s="24"/>
      <c r="F1" s="24"/>
      <c r="G1" s="24"/>
    </row>
    <row r="2" spans="1:7" x14ac:dyDescent="0.25">
      <c r="A2" s="24" t="s">
        <v>88</v>
      </c>
      <c r="B2" s="24"/>
      <c r="C2" s="24"/>
      <c r="D2" s="24"/>
      <c r="E2" s="24"/>
      <c r="F2" s="24"/>
      <c r="G2" s="24"/>
    </row>
    <row r="3" spans="1:7" x14ac:dyDescent="0.25">
      <c r="A3" s="30"/>
      <c r="B3" s="30"/>
      <c r="C3" s="30"/>
      <c r="D3" s="30"/>
      <c r="E3" s="30"/>
      <c r="F3" s="30"/>
      <c r="G3" s="30"/>
    </row>
    <row r="4" spans="1:7" x14ac:dyDescent="0.25">
      <c r="A4" s="25"/>
      <c r="B4" s="25"/>
      <c r="C4" s="25"/>
      <c r="D4" s="25"/>
      <c r="E4" s="26">
        <v>2019</v>
      </c>
      <c r="F4" s="26">
        <v>2020</v>
      </c>
      <c r="G4" s="26"/>
    </row>
    <row r="5" spans="1:7" ht="39" x14ac:dyDescent="0.25">
      <c r="A5" s="27" t="s">
        <v>113</v>
      </c>
      <c r="B5" s="28"/>
      <c r="C5" s="29" t="s">
        <v>2</v>
      </c>
      <c r="D5" s="28"/>
      <c r="E5" s="27" t="s">
        <v>4</v>
      </c>
      <c r="F5" s="27" t="s">
        <v>4</v>
      </c>
      <c r="G5" s="27" t="s">
        <v>89</v>
      </c>
    </row>
    <row r="6" spans="1:7" x14ac:dyDescent="0.25">
      <c r="A6" s="30"/>
      <c r="B6" s="30"/>
      <c r="C6" s="30"/>
      <c r="D6" s="30"/>
      <c r="E6" s="31" t="s">
        <v>8</v>
      </c>
      <c r="F6" s="31" t="s">
        <v>9</v>
      </c>
      <c r="G6" s="31" t="s">
        <v>90</v>
      </c>
    </row>
    <row r="7" spans="1:7" x14ac:dyDescent="0.25">
      <c r="A7" s="30"/>
      <c r="B7" s="30"/>
      <c r="C7" s="30"/>
      <c r="D7" s="30"/>
      <c r="E7" s="30"/>
      <c r="F7" s="30"/>
      <c r="G7" s="30"/>
    </row>
    <row r="8" spans="1:7" x14ac:dyDescent="0.25">
      <c r="A8" s="31">
        <v>1</v>
      </c>
      <c r="B8" s="30"/>
      <c r="C8" s="40" t="s">
        <v>69</v>
      </c>
      <c r="D8" s="30"/>
      <c r="E8" s="32">
        <v>25.4985222</v>
      </c>
      <c r="F8" s="32">
        <v>26.511465020000003</v>
      </c>
      <c r="G8" s="32">
        <f>F8-E8</f>
        <v>1.0129428200000028</v>
      </c>
    </row>
    <row r="9" spans="1:7" x14ac:dyDescent="0.25">
      <c r="A9" s="31">
        <v>2</v>
      </c>
      <c r="B9" s="30"/>
      <c r="C9" s="40" t="s">
        <v>70</v>
      </c>
      <c r="D9" s="30"/>
      <c r="E9" s="32">
        <v>190.42233149000012</v>
      </c>
      <c r="F9" s="32">
        <v>178.6669451300003</v>
      </c>
      <c r="G9" s="32">
        <f t="shared" ref="G9:G22" si="0">F9-E9</f>
        <v>-11.755386359999818</v>
      </c>
    </row>
    <row r="10" spans="1:7" x14ac:dyDescent="0.25">
      <c r="A10" s="31">
        <v>3</v>
      </c>
      <c r="B10" s="30"/>
      <c r="C10" s="40" t="s">
        <v>71</v>
      </c>
      <c r="D10" s="30"/>
      <c r="E10" s="32">
        <v>175.09756459000005</v>
      </c>
      <c r="F10" s="32">
        <v>192.77023044499998</v>
      </c>
      <c r="G10" s="32">
        <f t="shared" si="0"/>
        <v>17.672665854999934</v>
      </c>
    </row>
    <row r="11" spans="1:7" x14ac:dyDescent="0.25">
      <c r="A11" s="31">
        <v>4</v>
      </c>
      <c r="B11" s="30"/>
      <c r="C11" s="40" t="s">
        <v>72</v>
      </c>
      <c r="D11" s="30"/>
      <c r="E11" s="32">
        <v>39.735136559999994</v>
      </c>
      <c r="F11" s="32">
        <v>61.351190089999989</v>
      </c>
      <c r="G11" s="32">
        <f t="shared" si="0"/>
        <v>21.616053529999995</v>
      </c>
    </row>
    <row r="12" spans="1:7" x14ac:dyDescent="0.25">
      <c r="A12" s="31">
        <v>5</v>
      </c>
      <c r="B12" s="30"/>
      <c r="C12" s="40" t="s">
        <v>73</v>
      </c>
      <c r="D12" s="30"/>
      <c r="E12" s="32">
        <v>26.331396310000002</v>
      </c>
      <c r="F12" s="32">
        <v>20.21114335</v>
      </c>
      <c r="G12" s="32">
        <f t="shared" si="0"/>
        <v>-6.120252960000002</v>
      </c>
    </row>
    <row r="13" spans="1:7" x14ac:dyDescent="0.25">
      <c r="A13" s="31">
        <v>6</v>
      </c>
      <c r="B13" s="30"/>
      <c r="C13" s="40" t="s">
        <v>74</v>
      </c>
      <c r="D13" s="30"/>
      <c r="E13" s="32">
        <v>144.07534081</v>
      </c>
      <c r="F13" s="32">
        <v>70.019813900000003</v>
      </c>
      <c r="G13" s="32">
        <f t="shared" si="0"/>
        <v>-74.055526909999998</v>
      </c>
    </row>
    <row r="14" spans="1:7" x14ac:dyDescent="0.25">
      <c r="A14" s="31">
        <v>7</v>
      </c>
      <c r="B14" s="30"/>
      <c r="C14" s="40" t="s">
        <v>75</v>
      </c>
      <c r="D14" s="30"/>
      <c r="E14" s="32">
        <v>41.991537960000002</v>
      </c>
      <c r="F14" s="32">
        <v>38.340642440000003</v>
      </c>
      <c r="G14" s="32">
        <f t="shared" si="0"/>
        <v>-3.6508955199999988</v>
      </c>
    </row>
    <row r="15" spans="1:7" x14ac:dyDescent="0.25">
      <c r="A15" s="31">
        <v>8</v>
      </c>
      <c r="B15" s="30"/>
      <c r="C15" s="40" t="s">
        <v>76</v>
      </c>
      <c r="D15" s="30"/>
      <c r="E15" s="32">
        <v>48.865228699999996</v>
      </c>
      <c r="F15" s="32">
        <v>22.723887850000001</v>
      </c>
      <c r="G15" s="32">
        <f t="shared" si="0"/>
        <v>-26.141340849999995</v>
      </c>
    </row>
    <row r="16" spans="1:7" x14ac:dyDescent="0.25">
      <c r="A16" s="31">
        <v>9</v>
      </c>
      <c r="B16" s="30"/>
      <c r="C16" s="40" t="s">
        <v>77</v>
      </c>
      <c r="D16" s="30"/>
      <c r="E16" s="32">
        <v>20.308946710000001</v>
      </c>
      <c r="F16" s="32">
        <v>33.459143300000001</v>
      </c>
      <c r="G16" s="32">
        <f t="shared" si="0"/>
        <v>13.15019659</v>
      </c>
    </row>
    <row r="17" spans="1:7" x14ac:dyDescent="0.25">
      <c r="A17" s="31">
        <v>10</v>
      </c>
      <c r="B17" s="30"/>
      <c r="C17" s="40" t="s">
        <v>78</v>
      </c>
      <c r="D17" s="30"/>
      <c r="E17" s="32">
        <v>99.282985860000025</v>
      </c>
      <c r="F17" s="32">
        <v>62.899282410000005</v>
      </c>
      <c r="G17" s="32">
        <f t="shared" si="0"/>
        <v>-36.38370345000002</v>
      </c>
    </row>
    <row r="18" spans="1:7" x14ac:dyDescent="0.25">
      <c r="A18" s="31">
        <v>11</v>
      </c>
      <c r="B18" s="30"/>
      <c r="C18" s="40" t="s">
        <v>424</v>
      </c>
      <c r="D18" s="30"/>
      <c r="E18" s="32">
        <v>17.80016943</v>
      </c>
      <c r="F18" s="32">
        <v>19.47</v>
      </c>
      <c r="G18" s="32">
        <f t="shared" si="0"/>
        <v>1.6698305699999985</v>
      </c>
    </row>
    <row r="19" spans="1:7" x14ac:dyDescent="0.25">
      <c r="A19" s="31">
        <v>12</v>
      </c>
      <c r="B19" s="30"/>
      <c r="C19" s="40" t="s">
        <v>80</v>
      </c>
      <c r="D19" s="30"/>
      <c r="E19" s="32">
        <v>215.19789655999986</v>
      </c>
      <c r="F19" s="32">
        <v>220.91499999999999</v>
      </c>
      <c r="G19" s="32">
        <f t="shared" si="0"/>
        <v>5.7171034400001304</v>
      </c>
    </row>
    <row r="20" spans="1:7" x14ac:dyDescent="0.25">
      <c r="A20" s="31">
        <v>13</v>
      </c>
      <c r="B20" s="30"/>
      <c r="C20" s="40" t="s">
        <v>81</v>
      </c>
      <c r="D20" s="30"/>
      <c r="E20" s="32">
        <v>21.718985669999995</v>
      </c>
      <c r="F20" s="32">
        <v>39.820587400000001</v>
      </c>
      <c r="G20" s="32">
        <f t="shared" si="0"/>
        <v>18.101601730000006</v>
      </c>
    </row>
    <row r="21" spans="1:7" x14ac:dyDescent="0.25">
      <c r="A21" s="31">
        <v>14</v>
      </c>
      <c r="B21" s="30"/>
      <c r="C21" s="40" t="s">
        <v>82</v>
      </c>
      <c r="D21" s="30"/>
      <c r="E21" s="32">
        <v>17.134580970000002</v>
      </c>
      <c r="F21" s="32">
        <v>20.941634979999989</v>
      </c>
      <c r="G21" s="32">
        <f t="shared" si="0"/>
        <v>3.8070540099999874</v>
      </c>
    </row>
    <row r="22" spans="1:7" x14ac:dyDescent="0.25">
      <c r="A22" s="31">
        <v>15</v>
      </c>
      <c r="B22" s="30"/>
      <c r="C22" s="40" t="s">
        <v>83</v>
      </c>
      <c r="D22" s="30"/>
      <c r="E22" s="32">
        <v>3.9103087800000003</v>
      </c>
      <c r="F22" s="32">
        <v>-0.89780361000000108</v>
      </c>
      <c r="G22" s="32">
        <f t="shared" si="0"/>
        <v>-4.8081123900000016</v>
      </c>
    </row>
    <row r="23" spans="1:7" ht="15.75" thickBot="1" x14ac:dyDescent="0.3">
      <c r="A23" s="31">
        <v>16</v>
      </c>
      <c r="B23" s="30"/>
      <c r="C23" s="30" t="s">
        <v>17</v>
      </c>
      <c r="D23" s="30"/>
      <c r="E23" s="38">
        <f>SUM(E8:E22)</f>
        <v>1087.3709325999998</v>
      </c>
      <c r="F23" s="38">
        <f t="shared" ref="F23:G23" si="1">SUM(F8:F22)</f>
        <v>1007.2031627050003</v>
      </c>
      <c r="G23" s="38">
        <f t="shared" si="1"/>
        <v>-80.167769894999765</v>
      </c>
    </row>
    <row r="24" spans="1:7" ht="15.75" thickTop="1" x14ac:dyDescent="0.25"/>
  </sheetData>
  <pageMargins left="0.7" right="0.7" top="0.75" bottom="0.75" header="0.3" footer="0.3"/>
  <pageSetup orientation="portrait"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466C-23EB-46AF-A772-14EB0ABA90BF}">
  <dimension ref="A1:G24"/>
  <sheetViews>
    <sheetView workbookViewId="0">
      <selection activeCell="F11" sqref="F11"/>
    </sheetView>
  </sheetViews>
  <sheetFormatPr defaultRowHeight="15" x14ac:dyDescent="0.25"/>
  <cols>
    <col min="1" max="1" width="4.7109375" customWidth="1"/>
    <col min="2" max="2" width="1.7109375" customWidth="1"/>
    <col min="3" max="3" width="38.85546875" bestFit="1" customWidth="1"/>
    <col min="4" max="4" width="1.7109375" customWidth="1"/>
    <col min="7" max="7" width="11.140625" customWidth="1"/>
  </cols>
  <sheetData>
    <row r="1" spans="1:7" x14ac:dyDescent="0.25">
      <c r="A1" s="24" t="s">
        <v>98</v>
      </c>
      <c r="B1" s="24"/>
      <c r="C1" s="24"/>
      <c r="D1" s="24"/>
      <c r="E1" s="24"/>
      <c r="F1" s="24"/>
      <c r="G1" s="24"/>
    </row>
    <row r="2" spans="1:7" x14ac:dyDescent="0.25">
      <c r="A2" s="24" t="s">
        <v>91</v>
      </c>
      <c r="B2" s="24"/>
      <c r="C2" s="24"/>
      <c r="D2" s="24"/>
      <c r="E2" s="24"/>
      <c r="F2" s="24"/>
      <c r="G2" s="24"/>
    </row>
    <row r="3" spans="1:7" x14ac:dyDescent="0.25">
      <c r="A3" s="30"/>
      <c r="B3" s="30"/>
      <c r="C3" s="30"/>
      <c r="D3" s="30"/>
      <c r="E3" s="30"/>
      <c r="F3" s="30"/>
      <c r="G3" s="30"/>
    </row>
    <row r="4" spans="1:7" x14ac:dyDescent="0.25">
      <c r="A4" s="25"/>
      <c r="B4" s="25"/>
      <c r="C4" s="25"/>
      <c r="D4" s="25"/>
      <c r="E4" s="26">
        <v>2020</v>
      </c>
      <c r="F4" s="26">
        <v>2021</v>
      </c>
      <c r="G4" s="26"/>
    </row>
    <row r="5" spans="1:7" ht="51.75" x14ac:dyDescent="0.25">
      <c r="A5" s="27" t="s">
        <v>113</v>
      </c>
      <c r="B5" s="28"/>
      <c r="C5" s="29" t="s">
        <v>2</v>
      </c>
      <c r="D5" s="28"/>
      <c r="E5" s="27" t="s">
        <v>4</v>
      </c>
      <c r="F5" s="27" t="s">
        <v>4</v>
      </c>
      <c r="G5" s="27" t="s">
        <v>89</v>
      </c>
    </row>
    <row r="6" spans="1:7" x14ac:dyDescent="0.25">
      <c r="A6" s="30"/>
      <c r="B6" s="30"/>
      <c r="C6" s="30"/>
      <c r="D6" s="30"/>
      <c r="E6" s="31" t="s">
        <v>8</v>
      </c>
      <c r="F6" s="31" t="s">
        <v>9</v>
      </c>
      <c r="G6" s="31" t="s">
        <v>90</v>
      </c>
    </row>
    <row r="7" spans="1:7" x14ac:dyDescent="0.25">
      <c r="A7" s="30"/>
      <c r="B7" s="30"/>
      <c r="C7" s="30"/>
      <c r="D7" s="30"/>
      <c r="E7" s="30"/>
      <c r="F7" s="30"/>
      <c r="G7" s="30"/>
    </row>
    <row r="8" spans="1:7" x14ac:dyDescent="0.25">
      <c r="A8" s="31">
        <v>1</v>
      </c>
      <c r="B8" s="30"/>
      <c r="C8" s="40" t="s">
        <v>69</v>
      </c>
      <c r="D8" s="30"/>
      <c r="E8" s="32">
        <v>26.511465020000003</v>
      </c>
      <c r="F8" s="32">
        <v>42.312480326157306</v>
      </c>
      <c r="G8" s="32">
        <v>15.801015306157304</v>
      </c>
    </row>
    <row r="9" spans="1:7" x14ac:dyDescent="0.25">
      <c r="A9" s="31">
        <v>2</v>
      </c>
      <c r="B9" s="30"/>
      <c r="C9" s="40" t="s">
        <v>70</v>
      </c>
      <c r="D9" s="30"/>
      <c r="E9" s="32">
        <v>178.6669451300003</v>
      </c>
      <c r="F9" s="32">
        <v>260.66386311087774</v>
      </c>
      <c r="G9" s="32">
        <v>81.996917980877441</v>
      </c>
    </row>
    <row r="10" spans="1:7" x14ac:dyDescent="0.25">
      <c r="A10" s="31">
        <v>3</v>
      </c>
      <c r="B10" s="30"/>
      <c r="C10" s="40" t="s">
        <v>71</v>
      </c>
      <c r="D10" s="30"/>
      <c r="E10" s="32">
        <v>192.77023044499998</v>
      </c>
      <c r="F10" s="32">
        <v>447.18690856345643</v>
      </c>
      <c r="G10" s="32">
        <v>254.41667811845645</v>
      </c>
    </row>
    <row r="11" spans="1:7" x14ac:dyDescent="0.25">
      <c r="A11" s="31">
        <v>4</v>
      </c>
      <c r="B11" s="30"/>
      <c r="C11" s="40" t="s">
        <v>72</v>
      </c>
      <c r="D11" s="30"/>
      <c r="E11" s="32">
        <v>61.351190089999989</v>
      </c>
      <c r="F11" s="32">
        <v>91.226676732134706</v>
      </c>
      <c r="G11" s="32">
        <v>29.875486642134717</v>
      </c>
    </row>
    <row r="12" spans="1:7" x14ac:dyDescent="0.25">
      <c r="A12" s="31">
        <v>5</v>
      </c>
      <c r="B12" s="30"/>
      <c r="C12" s="40" t="s">
        <v>73</v>
      </c>
      <c r="D12" s="30"/>
      <c r="E12" s="32">
        <v>20.21114335</v>
      </c>
      <c r="F12" s="32">
        <v>26.720280812675057</v>
      </c>
      <c r="G12" s="32">
        <v>6.5091374626750564</v>
      </c>
    </row>
    <row r="13" spans="1:7" x14ac:dyDescent="0.25">
      <c r="A13" s="31">
        <v>6</v>
      </c>
      <c r="B13" s="30"/>
      <c r="C13" s="40" t="s">
        <v>74</v>
      </c>
      <c r="D13" s="30"/>
      <c r="E13" s="32">
        <v>70.019813900000003</v>
      </c>
      <c r="F13" s="32">
        <v>48.537358496824012</v>
      </c>
      <c r="G13" s="32">
        <v>-21.48245540317599</v>
      </c>
    </row>
    <row r="14" spans="1:7" x14ac:dyDescent="0.25">
      <c r="A14" s="31">
        <v>7</v>
      </c>
      <c r="B14" s="30"/>
      <c r="C14" s="40" t="s">
        <v>75</v>
      </c>
      <c r="D14" s="30"/>
      <c r="E14" s="32">
        <v>38.340642440000003</v>
      </c>
      <c r="F14" s="32">
        <v>70.458059665061882</v>
      </c>
      <c r="G14" s="32">
        <v>32.117417225061878</v>
      </c>
    </row>
    <row r="15" spans="1:7" x14ac:dyDescent="0.25">
      <c r="A15" s="31">
        <v>8</v>
      </c>
      <c r="B15" s="30"/>
      <c r="C15" s="40" t="s">
        <v>76</v>
      </c>
      <c r="D15" s="30"/>
      <c r="E15" s="32">
        <v>22.723887850000001</v>
      </c>
      <c r="F15" s="32">
        <v>22.826485491276514</v>
      </c>
      <c r="G15" s="32">
        <v>0.10259764127651394</v>
      </c>
    </row>
    <row r="16" spans="1:7" x14ac:dyDescent="0.25">
      <c r="A16" s="31">
        <v>9</v>
      </c>
      <c r="B16" s="30"/>
      <c r="C16" s="40" t="s">
        <v>77</v>
      </c>
      <c r="D16" s="30"/>
      <c r="E16" s="32">
        <v>33.459143300000001</v>
      </c>
      <c r="F16" s="32">
        <v>79.483072398217189</v>
      </c>
      <c r="G16" s="32">
        <v>46.023929098217188</v>
      </c>
    </row>
    <row r="17" spans="1:7" x14ac:dyDescent="0.25">
      <c r="A17" s="31">
        <v>10</v>
      </c>
      <c r="B17" s="30"/>
      <c r="C17" s="40" t="s">
        <v>78</v>
      </c>
      <c r="D17" s="30"/>
      <c r="E17" s="32">
        <v>62.899282410000005</v>
      </c>
      <c r="F17" s="32">
        <v>80.655574610011683</v>
      </c>
      <c r="G17" s="32">
        <v>17.756292200011679</v>
      </c>
    </row>
    <row r="18" spans="1:7" x14ac:dyDescent="0.25">
      <c r="A18" s="31">
        <v>11</v>
      </c>
      <c r="B18" s="30"/>
      <c r="C18" s="40" t="s">
        <v>424</v>
      </c>
      <c r="D18" s="30"/>
      <c r="E18" s="32">
        <v>19.47</v>
      </c>
      <c r="F18" s="32">
        <v>25.400212509999999</v>
      </c>
      <c r="G18" s="32">
        <v>5.9302125100000005</v>
      </c>
    </row>
    <row r="19" spans="1:7" x14ac:dyDescent="0.25">
      <c r="A19" s="31">
        <v>12</v>
      </c>
      <c r="B19" s="30"/>
      <c r="C19" s="40" t="s">
        <v>80</v>
      </c>
      <c r="D19" s="30"/>
      <c r="E19" s="32">
        <v>220.91499999999999</v>
      </c>
      <c r="F19" s="32">
        <v>0</v>
      </c>
      <c r="G19" s="32">
        <v>-220.91499999999999</v>
      </c>
    </row>
    <row r="20" spans="1:7" x14ac:dyDescent="0.25">
      <c r="A20" s="31">
        <v>13</v>
      </c>
      <c r="B20" s="30"/>
      <c r="C20" s="40" t="s">
        <v>81</v>
      </c>
      <c r="D20" s="30"/>
      <c r="E20" s="32">
        <v>39.820587400000001</v>
      </c>
      <c r="F20" s="32">
        <v>87.497931944382628</v>
      </c>
      <c r="G20" s="32">
        <v>47.677344544382628</v>
      </c>
    </row>
    <row r="21" spans="1:7" x14ac:dyDescent="0.25">
      <c r="A21" s="31">
        <v>14</v>
      </c>
      <c r="B21" s="30"/>
      <c r="C21" s="40" t="s">
        <v>82</v>
      </c>
      <c r="D21" s="30"/>
      <c r="E21" s="32">
        <v>20.941634979999989</v>
      </c>
      <c r="F21" s="32">
        <v>17.390341850000006</v>
      </c>
      <c r="G21" s="32">
        <v>-3.5512931299999835</v>
      </c>
    </row>
    <row r="22" spans="1:7" x14ac:dyDescent="0.25">
      <c r="A22" s="31">
        <v>15</v>
      </c>
      <c r="B22" s="30"/>
      <c r="C22" s="40" t="s">
        <v>83</v>
      </c>
      <c r="D22" s="30"/>
      <c r="E22" s="32">
        <v>-0.89780361000000108</v>
      </c>
      <c r="F22" s="32">
        <v>10.463693199999998</v>
      </c>
      <c r="G22" s="32">
        <v>11.361496809999998</v>
      </c>
    </row>
    <row r="23" spans="1:7" ht="15.75" thickBot="1" x14ac:dyDescent="0.3">
      <c r="A23" s="31">
        <v>16</v>
      </c>
      <c r="B23" s="30"/>
      <c r="C23" s="30" t="s">
        <v>17</v>
      </c>
      <c r="D23" s="30"/>
      <c r="E23" s="38">
        <v>1007.2031627050003</v>
      </c>
      <c r="F23" s="38">
        <v>1310.8229397110752</v>
      </c>
      <c r="G23" s="38">
        <v>303.61977700607486</v>
      </c>
    </row>
    <row r="24" spans="1:7" ht="15.75" thickTop="1" x14ac:dyDescent="0.25"/>
  </sheetData>
  <pageMargins left="0.7" right="0.7" top="0.75" bottom="0.75" header="0.3" footer="0.3"/>
  <pageSetup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2982-46C0-43D2-B112-BA9A44A29A7E}">
  <dimension ref="A1:G27"/>
  <sheetViews>
    <sheetView workbookViewId="0">
      <selection activeCell="C12" sqref="C12"/>
    </sheetView>
  </sheetViews>
  <sheetFormatPr defaultRowHeight="15" x14ac:dyDescent="0.25"/>
  <cols>
    <col min="1" max="1" width="4.7109375" customWidth="1"/>
    <col min="2" max="2" width="1.7109375" customWidth="1"/>
    <col min="3" max="3" width="43.85546875" bestFit="1" customWidth="1"/>
    <col min="4" max="4" width="1.7109375" customWidth="1"/>
    <col min="7" max="7" width="11.28515625" customWidth="1"/>
  </cols>
  <sheetData>
    <row r="1" spans="1:7" x14ac:dyDescent="0.25">
      <c r="A1" s="24" t="s">
        <v>221</v>
      </c>
      <c r="B1" s="24"/>
      <c r="C1" s="24"/>
      <c r="D1" s="24"/>
      <c r="E1" s="24"/>
      <c r="F1" s="24"/>
      <c r="G1" s="24"/>
    </row>
    <row r="2" spans="1:7" x14ac:dyDescent="0.25">
      <c r="A2" s="24" t="s">
        <v>93</v>
      </c>
      <c r="B2" s="24"/>
      <c r="C2" s="24"/>
      <c r="D2" s="24"/>
      <c r="E2" s="24"/>
      <c r="F2" s="24"/>
      <c r="G2" s="24"/>
    </row>
    <row r="3" spans="1:7" x14ac:dyDescent="0.25">
      <c r="A3" s="30"/>
      <c r="B3" s="30"/>
      <c r="C3" s="30"/>
      <c r="D3" s="30"/>
      <c r="E3" s="30"/>
      <c r="F3" s="30"/>
      <c r="G3" s="30"/>
    </row>
    <row r="4" spans="1:7" x14ac:dyDescent="0.25">
      <c r="A4" s="25"/>
      <c r="B4" s="25"/>
      <c r="C4" s="25"/>
      <c r="D4" s="25"/>
      <c r="E4" s="26">
        <v>2021</v>
      </c>
      <c r="F4" s="26">
        <v>2022</v>
      </c>
      <c r="G4" s="26"/>
    </row>
    <row r="5" spans="1:7" ht="51.75" x14ac:dyDescent="0.25">
      <c r="A5" s="27" t="s">
        <v>113</v>
      </c>
      <c r="B5" s="28"/>
      <c r="C5" s="29" t="s">
        <v>2</v>
      </c>
      <c r="D5" s="28"/>
      <c r="E5" s="27" t="s">
        <v>4</v>
      </c>
      <c r="F5" s="27" t="s">
        <v>5</v>
      </c>
      <c r="G5" s="27" t="s">
        <v>94</v>
      </c>
    </row>
    <row r="6" spans="1:7" x14ac:dyDescent="0.25">
      <c r="A6" s="30"/>
      <c r="B6" s="30"/>
      <c r="C6" s="30"/>
      <c r="D6" s="30"/>
      <c r="E6" s="31" t="s">
        <v>8</v>
      </c>
      <c r="F6" s="31" t="s">
        <v>9</v>
      </c>
      <c r="G6" s="31" t="s">
        <v>90</v>
      </c>
    </row>
    <row r="7" spans="1:7" x14ac:dyDescent="0.25">
      <c r="A7" s="30"/>
      <c r="B7" s="30"/>
      <c r="C7" s="30"/>
      <c r="D7" s="30"/>
      <c r="E7" s="30"/>
      <c r="F7" s="30"/>
      <c r="G7" s="30"/>
    </row>
    <row r="8" spans="1:7" x14ac:dyDescent="0.25">
      <c r="A8" s="31">
        <v>1</v>
      </c>
      <c r="B8" s="30"/>
      <c r="C8" s="40" t="s">
        <v>69</v>
      </c>
      <c r="D8" s="30"/>
      <c r="E8" s="32">
        <v>42.312480326157306</v>
      </c>
      <c r="F8" s="32">
        <v>87.715399499596572</v>
      </c>
      <c r="G8" s="32">
        <v>45.402919173439265</v>
      </c>
    </row>
    <row r="9" spans="1:7" x14ac:dyDescent="0.25">
      <c r="A9" s="31">
        <v>2</v>
      </c>
      <c r="B9" s="30"/>
      <c r="C9" s="40" t="s">
        <v>70</v>
      </c>
      <c r="D9" s="30"/>
      <c r="E9" s="32">
        <v>260.66386311087774</v>
      </c>
      <c r="F9" s="32">
        <v>220.71985985952227</v>
      </c>
      <c r="G9" s="32">
        <v>-39.944003251355468</v>
      </c>
    </row>
    <row r="10" spans="1:7" x14ac:dyDescent="0.25">
      <c r="A10" s="31">
        <v>3</v>
      </c>
      <c r="B10" s="30"/>
      <c r="C10" s="40" t="s">
        <v>71</v>
      </c>
      <c r="D10" s="30"/>
      <c r="E10" s="32">
        <v>447.18690856345643</v>
      </c>
      <c r="F10" s="32">
        <v>458.50201967168044</v>
      </c>
      <c r="G10" s="32">
        <v>11.315111108224016</v>
      </c>
    </row>
    <row r="11" spans="1:7" x14ac:dyDescent="0.25">
      <c r="A11" s="31">
        <v>4</v>
      </c>
      <c r="B11" s="30"/>
      <c r="C11" s="40" t="s">
        <v>72</v>
      </c>
      <c r="D11" s="30"/>
      <c r="E11" s="32">
        <v>91.226676732134706</v>
      </c>
      <c r="F11" s="32">
        <v>106.56853194916093</v>
      </c>
      <c r="G11" s="32">
        <v>15.341855217026222</v>
      </c>
    </row>
    <row r="12" spans="1:7" x14ac:dyDescent="0.25">
      <c r="A12" s="31">
        <v>5</v>
      </c>
      <c r="B12" s="30"/>
      <c r="C12" s="40" t="s">
        <v>73</v>
      </c>
      <c r="D12" s="30"/>
      <c r="E12" s="32">
        <v>26.720280812675057</v>
      </c>
      <c r="F12" s="32">
        <v>30.628738561559821</v>
      </c>
      <c r="G12" s="32">
        <v>3.9084577488847643</v>
      </c>
    </row>
    <row r="13" spans="1:7" x14ac:dyDescent="0.25">
      <c r="A13" s="31">
        <v>6</v>
      </c>
      <c r="B13" s="30"/>
      <c r="C13" s="40" t="s">
        <v>74</v>
      </c>
      <c r="D13" s="30"/>
      <c r="E13" s="32">
        <v>48.537358496824012</v>
      </c>
      <c r="F13" s="32">
        <v>52.600917221881346</v>
      </c>
      <c r="G13" s="32">
        <v>4.0635587250573337</v>
      </c>
    </row>
    <row r="14" spans="1:7" x14ac:dyDescent="0.25">
      <c r="A14" s="31">
        <v>7</v>
      </c>
      <c r="B14" s="30"/>
      <c r="C14" s="40" t="s">
        <v>75</v>
      </c>
      <c r="D14" s="30"/>
      <c r="E14" s="32">
        <v>70.458059665061882</v>
      </c>
      <c r="F14" s="32">
        <v>118.65781548843994</v>
      </c>
      <c r="G14" s="32">
        <v>48.199755823378055</v>
      </c>
    </row>
    <row r="15" spans="1:7" x14ac:dyDescent="0.25">
      <c r="A15" s="31">
        <v>8</v>
      </c>
      <c r="B15" s="30"/>
      <c r="C15" s="40" t="s">
        <v>76</v>
      </c>
      <c r="D15" s="30"/>
      <c r="E15" s="32">
        <v>22.826485491276514</v>
      </c>
      <c r="F15" s="32">
        <v>39.442616235374551</v>
      </c>
      <c r="G15" s="32">
        <v>16.616130744098037</v>
      </c>
    </row>
    <row r="16" spans="1:7" x14ac:dyDescent="0.25">
      <c r="A16" s="31">
        <v>9</v>
      </c>
      <c r="B16" s="30"/>
      <c r="C16" s="40" t="s">
        <v>77</v>
      </c>
      <c r="D16" s="30"/>
      <c r="E16" s="32">
        <v>79.483072398217189</v>
      </c>
      <c r="F16" s="32">
        <v>102.5337766294808</v>
      </c>
      <c r="G16" s="32">
        <v>23.050704231263609</v>
      </c>
    </row>
    <row r="17" spans="1:7" x14ac:dyDescent="0.25">
      <c r="A17" s="31">
        <v>10</v>
      </c>
      <c r="B17" s="30"/>
      <c r="C17" s="40" t="s">
        <v>78</v>
      </c>
      <c r="D17" s="30"/>
      <c r="E17" s="32">
        <v>80.655574610011683</v>
      </c>
      <c r="F17" s="32">
        <v>120.29972768136538</v>
      </c>
      <c r="G17" s="32">
        <v>39.644153071353699</v>
      </c>
    </row>
    <row r="18" spans="1:7" x14ac:dyDescent="0.25">
      <c r="A18" s="31">
        <v>11</v>
      </c>
      <c r="B18" s="30"/>
      <c r="C18" s="40" t="s">
        <v>424</v>
      </c>
      <c r="D18" s="30"/>
      <c r="E18" s="32">
        <v>25.400212509999999</v>
      </c>
      <c r="F18" s="32">
        <v>21.343272212917789</v>
      </c>
      <c r="G18" s="32">
        <v>-4.0569402970822104</v>
      </c>
    </row>
    <row r="19" spans="1:7" x14ac:dyDescent="0.25">
      <c r="A19" s="31">
        <v>12</v>
      </c>
      <c r="B19" s="30"/>
      <c r="C19" s="40" t="s">
        <v>80</v>
      </c>
      <c r="D19" s="30"/>
      <c r="E19" s="32">
        <v>0</v>
      </c>
      <c r="F19" s="32">
        <v>0</v>
      </c>
      <c r="G19" s="32">
        <v>0</v>
      </c>
    </row>
    <row r="20" spans="1:7" x14ac:dyDescent="0.25">
      <c r="A20" s="31">
        <v>13</v>
      </c>
      <c r="B20" s="30"/>
      <c r="C20" s="40" t="s">
        <v>81</v>
      </c>
      <c r="D20" s="30"/>
      <c r="E20" s="32">
        <v>87.497931944382628</v>
      </c>
      <c r="F20" s="32">
        <v>41.622280452616977</v>
      </c>
      <c r="G20" s="32">
        <v>-45.875651491765652</v>
      </c>
    </row>
    <row r="21" spans="1:7" x14ac:dyDescent="0.25">
      <c r="A21" s="31">
        <v>14</v>
      </c>
      <c r="B21" s="30"/>
      <c r="C21" s="40" t="s">
        <v>82</v>
      </c>
      <c r="D21" s="30"/>
      <c r="E21" s="32">
        <v>17.390341850000006</v>
      </c>
      <c r="F21" s="32">
        <v>20.735990922197104</v>
      </c>
      <c r="G21" s="32">
        <v>3.345649072197098</v>
      </c>
    </row>
    <row r="22" spans="1:7" x14ac:dyDescent="0.25">
      <c r="A22" s="31">
        <v>15</v>
      </c>
      <c r="B22" s="30"/>
      <c r="C22" s="40" t="s">
        <v>83</v>
      </c>
      <c r="D22" s="30"/>
      <c r="E22" s="32">
        <v>10.463693199999998</v>
      </c>
      <c r="F22" s="32">
        <v>22.949876889143553</v>
      </c>
      <c r="G22" s="32">
        <v>12.486183689143555</v>
      </c>
    </row>
    <row r="23" spans="1:7" ht="15.75" thickBot="1" x14ac:dyDescent="0.3">
      <c r="A23" s="31">
        <v>16</v>
      </c>
      <c r="B23" s="30"/>
      <c r="C23" s="30" t="s">
        <v>17</v>
      </c>
      <c r="D23" s="30"/>
      <c r="E23" s="38">
        <v>1310.8229397110752</v>
      </c>
      <c r="F23" s="38">
        <v>1444.3208232749373</v>
      </c>
      <c r="G23" s="38">
        <v>133.49788356386233</v>
      </c>
    </row>
    <row r="24" spans="1:7" ht="15.75" thickTop="1" x14ac:dyDescent="0.25">
      <c r="A24" s="30"/>
      <c r="B24" s="30"/>
      <c r="C24" s="30"/>
      <c r="D24" s="30"/>
      <c r="E24" s="30"/>
      <c r="F24" s="30"/>
      <c r="G24" s="30"/>
    </row>
    <row r="25" spans="1:7" s="80" customFormat="1" x14ac:dyDescent="0.25">
      <c r="A25" s="25" t="s">
        <v>20</v>
      </c>
      <c r="B25" s="30"/>
      <c r="C25" s="30"/>
      <c r="D25" s="30"/>
      <c r="E25" s="30"/>
      <c r="F25" s="30"/>
      <c r="G25" s="30"/>
    </row>
    <row r="26" spans="1:7" x14ac:dyDescent="0.25">
      <c r="A26" s="14" t="s">
        <v>14</v>
      </c>
      <c r="B26" s="30" t="s">
        <v>67</v>
      </c>
      <c r="D26" s="30"/>
      <c r="E26" s="30"/>
      <c r="F26" s="30"/>
      <c r="G26" s="30"/>
    </row>
    <row r="27" spans="1:7" x14ac:dyDescent="0.25">
      <c r="A27" s="14" t="s">
        <v>39</v>
      </c>
      <c r="B27" s="30" t="s">
        <v>68</v>
      </c>
      <c r="D27" s="30"/>
      <c r="E27" s="30"/>
      <c r="F27" s="30"/>
      <c r="G27" s="30"/>
    </row>
  </sheetData>
  <pageMargins left="0.7" right="0.7" top="0.75" bottom="0.75" header="0.3" footer="0.3"/>
  <pageSetup orientation="portrait"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54E0D-44FC-4848-BE22-9BF8DC058DAF}">
  <dimension ref="A1:G32"/>
  <sheetViews>
    <sheetView workbookViewId="0"/>
  </sheetViews>
  <sheetFormatPr defaultRowHeight="15" x14ac:dyDescent="0.25"/>
  <cols>
    <col min="1" max="1" width="4.7109375" customWidth="1"/>
    <col min="2" max="2" width="1.7109375" customWidth="1"/>
    <col min="3" max="3" width="43.85546875" bestFit="1" customWidth="1"/>
    <col min="4" max="4" width="1.7109375" customWidth="1"/>
    <col min="7" max="7" width="11.140625" customWidth="1"/>
  </cols>
  <sheetData>
    <row r="1" spans="1:7" x14ac:dyDescent="0.25">
      <c r="A1" s="24" t="s">
        <v>222</v>
      </c>
      <c r="B1" s="24"/>
      <c r="C1" s="24"/>
      <c r="D1" s="24"/>
      <c r="E1" s="24"/>
      <c r="F1" s="24"/>
      <c r="G1" s="24"/>
    </row>
    <row r="2" spans="1:7" x14ac:dyDescent="0.25">
      <c r="A2" s="24" t="s">
        <v>96</v>
      </c>
      <c r="B2" s="24"/>
      <c r="C2" s="24"/>
      <c r="D2" s="24"/>
      <c r="E2" s="24"/>
      <c r="F2" s="24"/>
      <c r="G2" s="24"/>
    </row>
    <row r="3" spans="1:7" x14ac:dyDescent="0.25">
      <c r="A3" s="30"/>
      <c r="B3" s="30"/>
      <c r="C3" s="30"/>
      <c r="D3" s="30"/>
      <c r="E3" s="30"/>
      <c r="F3" s="30"/>
      <c r="G3" s="30"/>
    </row>
    <row r="4" spans="1:7" x14ac:dyDescent="0.25">
      <c r="A4" s="25"/>
      <c r="B4" s="25"/>
      <c r="C4" s="25"/>
      <c r="D4" s="25"/>
      <c r="E4" s="26">
        <v>2022</v>
      </c>
      <c r="F4" s="26">
        <v>2023</v>
      </c>
      <c r="G4" s="26"/>
    </row>
    <row r="5" spans="1:7" ht="51.75" x14ac:dyDescent="0.25">
      <c r="A5" s="27" t="s">
        <v>113</v>
      </c>
      <c r="B5" s="28"/>
      <c r="C5" s="29" t="s">
        <v>2</v>
      </c>
      <c r="D5" s="28"/>
      <c r="E5" s="27" t="s">
        <v>5</v>
      </c>
      <c r="F5" s="27" t="s">
        <v>6</v>
      </c>
      <c r="G5" s="27" t="s">
        <v>97</v>
      </c>
    </row>
    <row r="6" spans="1:7" x14ac:dyDescent="0.25">
      <c r="A6" s="30"/>
      <c r="B6" s="30"/>
      <c r="C6" s="30"/>
      <c r="D6" s="30"/>
      <c r="E6" s="31" t="s">
        <v>8</v>
      </c>
      <c r="F6" s="31" t="s">
        <v>9</v>
      </c>
      <c r="G6" s="31" t="s">
        <v>90</v>
      </c>
    </row>
    <row r="7" spans="1:7" x14ac:dyDescent="0.25">
      <c r="A7" s="30"/>
      <c r="B7" s="30"/>
      <c r="C7" s="30"/>
      <c r="D7" s="30"/>
      <c r="E7" s="30"/>
      <c r="F7" s="30"/>
      <c r="G7" s="30"/>
    </row>
    <row r="8" spans="1:7" x14ac:dyDescent="0.25">
      <c r="A8" s="31">
        <v>1</v>
      </c>
      <c r="B8" s="30"/>
      <c r="C8" s="40" t="s">
        <v>69</v>
      </c>
      <c r="D8" s="30"/>
      <c r="E8" s="32">
        <v>87.7</v>
      </c>
      <c r="F8" s="32">
        <v>239.2</v>
      </c>
      <c r="G8" s="32">
        <v>151.5</v>
      </c>
    </row>
    <row r="9" spans="1:7" x14ac:dyDescent="0.25">
      <c r="A9" s="31">
        <v>2</v>
      </c>
      <c r="B9" s="30"/>
      <c r="C9" s="40" t="s">
        <v>70</v>
      </c>
      <c r="D9" s="30"/>
      <c r="E9" s="32">
        <v>220.7</v>
      </c>
      <c r="F9" s="32">
        <v>220.4</v>
      </c>
      <c r="G9" s="32">
        <v>-0.3</v>
      </c>
    </row>
    <row r="10" spans="1:7" x14ac:dyDescent="0.25">
      <c r="A10" s="31">
        <v>3</v>
      </c>
      <c r="B10" s="30"/>
      <c r="C10" s="40" t="s">
        <v>71</v>
      </c>
      <c r="D10" s="30"/>
      <c r="E10" s="32">
        <v>458.5</v>
      </c>
      <c r="F10" s="32">
        <v>261.89999999999998</v>
      </c>
      <c r="G10" s="32">
        <v>-196.6</v>
      </c>
    </row>
    <row r="11" spans="1:7" x14ac:dyDescent="0.25">
      <c r="A11" s="31">
        <v>4</v>
      </c>
      <c r="B11" s="30"/>
      <c r="C11" s="40" t="s">
        <v>72</v>
      </c>
      <c r="D11" s="30"/>
      <c r="E11" s="32">
        <v>106.6</v>
      </c>
      <c r="F11" s="32">
        <v>149.30000000000001</v>
      </c>
      <c r="G11" s="32">
        <v>42.8</v>
      </c>
    </row>
    <row r="12" spans="1:7" x14ac:dyDescent="0.25">
      <c r="A12" s="31">
        <v>5</v>
      </c>
      <c r="B12" s="30"/>
      <c r="C12" s="40" t="s">
        <v>73</v>
      </c>
      <c r="D12" s="30"/>
      <c r="E12" s="32">
        <v>30.6</v>
      </c>
      <c r="F12" s="32">
        <v>25.5</v>
      </c>
      <c r="G12" s="32">
        <v>-5.0999999999999996</v>
      </c>
    </row>
    <row r="13" spans="1:7" x14ac:dyDescent="0.25">
      <c r="A13" s="31">
        <v>6</v>
      </c>
      <c r="B13" s="30"/>
      <c r="C13" s="40" t="s">
        <v>74</v>
      </c>
      <c r="D13" s="30"/>
      <c r="E13" s="32">
        <v>52.6</v>
      </c>
      <c r="F13" s="32">
        <v>54.9</v>
      </c>
      <c r="G13" s="32">
        <v>2.2999999999999998</v>
      </c>
    </row>
    <row r="14" spans="1:7" x14ac:dyDescent="0.25">
      <c r="A14" s="31">
        <v>7</v>
      </c>
      <c r="B14" s="30"/>
      <c r="C14" s="40" t="s">
        <v>75</v>
      </c>
      <c r="D14" s="30"/>
      <c r="E14" s="32">
        <v>118.7</v>
      </c>
      <c r="F14" s="32">
        <v>52.1</v>
      </c>
      <c r="G14" s="32">
        <v>-66.599999999999994</v>
      </c>
    </row>
    <row r="15" spans="1:7" x14ac:dyDescent="0.25">
      <c r="A15" s="31">
        <v>8</v>
      </c>
      <c r="B15" s="30"/>
      <c r="C15" s="40" t="s">
        <v>76</v>
      </c>
      <c r="D15" s="30"/>
      <c r="E15" s="32">
        <v>39.4</v>
      </c>
      <c r="F15" s="32">
        <v>63.7</v>
      </c>
      <c r="G15" s="32">
        <v>24.3</v>
      </c>
    </row>
    <row r="16" spans="1:7" x14ac:dyDescent="0.25">
      <c r="A16" s="31">
        <v>9</v>
      </c>
      <c r="B16" s="30"/>
      <c r="C16" s="40" t="s">
        <v>77</v>
      </c>
      <c r="D16" s="30"/>
      <c r="E16" s="32">
        <v>102.5</v>
      </c>
      <c r="F16" s="32">
        <v>280.7</v>
      </c>
      <c r="G16" s="32">
        <v>178.2</v>
      </c>
    </row>
    <row r="17" spans="1:7" x14ac:dyDescent="0.25">
      <c r="A17" s="31">
        <v>10</v>
      </c>
      <c r="B17" s="30"/>
      <c r="C17" s="40" t="s">
        <v>78</v>
      </c>
      <c r="D17" s="30"/>
      <c r="E17" s="32">
        <v>120.3</v>
      </c>
      <c r="F17" s="32">
        <v>136.5</v>
      </c>
      <c r="G17" s="32">
        <v>16.2</v>
      </c>
    </row>
    <row r="18" spans="1:7" x14ac:dyDescent="0.25">
      <c r="A18" s="31">
        <v>11</v>
      </c>
      <c r="B18" s="30"/>
      <c r="C18" s="40" t="s">
        <v>424</v>
      </c>
      <c r="D18" s="30"/>
      <c r="E18" s="32">
        <v>21.3</v>
      </c>
      <c r="F18" s="32">
        <v>21.7</v>
      </c>
      <c r="G18" s="32">
        <v>0.3</v>
      </c>
    </row>
    <row r="19" spans="1:7" x14ac:dyDescent="0.25">
      <c r="A19" s="31">
        <v>12</v>
      </c>
      <c r="B19" s="30"/>
      <c r="C19" s="40" t="s">
        <v>80</v>
      </c>
      <c r="D19" s="30"/>
      <c r="E19" s="32">
        <v>0</v>
      </c>
      <c r="F19" s="32">
        <v>0</v>
      </c>
      <c r="G19" s="32">
        <v>0</v>
      </c>
    </row>
    <row r="20" spans="1:7" x14ac:dyDescent="0.25">
      <c r="A20" s="31">
        <v>13</v>
      </c>
      <c r="B20" s="30"/>
      <c r="C20" s="40" t="s">
        <v>81</v>
      </c>
      <c r="D20" s="30"/>
      <c r="E20" s="32">
        <v>41.6</v>
      </c>
      <c r="F20" s="32">
        <v>43.6</v>
      </c>
      <c r="G20" s="32">
        <v>2</v>
      </c>
    </row>
    <row r="21" spans="1:7" x14ac:dyDescent="0.25">
      <c r="A21" s="31">
        <v>14</v>
      </c>
      <c r="B21" s="30"/>
      <c r="C21" s="40" t="s">
        <v>82</v>
      </c>
      <c r="D21" s="30"/>
      <c r="E21" s="32">
        <v>20.7</v>
      </c>
      <c r="F21" s="32">
        <v>14</v>
      </c>
      <c r="G21" s="32">
        <v>-6.8</v>
      </c>
    </row>
    <row r="22" spans="1:7" x14ac:dyDescent="0.25">
      <c r="A22" s="31">
        <v>15</v>
      </c>
      <c r="B22" s="30"/>
      <c r="C22" s="40" t="s">
        <v>83</v>
      </c>
      <c r="D22" s="30"/>
      <c r="E22" s="32">
        <v>22.9</v>
      </c>
      <c r="F22" s="32">
        <v>62.2</v>
      </c>
      <c r="G22" s="32">
        <v>39.200000000000003</v>
      </c>
    </row>
    <row r="23" spans="1:7" ht="15.75" thickBot="1" x14ac:dyDescent="0.3">
      <c r="A23" s="31">
        <v>16</v>
      </c>
      <c r="B23" s="30"/>
      <c r="C23" s="30" t="s">
        <v>17</v>
      </c>
      <c r="D23" s="30"/>
      <c r="E23" s="38">
        <v>1444.3</v>
      </c>
      <c r="F23" s="38">
        <v>1625.8</v>
      </c>
      <c r="G23" s="38">
        <v>181.5</v>
      </c>
    </row>
    <row r="24" spans="1:7" ht="15.75" thickTop="1" x14ac:dyDescent="0.25">
      <c r="A24" s="30"/>
      <c r="B24" s="30"/>
      <c r="C24" s="30"/>
      <c r="D24" s="30"/>
      <c r="E24" s="30"/>
      <c r="F24" s="30"/>
      <c r="G24" s="30"/>
    </row>
    <row r="25" spans="1:7" s="80" customFormat="1" x14ac:dyDescent="0.25">
      <c r="A25" s="25" t="s">
        <v>20</v>
      </c>
      <c r="B25" s="30"/>
      <c r="C25" s="30"/>
      <c r="D25" s="30"/>
      <c r="E25" s="30"/>
      <c r="F25" s="30"/>
      <c r="G25" s="30"/>
    </row>
    <row r="26" spans="1:7" x14ac:dyDescent="0.25">
      <c r="A26" s="18">
        <v>-1</v>
      </c>
      <c r="B26" s="30"/>
      <c r="C26" s="30" t="s">
        <v>67</v>
      </c>
      <c r="D26" s="30"/>
      <c r="E26" s="30"/>
      <c r="F26" s="30"/>
      <c r="G26" s="30"/>
    </row>
    <row r="27" spans="1:7" x14ac:dyDescent="0.25">
      <c r="A27" s="18">
        <v>-2</v>
      </c>
      <c r="B27" s="30"/>
      <c r="C27" s="30" t="s">
        <v>68</v>
      </c>
      <c r="D27" s="30"/>
      <c r="E27" s="30"/>
      <c r="F27" s="30"/>
      <c r="G27" s="30"/>
    </row>
    <row r="28" spans="1:7" x14ac:dyDescent="0.25">
      <c r="A28" s="14"/>
      <c r="B28" s="30"/>
      <c r="C28" s="30"/>
    </row>
    <row r="31" spans="1:7" x14ac:dyDescent="0.25">
      <c r="C31" s="14"/>
      <c r="D31" s="30"/>
      <c r="E31" s="30"/>
    </row>
    <row r="32" spans="1:7" x14ac:dyDescent="0.25">
      <c r="C32" s="14"/>
      <c r="D32" s="30"/>
      <c r="E32" s="30"/>
    </row>
  </sheetData>
  <pageMargins left="0.7" right="0.7" top="0.75" bottom="0.75" header="0.3" footer="0.3"/>
  <pageSetup orientation="portrait"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7EA7-9964-4659-8F4B-5D21ECC149EF}">
  <dimension ref="A1:H27"/>
  <sheetViews>
    <sheetView workbookViewId="0">
      <selection activeCell="B1" sqref="B1"/>
    </sheetView>
  </sheetViews>
  <sheetFormatPr defaultRowHeight="15" x14ac:dyDescent="0.25"/>
  <cols>
    <col min="1" max="1" width="4.7109375" customWidth="1"/>
    <col min="2" max="2" width="1.7109375" customWidth="1"/>
    <col min="3" max="3" width="42.140625" customWidth="1"/>
    <col min="4" max="4" width="1.7109375" customWidth="1"/>
    <col min="7" max="7" width="11" customWidth="1"/>
  </cols>
  <sheetData>
    <row r="1" spans="1:8" x14ac:dyDescent="0.25">
      <c r="A1" s="24" t="s">
        <v>223</v>
      </c>
      <c r="B1" s="24"/>
      <c r="C1" s="24"/>
      <c r="D1" s="24"/>
      <c r="E1" s="24"/>
      <c r="F1" s="24"/>
      <c r="G1" s="24"/>
      <c r="H1" s="24"/>
    </row>
    <row r="2" spans="1:8" x14ac:dyDescent="0.25">
      <c r="A2" s="24" t="s">
        <v>99</v>
      </c>
      <c r="B2" s="24"/>
      <c r="C2" s="24"/>
      <c r="D2" s="24"/>
      <c r="E2" s="24"/>
      <c r="F2" s="24"/>
      <c r="G2" s="24"/>
      <c r="H2" s="24"/>
    </row>
    <row r="3" spans="1:8" x14ac:dyDescent="0.25">
      <c r="A3" s="30"/>
      <c r="B3" s="30"/>
      <c r="C3" s="30"/>
      <c r="D3" s="30"/>
      <c r="E3" s="30"/>
      <c r="F3" s="30"/>
      <c r="G3" s="30"/>
      <c r="H3" s="30"/>
    </row>
    <row r="4" spans="1:8" x14ac:dyDescent="0.25">
      <c r="A4" s="25"/>
      <c r="B4" s="25"/>
      <c r="C4" s="25"/>
      <c r="D4" s="25"/>
      <c r="E4" s="26">
        <v>2023</v>
      </c>
      <c r="F4" s="26">
        <v>2024</v>
      </c>
      <c r="G4" s="26"/>
      <c r="H4" s="25"/>
    </row>
    <row r="5" spans="1:8" ht="51.75" x14ac:dyDescent="0.25">
      <c r="A5" s="27" t="s">
        <v>113</v>
      </c>
      <c r="B5" s="28"/>
      <c r="C5" s="29" t="s">
        <v>2</v>
      </c>
      <c r="D5" s="28"/>
      <c r="E5" s="27" t="s">
        <v>6</v>
      </c>
      <c r="F5" s="27" t="s">
        <v>7</v>
      </c>
      <c r="G5" s="27" t="s">
        <v>100</v>
      </c>
      <c r="H5" s="101"/>
    </row>
    <row r="6" spans="1:8" x14ac:dyDescent="0.25">
      <c r="A6" s="30"/>
      <c r="B6" s="30"/>
      <c r="C6" s="30"/>
      <c r="D6" s="30"/>
      <c r="E6" s="31" t="s">
        <v>8</v>
      </c>
      <c r="F6" s="31" t="s">
        <v>9</v>
      </c>
      <c r="G6" s="31" t="s">
        <v>90</v>
      </c>
      <c r="H6" s="30"/>
    </row>
    <row r="7" spans="1:8" x14ac:dyDescent="0.25">
      <c r="A7" s="30"/>
      <c r="B7" s="30"/>
      <c r="C7" s="30"/>
      <c r="D7" s="30"/>
      <c r="E7" s="30"/>
      <c r="F7" s="30"/>
      <c r="G7" s="30"/>
      <c r="H7" s="30"/>
    </row>
    <row r="8" spans="1:8" x14ac:dyDescent="0.25">
      <c r="A8" s="31">
        <v>1</v>
      </c>
      <c r="B8" s="30"/>
      <c r="C8" s="40" t="s">
        <v>69</v>
      </c>
      <c r="D8" s="30"/>
      <c r="E8" s="32">
        <v>239.2</v>
      </c>
      <c r="F8" s="32">
        <v>38.9</v>
      </c>
      <c r="G8" s="32">
        <v>-200.3</v>
      </c>
      <c r="H8" s="31"/>
    </row>
    <row r="9" spans="1:8" x14ac:dyDescent="0.25">
      <c r="A9" s="31">
        <v>2</v>
      </c>
      <c r="B9" s="30"/>
      <c r="C9" s="40" t="s">
        <v>70</v>
      </c>
      <c r="D9" s="30"/>
      <c r="E9" s="32">
        <v>220.4</v>
      </c>
      <c r="F9" s="32">
        <v>249.2</v>
      </c>
      <c r="G9" s="32">
        <v>28.8</v>
      </c>
      <c r="H9" s="31"/>
    </row>
    <row r="10" spans="1:8" x14ac:dyDescent="0.25">
      <c r="A10" s="31">
        <v>3</v>
      </c>
      <c r="B10" s="30"/>
      <c r="C10" s="40" t="s">
        <v>71</v>
      </c>
      <c r="D10" s="30"/>
      <c r="E10" s="32">
        <v>261.89999999999998</v>
      </c>
      <c r="F10" s="32">
        <v>368.3</v>
      </c>
      <c r="G10" s="32">
        <v>106.3</v>
      </c>
      <c r="H10" s="31"/>
    </row>
    <row r="11" spans="1:8" x14ac:dyDescent="0.25">
      <c r="A11" s="31">
        <v>4</v>
      </c>
      <c r="B11" s="30"/>
      <c r="C11" s="40" t="s">
        <v>72</v>
      </c>
      <c r="D11" s="30"/>
      <c r="E11" s="32">
        <v>149.30000000000001</v>
      </c>
      <c r="F11" s="32">
        <v>120.6</v>
      </c>
      <c r="G11" s="32">
        <v>-28.8</v>
      </c>
      <c r="H11" s="31"/>
    </row>
    <row r="12" spans="1:8" x14ac:dyDescent="0.25">
      <c r="A12" s="31">
        <v>5</v>
      </c>
      <c r="B12" s="30"/>
      <c r="C12" s="40" t="s">
        <v>73</v>
      </c>
      <c r="D12" s="30"/>
      <c r="E12" s="32">
        <v>25.5</v>
      </c>
      <c r="F12" s="32">
        <v>35</v>
      </c>
      <c r="G12" s="32">
        <v>9.5</v>
      </c>
      <c r="H12" s="31"/>
    </row>
    <row r="13" spans="1:8" x14ac:dyDescent="0.25">
      <c r="A13" s="31">
        <v>6</v>
      </c>
      <c r="B13" s="30"/>
      <c r="C13" s="40" t="s">
        <v>74</v>
      </c>
      <c r="D13" s="30"/>
      <c r="E13" s="32">
        <v>54.9</v>
      </c>
      <c r="F13" s="32">
        <v>105.1</v>
      </c>
      <c r="G13" s="32">
        <v>50.2</v>
      </c>
      <c r="H13" s="31"/>
    </row>
    <row r="14" spans="1:8" x14ac:dyDescent="0.25">
      <c r="A14" s="31">
        <v>7</v>
      </c>
      <c r="B14" s="30"/>
      <c r="C14" s="40" t="s">
        <v>75</v>
      </c>
      <c r="D14" s="30"/>
      <c r="E14" s="32">
        <v>52.1</v>
      </c>
      <c r="F14" s="32">
        <v>56.6</v>
      </c>
      <c r="G14" s="32">
        <v>4.5</v>
      </c>
      <c r="H14" s="31"/>
    </row>
    <row r="15" spans="1:8" x14ac:dyDescent="0.25">
      <c r="A15" s="31">
        <v>8</v>
      </c>
      <c r="B15" s="30"/>
      <c r="C15" s="40" t="s">
        <v>76</v>
      </c>
      <c r="D15" s="30"/>
      <c r="E15" s="32">
        <v>63.7</v>
      </c>
      <c r="F15" s="32">
        <v>112.4</v>
      </c>
      <c r="G15" s="32">
        <v>48.7</v>
      </c>
      <c r="H15" s="31"/>
    </row>
    <row r="16" spans="1:8" x14ac:dyDescent="0.25">
      <c r="A16" s="31">
        <v>9</v>
      </c>
      <c r="B16" s="30"/>
      <c r="C16" s="40" t="s">
        <v>77</v>
      </c>
      <c r="D16" s="30"/>
      <c r="E16" s="32">
        <v>280.7</v>
      </c>
      <c r="F16" s="32">
        <v>171.7</v>
      </c>
      <c r="G16" s="32">
        <v>-109</v>
      </c>
      <c r="H16" s="31"/>
    </row>
    <row r="17" spans="1:8" x14ac:dyDescent="0.25">
      <c r="A17" s="31">
        <v>10</v>
      </c>
      <c r="B17" s="30"/>
      <c r="C17" s="40" t="s">
        <v>78</v>
      </c>
      <c r="D17" s="30"/>
      <c r="E17" s="32">
        <v>136.5</v>
      </c>
      <c r="F17" s="32">
        <v>146.5</v>
      </c>
      <c r="G17" s="32">
        <v>10</v>
      </c>
      <c r="H17" s="31"/>
    </row>
    <row r="18" spans="1:8" x14ac:dyDescent="0.25">
      <c r="A18" s="31">
        <v>11</v>
      </c>
      <c r="B18" s="30"/>
      <c r="C18" s="40" t="s">
        <v>424</v>
      </c>
      <c r="D18" s="30"/>
      <c r="E18" s="32">
        <v>21.7</v>
      </c>
      <c r="F18" s="32">
        <v>21.9</v>
      </c>
      <c r="G18" s="32">
        <v>0.3</v>
      </c>
      <c r="H18" s="31"/>
    </row>
    <row r="19" spans="1:8" x14ac:dyDescent="0.25">
      <c r="A19" s="31">
        <v>12</v>
      </c>
      <c r="B19" s="30"/>
      <c r="C19" s="40" t="s">
        <v>80</v>
      </c>
      <c r="D19" s="30"/>
      <c r="E19" s="32">
        <v>0</v>
      </c>
      <c r="F19" s="32">
        <v>0</v>
      </c>
      <c r="G19" s="32">
        <v>0</v>
      </c>
      <c r="H19" s="31"/>
    </row>
    <row r="20" spans="1:8" x14ac:dyDescent="0.25">
      <c r="A20" s="31">
        <v>13</v>
      </c>
      <c r="B20" s="30"/>
      <c r="C20" s="40" t="s">
        <v>81</v>
      </c>
      <c r="D20" s="30"/>
      <c r="E20" s="32">
        <v>43.6</v>
      </c>
      <c r="F20" s="32">
        <v>0</v>
      </c>
      <c r="G20" s="32">
        <v>-43.6</v>
      </c>
      <c r="H20" s="31"/>
    </row>
    <row r="21" spans="1:8" x14ac:dyDescent="0.25">
      <c r="A21" s="31">
        <v>14</v>
      </c>
      <c r="B21" s="30"/>
      <c r="C21" s="40" t="s">
        <v>82</v>
      </c>
      <c r="D21" s="30"/>
      <c r="E21" s="32">
        <v>14</v>
      </c>
      <c r="F21" s="32">
        <v>24.4</v>
      </c>
      <c r="G21" s="32">
        <v>10.4</v>
      </c>
      <c r="H21" s="31"/>
    </row>
    <row r="22" spans="1:8" x14ac:dyDescent="0.25">
      <c r="A22" s="31">
        <v>15</v>
      </c>
      <c r="B22" s="30"/>
      <c r="C22" s="40" t="s">
        <v>83</v>
      </c>
      <c r="D22" s="30"/>
      <c r="E22" s="32">
        <v>62.2</v>
      </c>
      <c r="F22" s="32">
        <v>41.1</v>
      </c>
      <c r="G22" s="32">
        <v>-21</v>
      </c>
      <c r="H22" s="31"/>
    </row>
    <row r="23" spans="1:8" ht="15.75" thickBot="1" x14ac:dyDescent="0.3">
      <c r="A23" s="31">
        <v>16</v>
      </c>
      <c r="B23" s="30"/>
      <c r="C23" s="30" t="s">
        <v>17</v>
      </c>
      <c r="D23" s="30"/>
      <c r="E23" s="38">
        <v>1625.8</v>
      </c>
      <c r="F23" s="38">
        <v>1491.7</v>
      </c>
      <c r="G23" s="38">
        <v>-134.19999999999999</v>
      </c>
      <c r="H23" s="31"/>
    </row>
    <row r="24" spans="1:8" ht="15.75" thickTop="1" x14ac:dyDescent="0.25">
      <c r="A24" s="30"/>
      <c r="B24" s="30"/>
      <c r="C24" s="30"/>
      <c r="D24" s="30"/>
      <c r="E24" s="30"/>
      <c r="F24" s="30"/>
      <c r="G24" s="30"/>
      <c r="H24" s="30"/>
    </row>
    <row r="25" spans="1:8" x14ac:dyDescent="0.25">
      <c r="A25" s="100" t="s">
        <v>20</v>
      </c>
      <c r="B25" s="30"/>
      <c r="C25" s="30"/>
      <c r="D25" s="30"/>
      <c r="E25" s="30"/>
      <c r="F25" s="30"/>
      <c r="G25" s="30"/>
      <c r="H25" s="14"/>
    </row>
    <row r="26" spans="1:8" x14ac:dyDescent="0.25">
      <c r="A26" s="18">
        <v>-1</v>
      </c>
      <c r="B26" s="30"/>
      <c r="C26" s="22" t="s">
        <v>67</v>
      </c>
      <c r="D26" s="30"/>
      <c r="E26" s="30"/>
      <c r="F26" s="30"/>
      <c r="G26" s="30"/>
      <c r="H26" s="14"/>
    </row>
    <row r="27" spans="1:8" x14ac:dyDescent="0.25">
      <c r="A27" s="18">
        <v>-2</v>
      </c>
      <c r="B27" s="24"/>
      <c r="C27" s="22" t="s">
        <v>68</v>
      </c>
      <c r="D27" s="24"/>
      <c r="E27" s="24"/>
      <c r="F27" s="24"/>
      <c r="G27" s="24"/>
      <c r="H27" s="24"/>
    </row>
  </sheetData>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6FAE-C4D3-4B96-AC9E-EA638C4F6843}">
  <dimension ref="A1:J22"/>
  <sheetViews>
    <sheetView zoomScaleNormal="100" zoomScalePageLayoutView="80" workbookViewId="0">
      <selection activeCell="C22" sqref="C22"/>
    </sheetView>
  </sheetViews>
  <sheetFormatPr defaultColWidth="101.42578125" defaultRowHeight="12.75" x14ac:dyDescent="0.2"/>
  <cols>
    <col min="1" max="1" width="5.5703125" style="1" bestFit="1" customWidth="1"/>
    <col min="2" max="2" width="1.42578125" style="1" customWidth="1"/>
    <col min="3" max="3" width="34.5703125" style="1" customWidth="1"/>
    <col min="4" max="4" width="1.42578125" style="1" customWidth="1"/>
    <col min="5" max="11" width="10.42578125" style="1" customWidth="1"/>
    <col min="12" max="16384" width="101.42578125" style="1"/>
  </cols>
  <sheetData>
    <row r="1" spans="1:10" s="2" customFormat="1" x14ac:dyDescent="0.2">
      <c r="A1" s="190" t="s">
        <v>24</v>
      </c>
      <c r="B1" s="190"/>
      <c r="C1" s="190"/>
      <c r="D1" s="190"/>
      <c r="E1" s="190"/>
      <c r="F1" s="6"/>
      <c r="G1" s="6"/>
      <c r="H1" s="6"/>
      <c r="I1" s="6"/>
      <c r="J1" s="6"/>
    </row>
    <row r="2" spans="1:10" s="2" customFormat="1" x14ac:dyDescent="0.2">
      <c r="A2" s="190" t="s">
        <v>26</v>
      </c>
      <c r="B2" s="190"/>
      <c r="C2" s="190"/>
      <c r="D2" s="190"/>
      <c r="E2" s="190"/>
      <c r="F2" s="6"/>
      <c r="G2" s="6"/>
      <c r="H2" s="6"/>
      <c r="I2" s="6"/>
      <c r="J2" s="6"/>
    </row>
    <row r="4" spans="1:10" s="3" customFormat="1" x14ac:dyDescent="0.2">
      <c r="E4" s="7">
        <v>2024</v>
      </c>
    </row>
    <row r="5" spans="1:10" s="4" customFormat="1" ht="25.5" x14ac:dyDescent="0.2">
      <c r="A5" s="8" t="s">
        <v>113</v>
      </c>
      <c r="C5" s="9" t="s">
        <v>2</v>
      </c>
      <c r="E5" s="8" t="s">
        <v>7</v>
      </c>
    </row>
    <row r="6" spans="1:10" x14ac:dyDescent="0.2">
      <c r="E6" s="15" t="s">
        <v>8</v>
      </c>
      <c r="F6" s="10"/>
    </row>
    <row r="8" spans="1:10" x14ac:dyDescent="0.2">
      <c r="A8" s="5">
        <v>1</v>
      </c>
      <c r="C8" s="1" t="s">
        <v>27</v>
      </c>
      <c r="E8" s="11">
        <f>'2.1.1 - Table 2'!L8</f>
        <v>24922.899366613816</v>
      </c>
    </row>
    <row r="9" spans="1:10" x14ac:dyDescent="0.2">
      <c r="A9" s="5">
        <v>2</v>
      </c>
      <c r="C9" s="1" t="s">
        <v>28</v>
      </c>
      <c r="E9" s="11">
        <f>'2.1.1 - Table 2'!L9</f>
        <v>-9296.6786734488778</v>
      </c>
    </row>
    <row r="10" spans="1:10" x14ac:dyDescent="0.2">
      <c r="A10" s="5">
        <v>3</v>
      </c>
      <c r="C10" s="1" t="s">
        <v>29</v>
      </c>
      <c r="E10" s="12">
        <f>SUM(E8:E9)</f>
        <v>15626.220693164938</v>
      </c>
    </row>
    <row r="11" spans="1:10" x14ac:dyDescent="0.2">
      <c r="A11" s="5"/>
      <c r="E11" s="11"/>
    </row>
    <row r="12" spans="1:10" x14ac:dyDescent="0.2">
      <c r="A12" s="5">
        <v>4</v>
      </c>
      <c r="C12" s="1" t="s">
        <v>34</v>
      </c>
      <c r="E12" s="11">
        <f>'2.3.1 - Table 1'!E9</f>
        <v>106.99037774285468</v>
      </c>
    </row>
    <row r="13" spans="1:10" x14ac:dyDescent="0.2">
      <c r="A13" s="5">
        <v>5</v>
      </c>
      <c r="C13" s="1" t="s">
        <v>35</v>
      </c>
      <c r="E13" s="11">
        <f>'2.3.1 - Table 1'!E11</f>
        <v>-60.186114249104641</v>
      </c>
    </row>
    <row r="14" spans="1:10" x14ac:dyDescent="0.2">
      <c r="A14" s="5">
        <v>6</v>
      </c>
      <c r="C14" s="1" t="s">
        <v>36</v>
      </c>
      <c r="E14" s="11">
        <f>'2.3.1 - Table 1'!E13</f>
        <v>-5.0764162604167291</v>
      </c>
    </row>
    <row r="15" spans="1:10" x14ac:dyDescent="0.2">
      <c r="A15" s="5">
        <v>7</v>
      </c>
      <c r="C15" s="1" t="s">
        <v>37</v>
      </c>
      <c r="E15" s="11">
        <f>'2.3.1 - Table 1'!E15</f>
        <v>648.41124997650365</v>
      </c>
    </row>
    <row r="16" spans="1:10" x14ac:dyDescent="0.2">
      <c r="A16" s="5">
        <v>8</v>
      </c>
      <c r="C16" s="1" t="s">
        <v>138</v>
      </c>
      <c r="E16" s="11">
        <v>-132.07481291217007</v>
      </c>
    </row>
    <row r="17" spans="1:5" x14ac:dyDescent="0.2">
      <c r="A17" s="5">
        <v>9</v>
      </c>
      <c r="C17" s="1" t="s">
        <v>143</v>
      </c>
      <c r="E17" s="12">
        <f>SUM(E12:E16)</f>
        <v>558.06428429766697</v>
      </c>
    </row>
    <row r="18" spans="1:5" x14ac:dyDescent="0.2">
      <c r="A18" s="5"/>
      <c r="E18" s="11"/>
    </row>
    <row r="19" spans="1:5" ht="13.5" thickBot="1" x14ac:dyDescent="0.25">
      <c r="A19" s="5">
        <v>10</v>
      </c>
      <c r="C19" s="1" t="s">
        <v>30</v>
      </c>
      <c r="E19" s="13">
        <f>SUM(E10,E17)</f>
        <v>16184.284977462605</v>
      </c>
    </row>
    <row r="20" spans="1:5" ht="13.5" thickTop="1" x14ac:dyDescent="0.2"/>
    <row r="21" spans="1:5" x14ac:dyDescent="0.2">
      <c r="A21" s="3"/>
    </row>
    <row r="22" spans="1:5" x14ac:dyDescent="0.2">
      <c r="A22" s="14"/>
    </row>
  </sheetData>
  <mergeCells count="2">
    <mergeCell ref="A1:E1"/>
    <mergeCell ref="A2:E2"/>
  </mergeCells>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C26B-0076-4A5F-BCB4-357A66521D3E}">
  <dimension ref="A1:C15"/>
  <sheetViews>
    <sheetView workbookViewId="0">
      <selection activeCell="C22" sqref="C22"/>
    </sheetView>
  </sheetViews>
  <sheetFormatPr defaultRowHeight="15" x14ac:dyDescent="0.25"/>
  <cols>
    <col min="1" max="1" width="8" customWidth="1"/>
    <col min="2" max="2" width="20.42578125" customWidth="1"/>
    <col min="3" max="3" width="18.7109375" customWidth="1"/>
  </cols>
  <sheetData>
    <row r="1" spans="1:3" x14ac:dyDescent="0.25">
      <c r="A1" s="193" t="s">
        <v>21</v>
      </c>
      <c r="B1" s="193"/>
      <c r="C1" s="193"/>
    </row>
    <row r="2" spans="1:3" x14ac:dyDescent="0.25">
      <c r="A2" s="215" t="s">
        <v>425</v>
      </c>
      <c r="B2" s="215"/>
      <c r="C2" s="215"/>
    </row>
    <row r="3" spans="1:3" ht="28.5" x14ac:dyDescent="0.25">
      <c r="A3" s="167" t="s">
        <v>305</v>
      </c>
      <c r="B3" s="167" t="s">
        <v>335</v>
      </c>
      <c r="C3" s="167" t="s">
        <v>336</v>
      </c>
    </row>
    <row r="4" spans="1:3" x14ac:dyDescent="0.25">
      <c r="A4" s="168">
        <v>2022</v>
      </c>
      <c r="B4" s="168">
        <v>50</v>
      </c>
      <c r="C4" s="168">
        <v>9.7899999999999991</v>
      </c>
    </row>
    <row r="5" spans="1:3" x14ac:dyDescent="0.25">
      <c r="A5" s="168">
        <v>2023</v>
      </c>
      <c r="B5" s="168">
        <v>65</v>
      </c>
      <c r="C5" s="168">
        <v>12.39</v>
      </c>
    </row>
    <row r="6" spans="1:3" x14ac:dyDescent="0.25">
      <c r="A6" s="168">
        <v>2024</v>
      </c>
      <c r="B6" s="168">
        <v>80</v>
      </c>
      <c r="C6" s="168">
        <v>15.25</v>
      </c>
    </row>
    <row r="7" spans="1:3" x14ac:dyDescent="0.25">
      <c r="A7" s="168">
        <v>2025</v>
      </c>
      <c r="B7" s="168">
        <v>95</v>
      </c>
      <c r="C7" s="168">
        <v>18.11</v>
      </c>
    </row>
    <row r="8" spans="1:3" x14ac:dyDescent="0.25">
      <c r="A8" s="168">
        <v>2026</v>
      </c>
      <c r="B8" s="168">
        <v>110</v>
      </c>
      <c r="C8" s="168">
        <v>20.97</v>
      </c>
    </row>
    <row r="9" spans="1:3" x14ac:dyDescent="0.25">
      <c r="A9" s="168">
        <v>2027</v>
      </c>
      <c r="B9" s="168">
        <v>125</v>
      </c>
      <c r="C9" s="168">
        <v>23.83</v>
      </c>
    </row>
    <row r="10" spans="1:3" x14ac:dyDescent="0.25">
      <c r="A10" s="168">
        <v>2028</v>
      </c>
      <c r="B10" s="168">
        <v>140</v>
      </c>
      <c r="C10" s="168">
        <v>26.69</v>
      </c>
    </row>
    <row r="11" spans="1:3" x14ac:dyDescent="0.25">
      <c r="A11" s="168">
        <v>2029</v>
      </c>
      <c r="B11" s="168">
        <v>155</v>
      </c>
      <c r="C11" s="168">
        <v>29.54</v>
      </c>
    </row>
    <row r="12" spans="1:3" x14ac:dyDescent="0.25">
      <c r="A12" s="168">
        <v>2030</v>
      </c>
      <c r="B12" s="168">
        <v>170</v>
      </c>
      <c r="C12" s="168">
        <v>32.4</v>
      </c>
    </row>
    <row r="14" spans="1:3" x14ac:dyDescent="0.25">
      <c r="A14" s="159" t="s">
        <v>426</v>
      </c>
    </row>
    <row r="15" spans="1:3" x14ac:dyDescent="0.25">
      <c r="A15" s="160" t="s">
        <v>427</v>
      </c>
    </row>
  </sheetData>
  <mergeCells count="2">
    <mergeCell ref="A1:C1"/>
    <mergeCell ref="A2:C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5A82-A2C4-4429-8670-4949D7588228}">
  <dimension ref="A1:I13"/>
  <sheetViews>
    <sheetView workbookViewId="0">
      <selection activeCell="B13" sqref="B13"/>
    </sheetView>
  </sheetViews>
  <sheetFormatPr defaultRowHeight="15" x14ac:dyDescent="0.25"/>
  <cols>
    <col min="1" max="1" width="37.85546875" customWidth="1"/>
    <col min="2" max="2" width="19.140625" customWidth="1"/>
    <col min="4" max="4" width="45.85546875" customWidth="1"/>
    <col min="8" max="8" width="11.5703125" customWidth="1"/>
    <col min="9" max="9" width="15.42578125" bestFit="1" customWidth="1"/>
  </cols>
  <sheetData>
    <row r="1" spans="1:9" x14ac:dyDescent="0.25">
      <c r="A1" s="193" t="s">
        <v>25</v>
      </c>
      <c r="B1" s="193"/>
      <c r="C1" s="193"/>
      <c r="D1" s="193"/>
      <c r="E1" s="193"/>
      <c r="F1" s="193"/>
      <c r="G1" s="193"/>
      <c r="H1" s="193"/>
      <c r="I1" s="193"/>
    </row>
    <row r="2" spans="1:9" x14ac:dyDescent="0.25">
      <c r="A2" s="216" t="s">
        <v>337</v>
      </c>
      <c r="B2" s="216"/>
      <c r="C2" s="216"/>
      <c r="D2" s="216"/>
      <c r="E2" s="216"/>
      <c r="F2" s="216"/>
      <c r="G2" s="216"/>
      <c r="H2" s="216"/>
      <c r="I2" s="216"/>
    </row>
    <row r="3" spans="1:9" ht="52.5" customHeight="1" x14ac:dyDescent="0.25">
      <c r="A3" s="175" t="s">
        <v>432</v>
      </c>
      <c r="B3" s="178" t="s">
        <v>338</v>
      </c>
      <c r="C3" s="221" t="s">
        <v>339</v>
      </c>
      <c r="D3" s="222"/>
      <c r="E3" s="221" t="s">
        <v>340</v>
      </c>
      <c r="F3" s="222"/>
      <c r="G3" s="223" t="s">
        <v>429</v>
      </c>
      <c r="H3" s="224"/>
      <c r="I3" s="176" t="s">
        <v>341</v>
      </c>
    </row>
    <row r="4" spans="1:9" x14ac:dyDescent="0.25">
      <c r="A4" s="169" t="s">
        <v>69</v>
      </c>
      <c r="B4" s="169" t="s">
        <v>342</v>
      </c>
      <c r="C4" s="217" t="s">
        <v>343</v>
      </c>
      <c r="D4" s="217"/>
      <c r="E4" s="218">
        <v>2026</v>
      </c>
      <c r="F4" s="218"/>
      <c r="G4" s="219">
        <v>163.4</v>
      </c>
      <c r="H4" s="219"/>
      <c r="I4" s="170">
        <v>146.1</v>
      </c>
    </row>
    <row r="5" spans="1:9" x14ac:dyDescent="0.25">
      <c r="A5" s="169" t="s">
        <v>344</v>
      </c>
      <c r="B5" s="169" t="s">
        <v>345</v>
      </c>
      <c r="C5" s="217" t="s">
        <v>346</v>
      </c>
      <c r="D5" s="217"/>
      <c r="E5" s="218">
        <v>2025</v>
      </c>
      <c r="F5" s="218"/>
      <c r="G5" s="219">
        <v>132.9</v>
      </c>
      <c r="H5" s="220"/>
      <c r="I5" s="170">
        <v>126.4</v>
      </c>
    </row>
    <row r="6" spans="1:9" x14ac:dyDescent="0.25">
      <c r="A6" s="169" t="s">
        <v>71</v>
      </c>
      <c r="B6" s="169" t="s">
        <v>342</v>
      </c>
      <c r="C6" s="217" t="s">
        <v>347</v>
      </c>
      <c r="D6" s="217"/>
      <c r="E6" s="218">
        <v>2025</v>
      </c>
      <c r="F6" s="218"/>
      <c r="G6" s="219">
        <v>91.2</v>
      </c>
      <c r="H6" s="220"/>
      <c r="I6" s="170">
        <v>91.5</v>
      </c>
    </row>
    <row r="7" spans="1:9" x14ac:dyDescent="0.25">
      <c r="A7" s="169" t="s">
        <v>348</v>
      </c>
      <c r="B7" s="169" t="s">
        <v>349</v>
      </c>
      <c r="C7" s="217" t="s">
        <v>350</v>
      </c>
      <c r="D7" s="217"/>
      <c r="E7" s="218">
        <v>2026</v>
      </c>
      <c r="F7" s="218"/>
      <c r="G7" s="219">
        <v>245.9</v>
      </c>
      <c r="H7" s="220"/>
      <c r="I7" s="170">
        <v>228.2</v>
      </c>
    </row>
    <row r="8" spans="1:9" x14ac:dyDescent="0.25">
      <c r="A8" s="169" t="s">
        <v>348</v>
      </c>
      <c r="B8" s="169" t="s">
        <v>349</v>
      </c>
      <c r="C8" s="217" t="s">
        <v>351</v>
      </c>
      <c r="D8" s="217"/>
      <c r="E8" s="218">
        <v>2028</v>
      </c>
      <c r="F8" s="218"/>
      <c r="G8" s="219">
        <v>95.9</v>
      </c>
      <c r="H8" s="220"/>
      <c r="I8" s="170">
        <v>86.4</v>
      </c>
    </row>
    <row r="9" spans="1:9" x14ac:dyDescent="0.25">
      <c r="A9" s="169" t="s">
        <v>75</v>
      </c>
      <c r="B9" s="169" t="s">
        <v>165</v>
      </c>
      <c r="C9" s="217" t="s">
        <v>352</v>
      </c>
      <c r="D9" s="217"/>
      <c r="E9" s="218">
        <v>2026</v>
      </c>
      <c r="F9" s="218"/>
      <c r="G9" s="219">
        <v>51.9</v>
      </c>
      <c r="H9" s="220"/>
      <c r="I9" s="170">
        <v>55.1</v>
      </c>
    </row>
    <row r="10" spans="1:9" x14ac:dyDescent="0.25">
      <c r="A10" s="169" t="s">
        <v>353</v>
      </c>
      <c r="B10" s="169" t="s">
        <v>165</v>
      </c>
      <c r="C10" s="217" t="s">
        <v>354</v>
      </c>
      <c r="D10" s="217"/>
      <c r="E10" s="218">
        <v>2026</v>
      </c>
      <c r="F10" s="218"/>
      <c r="G10" s="219">
        <v>68.400000000000006</v>
      </c>
      <c r="H10" s="220"/>
      <c r="I10" s="170">
        <v>68.400000000000006</v>
      </c>
    </row>
    <row r="12" spans="1:9" x14ac:dyDescent="0.25">
      <c r="A12" s="161" t="s">
        <v>428</v>
      </c>
    </row>
    <row r="13" spans="1:9" x14ac:dyDescent="0.25">
      <c r="A13" s="108"/>
    </row>
  </sheetData>
  <mergeCells count="26">
    <mergeCell ref="G4:H4"/>
    <mergeCell ref="C10:D10"/>
    <mergeCell ref="E10:F10"/>
    <mergeCell ref="G10:H10"/>
    <mergeCell ref="C7:D7"/>
    <mergeCell ref="E7:F7"/>
    <mergeCell ref="G7:H7"/>
    <mergeCell ref="C8:D8"/>
    <mergeCell ref="E8:F8"/>
    <mergeCell ref="G8:H8"/>
    <mergeCell ref="A1:I1"/>
    <mergeCell ref="A2:I2"/>
    <mergeCell ref="C9:D9"/>
    <mergeCell ref="E9:F9"/>
    <mergeCell ref="G9:H9"/>
    <mergeCell ref="C5:D5"/>
    <mergeCell ref="E5:F5"/>
    <mergeCell ref="G5:H5"/>
    <mergeCell ref="C6:D6"/>
    <mergeCell ref="E6:F6"/>
    <mergeCell ref="G6:H6"/>
    <mergeCell ref="C3:D3"/>
    <mergeCell ref="E3:F3"/>
    <mergeCell ref="G3:H3"/>
    <mergeCell ref="C4:D4"/>
    <mergeCell ref="E4:F4"/>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8F90-2551-4611-BC54-E7A08BD4480C}">
  <dimension ref="A1:E18"/>
  <sheetViews>
    <sheetView workbookViewId="0">
      <selection activeCell="E2" sqref="E2:E3"/>
    </sheetView>
  </sheetViews>
  <sheetFormatPr defaultColWidth="9.140625" defaultRowHeight="12.75" x14ac:dyDescent="0.2"/>
  <cols>
    <col min="1" max="1" width="21.42578125" style="141" customWidth="1"/>
    <col min="2" max="2" width="14.42578125" style="141" bestFit="1" customWidth="1"/>
    <col min="3" max="3" width="16.85546875" style="141" customWidth="1"/>
    <col min="4" max="4" width="21.85546875" style="141" bestFit="1" customWidth="1"/>
    <col min="5" max="5" width="19.28515625" style="141" bestFit="1" customWidth="1"/>
    <col min="6" max="16384" width="9.140625" style="141"/>
  </cols>
  <sheetData>
    <row r="1" spans="1:5" x14ac:dyDescent="0.2">
      <c r="A1" s="216" t="s">
        <v>355</v>
      </c>
      <c r="B1" s="216"/>
      <c r="C1" s="216"/>
      <c r="D1" s="216"/>
      <c r="E1" s="216"/>
    </row>
    <row r="2" spans="1:5" x14ac:dyDescent="0.2">
      <c r="A2" s="225" t="s">
        <v>356</v>
      </c>
      <c r="B2" s="225" t="s">
        <v>357</v>
      </c>
      <c r="C2" s="226" t="s">
        <v>339</v>
      </c>
      <c r="D2" s="227" t="s">
        <v>373</v>
      </c>
      <c r="E2" s="227" t="s">
        <v>358</v>
      </c>
    </row>
    <row r="3" spans="1:5" x14ac:dyDescent="0.2">
      <c r="A3" s="225"/>
      <c r="B3" s="225"/>
      <c r="C3" s="226"/>
      <c r="D3" s="227"/>
      <c r="E3" s="228"/>
    </row>
    <row r="4" spans="1:5" ht="63.75" x14ac:dyDescent="0.2">
      <c r="A4" s="171" t="s">
        <v>71</v>
      </c>
      <c r="B4" s="172">
        <v>10290</v>
      </c>
      <c r="C4" s="173" t="s">
        <v>359</v>
      </c>
      <c r="D4" s="174">
        <v>10971063</v>
      </c>
      <c r="E4" s="174">
        <v>11273059</v>
      </c>
    </row>
    <row r="5" spans="1:5" ht="38.25" x14ac:dyDescent="0.2">
      <c r="A5" s="171" t="s">
        <v>71</v>
      </c>
      <c r="B5" s="172">
        <v>10293</v>
      </c>
      <c r="C5" s="173" t="s">
        <v>360</v>
      </c>
      <c r="D5" s="174">
        <v>56123791</v>
      </c>
      <c r="E5" s="174">
        <v>59372892</v>
      </c>
    </row>
    <row r="6" spans="1:5" ht="38.25" x14ac:dyDescent="0.2">
      <c r="A6" s="171" t="s">
        <v>71</v>
      </c>
      <c r="B6" s="172">
        <v>100295</v>
      </c>
      <c r="C6" s="173" t="s">
        <v>361</v>
      </c>
      <c r="D6" s="174">
        <v>18457580</v>
      </c>
      <c r="E6" s="174">
        <v>19067429</v>
      </c>
    </row>
    <row r="7" spans="1:5" ht="51" x14ac:dyDescent="0.2">
      <c r="A7" s="171" t="s">
        <v>344</v>
      </c>
      <c r="B7" s="172">
        <v>30500</v>
      </c>
      <c r="C7" s="173" t="s">
        <v>362</v>
      </c>
      <c r="D7" s="174">
        <v>6919435</v>
      </c>
      <c r="E7" s="174">
        <v>6919435</v>
      </c>
    </row>
    <row r="8" spans="1:5" ht="76.5" x14ac:dyDescent="0.2">
      <c r="A8" s="171" t="s">
        <v>344</v>
      </c>
      <c r="B8" s="172">
        <v>30507</v>
      </c>
      <c r="C8" s="173" t="s">
        <v>363</v>
      </c>
      <c r="D8" s="174">
        <v>6217387</v>
      </c>
      <c r="E8" s="174">
        <v>6217387</v>
      </c>
    </row>
    <row r="9" spans="1:5" ht="38.25" x14ac:dyDescent="0.2">
      <c r="A9" s="171" t="s">
        <v>344</v>
      </c>
      <c r="B9" s="172">
        <v>30518</v>
      </c>
      <c r="C9" s="173" t="s">
        <v>364</v>
      </c>
      <c r="D9" s="174">
        <v>3011803</v>
      </c>
      <c r="E9" s="174">
        <v>3011803</v>
      </c>
    </row>
    <row r="10" spans="1:5" ht="63.75" x14ac:dyDescent="0.2">
      <c r="A10" s="171" t="s">
        <v>344</v>
      </c>
      <c r="B10" s="172">
        <v>30525</v>
      </c>
      <c r="C10" s="173" t="s">
        <v>365</v>
      </c>
      <c r="D10" s="174">
        <v>2050589</v>
      </c>
      <c r="E10" s="174">
        <v>2050589</v>
      </c>
    </row>
    <row r="11" spans="1:5" ht="76.5" x14ac:dyDescent="0.2">
      <c r="A11" s="171" t="s">
        <v>344</v>
      </c>
      <c r="B11" s="172">
        <v>30566</v>
      </c>
      <c r="C11" s="173" t="s">
        <v>366</v>
      </c>
      <c r="D11" s="174">
        <v>11662726</v>
      </c>
      <c r="E11" s="174">
        <v>11662726</v>
      </c>
    </row>
    <row r="12" spans="1:5" ht="76.5" x14ac:dyDescent="0.2">
      <c r="A12" s="171" t="s">
        <v>344</v>
      </c>
      <c r="B12" s="172">
        <v>100703</v>
      </c>
      <c r="C12" s="173" t="s">
        <v>367</v>
      </c>
      <c r="D12" s="174">
        <v>24094424</v>
      </c>
      <c r="E12" s="174">
        <v>28702886</v>
      </c>
    </row>
    <row r="13" spans="1:5" ht="89.25" x14ac:dyDescent="0.2">
      <c r="A13" s="171" t="s">
        <v>344</v>
      </c>
      <c r="B13" s="172">
        <v>736075</v>
      </c>
      <c r="C13" s="173" t="s">
        <v>368</v>
      </c>
      <c r="D13" s="174">
        <v>19941981</v>
      </c>
      <c r="E13" s="174">
        <v>21106551</v>
      </c>
    </row>
    <row r="14" spans="1:5" ht="25.5" x14ac:dyDescent="0.2">
      <c r="A14" s="171" t="s">
        <v>344</v>
      </c>
      <c r="B14" s="172">
        <v>736259</v>
      </c>
      <c r="C14" s="173" t="s">
        <v>346</v>
      </c>
      <c r="D14" s="174">
        <v>10252946</v>
      </c>
      <c r="E14" s="174">
        <v>132907739</v>
      </c>
    </row>
    <row r="15" spans="1:5" x14ac:dyDescent="0.2">
      <c r="A15" s="171" t="s">
        <v>69</v>
      </c>
      <c r="B15" s="172">
        <v>100901</v>
      </c>
      <c r="C15" s="173" t="s">
        <v>369</v>
      </c>
      <c r="D15" s="174">
        <v>6418838</v>
      </c>
      <c r="E15" s="174">
        <v>165101440</v>
      </c>
    </row>
    <row r="16" spans="1:5" ht="51" x14ac:dyDescent="0.2">
      <c r="A16" s="167" t="s">
        <v>348</v>
      </c>
      <c r="B16" s="172">
        <v>48654</v>
      </c>
      <c r="C16" s="173" t="s">
        <v>370</v>
      </c>
      <c r="D16" s="174">
        <v>24350748</v>
      </c>
      <c r="E16" s="174">
        <v>245855289</v>
      </c>
    </row>
    <row r="17" spans="1:5" ht="38.25" x14ac:dyDescent="0.2">
      <c r="A17" s="167" t="s">
        <v>348</v>
      </c>
      <c r="B17" s="172">
        <v>49758</v>
      </c>
      <c r="C17" s="173" t="s">
        <v>371</v>
      </c>
      <c r="D17" s="174">
        <v>11012395</v>
      </c>
      <c r="E17" s="174">
        <v>219431846</v>
      </c>
    </row>
    <row r="18" spans="1:5" ht="63.75" x14ac:dyDescent="0.2">
      <c r="A18" s="167" t="s">
        <v>348</v>
      </c>
      <c r="B18" s="172">
        <v>736923</v>
      </c>
      <c r="C18" s="173" t="s">
        <v>372</v>
      </c>
      <c r="D18" s="174">
        <v>50750549</v>
      </c>
      <c r="E18" s="174">
        <v>69934844</v>
      </c>
    </row>
  </sheetData>
  <mergeCells count="6">
    <mergeCell ref="A2:A3"/>
    <mergeCell ref="B2:B3"/>
    <mergeCell ref="C2:C3"/>
    <mergeCell ref="D2:D3"/>
    <mergeCell ref="A1:E1"/>
    <mergeCell ref="E2:E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249E9-1153-4279-B829-BB31FE673E01}">
  <dimension ref="A1:E36"/>
  <sheetViews>
    <sheetView workbookViewId="0">
      <selection activeCell="A5" sqref="A5"/>
    </sheetView>
  </sheetViews>
  <sheetFormatPr defaultRowHeight="15" x14ac:dyDescent="0.25"/>
  <cols>
    <col min="1" max="1" width="46.5703125" bestFit="1" customWidth="1"/>
    <col min="2" max="2" width="12.140625" style="109" customWidth="1"/>
    <col min="3" max="3" width="13.42578125" bestFit="1" customWidth="1"/>
    <col min="4" max="4" width="13.5703125" style="109" bestFit="1" customWidth="1"/>
    <col min="5" max="5" width="20.42578125" style="109" bestFit="1" customWidth="1"/>
  </cols>
  <sheetData>
    <row r="1" spans="1:5" x14ac:dyDescent="0.25">
      <c r="A1" s="229" t="s">
        <v>374</v>
      </c>
      <c r="B1" s="229"/>
      <c r="C1" s="229"/>
      <c r="D1" s="229"/>
      <c r="E1" s="229"/>
    </row>
    <row r="2" spans="1:5" ht="26.25" x14ac:dyDescent="0.25">
      <c r="A2" s="179" t="s">
        <v>356</v>
      </c>
      <c r="B2" s="180" t="s">
        <v>357</v>
      </c>
      <c r="C2" s="177" t="s">
        <v>339</v>
      </c>
      <c r="D2" s="175" t="s">
        <v>375</v>
      </c>
      <c r="E2" s="175" t="s">
        <v>376</v>
      </c>
    </row>
    <row r="3" spans="1:5" ht="25.5" x14ac:dyDescent="0.25">
      <c r="A3" s="171" t="s">
        <v>71</v>
      </c>
      <c r="B3" s="181">
        <v>7660</v>
      </c>
      <c r="C3" s="167" t="s">
        <v>377</v>
      </c>
      <c r="D3" s="182">
        <v>3032186</v>
      </c>
      <c r="E3" s="182">
        <v>11695807</v>
      </c>
    </row>
    <row r="4" spans="1:5" ht="51" x14ac:dyDescent="0.25">
      <c r="A4" s="171" t="s">
        <v>71</v>
      </c>
      <c r="B4" s="181">
        <v>100339</v>
      </c>
      <c r="C4" s="167" t="s">
        <v>378</v>
      </c>
      <c r="D4" s="182">
        <v>36134725</v>
      </c>
      <c r="E4" s="182">
        <v>91158784</v>
      </c>
    </row>
    <row r="5" spans="1:5" ht="51" x14ac:dyDescent="0.25">
      <c r="A5" s="171" t="s">
        <v>71</v>
      </c>
      <c r="B5" s="181">
        <v>100517</v>
      </c>
      <c r="C5" s="167" t="s">
        <v>379</v>
      </c>
      <c r="D5" s="182">
        <v>2133623</v>
      </c>
      <c r="E5" s="182">
        <v>4209858</v>
      </c>
    </row>
    <row r="6" spans="1:5" ht="38.25" x14ac:dyDescent="0.25">
      <c r="A6" s="171" t="s">
        <v>71</v>
      </c>
      <c r="B6" s="181">
        <v>101343</v>
      </c>
      <c r="C6" s="167" t="s">
        <v>380</v>
      </c>
      <c r="D6" s="182">
        <v>11236154</v>
      </c>
      <c r="E6" s="182">
        <v>11808967</v>
      </c>
    </row>
    <row r="7" spans="1:5" ht="25.5" x14ac:dyDescent="0.25">
      <c r="A7" s="171" t="s">
        <v>72</v>
      </c>
      <c r="B7" s="181">
        <v>1011</v>
      </c>
      <c r="C7" s="167" t="s">
        <v>381</v>
      </c>
      <c r="D7" s="182">
        <v>4100406</v>
      </c>
      <c r="E7" s="182">
        <v>4175221</v>
      </c>
    </row>
    <row r="8" spans="1:5" ht="25.5" x14ac:dyDescent="0.25">
      <c r="A8" s="171" t="s">
        <v>72</v>
      </c>
      <c r="B8" s="181">
        <v>3605</v>
      </c>
      <c r="C8" s="167" t="s">
        <v>382</v>
      </c>
      <c r="D8" s="182">
        <v>5908922</v>
      </c>
      <c r="E8" s="182">
        <v>6532378</v>
      </c>
    </row>
    <row r="9" spans="1:5" ht="25.5" x14ac:dyDescent="0.25">
      <c r="A9" s="171" t="s">
        <v>72</v>
      </c>
      <c r="B9" s="181">
        <v>7752</v>
      </c>
      <c r="C9" s="167" t="s">
        <v>383</v>
      </c>
      <c r="D9" s="182">
        <v>3523787</v>
      </c>
      <c r="E9" s="182">
        <v>4550640</v>
      </c>
    </row>
    <row r="10" spans="1:5" x14ac:dyDescent="0.25">
      <c r="A10" s="171" t="s">
        <v>72</v>
      </c>
      <c r="B10" s="181">
        <v>7756</v>
      </c>
      <c r="C10" s="167" t="s">
        <v>384</v>
      </c>
      <c r="D10" s="182">
        <v>2336960</v>
      </c>
      <c r="E10" s="182">
        <v>3191800</v>
      </c>
    </row>
    <row r="11" spans="1:5" ht="25.5" x14ac:dyDescent="0.25">
      <c r="A11" s="171" t="s">
        <v>72</v>
      </c>
      <c r="B11" s="181">
        <v>7758</v>
      </c>
      <c r="C11" s="167" t="s">
        <v>385</v>
      </c>
      <c r="D11" s="182">
        <v>3908199</v>
      </c>
      <c r="E11" s="182">
        <v>4656346</v>
      </c>
    </row>
    <row r="12" spans="1:5" ht="63.75" x14ac:dyDescent="0.25">
      <c r="A12" s="171" t="s">
        <v>72</v>
      </c>
      <c r="B12" s="181">
        <v>48743</v>
      </c>
      <c r="C12" s="167" t="s">
        <v>386</v>
      </c>
      <c r="D12" s="182">
        <v>2141465</v>
      </c>
      <c r="E12" s="182">
        <v>21900914</v>
      </c>
    </row>
    <row r="13" spans="1:5" ht="51" x14ac:dyDescent="0.25">
      <c r="A13" s="171" t="s">
        <v>72</v>
      </c>
      <c r="B13" s="181">
        <v>48744</v>
      </c>
      <c r="C13" s="167" t="s">
        <v>387</v>
      </c>
      <c r="D13" s="182">
        <v>2563237</v>
      </c>
      <c r="E13" s="182">
        <v>26848160</v>
      </c>
    </row>
    <row r="14" spans="1:5" ht="63.75" x14ac:dyDescent="0.25">
      <c r="A14" s="171" t="s">
        <v>72</v>
      </c>
      <c r="B14" s="181">
        <v>100918</v>
      </c>
      <c r="C14" s="167" t="s">
        <v>388</v>
      </c>
      <c r="D14" s="182">
        <v>2563237</v>
      </c>
      <c r="E14" s="182">
        <v>2563237</v>
      </c>
    </row>
    <row r="15" spans="1:5" ht="38.25" x14ac:dyDescent="0.25">
      <c r="A15" s="171" t="s">
        <v>72</v>
      </c>
      <c r="B15" s="181">
        <v>101086</v>
      </c>
      <c r="C15" s="167" t="s">
        <v>389</v>
      </c>
      <c r="D15" s="182">
        <v>4767620</v>
      </c>
      <c r="E15" s="182">
        <v>8550131</v>
      </c>
    </row>
    <row r="16" spans="1:5" ht="63.75" x14ac:dyDescent="0.25">
      <c r="A16" s="171" t="s">
        <v>72</v>
      </c>
      <c r="B16" s="181">
        <v>501374</v>
      </c>
      <c r="C16" s="167" t="s">
        <v>390</v>
      </c>
      <c r="D16" s="182">
        <v>2509409</v>
      </c>
      <c r="E16" s="182">
        <v>2509409</v>
      </c>
    </row>
    <row r="17" spans="1:5" ht="51" x14ac:dyDescent="0.25">
      <c r="A17" s="171" t="s">
        <v>72</v>
      </c>
      <c r="B17" s="181">
        <v>503332</v>
      </c>
      <c r="C17" s="167" t="s">
        <v>391</v>
      </c>
      <c r="D17" s="182">
        <v>4101179</v>
      </c>
      <c r="E17" s="182">
        <v>4101179</v>
      </c>
    </row>
    <row r="18" spans="1:5" x14ac:dyDescent="0.25">
      <c r="A18" s="171" t="s">
        <v>72</v>
      </c>
      <c r="B18" s="181">
        <v>503369</v>
      </c>
      <c r="C18" s="167" t="s">
        <v>392</v>
      </c>
      <c r="D18" s="182">
        <v>2337155</v>
      </c>
      <c r="E18" s="182">
        <v>21527376</v>
      </c>
    </row>
    <row r="19" spans="1:5" ht="51" x14ac:dyDescent="0.25">
      <c r="A19" s="171" t="s">
        <v>72</v>
      </c>
      <c r="B19" s="181">
        <v>734674</v>
      </c>
      <c r="C19" s="167" t="s">
        <v>393</v>
      </c>
      <c r="D19" s="182">
        <v>8586843</v>
      </c>
      <c r="E19" s="182">
        <v>9583267</v>
      </c>
    </row>
    <row r="20" spans="1:5" ht="51" x14ac:dyDescent="0.25">
      <c r="A20" s="171" t="s">
        <v>72</v>
      </c>
      <c r="B20" s="181">
        <v>734689</v>
      </c>
      <c r="C20" s="167" t="s">
        <v>394</v>
      </c>
      <c r="D20" s="182">
        <v>8458681</v>
      </c>
      <c r="E20" s="182">
        <v>8458681</v>
      </c>
    </row>
    <row r="21" spans="1:5" ht="76.5" x14ac:dyDescent="0.25">
      <c r="A21" s="171" t="s">
        <v>344</v>
      </c>
      <c r="B21" s="181">
        <v>736975</v>
      </c>
      <c r="C21" s="167" t="s">
        <v>395</v>
      </c>
      <c r="D21" s="182">
        <v>5125507</v>
      </c>
      <c r="E21" s="182">
        <v>15523163</v>
      </c>
    </row>
    <row r="22" spans="1:5" ht="38.25" x14ac:dyDescent="0.25">
      <c r="A22" s="171" t="s">
        <v>69</v>
      </c>
      <c r="B22" s="181">
        <v>48715</v>
      </c>
      <c r="C22" s="167" t="s">
        <v>343</v>
      </c>
      <c r="D22" s="182">
        <v>15994596</v>
      </c>
      <c r="E22" s="182">
        <v>163382650</v>
      </c>
    </row>
    <row r="23" spans="1:5" ht="51" x14ac:dyDescent="0.25">
      <c r="A23" s="171" t="s">
        <v>69</v>
      </c>
      <c r="B23" s="181">
        <v>733780</v>
      </c>
      <c r="C23" s="167" t="s">
        <v>396</v>
      </c>
      <c r="D23" s="182">
        <v>2772130</v>
      </c>
      <c r="E23" s="182">
        <v>2772130</v>
      </c>
    </row>
    <row r="24" spans="1:5" ht="25.5" x14ac:dyDescent="0.25">
      <c r="A24" s="171" t="s">
        <v>348</v>
      </c>
      <c r="B24" s="181">
        <v>6377</v>
      </c>
      <c r="C24" s="167" t="s">
        <v>397</v>
      </c>
      <c r="D24" s="182">
        <v>2242409</v>
      </c>
      <c r="E24" s="182">
        <v>12841157</v>
      </c>
    </row>
    <row r="25" spans="1:5" ht="25.5" x14ac:dyDescent="0.25">
      <c r="A25" s="171" t="s">
        <v>348</v>
      </c>
      <c r="B25" s="181">
        <v>13044</v>
      </c>
      <c r="C25" s="167" t="s">
        <v>398</v>
      </c>
      <c r="D25" s="183">
        <v>2428210.42</v>
      </c>
      <c r="E25" s="182">
        <v>3182592</v>
      </c>
    </row>
    <row r="26" spans="1:5" ht="25.5" x14ac:dyDescent="0.25">
      <c r="A26" s="171" t="s">
        <v>348</v>
      </c>
      <c r="B26" s="181">
        <v>13047</v>
      </c>
      <c r="C26" s="167" t="s">
        <v>399</v>
      </c>
      <c r="D26" s="183">
        <v>2428210.42</v>
      </c>
      <c r="E26" s="182">
        <v>3182592</v>
      </c>
    </row>
    <row r="27" spans="1:5" ht="38.25" x14ac:dyDescent="0.25">
      <c r="A27" s="171" t="s">
        <v>348</v>
      </c>
      <c r="B27" s="181">
        <v>100086</v>
      </c>
      <c r="C27" s="167" t="s">
        <v>400</v>
      </c>
      <c r="D27" s="182">
        <v>31089061</v>
      </c>
      <c r="E27" s="182">
        <v>37488223</v>
      </c>
    </row>
    <row r="28" spans="1:5" ht="51" x14ac:dyDescent="0.25">
      <c r="A28" s="171" t="s">
        <v>348</v>
      </c>
      <c r="B28" s="181">
        <v>503024</v>
      </c>
      <c r="C28" s="167" t="s">
        <v>401</v>
      </c>
      <c r="D28" s="182">
        <v>5086743</v>
      </c>
      <c r="E28" s="182">
        <v>5322148</v>
      </c>
    </row>
    <row r="29" spans="1:5" ht="25.5" x14ac:dyDescent="0.25">
      <c r="A29" s="171" t="s">
        <v>75</v>
      </c>
      <c r="B29" s="181">
        <v>3640</v>
      </c>
      <c r="C29" s="167" t="s">
        <v>402</v>
      </c>
      <c r="D29" s="182">
        <v>11532392</v>
      </c>
      <c r="E29" s="182">
        <v>36470620</v>
      </c>
    </row>
    <row r="30" spans="1:5" ht="38.25" x14ac:dyDescent="0.25">
      <c r="A30" s="171" t="s">
        <v>75</v>
      </c>
      <c r="B30" s="181">
        <v>3642</v>
      </c>
      <c r="C30" s="167" t="s">
        <v>403</v>
      </c>
      <c r="D30" s="182">
        <v>6406884</v>
      </c>
      <c r="E30" s="182">
        <v>20122910</v>
      </c>
    </row>
    <row r="31" spans="1:5" ht="25.5" x14ac:dyDescent="0.25">
      <c r="A31" s="171" t="s">
        <v>75</v>
      </c>
      <c r="B31" s="181">
        <v>501813</v>
      </c>
      <c r="C31" s="167" t="s">
        <v>404</v>
      </c>
      <c r="D31" s="182">
        <v>25307193</v>
      </c>
      <c r="E31" s="182">
        <v>48870149</v>
      </c>
    </row>
    <row r="32" spans="1:5" ht="38.25" x14ac:dyDescent="0.25">
      <c r="A32" s="171" t="s">
        <v>405</v>
      </c>
      <c r="B32" s="181">
        <v>102291</v>
      </c>
      <c r="C32" s="167" t="s">
        <v>406</v>
      </c>
      <c r="D32" s="182">
        <v>6406884</v>
      </c>
      <c r="E32" s="182">
        <v>18968576</v>
      </c>
    </row>
    <row r="33" spans="1:5" ht="51" x14ac:dyDescent="0.25">
      <c r="A33" s="171" t="s">
        <v>405</v>
      </c>
      <c r="B33" s="181">
        <v>102364</v>
      </c>
      <c r="C33" s="167" t="s">
        <v>407</v>
      </c>
      <c r="D33" s="182">
        <v>5445852</v>
      </c>
      <c r="E33" s="182">
        <v>27930782</v>
      </c>
    </row>
    <row r="34" spans="1:5" ht="51" x14ac:dyDescent="0.25">
      <c r="A34" s="171" t="s">
        <v>405</v>
      </c>
      <c r="B34" s="181">
        <v>736081</v>
      </c>
      <c r="C34" s="167" t="s">
        <v>408</v>
      </c>
      <c r="D34" s="182">
        <v>17939276</v>
      </c>
      <c r="E34" s="182">
        <v>20522746</v>
      </c>
    </row>
    <row r="35" spans="1:5" ht="63.75" x14ac:dyDescent="0.25">
      <c r="A35" s="171" t="s">
        <v>405</v>
      </c>
      <c r="B35" s="181">
        <v>736942</v>
      </c>
      <c r="C35" s="167" t="s">
        <v>409</v>
      </c>
      <c r="D35" s="182">
        <v>22846949</v>
      </c>
      <c r="E35" s="182">
        <v>68414861</v>
      </c>
    </row>
    <row r="36" spans="1:5" x14ac:dyDescent="0.25">
      <c r="A36" s="171" t="s">
        <v>405</v>
      </c>
      <c r="B36" s="181">
        <v>737248</v>
      </c>
      <c r="C36" s="167" t="s">
        <v>410</v>
      </c>
      <c r="D36" s="182">
        <v>2819029</v>
      </c>
      <c r="E36" s="182">
        <v>2819029</v>
      </c>
    </row>
  </sheetData>
  <mergeCells count="1">
    <mergeCell ref="A1:E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2F64-C1C9-4EBC-A7CA-BF5318320189}">
  <dimension ref="A1:L29"/>
  <sheetViews>
    <sheetView workbookViewId="0">
      <selection activeCell="C14" sqref="C14"/>
    </sheetView>
  </sheetViews>
  <sheetFormatPr defaultColWidth="9.140625" defaultRowHeight="15" x14ac:dyDescent="0.25"/>
  <cols>
    <col min="1" max="1" width="4.7109375" style="105" customWidth="1"/>
    <col min="2" max="2" width="1.7109375" style="105" customWidth="1"/>
    <col min="3" max="3" width="17.140625" style="105" customWidth="1"/>
    <col min="4" max="4" width="1.7109375" style="105" customWidth="1"/>
    <col min="5" max="16384" width="9.140625" style="105"/>
  </cols>
  <sheetData>
    <row r="1" spans="1:12" x14ac:dyDescent="0.25">
      <c r="A1" s="232" t="s">
        <v>0</v>
      </c>
      <c r="B1" s="232"/>
      <c r="C1" s="232"/>
      <c r="D1" s="232"/>
      <c r="E1" s="232"/>
      <c r="F1" s="232"/>
      <c r="G1" s="232"/>
      <c r="H1" s="232"/>
      <c r="I1" s="232"/>
      <c r="J1" s="232"/>
      <c r="K1" s="232"/>
      <c r="L1" s="232"/>
    </row>
    <row r="2" spans="1:12" x14ac:dyDescent="0.25">
      <c r="A2" s="232" t="s">
        <v>270</v>
      </c>
      <c r="B2" s="232"/>
      <c r="C2" s="232"/>
      <c r="D2" s="232"/>
      <c r="E2" s="232"/>
      <c r="F2" s="232"/>
      <c r="G2" s="232"/>
      <c r="H2" s="232"/>
      <c r="I2" s="232"/>
      <c r="J2" s="232"/>
      <c r="K2" s="232"/>
      <c r="L2" s="232"/>
    </row>
    <row r="3" spans="1:12" x14ac:dyDescent="0.25">
      <c r="A3" s="51"/>
      <c r="B3" s="51"/>
      <c r="C3" s="52"/>
      <c r="D3" s="51"/>
      <c r="E3" s="51"/>
      <c r="F3" s="51"/>
      <c r="G3" s="51"/>
      <c r="H3" s="230"/>
      <c r="I3" s="230"/>
      <c r="J3" s="230"/>
      <c r="K3" s="230"/>
      <c r="L3" s="155"/>
    </row>
    <row r="4" spans="1:12" ht="15" customHeight="1" x14ac:dyDescent="0.25">
      <c r="A4" s="51"/>
      <c r="B4" s="51"/>
      <c r="C4" s="52"/>
      <c r="D4" s="51"/>
      <c r="E4" s="51"/>
      <c r="F4" s="51"/>
      <c r="G4" s="51"/>
      <c r="H4" s="201" t="s">
        <v>269</v>
      </c>
      <c r="I4" s="201"/>
      <c r="J4" s="201"/>
      <c r="K4" s="201"/>
      <c r="L4" s="201"/>
    </row>
    <row r="5" spans="1:12" x14ac:dyDescent="0.25">
      <c r="A5" s="206" t="s">
        <v>113</v>
      </c>
      <c r="B5" s="233"/>
      <c r="C5" s="209" t="s">
        <v>268</v>
      </c>
      <c r="D5" s="233"/>
      <c r="E5" s="206" t="s">
        <v>267</v>
      </c>
      <c r="F5" s="206" t="s">
        <v>266</v>
      </c>
      <c r="G5" s="206" t="s">
        <v>265</v>
      </c>
      <c r="H5" s="184"/>
      <c r="I5" s="206" t="s">
        <v>264</v>
      </c>
      <c r="J5" s="206"/>
      <c r="K5" s="206" t="s">
        <v>17</v>
      </c>
      <c r="L5" s="206"/>
    </row>
    <row r="6" spans="1:12" x14ac:dyDescent="0.25">
      <c r="A6" s="206"/>
      <c r="B6" s="233"/>
      <c r="C6" s="209"/>
      <c r="D6" s="233"/>
      <c r="E6" s="206"/>
      <c r="F6" s="206"/>
      <c r="G6" s="206"/>
      <c r="H6" s="184" t="s">
        <v>263</v>
      </c>
      <c r="I6" s="233" t="s">
        <v>262</v>
      </c>
      <c r="J6" s="233"/>
      <c r="K6" s="233" t="s">
        <v>259</v>
      </c>
      <c r="L6" s="233"/>
    </row>
    <row r="7" spans="1:12" ht="15" customHeight="1" x14ac:dyDescent="0.25">
      <c r="A7" s="206"/>
      <c r="B7" s="233"/>
      <c r="C7" s="209"/>
      <c r="D7" s="233"/>
      <c r="E7" s="206"/>
      <c r="F7" s="206"/>
      <c r="G7" s="206"/>
      <c r="H7" s="184" t="s">
        <v>261</v>
      </c>
      <c r="I7" s="233" t="s">
        <v>260</v>
      </c>
      <c r="J7" s="233"/>
      <c r="K7" s="206" t="s">
        <v>17</v>
      </c>
      <c r="L7" s="206"/>
    </row>
    <row r="8" spans="1:12" x14ac:dyDescent="0.25">
      <c r="A8" s="207"/>
      <c r="B8" s="233"/>
      <c r="C8" s="210"/>
      <c r="D8" s="233"/>
      <c r="E8" s="207"/>
      <c r="F8" s="207"/>
      <c r="G8" s="207"/>
      <c r="H8" s="55" t="s">
        <v>259</v>
      </c>
      <c r="I8" s="207" t="s">
        <v>259</v>
      </c>
      <c r="J8" s="207"/>
      <c r="K8" s="207" t="s">
        <v>259</v>
      </c>
      <c r="L8" s="207"/>
    </row>
    <row r="9" spans="1:12" x14ac:dyDescent="0.25">
      <c r="A9" s="51"/>
      <c r="B9" s="51"/>
      <c r="C9" s="52"/>
      <c r="D9" s="51"/>
      <c r="E9" s="51" t="s">
        <v>8</v>
      </c>
      <c r="F9" s="51" t="s">
        <v>9</v>
      </c>
      <c r="G9" s="51" t="s">
        <v>10</v>
      </c>
      <c r="H9" s="51" t="s">
        <v>11</v>
      </c>
      <c r="I9" s="200" t="s">
        <v>12</v>
      </c>
      <c r="J9" s="200"/>
      <c r="K9" s="200" t="s">
        <v>13</v>
      </c>
      <c r="L9" s="200"/>
    </row>
    <row r="10" spans="1:12" x14ac:dyDescent="0.25">
      <c r="A10" s="51"/>
      <c r="B10" s="51"/>
      <c r="C10" s="52"/>
      <c r="D10" s="51"/>
      <c r="E10" s="52"/>
      <c r="F10" s="52"/>
      <c r="G10" s="52"/>
      <c r="H10" s="51"/>
      <c r="I10" s="230"/>
      <c r="J10" s="230"/>
      <c r="K10" s="230"/>
      <c r="L10" s="230"/>
    </row>
    <row r="11" spans="1:12" x14ac:dyDescent="0.25">
      <c r="A11" s="51">
        <v>1</v>
      </c>
      <c r="B11" s="51"/>
      <c r="C11" s="52" t="s">
        <v>258</v>
      </c>
      <c r="D11" s="51"/>
      <c r="E11" s="111">
        <v>7981</v>
      </c>
      <c r="F11" s="111">
        <v>7892</v>
      </c>
      <c r="G11" s="52">
        <v>89</v>
      </c>
      <c r="H11" s="51">
        <v>253</v>
      </c>
      <c r="I11" s="230">
        <v>46</v>
      </c>
      <c r="J11" s="230"/>
      <c r="K11" s="230">
        <v>299</v>
      </c>
      <c r="L11" s="230"/>
    </row>
    <row r="12" spans="1:12" x14ac:dyDescent="0.25">
      <c r="A12" s="51">
        <v>2</v>
      </c>
      <c r="B12" s="51"/>
      <c r="C12" s="52" t="s">
        <v>257</v>
      </c>
      <c r="D12" s="51"/>
      <c r="E12" s="111">
        <v>7873</v>
      </c>
      <c r="F12" s="111">
        <v>7766</v>
      </c>
      <c r="G12" s="52">
        <v>106</v>
      </c>
      <c r="H12" s="51">
        <v>253</v>
      </c>
      <c r="I12" s="230">
        <v>46</v>
      </c>
      <c r="J12" s="230"/>
      <c r="K12" s="230">
        <v>299</v>
      </c>
      <c r="L12" s="230"/>
    </row>
    <row r="13" spans="1:12" x14ac:dyDescent="0.25">
      <c r="A13" s="51">
        <v>3</v>
      </c>
      <c r="B13" s="51"/>
      <c r="C13" s="52" t="s">
        <v>256</v>
      </c>
      <c r="D13" s="51"/>
      <c r="E13" s="111">
        <v>7977</v>
      </c>
      <c r="F13" s="111">
        <v>7992</v>
      </c>
      <c r="G13" s="52">
        <v>-15</v>
      </c>
      <c r="H13" s="51">
        <v>339</v>
      </c>
      <c r="I13" s="230">
        <v>46</v>
      </c>
      <c r="J13" s="230"/>
      <c r="K13" s="230">
        <v>385</v>
      </c>
      <c r="L13" s="230"/>
    </row>
    <row r="14" spans="1:12" x14ac:dyDescent="0.25">
      <c r="A14" s="51">
        <v>4</v>
      </c>
      <c r="B14" s="51"/>
      <c r="C14" s="52" t="s">
        <v>255</v>
      </c>
      <c r="D14" s="51"/>
      <c r="E14" s="111">
        <v>8030</v>
      </c>
      <c r="F14" s="111">
        <v>8012</v>
      </c>
      <c r="G14" s="52">
        <v>18</v>
      </c>
      <c r="H14" s="51">
        <v>336</v>
      </c>
      <c r="I14" s="230">
        <v>45</v>
      </c>
      <c r="J14" s="230"/>
      <c r="K14" s="230">
        <v>381</v>
      </c>
      <c r="L14" s="230"/>
    </row>
    <row r="15" spans="1:12" x14ac:dyDescent="0.25">
      <c r="A15" s="51">
        <v>5</v>
      </c>
      <c r="B15" s="51"/>
      <c r="C15" s="52" t="s">
        <v>254</v>
      </c>
      <c r="D15" s="51"/>
      <c r="E15" s="111">
        <v>8029</v>
      </c>
      <c r="F15" s="111">
        <v>8035</v>
      </c>
      <c r="G15" s="52">
        <v>-6</v>
      </c>
      <c r="H15" s="51">
        <v>332</v>
      </c>
      <c r="I15" s="230">
        <v>45</v>
      </c>
      <c r="J15" s="230"/>
      <c r="K15" s="230">
        <v>377</v>
      </c>
      <c r="L15" s="230"/>
    </row>
    <row r="16" spans="1:12" x14ac:dyDescent="0.25">
      <c r="A16" s="51">
        <v>6</v>
      </c>
      <c r="B16" s="51"/>
      <c r="C16" s="52" t="s">
        <v>253</v>
      </c>
      <c r="D16" s="51"/>
      <c r="E16" s="111">
        <v>8025</v>
      </c>
      <c r="F16" s="111">
        <v>8062</v>
      </c>
      <c r="G16" s="52">
        <v>-37</v>
      </c>
      <c r="H16" s="51">
        <v>329</v>
      </c>
      <c r="I16" s="230">
        <v>45</v>
      </c>
      <c r="J16" s="230"/>
      <c r="K16" s="230">
        <v>374</v>
      </c>
      <c r="L16" s="230"/>
    </row>
    <row r="17" spans="1:12" x14ac:dyDescent="0.25">
      <c r="A17" s="51">
        <v>7</v>
      </c>
      <c r="B17" s="51"/>
      <c r="C17" s="52" t="s">
        <v>252</v>
      </c>
      <c r="D17" s="51"/>
      <c r="E17" s="111">
        <v>8179</v>
      </c>
      <c r="F17" s="111">
        <v>8089</v>
      </c>
      <c r="G17" s="52">
        <v>90</v>
      </c>
      <c r="H17" s="51">
        <v>327</v>
      </c>
      <c r="I17" s="230">
        <v>45</v>
      </c>
      <c r="J17" s="230"/>
      <c r="K17" s="230">
        <v>372</v>
      </c>
      <c r="L17" s="230"/>
    </row>
    <row r="18" spans="1:12" x14ac:dyDescent="0.25">
      <c r="A18" s="51">
        <v>8</v>
      </c>
      <c r="B18" s="51"/>
      <c r="C18" s="52" t="s">
        <v>251</v>
      </c>
      <c r="D18" s="51"/>
      <c r="E18" s="111">
        <v>8178</v>
      </c>
      <c r="F18" s="111">
        <v>8115</v>
      </c>
      <c r="G18" s="52">
        <v>63</v>
      </c>
      <c r="H18" s="51">
        <v>324</v>
      </c>
      <c r="I18" s="230">
        <v>44</v>
      </c>
      <c r="J18" s="230"/>
      <c r="K18" s="230">
        <v>368</v>
      </c>
      <c r="L18" s="230"/>
    </row>
    <row r="19" spans="1:12" x14ac:dyDescent="0.25">
      <c r="A19" s="51">
        <v>9</v>
      </c>
      <c r="B19" s="51"/>
      <c r="C19" s="52" t="s">
        <v>250</v>
      </c>
      <c r="D19" s="51"/>
      <c r="E19" s="111">
        <v>8178</v>
      </c>
      <c r="F19" s="111">
        <v>8142</v>
      </c>
      <c r="G19" s="52">
        <v>37</v>
      </c>
      <c r="H19" s="51">
        <v>321</v>
      </c>
      <c r="I19" s="230">
        <v>44</v>
      </c>
      <c r="J19" s="230"/>
      <c r="K19" s="230">
        <v>365</v>
      </c>
      <c r="L19" s="230"/>
    </row>
    <row r="20" spans="1:12" x14ac:dyDescent="0.25">
      <c r="A20" s="51"/>
      <c r="B20" s="51"/>
      <c r="C20" s="52"/>
      <c r="D20" s="51"/>
      <c r="E20" s="52"/>
      <c r="F20" s="52"/>
      <c r="G20" s="52"/>
      <c r="H20" s="51"/>
      <c r="I20" s="230"/>
      <c r="J20" s="230"/>
      <c r="K20" s="230"/>
      <c r="L20" s="230"/>
    </row>
    <row r="21" spans="1:12" x14ac:dyDescent="0.25">
      <c r="A21" s="232" t="s">
        <v>20</v>
      </c>
      <c r="B21" s="232"/>
      <c r="C21" s="52"/>
      <c r="D21" s="51"/>
      <c r="E21" s="52"/>
      <c r="F21" s="52"/>
      <c r="G21" s="52"/>
      <c r="H21" s="51"/>
      <c r="I21" s="230"/>
      <c r="J21" s="230"/>
      <c r="K21" s="230"/>
      <c r="L21" s="230"/>
    </row>
    <row r="22" spans="1:12" ht="25.5" customHeight="1" x14ac:dyDescent="0.25">
      <c r="A22" s="110" t="s">
        <v>14</v>
      </c>
      <c r="B22" s="231" t="s">
        <v>249</v>
      </c>
      <c r="C22" s="231"/>
      <c r="D22" s="231"/>
      <c r="E22" s="231"/>
      <c r="F22" s="231"/>
      <c r="G22" s="231"/>
      <c r="H22" s="231"/>
      <c r="I22" s="231"/>
      <c r="J22" s="231"/>
      <c r="K22" s="231"/>
      <c r="L22" s="231"/>
    </row>
    <row r="23" spans="1:12" ht="38.25" customHeight="1" x14ac:dyDescent="0.25">
      <c r="A23" s="110" t="s">
        <v>39</v>
      </c>
      <c r="B23" s="231" t="s">
        <v>248</v>
      </c>
      <c r="C23" s="231"/>
      <c r="D23" s="231"/>
      <c r="E23" s="231"/>
      <c r="F23" s="231"/>
      <c r="G23" s="231"/>
      <c r="H23" s="231"/>
      <c r="I23" s="231"/>
      <c r="J23" s="231"/>
      <c r="K23" s="231"/>
      <c r="L23" s="231"/>
    </row>
    <row r="24" spans="1:12" ht="51" customHeight="1" x14ac:dyDescent="0.25">
      <c r="A24" s="110" t="s">
        <v>84</v>
      </c>
      <c r="B24" s="231" t="s">
        <v>247</v>
      </c>
      <c r="C24" s="231"/>
      <c r="D24" s="231"/>
      <c r="E24" s="231"/>
      <c r="F24" s="231"/>
      <c r="G24" s="231"/>
      <c r="H24" s="231"/>
      <c r="I24" s="231"/>
      <c r="J24" s="231"/>
      <c r="K24" s="231"/>
      <c r="L24" s="231"/>
    </row>
    <row r="25" spans="1:12" x14ac:dyDescent="0.25">
      <c r="A25" s="109"/>
    </row>
    <row r="27" spans="1:12" x14ac:dyDescent="0.25">
      <c r="A27" s="108"/>
    </row>
    <row r="28" spans="1:12" x14ac:dyDescent="0.25">
      <c r="A28" s="108"/>
    </row>
    <row r="29" spans="1:12" x14ac:dyDescent="0.25">
      <c r="A29" s="108"/>
    </row>
  </sheetData>
  <mergeCells count="50">
    <mergeCell ref="A5:A8"/>
    <mergeCell ref="B5:B8"/>
    <mergeCell ref="C5:C8"/>
    <mergeCell ref="A1:L1"/>
    <mergeCell ref="A2:L2"/>
    <mergeCell ref="H3:I3"/>
    <mergeCell ref="J3:K3"/>
    <mergeCell ref="D5:D8"/>
    <mergeCell ref="E5:E8"/>
    <mergeCell ref="F5:F8"/>
    <mergeCell ref="H4:L4"/>
    <mergeCell ref="I11:J11"/>
    <mergeCell ref="K11:L11"/>
    <mergeCell ref="G5:G8"/>
    <mergeCell ref="I5:J5"/>
    <mergeCell ref="I6:J6"/>
    <mergeCell ref="I7:J7"/>
    <mergeCell ref="I8:J8"/>
    <mergeCell ref="K5:L5"/>
    <mergeCell ref="K6:L6"/>
    <mergeCell ref="K7:L7"/>
    <mergeCell ref="K8:L8"/>
    <mergeCell ref="I9:J9"/>
    <mergeCell ref="K9:L9"/>
    <mergeCell ref="I10:J10"/>
    <mergeCell ref="K10:L10"/>
    <mergeCell ref="I12:J12"/>
    <mergeCell ref="K12:L12"/>
    <mergeCell ref="I13:J13"/>
    <mergeCell ref="K13:L13"/>
    <mergeCell ref="I14:J14"/>
    <mergeCell ref="K14:L14"/>
    <mergeCell ref="B24:L24"/>
    <mergeCell ref="I18:J18"/>
    <mergeCell ref="K18:L18"/>
    <mergeCell ref="I19:J19"/>
    <mergeCell ref="K19:L19"/>
    <mergeCell ref="I20:J20"/>
    <mergeCell ref="K20:L20"/>
    <mergeCell ref="A21:B21"/>
    <mergeCell ref="I21:J21"/>
    <mergeCell ref="K21:L21"/>
    <mergeCell ref="B22:L22"/>
    <mergeCell ref="B23:L23"/>
    <mergeCell ref="I17:J17"/>
    <mergeCell ref="K17:L17"/>
    <mergeCell ref="I15:J15"/>
    <mergeCell ref="K15:L15"/>
    <mergeCell ref="I16:J16"/>
    <mergeCell ref="K16:L16"/>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6297-D386-491D-AE3E-65EACD5C9DE0}">
  <dimension ref="A1:I17"/>
  <sheetViews>
    <sheetView workbookViewId="0">
      <selection activeCell="C14" sqref="C14"/>
    </sheetView>
  </sheetViews>
  <sheetFormatPr defaultColWidth="9.140625" defaultRowHeight="15" x14ac:dyDescent="0.25"/>
  <cols>
    <col min="1" max="1" width="4.7109375" style="105" customWidth="1"/>
    <col min="2" max="2" width="1.7109375" style="105" customWidth="1"/>
    <col min="3" max="3" width="14.42578125" style="105" customWidth="1"/>
    <col min="4" max="4" width="1.7109375" style="105" customWidth="1"/>
    <col min="5" max="16384" width="9.140625" style="105"/>
  </cols>
  <sheetData>
    <row r="1" spans="1:9" x14ac:dyDescent="0.25">
      <c r="A1" s="232" t="s">
        <v>21</v>
      </c>
      <c r="B1" s="232"/>
      <c r="C1" s="232"/>
      <c r="D1" s="232"/>
      <c r="E1" s="232"/>
      <c r="F1" s="232"/>
      <c r="G1" s="232"/>
      <c r="H1" s="232"/>
      <c r="I1" s="232"/>
    </row>
    <row r="2" spans="1:9" x14ac:dyDescent="0.25">
      <c r="A2" s="232" t="s">
        <v>274</v>
      </c>
      <c r="B2" s="232"/>
      <c r="C2" s="232"/>
      <c r="D2" s="232"/>
      <c r="E2" s="232"/>
      <c r="F2" s="232"/>
      <c r="G2" s="232"/>
      <c r="H2" s="232"/>
      <c r="I2" s="232"/>
    </row>
    <row r="3" spans="1:9" x14ac:dyDescent="0.25">
      <c r="A3" s="51"/>
      <c r="B3" s="51"/>
      <c r="C3" s="52"/>
      <c r="D3" s="51"/>
      <c r="E3" s="51"/>
      <c r="F3" s="230"/>
      <c r="G3" s="230"/>
      <c r="H3" s="230"/>
      <c r="I3" s="155"/>
    </row>
    <row r="4" spans="1:9" ht="20.25" customHeight="1" x14ac:dyDescent="0.25">
      <c r="A4" s="206" t="s">
        <v>113</v>
      </c>
      <c r="B4" s="233"/>
      <c r="C4" s="209" t="s">
        <v>268</v>
      </c>
      <c r="D4" s="230"/>
      <c r="E4" s="230" t="s">
        <v>273</v>
      </c>
      <c r="F4" s="230"/>
      <c r="G4" s="200" t="s">
        <v>266</v>
      </c>
      <c r="H4" s="230" t="s">
        <v>272</v>
      </c>
      <c r="I4" s="230"/>
    </row>
    <row r="5" spans="1:9" x14ac:dyDescent="0.25">
      <c r="A5" s="206"/>
      <c r="B5" s="233"/>
      <c r="C5" s="209"/>
      <c r="D5" s="230"/>
      <c r="E5" s="230" t="s">
        <v>271</v>
      </c>
      <c r="F5" s="230"/>
      <c r="G5" s="200"/>
      <c r="H5" s="230" t="s">
        <v>271</v>
      </c>
      <c r="I5" s="230"/>
    </row>
    <row r="6" spans="1:9" x14ac:dyDescent="0.25">
      <c r="A6" s="207"/>
      <c r="B6" s="233"/>
      <c r="C6" s="210"/>
      <c r="D6" s="230"/>
      <c r="E6" s="201" t="s">
        <v>259</v>
      </c>
      <c r="F6" s="201"/>
      <c r="G6" s="201"/>
      <c r="H6" s="201" t="s">
        <v>259</v>
      </c>
      <c r="I6" s="201"/>
    </row>
    <row r="7" spans="1:9" x14ac:dyDescent="0.25">
      <c r="A7" s="51"/>
      <c r="B7" s="51"/>
      <c r="C7" s="52"/>
      <c r="D7" s="51"/>
      <c r="E7" s="236" t="s">
        <v>8</v>
      </c>
      <c r="F7" s="236"/>
      <c r="G7" s="52" t="s">
        <v>9</v>
      </c>
      <c r="H7" s="236" t="s">
        <v>10</v>
      </c>
      <c r="I7" s="236"/>
    </row>
    <row r="8" spans="1:9" x14ac:dyDescent="0.25">
      <c r="A8" s="51"/>
      <c r="B8" s="51"/>
      <c r="C8" s="52"/>
      <c r="D8" s="51"/>
      <c r="E8" s="235"/>
      <c r="F8" s="235"/>
      <c r="G8" s="52"/>
      <c r="H8" s="235"/>
      <c r="I8" s="235"/>
    </row>
    <row r="9" spans="1:9" x14ac:dyDescent="0.25">
      <c r="A9" s="51">
        <v>1</v>
      </c>
      <c r="B9" s="51"/>
      <c r="C9" s="52" t="s">
        <v>258</v>
      </c>
      <c r="D9" s="51"/>
      <c r="E9" s="235">
        <v>846</v>
      </c>
      <c r="F9" s="235"/>
      <c r="G9" s="52">
        <v>742</v>
      </c>
      <c r="H9" s="235">
        <v>103</v>
      </c>
      <c r="I9" s="235"/>
    </row>
    <row r="10" spans="1:9" x14ac:dyDescent="0.25">
      <c r="A10" s="51">
        <v>2</v>
      </c>
      <c r="B10" s="51"/>
      <c r="C10" s="52" t="s">
        <v>257</v>
      </c>
      <c r="D10" s="51"/>
      <c r="E10" s="235">
        <v>929</v>
      </c>
      <c r="F10" s="235"/>
      <c r="G10" s="52">
        <v>824</v>
      </c>
      <c r="H10" s="235">
        <v>105</v>
      </c>
      <c r="I10" s="235"/>
    </row>
    <row r="11" spans="1:9" x14ac:dyDescent="0.25">
      <c r="A11" s="51">
        <v>3</v>
      </c>
      <c r="B11" s="51"/>
      <c r="C11" s="52" t="s">
        <v>256</v>
      </c>
      <c r="D11" s="51"/>
      <c r="E11" s="235">
        <v>929</v>
      </c>
      <c r="F11" s="235"/>
      <c r="G11" s="52">
        <v>849</v>
      </c>
      <c r="H11" s="235">
        <v>80</v>
      </c>
      <c r="I11" s="235"/>
    </row>
    <row r="12" spans="1:9" x14ac:dyDescent="0.25">
      <c r="A12" s="51">
        <v>4</v>
      </c>
      <c r="B12" s="51"/>
      <c r="C12" s="52" t="s">
        <v>255</v>
      </c>
      <c r="D12" s="51"/>
      <c r="E12" s="235">
        <v>929</v>
      </c>
      <c r="F12" s="235"/>
      <c r="G12" s="52">
        <v>874</v>
      </c>
      <c r="H12" s="235">
        <v>55</v>
      </c>
      <c r="I12" s="235"/>
    </row>
    <row r="13" spans="1:9" x14ac:dyDescent="0.25">
      <c r="A13" s="51">
        <v>5</v>
      </c>
      <c r="B13" s="51"/>
      <c r="C13" s="52" t="s">
        <v>254</v>
      </c>
      <c r="D13" s="51"/>
      <c r="E13" s="235">
        <v>929</v>
      </c>
      <c r="F13" s="235"/>
      <c r="G13" s="52">
        <v>898</v>
      </c>
      <c r="H13" s="235">
        <v>30</v>
      </c>
      <c r="I13" s="235"/>
    </row>
    <row r="14" spans="1:9" x14ac:dyDescent="0.25">
      <c r="A14" s="51">
        <v>6</v>
      </c>
      <c r="B14" s="51"/>
      <c r="C14" s="52" t="s">
        <v>253</v>
      </c>
      <c r="D14" s="51"/>
      <c r="E14" s="235">
        <v>929</v>
      </c>
      <c r="F14" s="235"/>
      <c r="G14" s="52">
        <v>923</v>
      </c>
      <c r="H14" s="235">
        <v>6</v>
      </c>
      <c r="I14" s="235"/>
    </row>
    <row r="15" spans="1:9" x14ac:dyDescent="0.25">
      <c r="A15" s="51">
        <v>7</v>
      </c>
      <c r="B15" s="51"/>
      <c r="C15" s="52" t="s">
        <v>252</v>
      </c>
      <c r="D15" s="51"/>
      <c r="E15" s="234">
        <v>1251</v>
      </c>
      <c r="F15" s="234"/>
      <c r="G15" s="52">
        <v>948</v>
      </c>
      <c r="H15" s="235">
        <v>303</v>
      </c>
      <c r="I15" s="235"/>
    </row>
    <row r="16" spans="1:9" x14ac:dyDescent="0.25">
      <c r="A16" s="51">
        <v>8</v>
      </c>
      <c r="B16" s="51"/>
      <c r="C16" s="52" t="s">
        <v>251</v>
      </c>
      <c r="D16" s="51"/>
      <c r="E16" s="234">
        <v>1251</v>
      </c>
      <c r="F16" s="234"/>
      <c r="G16" s="52">
        <v>973</v>
      </c>
      <c r="H16" s="235">
        <v>278</v>
      </c>
      <c r="I16" s="235"/>
    </row>
    <row r="17" spans="1:9" x14ac:dyDescent="0.25">
      <c r="A17" s="51">
        <v>9</v>
      </c>
      <c r="B17" s="51"/>
      <c r="C17" s="52" t="s">
        <v>250</v>
      </c>
      <c r="D17" s="51"/>
      <c r="E17" s="234">
        <v>1251</v>
      </c>
      <c r="F17" s="234"/>
      <c r="G17" s="52">
        <v>998</v>
      </c>
      <c r="H17" s="235">
        <v>253</v>
      </c>
      <c r="I17" s="235"/>
    </row>
  </sheetData>
  <mergeCells count="36">
    <mergeCell ref="A1:I1"/>
    <mergeCell ref="A2:I2"/>
    <mergeCell ref="F3:H3"/>
    <mergeCell ref="A4:A6"/>
    <mergeCell ref="B4:B6"/>
    <mergeCell ref="C4:C6"/>
    <mergeCell ref="D4:D6"/>
    <mergeCell ref="E4:F4"/>
    <mergeCell ref="E5:F5"/>
    <mergeCell ref="E6:F6"/>
    <mergeCell ref="G4:G6"/>
    <mergeCell ref="H4:I4"/>
    <mergeCell ref="H5:I5"/>
    <mergeCell ref="H6:I6"/>
    <mergeCell ref="E9:F9"/>
    <mergeCell ref="H9:I9"/>
    <mergeCell ref="E10:F10"/>
    <mergeCell ref="H10:I10"/>
    <mergeCell ref="E7:F7"/>
    <mergeCell ref="H7:I7"/>
    <mergeCell ref="E8:F8"/>
    <mergeCell ref="H8:I8"/>
    <mergeCell ref="E13:F13"/>
    <mergeCell ref="H13:I13"/>
    <mergeCell ref="E14:F14"/>
    <mergeCell ref="H14:I14"/>
    <mergeCell ref="E11:F11"/>
    <mergeCell ref="H11:I11"/>
    <mergeCell ref="E12:F12"/>
    <mergeCell ref="H12:I12"/>
    <mergeCell ref="E17:F17"/>
    <mergeCell ref="H17:I17"/>
    <mergeCell ref="E15:F15"/>
    <mergeCell ref="H15:I15"/>
    <mergeCell ref="E16:F16"/>
    <mergeCell ref="H16:I16"/>
  </mergeCells>
  <pageMargins left="0.7" right="0.7" top="0.75" bottom="0.75" header="0.3" footer="0.3"/>
  <pageSetup orientation="portrait"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FADB-18E1-4589-B29E-491F35092716}">
  <dimension ref="A1:H18"/>
  <sheetViews>
    <sheetView workbookViewId="0">
      <selection activeCell="C18" sqref="C18:G18"/>
    </sheetView>
  </sheetViews>
  <sheetFormatPr defaultColWidth="9.140625" defaultRowHeight="15" x14ac:dyDescent="0.25"/>
  <cols>
    <col min="1" max="1" width="4.7109375" style="105" customWidth="1"/>
    <col min="2" max="2" width="1.7109375" style="105" customWidth="1"/>
    <col min="3" max="3" width="16.85546875" style="105" customWidth="1"/>
    <col min="4" max="4" width="1.7109375" style="105" customWidth="1"/>
    <col min="5" max="5" width="8.28515625" style="105" bestFit="1" customWidth="1"/>
    <col min="6" max="6" width="10.7109375" style="105" customWidth="1"/>
    <col min="7" max="7" width="13.7109375" style="105" customWidth="1"/>
    <col min="8" max="16384" width="9.140625" style="105"/>
  </cols>
  <sheetData>
    <row r="1" spans="1:8" x14ac:dyDescent="0.25">
      <c r="A1" s="232" t="s">
        <v>24</v>
      </c>
      <c r="B1" s="232"/>
      <c r="C1" s="232"/>
      <c r="D1" s="232"/>
      <c r="E1" s="232"/>
      <c r="F1" s="232"/>
      <c r="G1" s="232"/>
      <c r="H1" s="232"/>
    </row>
    <row r="2" spans="1:8" ht="15" customHeight="1" x14ac:dyDescent="0.25">
      <c r="A2" s="232" t="s">
        <v>278</v>
      </c>
      <c r="B2" s="232"/>
      <c r="C2" s="232"/>
      <c r="D2" s="232"/>
      <c r="E2" s="232"/>
      <c r="F2" s="232"/>
      <c r="G2" s="232"/>
      <c r="H2" s="232"/>
    </row>
    <row r="3" spans="1:8" x14ac:dyDescent="0.25">
      <c r="A3" s="51"/>
      <c r="B3" s="51"/>
      <c r="C3" s="52"/>
      <c r="D3" s="51"/>
      <c r="E3" s="51"/>
      <c r="F3" s="51"/>
      <c r="G3" s="51"/>
      <c r="H3" s="54"/>
    </row>
    <row r="4" spans="1:8" ht="39" x14ac:dyDescent="0.25">
      <c r="A4" s="55" t="s">
        <v>113</v>
      </c>
      <c r="B4" s="51"/>
      <c r="C4" s="185" t="s">
        <v>268</v>
      </c>
      <c r="D4" s="51"/>
      <c r="E4" s="55" t="s">
        <v>277</v>
      </c>
      <c r="F4" s="55" t="s">
        <v>266</v>
      </c>
      <c r="G4" s="55" t="s">
        <v>265</v>
      </c>
      <c r="H4" s="54"/>
    </row>
    <row r="5" spans="1:8" x14ac:dyDescent="0.25">
      <c r="A5" s="51"/>
      <c r="B5" s="51"/>
      <c r="C5" s="52"/>
      <c r="D5" s="51"/>
      <c r="E5" s="52" t="s">
        <v>8</v>
      </c>
      <c r="F5" s="52" t="s">
        <v>9</v>
      </c>
      <c r="G5" s="52" t="s">
        <v>10</v>
      </c>
      <c r="H5" s="54"/>
    </row>
    <row r="6" spans="1:8" x14ac:dyDescent="0.25">
      <c r="A6" s="51"/>
      <c r="B6" s="51"/>
      <c r="C6" s="52"/>
      <c r="D6" s="51"/>
      <c r="E6" s="52"/>
      <c r="F6" s="52"/>
      <c r="G6" s="52"/>
      <c r="H6" s="54"/>
    </row>
    <row r="7" spans="1:8" x14ac:dyDescent="0.25">
      <c r="A7" s="51">
        <v>1</v>
      </c>
      <c r="B7" s="51"/>
      <c r="C7" s="52" t="s">
        <v>258</v>
      </c>
      <c r="D7" s="51"/>
      <c r="E7" s="52">
        <v>703</v>
      </c>
      <c r="F7" s="52">
        <v>690</v>
      </c>
      <c r="G7" s="52">
        <v>13</v>
      </c>
      <c r="H7" s="54"/>
    </row>
    <row r="8" spans="1:8" x14ac:dyDescent="0.25">
      <c r="A8" s="51">
        <v>2</v>
      </c>
      <c r="B8" s="51"/>
      <c r="C8" s="52" t="s">
        <v>257</v>
      </c>
      <c r="D8" s="51"/>
      <c r="E8" s="52">
        <v>703</v>
      </c>
      <c r="F8" s="52">
        <v>690</v>
      </c>
      <c r="G8" s="52">
        <v>13</v>
      </c>
      <c r="H8" s="54"/>
    </row>
    <row r="9" spans="1:8" x14ac:dyDescent="0.25">
      <c r="A9" s="51">
        <v>3</v>
      </c>
      <c r="B9" s="51"/>
      <c r="C9" s="52" t="s">
        <v>256</v>
      </c>
      <c r="D9" s="51"/>
      <c r="E9" s="52">
        <v>703</v>
      </c>
      <c r="F9" s="52">
        <v>690</v>
      </c>
      <c r="G9" s="52">
        <v>13</v>
      </c>
      <c r="H9" s="54"/>
    </row>
    <row r="10" spans="1:8" x14ac:dyDescent="0.25">
      <c r="A10" s="51">
        <v>4</v>
      </c>
      <c r="B10" s="51"/>
      <c r="C10" s="52" t="s">
        <v>255</v>
      </c>
      <c r="D10" s="51"/>
      <c r="E10" s="52">
        <v>703</v>
      </c>
      <c r="F10" s="52">
        <v>690</v>
      </c>
      <c r="G10" s="52">
        <v>13</v>
      </c>
      <c r="H10" s="54"/>
    </row>
    <row r="11" spans="1:8" x14ac:dyDescent="0.25">
      <c r="A11" s="51">
        <v>5</v>
      </c>
      <c r="B11" s="51"/>
      <c r="C11" s="52" t="s">
        <v>254</v>
      </c>
      <c r="D11" s="51"/>
      <c r="E11" s="52">
        <v>703</v>
      </c>
      <c r="F11" s="52">
        <v>690</v>
      </c>
      <c r="G11" s="52">
        <v>13</v>
      </c>
      <c r="H11" s="54"/>
    </row>
    <row r="12" spans="1:8" x14ac:dyDescent="0.25">
      <c r="A12" s="51">
        <v>6</v>
      </c>
      <c r="B12" s="51"/>
      <c r="C12" s="52" t="s">
        <v>253</v>
      </c>
      <c r="D12" s="51"/>
      <c r="E12" s="52">
        <v>703</v>
      </c>
      <c r="F12" s="52">
        <v>690</v>
      </c>
      <c r="G12" s="52">
        <v>13</v>
      </c>
      <c r="H12" s="54"/>
    </row>
    <row r="13" spans="1:8" x14ac:dyDescent="0.25">
      <c r="A13" s="51">
        <v>7</v>
      </c>
      <c r="B13" s="51"/>
      <c r="C13" s="52" t="s">
        <v>252</v>
      </c>
      <c r="D13" s="51"/>
      <c r="E13" s="52" t="s">
        <v>276</v>
      </c>
      <c r="F13" s="52">
        <v>690</v>
      </c>
      <c r="G13" s="52">
        <v>28</v>
      </c>
      <c r="H13" s="54"/>
    </row>
    <row r="14" spans="1:8" x14ac:dyDescent="0.25">
      <c r="A14" s="51">
        <v>8</v>
      </c>
      <c r="B14" s="51"/>
      <c r="C14" s="52" t="s">
        <v>251</v>
      </c>
      <c r="D14" s="51"/>
      <c r="E14" s="52">
        <v>718</v>
      </c>
      <c r="F14" s="52">
        <v>690</v>
      </c>
      <c r="G14" s="52">
        <v>28</v>
      </c>
      <c r="H14" s="54"/>
    </row>
    <row r="15" spans="1:8" x14ac:dyDescent="0.25">
      <c r="A15" s="51">
        <v>9</v>
      </c>
      <c r="B15" s="51"/>
      <c r="C15" s="52" t="s">
        <v>250</v>
      </c>
      <c r="D15" s="51"/>
      <c r="E15" s="52">
        <v>718</v>
      </c>
      <c r="F15" s="52">
        <v>690</v>
      </c>
      <c r="G15" s="52">
        <v>28</v>
      </c>
      <c r="H15" s="54"/>
    </row>
    <row r="16" spans="1:8" x14ac:dyDescent="0.25">
      <c r="A16" s="51"/>
      <c r="B16" s="51"/>
      <c r="C16" s="52"/>
      <c r="D16" s="51"/>
      <c r="E16" s="52"/>
      <c r="F16" s="52"/>
      <c r="G16" s="52"/>
      <c r="H16" s="54"/>
    </row>
    <row r="17" spans="1:8" x14ac:dyDescent="0.25">
      <c r="A17" s="230" t="s">
        <v>238</v>
      </c>
      <c r="B17" s="230"/>
      <c r="C17" s="195"/>
      <c r="D17" s="195"/>
      <c r="E17" s="195"/>
      <c r="F17" s="195"/>
      <c r="G17" s="195"/>
      <c r="H17" s="54"/>
    </row>
    <row r="18" spans="1:8" x14ac:dyDescent="0.25">
      <c r="A18" s="237" t="s">
        <v>14</v>
      </c>
      <c r="B18" s="230"/>
      <c r="C18" s="195" t="s">
        <v>275</v>
      </c>
      <c r="D18" s="195"/>
      <c r="E18" s="195"/>
      <c r="F18" s="195"/>
      <c r="G18" s="195"/>
      <c r="H18" s="54"/>
    </row>
  </sheetData>
  <mergeCells count="6">
    <mergeCell ref="A1:H1"/>
    <mergeCell ref="A2:H2"/>
    <mergeCell ref="A17:B17"/>
    <mergeCell ref="C17:G17"/>
    <mergeCell ref="A18:B18"/>
    <mergeCell ref="C18:G18"/>
  </mergeCells>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A33C-DE6D-4B1A-92B1-B5CF2F969D6D}">
  <dimension ref="A1:O21"/>
  <sheetViews>
    <sheetView zoomScaleNormal="100" zoomScalePageLayoutView="80" workbookViewId="0">
      <selection activeCell="C11" sqref="C11"/>
    </sheetView>
  </sheetViews>
  <sheetFormatPr defaultColWidth="101.42578125" defaultRowHeight="12.75" x14ac:dyDescent="0.2"/>
  <cols>
    <col min="1" max="1" width="4.7109375" style="30" customWidth="1"/>
    <col min="2" max="2" width="1.7109375" style="30" customWidth="1"/>
    <col min="3" max="3" width="43.42578125" style="30" bestFit="1" customWidth="1"/>
    <col min="4" max="4" width="1.7109375" style="30" customWidth="1"/>
    <col min="5" max="5" width="8.5703125" style="64" customWidth="1"/>
    <col min="6" max="6" width="1.7109375" style="30" customWidth="1"/>
    <col min="7" max="12" width="10.42578125" style="30" customWidth="1"/>
    <col min="13" max="13" width="4.42578125" style="30" customWidth="1"/>
    <col min="14" max="14" width="10.5703125" style="30" customWidth="1"/>
    <col min="15" max="16384" width="101.42578125" style="30"/>
  </cols>
  <sheetData>
    <row r="1" spans="1:15" s="65" customFormat="1" x14ac:dyDescent="0.2">
      <c r="A1" s="24" t="s">
        <v>0</v>
      </c>
      <c r="B1" s="24"/>
      <c r="C1" s="24"/>
      <c r="D1" s="24"/>
      <c r="E1" s="24"/>
      <c r="F1" s="24"/>
      <c r="G1" s="24"/>
      <c r="H1" s="24"/>
      <c r="I1" s="24"/>
      <c r="J1" s="24"/>
      <c r="K1" s="24"/>
      <c r="L1" s="24"/>
    </row>
    <row r="2" spans="1:15" s="65" customFormat="1" x14ac:dyDescent="0.2">
      <c r="A2" s="24" t="s">
        <v>145</v>
      </c>
      <c r="B2" s="24"/>
      <c r="C2" s="24"/>
      <c r="D2" s="24"/>
      <c r="E2" s="24"/>
      <c r="F2" s="24"/>
      <c r="G2" s="24"/>
      <c r="H2" s="24"/>
      <c r="I2" s="24"/>
      <c r="J2" s="24"/>
      <c r="K2" s="24"/>
      <c r="L2" s="24"/>
    </row>
    <row r="4" spans="1:15" s="25" customFormat="1" x14ac:dyDescent="0.2">
      <c r="E4" s="63"/>
      <c r="G4" s="63">
        <v>2019</v>
      </c>
      <c r="H4" s="63">
        <v>2020</v>
      </c>
      <c r="I4" s="63">
        <v>2021</v>
      </c>
      <c r="J4" s="63">
        <v>2022</v>
      </c>
      <c r="K4" s="63">
        <v>2023</v>
      </c>
      <c r="L4" s="63">
        <v>2024</v>
      </c>
    </row>
    <row r="5" spans="1:15" s="28" customFormat="1" ht="25.5" x14ac:dyDescent="0.2">
      <c r="A5" s="27" t="s">
        <v>113</v>
      </c>
      <c r="C5" s="29" t="s">
        <v>2</v>
      </c>
      <c r="E5" s="27" t="s">
        <v>3</v>
      </c>
      <c r="G5" s="27" t="s">
        <v>4</v>
      </c>
      <c r="H5" s="27" t="s">
        <v>4</v>
      </c>
      <c r="I5" s="27" t="s">
        <v>4</v>
      </c>
      <c r="J5" s="27" t="s">
        <v>5</v>
      </c>
      <c r="K5" s="27" t="s">
        <v>50</v>
      </c>
      <c r="L5" s="27" t="s">
        <v>49</v>
      </c>
    </row>
    <row r="6" spans="1:15" x14ac:dyDescent="0.2">
      <c r="G6" s="64" t="s">
        <v>8</v>
      </c>
      <c r="H6" s="64" t="s">
        <v>9</v>
      </c>
      <c r="I6" s="64" t="s">
        <v>10</v>
      </c>
      <c r="J6" s="64" t="s">
        <v>11</v>
      </c>
      <c r="K6" s="64" t="s">
        <v>12</v>
      </c>
      <c r="L6" s="64" t="s">
        <v>13</v>
      </c>
      <c r="M6" s="10"/>
    </row>
    <row r="8" spans="1:15" x14ac:dyDescent="0.2">
      <c r="A8" s="64">
        <v>1</v>
      </c>
      <c r="C8" s="30" t="s">
        <v>146</v>
      </c>
      <c r="E8" s="64" t="s">
        <v>19</v>
      </c>
      <c r="G8" s="32">
        <f>19472.5-4.8</f>
        <v>19467.7</v>
      </c>
      <c r="H8" s="32">
        <f>G13</f>
        <v>20402.800000000003</v>
      </c>
      <c r="I8" s="32">
        <f>H13</f>
        <v>21259.900000000005</v>
      </c>
      <c r="J8" s="32">
        <f>I13</f>
        <v>22221.400000000005</v>
      </c>
      <c r="K8" s="32">
        <f>J13</f>
        <v>23535.1892326694</v>
      </c>
      <c r="L8" s="32">
        <f>K13</f>
        <v>24851.689232669403</v>
      </c>
    </row>
    <row r="9" spans="1:15" x14ac:dyDescent="0.2">
      <c r="A9" s="64">
        <v>2</v>
      </c>
      <c r="C9" s="30" t="s">
        <v>170</v>
      </c>
      <c r="E9" s="64" t="s">
        <v>19</v>
      </c>
      <c r="G9" s="32">
        <v>0</v>
      </c>
      <c r="H9" s="32">
        <v>0</v>
      </c>
      <c r="I9" s="32">
        <v>0</v>
      </c>
      <c r="J9" s="32">
        <v>10.4</v>
      </c>
      <c r="K9" s="32">
        <v>-69.599999999999994</v>
      </c>
      <c r="L9" s="32">
        <v>-317.5</v>
      </c>
    </row>
    <row r="10" spans="1:15" x14ac:dyDescent="0.2">
      <c r="A10" s="64">
        <v>3</v>
      </c>
      <c r="C10" s="30" t="s">
        <v>48</v>
      </c>
      <c r="E10" s="64" t="s">
        <v>19</v>
      </c>
      <c r="G10" s="32">
        <v>1056.2</v>
      </c>
      <c r="H10" s="32">
        <v>1023.4</v>
      </c>
      <c r="I10" s="32">
        <v>1211.7</v>
      </c>
      <c r="J10" s="32">
        <v>1442.2892326693927</v>
      </c>
      <c r="K10" s="32">
        <v>1541.9</v>
      </c>
      <c r="L10" s="32">
        <v>1504.3</v>
      </c>
    </row>
    <row r="11" spans="1:15" x14ac:dyDescent="0.2">
      <c r="A11" s="64">
        <v>4</v>
      </c>
      <c r="C11" s="30" t="s">
        <v>147</v>
      </c>
      <c r="E11" s="64" t="s">
        <v>19</v>
      </c>
      <c r="G11" s="32">
        <v>-121</v>
      </c>
      <c r="H11" s="32">
        <v>-166.2</v>
      </c>
      <c r="I11" s="32">
        <v>-250.2</v>
      </c>
      <c r="J11" s="32">
        <v>-139</v>
      </c>
      <c r="K11" s="32">
        <v>-155.80000000000001</v>
      </c>
      <c r="L11" s="32">
        <v>-226.8</v>
      </c>
    </row>
    <row r="12" spans="1:15" x14ac:dyDescent="0.2">
      <c r="A12" s="64">
        <v>5</v>
      </c>
      <c r="C12" s="30" t="s">
        <v>169</v>
      </c>
      <c r="E12" s="64" t="s">
        <v>19</v>
      </c>
      <c r="G12" s="32">
        <v>0</v>
      </c>
      <c r="H12" s="32">
        <v>0</v>
      </c>
      <c r="I12" s="32">
        <v>0.1</v>
      </c>
      <c r="J12" s="32">
        <v>0.1</v>
      </c>
      <c r="K12" s="32">
        <v>0</v>
      </c>
      <c r="L12" s="32">
        <v>0</v>
      </c>
    </row>
    <row r="13" spans="1:15" x14ac:dyDescent="0.2">
      <c r="A13" s="64">
        <v>6</v>
      </c>
      <c r="C13" s="30" t="s">
        <v>148</v>
      </c>
      <c r="E13" s="64" t="s">
        <v>19</v>
      </c>
      <c r="G13" s="33">
        <f>SUM(G8:G11)-0.1</f>
        <v>20402.800000000003</v>
      </c>
      <c r="H13" s="33">
        <f>SUM(H8:H11)-0.1</f>
        <v>21259.900000000005</v>
      </c>
      <c r="I13" s="33">
        <f>SUM(I8:I11)</f>
        <v>22221.400000000005</v>
      </c>
      <c r="J13" s="33">
        <f>SUM(J8:J12)</f>
        <v>23535.1892326694</v>
      </c>
      <c r="K13" s="33">
        <f t="shared" ref="K13:L13" si="0">SUM(K8:K12)</f>
        <v>24851.689232669403</v>
      </c>
      <c r="L13" s="33">
        <f t="shared" si="0"/>
        <v>25811.689232669403</v>
      </c>
      <c r="N13" s="113"/>
      <c r="O13" s="85"/>
    </row>
    <row r="14" spans="1:15" x14ac:dyDescent="0.2">
      <c r="A14" s="64"/>
      <c r="G14" s="32"/>
      <c r="H14" s="32"/>
      <c r="I14" s="32"/>
      <c r="J14" s="32"/>
      <c r="K14" s="32"/>
      <c r="L14" s="32"/>
      <c r="N14" s="85"/>
      <c r="O14" s="85"/>
    </row>
    <row r="15" spans="1:15" x14ac:dyDescent="0.2">
      <c r="A15" s="64">
        <v>7</v>
      </c>
      <c r="C15" s="30" t="s">
        <v>149</v>
      </c>
      <c r="E15" s="64" t="s">
        <v>19</v>
      </c>
      <c r="G15" s="33">
        <v>19765.5</v>
      </c>
      <c r="H15" s="33">
        <v>20582.099999999999</v>
      </c>
      <c r="I15" s="33">
        <v>21539.8</v>
      </c>
      <c r="J15" s="33">
        <v>22663.252413062866</v>
      </c>
      <c r="K15" s="33">
        <v>23880.2</v>
      </c>
      <c r="L15" s="33">
        <v>24922.9</v>
      </c>
      <c r="N15" s="113"/>
      <c r="O15" s="84"/>
    </row>
    <row r="16" spans="1:15" x14ac:dyDescent="0.2">
      <c r="A16" s="64"/>
      <c r="G16" s="32"/>
      <c r="H16" s="32"/>
      <c r="I16" s="32"/>
      <c r="J16" s="32"/>
      <c r="K16" s="32"/>
      <c r="L16" s="32"/>
      <c r="N16" s="113"/>
      <c r="O16" s="84"/>
    </row>
    <row r="17" spans="1:15" x14ac:dyDescent="0.2">
      <c r="A17" s="64">
        <v>8</v>
      </c>
      <c r="C17" s="30" t="s">
        <v>47</v>
      </c>
      <c r="H17" s="21">
        <f>H13-G13</f>
        <v>857.10000000000218</v>
      </c>
      <c r="I17" s="21">
        <f t="shared" ref="I17:L17" si="1">I13-H13</f>
        <v>961.5</v>
      </c>
      <c r="J17" s="21">
        <f t="shared" si="1"/>
        <v>1313.7892326693946</v>
      </c>
      <c r="K17" s="21">
        <f t="shared" si="1"/>
        <v>1316.5000000000036</v>
      </c>
      <c r="L17" s="21">
        <f t="shared" si="1"/>
        <v>960</v>
      </c>
      <c r="N17" s="113"/>
      <c r="O17" s="84"/>
    </row>
    <row r="18" spans="1:15" x14ac:dyDescent="0.2">
      <c r="A18" s="64">
        <v>9</v>
      </c>
      <c r="C18" s="30" t="s">
        <v>150</v>
      </c>
      <c r="H18" s="21">
        <f>H15-G15</f>
        <v>816.59999999999854</v>
      </c>
      <c r="I18" s="21">
        <f t="shared" ref="I18:L18" si="2">I15-H15</f>
        <v>957.70000000000073</v>
      </c>
      <c r="J18" s="21">
        <f t="shared" si="2"/>
        <v>1123.452413062867</v>
      </c>
      <c r="K18" s="21">
        <f t="shared" si="2"/>
        <v>1216.9475869371345</v>
      </c>
      <c r="L18" s="21">
        <f t="shared" si="2"/>
        <v>1042.7000000000007</v>
      </c>
      <c r="N18" s="85"/>
      <c r="O18" s="85"/>
    </row>
    <row r="19" spans="1:15" x14ac:dyDescent="0.2">
      <c r="N19" s="85"/>
      <c r="O19" s="85"/>
    </row>
    <row r="20" spans="1:15" x14ac:dyDescent="0.2">
      <c r="A20" s="25" t="s">
        <v>238</v>
      </c>
      <c r="E20" s="30"/>
      <c r="N20" s="85"/>
      <c r="O20" s="85"/>
    </row>
    <row r="21" spans="1:15" x14ac:dyDescent="0.2">
      <c r="A21" s="15" t="s">
        <v>14</v>
      </c>
      <c r="B21" s="30" t="s">
        <v>171</v>
      </c>
      <c r="N21" s="85"/>
      <c r="O21" s="85"/>
    </row>
  </sheetData>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53B3-8083-4C07-B79F-7D3445DF4919}">
  <dimension ref="A1:M22"/>
  <sheetViews>
    <sheetView zoomScaleNormal="100" zoomScalePageLayoutView="80" workbookViewId="0">
      <selection activeCell="C1" sqref="C1"/>
    </sheetView>
  </sheetViews>
  <sheetFormatPr defaultColWidth="101.42578125" defaultRowHeight="12.75" x14ac:dyDescent="0.2"/>
  <cols>
    <col min="1" max="1" width="4.7109375" style="30" customWidth="1"/>
    <col min="2" max="2" width="1.7109375" style="30" customWidth="1"/>
    <col min="3" max="3" width="44.42578125" style="30" customWidth="1"/>
    <col min="4" max="4" width="1.7109375" style="30" customWidth="1"/>
    <col min="5" max="5" width="8.5703125" style="64" customWidth="1"/>
    <col min="6" max="6" width="1.7109375" style="30" customWidth="1"/>
    <col min="7" max="12" width="10.42578125" style="30" customWidth="1"/>
    <col min="13" max="13" width="4.42578125" style="30" customWidth="1"/>
    <col min="14" max="14" width="8.140625" style="30" customWidth="1"/>
    <col min="15" max="16384" width="101.42578125" style="30"/>
  </cols>
  <sheetData>
    <row r="1" spans="1:13" s="65" customFormat="1" x14ac:dyDescent="0.2">
      <c r="A1" s="24" t="s">
        <v>21</v>
      </c>
      <c r="B1" s="24"/>
      <c r="C1" s="24"/>
      <c r="D1" s="24"/>
      <c r="E1" s="24"/>
      <c r="F1" s="24"/>
      <c r="G1" s="24"/>
      <c r="H1" s="24"/>
      <c r="I1" s="24"/>
      <c r="J1" s="24"/>
      <c r="K1" s="24"/>
      <c r="L1" s="24"/>
    </row>
    <row r="2" spans="1:13" s="65" customFormat="1" x14ac:dyDescent="0.2">
      <c r="A2" s="24" t="s">
        <v>151</v>
      </c>
      <c r="B2" s="24"/>
      <c r="C2" s="24"/>
      <c r="D2" s="24"/>
      <c r="E2" s="24"/>
      <c r="F2" s="24"/>
      <c r="G2" s="24"/>
      <c r="H2" s="24"/>
      <c r="I2" s="24"/>
      <c r="J2" s="24"/>
      <c r="K2" s="24"/>
      <c r="L2" s="24"/>
    </row>
    <row r="4" spans="1:13" s="25" customFormat="1" x14ac:dyDescent="0.2">
      <c r="E4" s="63"/>
      <c r="G4" s="63">
        <v>2019</v>
      </c>
      <c r="H4" s="63">
        <v>2020</v>
      </c>
      <c r="I4" s="63">
        <v>2021</v>
      </c>
      <c r="J4" s="63">
        <v>2022</v>
      </c>
      <c r="K4" s="63">
        <v>2023</v>
      </c>
      <c r="L4" s="63">
        <v>2024</v>
      </c>
    </row>
    <row r="5" spans="1:13" s="28" customFormat="1" ht="25.5" x14ac:dyDescent="0.2">
      <c r="A5" s="27" t="s">
        <v>113</v>
      </c>
      <c r="C5" s="29" t="s">
        <v>2</v>
      </c>
      <c r="E5" s="27" t="s">
        <v>3</v>
      </c>
      <c r="G5" s="27" t="s">
        <v>4</v>
      </c>
      <c r="H5" s="27" t="s">
        <v>4</v>
      </c>
      <c r="I5" s="27" t="s">
        <v>4</v>
      </c>
      <c r="J5" s="27" t="s">
        <v>5</v>
      </c>
      <c r="K5" s="27" t="s">
        <v>50</v>
      </c>
      <c r="L5" s="27" t="s">
        <v>49</v>
      </c>
    </row>
    <row r="6" spans="1:13" x14ac:dyDescent="0.2">
      <c r="G6" s="64" t="s">
        <v>8</v>
      </c>
      <c r="H6" s="64" t="s">
        <v>9</v>
      </c>
      <c r="I6" s="64" t="s">
        <v>10</v>
      </c>
      <c r="J6" s="64" t="s">
        <v>11</v>
      </c>
      <c r="K6" s="64" t="s">
        <v>12</v>
      </c>
      <c r="L6" s="64" t="s">
        <v>13</v>
      </c>
      <c r="M6" s="10"/>
    </row>
    <row r="8" spans="1:13" x14ac:dyDescent="0.2">
      <c r="A8" s="64">
        <v>1</v>
      </c>
      <c r="C8" s="30" t="s">
        <v>152</v>
      </c>
      <c r="E8" s="64" t="s">
        <v>19</v>
      </c>
      <c r="G8" s="32">
        <f>-6964.4+3.5</f>
        <v>-6960.9</v>
      </c>
      <c r="H8" s="32">
        <f>G14</f>
        <v>-7393</v>
      </c>
      <c r="I8" s="32">
        <f>H14</f>
        <v>-7799.7</v>
      </c>
      <c r="J8" s="60">
        <f>I14</f>
        <v>-8126.9000000000005</v>
      </c>
      <c r="K8" s="60">
        <f>J14</f>
        <v>-8730.3503499236031</v>
      </c>
      <c r="L8" s="60">
        <f>K14</f>
        <v>-9241.3374273568497</v>
      </c>
    </row>
    <row r="9" spans="1:13" x14ac:dyDescent="0.2">
      <c r="A9" s="64">
        <v>2</v>
      </c>
      <c r="C9" s="30" t="s">
        <v>170</v>
      </c>
      <c r="E9" s="64" t="s">
        <v>19</v>
      </c>
      <c r="G9" s="32">
        <v>0</v>
      </c>
      <c r="H9" s="32">
        <v>0</v>
      </c>
      <c r="I9" s="32">
        <v>0</v>
      </c>
      <c r="J9" s="60">
        <v>0</v>
      </c>
      <c r="K9" s="60">
        <v>0</v>
      </c>
      <c r="L9" s="60">
        <v>310.77415556227089</v>
      </c>
    </row>
    <row r="10" spans="1:13" x14ac:dyDescent="0.2">
      <c r="A10" s="64">
        <v>3</v>
      </c>
      <c r="C10" s="30" t="s">
        <v>153</v>
      </c>
      <c r="E10" s="64" t="s">
        <v>19</v>
      </c>
      <c r="G10" s="32">
        <v>-605.6</v>
      </c>
      <c r="H10" s="32">
        <v>-618.29999999999995</v>
      </c>
      <c r="I10" s="32">
        <v>-639</v>
      </c>
      <c r="J10" s="60">
        <v>-705.37224200000003</v>
      </c>
      <c r="K10" s="60">
        <v>-725.4</v>
      </c>
      <c r="L10" s="60">
        <v>-921</v>
      </c>
    </row>
    <row r="11" spans="1:13" x14ac:dyDescent="0.2">
      <c r="A11" s="64">
        <v>4</v>
      </c>
      <c r="C11" s="30" t="s">
        <v>147</v>
      </c>
      <c r="E11" s="64" t="s">
        <v>19</v>
      </c>
      <c r="G11" s="32">
        <f>173.5-G12</f>
        <v>120.86</v>
      </c>
      <c r="H11" s="32">
        <f>211.5-H12</f>
        <v>161.25994839686399</v>
      </c>
      <c r="I11" s="32">
        <f>311.6-I12</f>
        <v>250.20000000000002</v>
      </c>
      <c r="J11" s="60">
        <f>121.862892076398+8.259-1.6</f>
        <v>128.52189207639802</v>
      </c>
      <c r="K11" s="60">
        <v>153.91292256675302</v>
      </c>
      <c r="L11" s="60">
        <f>283.3-L12</f>
        <v>220.60000000000002</v>
      </c>
    </row>
    <row r="12" spans="1:13" x14ac:dyDescent="0.2">
      <c r="A12" s="64">
        <v>5</v>
      </c>
      <c r="C12" s="30" t="s">
        <v>154</v>
      </c>
      <c r="E12" s="64" t="s">
        <v>19</v>
      </c>
      <c r="G12" s="32">
        <v>52.64</v>
      </c>
      <c r="H12" s="32">
        <v>50.24005160313601</v>
      </c>
      <c r="I12" s="32">
        <v>61.4</v>
      </c>
      <c r="J12" s="60">
        <v>77.900000000000006</v>
      </c>
      <c r="K12" s="60">
        <v>61.5</v>
      </c>
      <c r="L12" s="60">
        <v>62.7</v>
      </c>
    </row>
    <row r="13" spans="1:13" x14ac:dyDescent="0.2">
      <c r="A13" s="64">
        <v>6</v>
      </c>
      <c r="C13" s="30" t="s">
        <v>169</v>
      </c>
      <c r="E13" s="64" t="s">
        <v>19</v>
      </c>
      <c r="G13" s="32">
        <v>0</v>
      </c>
      <c r="H13" s="32">
        <v>0</v>
      </c>
      <c r="I13" s="32">
        <v>0.1</v>
      </c>
      <c r="J13" s="60">
        <f>-1-103.5</f>
        <v>-104.5</v>
      </c>
      <c r="K13" s="60">
        <v>-1</v>
      </c>
      <c r="L13" s="60">
        <v>-0.4</v>
      </c>
    </row>
    <row r="14" spans="1:13" x14ac:dyDescent="0.2">
      <c r="A14" s="64">
        <v>7</v>
      </c>
      <c r="C14" s="30" t="s">
        <v>155</v>
      </c>
      <c r="E14" s="64" t="s">
        <v>19</v>
      </c>
      <c r="G14" s="33">
        <f>SUM(G8:G13)</f>
        <v>-7393</v>
      </c>
      <c r="H14" s="33">
        <f>SUM(H8:H13)+0.1</f>
        <v>-7799.7</v>
      </c>
      <c r="I14" s="33">
        <f>SUM(I8:I13)+0.1</f>
        <v>-8126.9000000000005</v>
      </c>
      <c r="J14" s="70">
        <f>SUM(J8:J13)</f>
        <v>-8730.3503499236031</v>
      </c>
      <c r="K14" s="70">
        <f>SUM(K8:K13)</f>
        <v>-9241.3374273568497</v>
      </c>
      <c r="L14" s="70">
        <f t="shared" ref="L14" si="0">SUM(L8:L13)</f>
        <v>-9568.6632717945777</v>
      </c>
    </row>
    <row r="15" spans="1:13" x14ac:dyDescent="0.2">
      <c r="A15" s="64"/>
      <c r="G15" s="32"/>
      <c r="H15" s="32"/>
      <c r="I15" s="32"/>
      <c r="J15" s="60"/>
      <c r="K15" s="60"/>
      <c r="L15" s="60"/>
    </row>
    <row r="16" spans="1:13" x14ac:dyDescent="0.2">
      <c r="A16" s="64">
        <v>8</v>
      </c>
      <c r="C16" s="30" t="s">
        <v>149</v>
      </c>
      <c r="E16" s="64" t="s">
        <v>19</v>
      </c>
      <c r="G16" s="33">
        <v>-7188.7</v>
      </c>
      <c r="H16" s="33">
        <v>-7571.2</v>
      </c>
      <c r="I16" s="33">
        <v>-8005.9</v>
      </c>
      <c r="J16" s="70">
        <v>-8516.9904145635392</v>
      </c>
      <c r="K16" s="70">
        <v>-9027.5890978569969</v>
      </c>
      <c r="L16" s="70">
        <f>-9193.18721988888-103.5</f>
        <v>-9296.6872198888796</v>
      </c>
    </row>
    <row r="17" spans="1:12" x14ac:dyDescent="0.2">
      <c r="A17" s="64"/>
      <c r="G17" s="32"/>
      <c r="H17" s="32"/>
      <c r="I17" s="32"/>
      <c r="J17" s="32"/>
      <c r="K17" s="32"/>
      <c r="L17" s="32"/>
    </row>
    <row r="18" spans="1:12" x14ac:dyDescent="0.2">
      <c r="A18" s="64">
        <v>9</v>
      </c>
      <c r="C18" s="30" t="s">
        <v>156</v>
      </c>
      <c r="H18" s="21">
        <f>H14-G14</f>
        <v>-406.69999999999982</v>
      </c>
      <c r="I18" s="21">
        <f t="shared" ref="I18:L18" si="1">I14-H14</f>
        <v>-327.20000000000073</v>
      </c>
      <c r="J18" s="21">
        <f t="shared" si="1"/>
        <v>-603.45034992360252</v>
      </c>
      <c r="K18" s="21">
        <f t="shared" si="1"/>
        <v>-510.98707743324667</v>
      </c>
      <c r="L18" s="21">
        <f t="shared" si="1"/>
        <v>-327.32584443772794</v>
      </c>
    </row>
    <row r="19" spans="1:12" x14ac:dyDescent="0.2">
      <c r="A19" s="64">
        <v>10</v>
      </c>
      <c r="C19" s="30" t="s">
        <v>150</v>
      </c>
      <c r="H19" s="21">
        <f>H16-G16</f>
        <v>-382.5</v>
      </c>
      <c r="I19" s="21">
        <f t="shared" ref="I19:L19" si="2">I16-H16</f>
        <v>-434.69999999999982</v>
      </c>
      <c r="J19" s="21">
        <f t="shared" si="2"/>
        <v>-511.09041456353953</v>
      </c>
      <c r="K19" s="21">
        <f t="shared" si="2"/>
        <v>-510.59868329345773</v>
      </c>
      <c r="L19" s="21">
        <f t="shared" si="2"/>
        <v>-269.09812203188267</v>
      </c>
    </row>
    <row r="21" spans="1:12" x14ac:dyDescent="0.2">
      <c r="A21" s="25" t="s">
        <v>238</v>
      </c>
      <c r="E21" s="30"/>
    </row>
    <row r="22" spans="1:12" x14ac:dyDescent="0.2">
      <c r="A22" s="15" t="s">
        <v>14</v>
      </c>
      <c r="B22" s="30" t="s">
        <v>171</v>
      </c>
    </row>
  </sheetData>
  <pageMargins left="0.7" right="0.7" top="0.75" bottom="0.75" header="0.3" footer="0.3"/>
  <pageSetup paperSize="5" orientation="landscape" r:id="rId1"/>
  <headerFooter>
    <oddHeader>&amp;R&amp;"Arial,Regular"&amp;10Filed: 2022-XX-XX
EB-2022-XXXX
Exhibit X
Tab X
Schedule X
Attachment X
Page 1 of X</oddHead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1777-1655-4AFA-BD8D-12BA5C69D6E9}">
  <dimension ref="A1:H15"/>
  <sheetViews>
    <sheetView zoomScaleNormal="100" workbookViewId="0">
      <selection activeCell="I19" sqref="I19"/>
    </sheetView>
  </sheetViews>
  <sheetFormatPr defaultColWidth="101.42578125" defaultRowHeight="12.75" x14ac:dyDescent="0.2"/>
  <cols>
    <col min="1" max="1" width="4.7109375" style="30" customWidth="1"/>
    <col min="2" max="2" width="1.7109375" style="30" customWidth="1"/>
    <col min="3" max="3" width="25.5703125" style="30" customWidth="1"/>
    <col min="4" max="4" width="1.7109375" style="30" customWidth="1"/>
    <col min="5" max="8" width="14" style="30" customWidth="1"/>
    <col min="9" max="16384" width="101.42578125" style="30"/>
  </cols>
  <sheetData>
    <row r="1" spans="1:8" s="65" customFormat="1" x14ac:dyDescent="0.2">
      <c r="A1" s="190" t="s">
        <v>24</v>
      </c>
      <c r="B1" s="190"/>
      <c r="C1" s="190"/>
      <c r="D1" s="190"/>
      <c r="E1" s="190"/>
      <c r="F1" s="190"/>
      <c r="G1" s="190"/>
      <c r="H1" s="190"/>
    </row>
    <row r="2" spans="1:8" s="65" customFormat="1" x14ac:dyDescent="0.2">
      <c r="A2" s="24" t="s">
        <v>157</v>
      </c>
      <c r="B2" s="24"/>
      <c r="C2" s="24"/>
      <c r="D2" s="24"/>
      <c r="E2" s="24"/>
      <c r="F2" s="24"/>
      <c r="G2" s="24"/>
      <c r="H2" s="24"/>
    </row>
    <row r="3" spans="1:8" x14ac:dyDescent="0.2">
      <c r="A3" s="190" t="s">
        <v>158</v>
      </c>
      <c r="B3" s="190"/>
      <c r="C3" s="190"/>
      <c r="D3" s="190"/>
      <c r="E3" s="190"/>
      <c r="F3" s="190"/>
      <c r="G3" s="190"/>
      <c r="H3" s="190"/>
    </row>
    <row r="4" spans="1:8" s="28" customFormat="1" ht="51" x14ac:dyDescent="0.2">
      <c r="A4" s="27" t="s">
        <v>113</v>
      </c>
      <c r="C4" s="29" t="s">
        <v>2</v>
      </c>
      <c r="E4" s="27" t="s">
        <v>146</v>
      </c>
      <c r="F4" s="27" t="s">
        <v>159</v>
      </c>
      <c r="G4" s="27" t="s">
        <v>160</v>
      </c>
      <c r="H4" s="27" t="s">
        <v>161</v>
      </c>
    </row>
    <row r="5" spans="1:8" x14ac:dyDescent="0.2">
      <c r="E5" s="64" t="s">
        <v>8</v>
      </c>
      <c r="F5" s="64" t="s">
        <v>9</v>
      </c>
      <c r="G5" s="64" t="s">
        <v>10</v>
      </c>
      <c r="H5" s="64" t="s">
        <v>172</v>
      </c>
    </row>
    <row r="7" spans="1:8" x14ac:dyDescent="0.2">
      <c r="A7" s="64">
        <v>1</v>
      </c>
      <c r="C7" s="30" t="s">
        <v>162</v>
      </c>
      <c r="E7" s="32">
        <f>17814.6001685386-3.1+0.1</f>
        <v>17811.6001685386</v>
      </c>
      <c r="F7" s="32">
        <v>-970.836960310226</v>
      </c>
      <c r="G7" s="32">
        <v>0</v>
      </c>
      <c r="H7" s="32">
        <f>SUM(E7:G7)</f>
        <v>16840.763208228374</v>
      </c>
    </row>
    <row r="8" spans="1:8" x14ac:dyDescent="0.2">
      <c r="A8" s="64">
        <f>A7+1</f>
        <v>2</v>
      </c>
      <c r="C8" s="30" t="s">
        <v>163</v>
      </c>
      <c r="E8" s="32">
        <v>4303.7334467650753</v>
      </c>
      <c r="F8" s="32">
        <v>658.8856987762199</v>
      </c>
      <c r="G8" s="32">
        <v>0</v>
      </c>
      <c r="H8" s="32">
        <f t="shared" ref="H8:H11" si="0">SUM(E8:G8)</f>
        <v>4962.6191455412954</v>
      </c>
    </row>
    <row r="9" spans="1:8" x14ac:dyDescent="0.2">
      <c r="A9" s="64">
        <f>A8+1</f>
        <v>3</v>
      </c>
      <c r="C9" s="30" t="s">
        <v>164</v>
      </c>
      <c r="E9" s="32">
        <f>1550.84228302043-1.5</f>
        <v>1549.3422830204299</v>
      </c>
      <c r="F9" s="32">
        <v>21.478950293185108</v>
      </c>
      <c r="G9" s="32">
        <v>0</v>
      </c>
      <c r="H9" s="32">
        <f t="shared" si="0"/>
        <v>1570.821233313615</v>
      </c>
    </row>
    <row r="10" spans="1:8" x14ac:dyDescent="0.2">
      <c r="A10" s="64">
        <f>A9+1</f>
        <v>4</v>
      </c>
      <c r="C10" s="30" t="s">
        <v>165</v>
      </c>
      <c r="E10" s="32">
        <f>1183.98058883997-0.3</f>
        <v>1183.6805888399701</v>
      </c>
      <c r="F10" s="32">
        <f>-27.0157047848522-G10</f>
        <v>-9.7157047848521998</v>
      </c>
      <c r="G10" s="32">
        <v>-17.3</v>
      </c>
      <c r="H10" s="32">
        <f t="shared" si="0"/>
        <v>1156.6648840551179</v>
      </c>
    </row>
    <row r="11" spans="1:8" x14ac:dyDescent="0.2">
      <c r="A11" s="64">
        <f>A10+1</f>
        <v>5</v>
      </c>
      <c r="C11" s="30" t="s">
        <v>166</v>
      </c>
      <c r="E11" s="32">
        <v>3.3336563833333335</v>
      </c>
      <c r="F11" s="32">
        <v>0</v>
      </c>
      <c r="G11" s="32">
        <v>0</v>
      </c>
      <c r="H11" s="32">
        <f t="shared" si="0"/>
        <v>3.3336563833333335</v>
      </c>
    </row>
    <row r="12" spans="1:8" ht="13.5" thickBot="1" x14ac:dyDescent="0.25">
      <c r="A12" s="64">
        <f>A11+1</f>
        <v>6</v>
      </c>
      <c r="C12" s="30" t="s">
        <v>17</v>
      </c>
      <c r="E12" s="38">
        <f>SUM(E7:E11)</f>
        <v>24851.690143547406</v>
      </c>
      <c r="F12" s="38">
        <f>SUM(F7:F11)</f>
        <v>-300.18801602567322</v>
      </c>
      <c r="G12" s="38">
        <f>SUM(G7:G11)</f>
        <v>-17.3</v>
      </c>
      <c r="H12" s="38">
        <f>SUM(H7:H11)</f>
        <v>24534.202127521734</v>
      </c>
    </row>
    <row r="13" spans="1:8" ht="13.5" thickTop="1" x14ac:dyDescent="0.2"/>
    <row r="14" spans="1:8" x14ac:dyDescent="0.2">
      <c r="A14" s="25"/>
    </row>
    <row r="15" spans="1:8" x14ac:dyDescent="0.2">
      <c r="A15" s="14"/>
    </row>
  </sheetData>
  <mergeCells count="2">
    <mergeCell ref="A1:H1"/>
    <mergeCell ref="A3:H3"/>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DB86-ECD1-4A60-93F8-F78932580A98}">
  <dimension ref="A1:H16"/>
  <sheetViews>
    <sheetView zoomScaleNormal="100" workbookViewId="0">
      <selection activeCell="Q37" sqref="Q37"/>
    </sheetView>
  </sheetViews>
  <sheetFormatPr defaultColWidth="101.42578125" defaultRowHeight="12.75" x14ac:dyDescent="0.2"/>
  <cols>
    <col min="1" max="1" width="4.7109375" style="30" customWidth="1"/>
    <col min="2" max="2" width="1.7109375" style="30" customWidth="1"/>
    <col min="3" max="3" width="26" style="30" customWidth="1"/>
    <col min="4" max="4" width="1.7109375" style="30" customWidth="1"/>
    <col min="5" max="8" width="14" style="30" customWidth="1"/>
    <col min="9" max="16384" width="101.42578125" style="30"/>
  </cols>
  <sheetData>
    <row r="1" spans="1:8" s="65" customFormat="1" x14ac:dyDescent="0.2">
      <c r="A1" s="190" t="s">
        <v>25</v>
      </c>
      <c r="B1" s="190"/>
      <c r="C1" s="190"/>
      <c r="D1" s="190"/>
      <c r="E1" s="190"/>
      <c r="F1" s="190"/>
      <c r="G1" s="190"/>
      <c r="H1" s="190"/>
    </row>
    <row r="2" spans="1:8" s="65" customFormat="1" x14ac:dyDescent="0.2">
      <c r="A2" s="24" t="s">
        <v>157</v>
      </c>
      <c r="B2" s="24"/>
      <c r="C2" s="24"/>
      <c r="D2" s="24"/>
      <c r="E2" s="24"/>
      <c r="F2" s="24"/>
      <c r="G2" s="24"/>
      <c r="H2" s="24"/>
    </row>
    <row r="3" spans="1:8" x14ac:dyDescent="0.2">
      <c r="A3" s="190" t="s">
        <v>28</v>
      </c>
      <c r="B3" s="190"/>
      <c r="C3" s="190"/>
      <c r="D3" s="190"/>
      <c r="E3" s="190"/>
      <c r="F3" s="190"/>
      <c r="G3" s="190"/>
      <c r="H3" s="190"/>
    </row>
    <row r="4" spans="1:8" x14ac:dyDescent="0.2">
      <c r="A4" s="77"/>
      <c r="B4" s="77"/>
      <c r="C4" s="77"/>
      <c r="D4" s="77"/>
      <c r="E4" s="77"/>
      <c r="F4" s="77"/>
      <c r="G4" s="77"/>
      <c r="H4" s="77"/>
    </row>
    <row r="5" spans="1:8" s="28" customFormat="1" ht="51" x14ac:dyDescent="0.2">
      <c r="A5" s="27" t="s">
        <v>113</v>
      </c>
      <c r="C5" s="29" t="s">
        <v>2</v>
      </c>
      <c r="E5" s="27" t="s">
        <v>167</v>
      </c>
      <c r="F5" s="27" t="s">
        <v>159</v>
      </c>
      <c r="G5" s="27" t="s">
        <v>160</v>
      </c>
      <c r="H5" s="27" t="s">
        <v>168</v>
      </c>
    </row>
    <row r="6" spans="1:8" x14ac:dyDescent="0.2">
      <c r="E6" s="66" t="s">
        <v>8</v>
      </c>
      <c r="F6" s="66" t="s">
        <v>9</v>
      </c>
      <c r="G6" s="66" t="s">
        <v>10</v>
      </c>
      <c r="H6" s="66" t="s">
        <v>172</v>
      </c>
    </row>
    <row r="8" spans="1:8" x14ac:dyDescent="0.2">
      <c r="A8" s="64">
        <v>1</v>
      </c>
      <c r="C8" s="30" t="s">
        <v>162</v>
      </c>
      <c r="E8" s="32">
        <v>-6537.3591135879014</v>
      </c>
      <c r="F8" s="32">
        <v>370.50837195660279</v>
      </c>
      <c r="G8" s="32">
        <v>0</v>
      </c>
      <c r="H8" s="32">
        <f>SUM(E8:G8)</f>
        <v>-6166.8507416312987</v>
      </c>
    </row>
    <row r="9" spans="1:8" x14ac:dyDescent="0.2">
      <c r="A9" s="64">
        <f>A8+1</f>
        <v>2</v>
      </c>
      <c r="C9" s="30" t="s">
        <v>163</v>
      </c>
      <c r="E9" s="32">
        <v>-1411.4283207785409</v>
      </c>
      <c r="F9" s="32">
        <v>-207.42543726813543</v>
      </c>
      <c r="G9" s="32">
        <v>0</v>
      </c>
      <c r="H9" s="32">
        <f t="shared" ref="H9:H12" si="0">SUM(E9:G9)</f>
        <v>-1618.8537580466764</v>
      </c>
    </row>
    <row r="10" spans="1:8" x14ac:dyDescent="0.2">
      <c r="A10" s="64">
        <f>A9+1</f>
        <v>3</v>
      </c>
      <c r="C10" s="30" t="s">
        <v>164</v>
      </c>
      <c r="E10" s="32">
        <f>-560.287466605912+0.4</f>
        <v>-559.88746660591198</v>
      </c>
      <c r="F10" s="32">
        <v>10.636179752063796</v>
      </c>
      <c r="G10" s="32">
        <v>0</v>
      </c>
      <c r="H10" s="32">
        <f t="shared" si="0"/>
        <v>-549.25128685384823</v>
      </c>
    </row>
    <row r="11" spans="1:8" x14ac:dyDescent="0.2">
      <c r="A11" s="64">
        <f>A10+1</f>
        <v>4</v>
      </c>
      <c r="C11" s="30" t="s">
        <v>165</v>
      </c>
      <c r="E11" s="32">
        <f>-729.95029972282+0.3-0.1</f>
        <v>-729.75029972282005</v>
      </c>
      <c r="F11" s="32">
        <f>137.05504112174-G11</f>
        <v>126.45504112174001</v>
      </c>
      <c r="G11" s="32">
        <v>10.6</v>
      </c>
      <c r="H11" s="32">
        <f t="shared" si="0"/>
        <v>-592.69525860108001</v>
      </c>
    </row>
    <row r="12" spans="1:8" x14ac:dyDescent="0.2">
      <c r="A12" s="64">
        <f>A11+1</f>
        <v>5</v>
      </c>
      <c r="C12" s="30" t="s">
        <v>166</v>
      </c>
      <c r="E12" s="32">
        <v>-2.9272778333333336</v>
      </c>
      <c r="F12" s="32">
        <v>0</v>
      </c>
      <c r="G12" s="32">
        <v>0</v>
      </c>
      <c r="H12" s="32">
        <f t="shared" si="0"/>
        <v>-2.9272778333333336</v>
      </c>
    </row>
    <row r="13" spans="1:8" ht="13.5" thickBot="1" x14ac:dyDescent="0.25">
      <c r="A13" s="64">
        <f>A12+1</f>
        <v>6</v>
      </c>
      <c r="C13" s="30" t="s">
        <v>17</v>
      </c>
      <c r="E13" s="38">
        <f>SUM(E8:E12)+0.1</f>
        <v>-9241.2524785285077</v>
      </c>
      <c r="F13" s="38">
        <f>SUM(F8:F12)</f>
        <v>300.17415556227115</v>
      </c>
      <c r="G13" s="38">
        <f>SUM(G8:G12)</f>
        <v>10.6</v>
      </c>
      <c r="H13" s="38">
        <f>SUM(H8:H12)</f>
        <v>-8930.5783229662356</v>
      </c>
    </row>
    <row r="14" spans="1:8" ht="13.5" thickTop="1" x14ac:dyDescent="0.2"/>
    <row r="15" spans="1:8" x14ac:dyDescent="0.2">
      <c r="A15" s="25"/>
    </row>
    <row r="16" spans="1:8" x14ac:dyDescent="0.2">
      <c r="A16" s="14"/>
    </row>
  </sheetData>
  <mergeCells count="2">
    <mergeCell ref="A1:H1"/>
    <mergeCell ref="A3:H3"/>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FC3A-254D-4990-8C98-4ED3702C4D3C}">
  <dimension ref="A1:F23"/>
  <sheetViews>
    <sheetView zoomScaleNormal="100" zoomScalePageLayoutView="90" workbookViewId="0">
      <selection activeCell="G16" sqref="G16"/>
    </sheetView>
  </sheetViews>
  <sheetFormatPr defaultColWidth="101.140625" defaultRowHeight="12.75" x14ac:dyDescent="0.2"/>
  <cols>
    <col min="1" max="1" width="5.5703125" style="1" bestFit="1" customWidth="1"/>
    <col min="2" max="2" width="1.42578125" style="1" customWidth="1"/>
    <col min="3" max="3" width="34.5703125" style="1" customWidth="1"/>
    <col min="4" max="4" width="1.42578125" style="1" customWidth="1"/>
    <col min="5" max="5" width="12.42578125" style="1" customWidth="1"/>
    <col min="6" max="6" width="3" style="1" customWidth="1"/>
    <col min="7" max="16384" width="101.140625" style="1"/>
  </cols>
  <sheetData>
    <row r="1" spans="1:6" s="2" customFormat="1" x14ac:dyDescent="0.2">
      <c r="A1" s="6" t="s">
        <v>0</v>
      </c>
      <c r="B1" s="6"/>
      <c r="C1" s="6"/>
      <c r="D1" s="6"/>
      <c r="E1" s="6"/>
      <c r="F1" s="6"/>
    </row>
    <row r="2" spans="1:6" s="2" customFormat="1" x14ac:dyDescent="0.2">
      <c r="A2" s="6" t="s">
        <v>411</v>
      </c>
      <c r="B2" s="6"/>
      <c r="C2" s="6"/>
      <c r="D2" s="6"/>
      <c r="E2" s="6"/>
      <c r="F2" s="6"/>
    </row>
    <row r="3" spans="1:6" s="2" customFormat="1" x14ac:dyDescent="0.2">
      <c r="A3" s="6" t="s">
        <v>44</v>
      </c>
      <c r="B3" s="6"/>
      <c r="C3" s="6"/>
      <c r="D3" s="6"/>
      <c r="E3" s="6"/>
      <c r="F3" s="6"/>
    </row>
    <row r="5" spans="1:6" s="3" customFormat="1" x14ac:dyDescent="0.2">
      <c r="A5" s="20" t="s">
        <v>43</v>
      </c>
    </row>
    <row r="6" spans="1:6" s="4" customFormat="1" x14ac:dyDescent="0.2">
      <c r="A6" s="8" t="s">
        <v>42</v>
      </c>
      <c r="C6" s="9" t="s">
        <v>2</v>
      </c>
      <c r="E6" s="99">
        <v>2024</v>
      </c>
    </row>
    <row r="7" spans="1:6" x14ac:dyDescent="0.2">
      <c r="E7" s="15"/>
      <c r="F7" s="10"/>
    </row>
    <row r="9" spans="1:6" x14ac:dyDescent="0.2">
      <c r="A9" s="5">
        <v>1</v>
      </c>
      <c r="C9" s="1" t="s">
        <v>34</v>
      </c>
      <c r="E9" s="11">
        <v>106.99037774285468</v>
      </c>
    </row>
    <row r="10" spans="1:6" x14ac:dyDescent="0.2">
      <c r="A10" s="5"/>
      <c r="E10" s="11"/>
    </row>
    <row r="11" spans="1:6" x14ac:dyDescent="0.2">
      <c r="A11" s="5">
        <v>2</v>
      </c>
      <c r="C11" s="1" t="s">
        <v>45</v>
      </c>
      <c r="E11" s="11">
        <v>-60.186114249104641</v>
      </c>
    </row>
    <row r="12" spans="1:6" x14ac:dyDescent="0.2">
      <c r="A12" s="5"/>
      <c r="E12" s="11"/>
    </row>
    <row r="13" spans="1:6" x14ac:dyDescent="0.2">
      <c r="A13" s="5">
        <v>3</v>
      </c>
      <c r="C13" s="1" t="s">
        <v>40</v>
      </c>
      <c r="E13" s="11">
        <v>-5.0764162604167291</v>
      </c>
    </row>
    <row r="14" spans="1:6" x14ac:dyDescent="0.2">
      <c r="A14" s="5"/>
      <c r="E14" s="11"/>
    </row>
    <row r="15" spans="1:6" x14ac:dyDescent="0.2">
      <c r="A15" s="5">
        <f>A13+1</f>
        <v>4</v>
      </c>
      <c r="C15" s="1" t="s">
        <v>37</v>
      </c>
      <c r="E15" s="11">
        <v>648.41124997650365</v>
      </c>
    </row>
    <row r="16" spans="1:6" x14ac:dyDescent="0.2">
      <c r="A16" s="5"/>
      <c r="C16" s="19"/>
      <c r="E16" s="11"/>
    </row>
    <row r="17" spans="1:5" x14ac:dyDescent="0.2">
      <c r="A17" s="5">
        <f>A15+1</f>
        <v>5</v>
      </c>
      <c r="C17" s="1" t="s">
        <v>139</v>
      </c>
      <c r="E17" s="11">
        <v>-132.07481291217007</v>
      </c>
    </row>
    <row r="18" spans="1:5" x14ac:dyDescent="0.2">
      <c r="A18" s="5"/>
      <c r="E18" s="18"/>
    </row>
    <row r="19" spans="1:5" ht="13.5" thickBot="1" x14ac:dyDescent="0.25">
      <c r="A19" s="5">
        <f>A17+1</f>
        <v>6</v>
      </c>
      <c r="C19" s="1" t="s">
        <v>412</v>
      </c>
      <c r="E19" s="13">
        <f>SUM(E9:E17)</f>
        <v>558.06428429766697</v>
      </c>
    </row>
    <row r="21" spans="1:5" x14ac:dyDescent="0.2">
      <c r="A21" s="3" t="s">
        <v>20</v>
      </c>
    </row>
    <row r="22" spans="1:5" x14ac:dyDescent="0.2">
      <c r="A22" s="17" t="s">
        <v>14</v>
      </c>
      <c r="B22" s="79" t="s">
        <v>413</v>
      </c>
      <c r="C22" s="79"/>
      <c r="D22" s="79"/>
    </row>
    <row r="23" spans="1:5" ht="41.1" customHeight="1" x14ac:dyDescent="0.2">
      <c r="A23" s="16" t="s">
        <v>39</v>
      </c>
      <c r="B23" s="191" t="s">
        <v>414</v>
      </c>
      <c r="C23" s="191"/>
      <c r="D23" s="191"/>
      <c r="E23" s="191"/>
    </row>
  </sheetData>
  <mergeCells count="1">
    <mergeCell ref="B23:E23"/>
  </mergeCells>
  <pageMargins left="0.7" right="0.7" top="0.75" bottom="0.75" header="0.3" footer="0.3"/>
  <pageSetup paperSize="5" orientation="landscape" r:id="rId1"/>
  <headerFooter>
    <oddHeader xml:space="preserve">&amp;RIN WRITTEN EVIDENCE
</oddHead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A1B1A-C444-48EB-B32C-5DC571636300}">
  <dimension ref="A1:L26"/>
  <sheetViews>
    <sheetView zoomScaleNormal="100" workbookViewId="0">
      <selection activeCell="J26" sqref="J26"/>
    </sheetView>
  </sheetViews>
  <sheetFormatPr defaultRowHeight="15" x14ac:dyDescent="0.25"/>
  <cols>
    <col min="1" max="1" width="4.7109375" customWidth="1"/>
    <col min="2" max="2" width="1.7109375" customWidth="1"/>
    <col min="3" max="3" width="38.5703125" customWidth="1"/>
    <col min="4" max="4" width="1.7109375" customWidth="1"/>
    <col min="6" max="6" width="1.7109375" customWidth="1"/>
    <col min="7" max="12" width="11.42578125" customWidth="1"/>
  </cols>
  <sheetData>
    <row r="1" spans="1:12" x14ac:dyDescent="0.25">
      <c r="A1" s="24" t="s">
        <v>21</v>
      </c>
      <c r="B1" s="24"/>
      <c r="C1" s="24"/>
      <c r="D1" s="24"/>
      <c r="E1" s="24"/>
      <c r="F1" s="24"/>
      <c r="G1" s="24"/>
      <c r="H1" s="24"/>
      <c r="I1" s="24"/>
      <c r="J1" s="24"/>
      <c r="K1" s="24"/>
      <c r="L1" s="24"/>
    </row>
    <row r="2" spans="1:12" x14ac:dyDescent="0.25">
      <c r="A2" s="24" t="s">
        <v>103</v>
      </c>
      <c r="B2" s="24"/>
      <c r="C2" s="24"/>
      <c r="D2" s="24"/>
      <c r="E2" s="24"/>
      <c r="F2" s="24"/>
      <c r="G2" s="24"/>
      <c r="H2" s="24"/>
      <c r="I2" s="24"/>
      <c r="J2" s="24"/>
      <c r="K2" s="24"/>
      <c r="L2" s="24"/>
    </row>
    <row r="4" spans="1:12" x14ac:dyDescent="0.25">
      <c r="A4" s="25"/>
      <c r="B4" s="25"/>
      <c r="C4" s="25"/>
      <c r="D4" s="25"/>
      <c r="E4" s="26"/>
      <c r="F4" s="25"/>
      <c r="G4" s="26">
        <v>2019</v>
      </c>
      <c r="H4" s="26">
        <v>2020</v>
      </c>
      <c r="I4" s="26">
        <v>2021</v>
      </c>
      <c r="J4" s="26">
        <v>2022</v>
      </c>
      <c r="K4" s="26">
        <v>2023</v>
      </c>
      <c r="L4" s="26">
        <v>2024</v>
      </c>
    </row>
    <row r="5" spans="1:12" ht="26.25" x14ac:dyDescent="0.25">
      <c r="A5" s="27" t="s">
        <v>113</v>
      </c>
      <c r="B5" s="28"/>
      <c r="C5" s="29" t="s">
        <v>2</v>
      </c>
      <c r="D5" s="28"/>
      <c r="E5" s="27" t="s">
        <v>3</v>
      </c>
      <c r="F5" s="28"/>
      <c r="G5" s="27" t="s">
        <v>4</v>
      </c>
      <c r="H5" s="27" t="s">
        <v>4</v>
      </c>
      <c r="I5" s="27" t="s">
        <v>4</v>
      </c>
      <c r="J5" s="27" t="s">
        <v>5</v>
      </c>
      <c r="K5" s="27" t="s">
        <v>6</v>
      </c>
      <c r="L5" s="27" t="s">
        <v>7</v>
      </c>
    </row>
    <row r="6" spans="1:12" x14ac:dyDescent="0.25">
      <c r="A6" s="23"/>
      <c r="B6" s="23"/>
      <c r="C6" s="23"/>
      <c r="D6" s="23"/>
      <c r="E6" s="23"/>
      <c r="F6" s="23"/>
      <c r="G6" s="31" t="s">
        <v>8</v>
      </c>
      <c r="H6" s="31" t="s">
        <v>9</v>
      </c>
      <c r="I6" s="31" t="s">
        <v>10</v>
      </c>
      <c r="J6" s="31" t="s">
        <v>11</v>
      </c>
      <c r="K6" s="31" t="s">
        <v>12</v>
      </c>
      <c r="L6" s="31" t="s">
        <v>13</v>
      </c>
    </row>
    <row r="8" spans="1:12" x14ac:dyDescent="0.25">
      <c r="A8" s="31">
        <v>1</v>
      </c>
      <c r="B8" s="23"/>
      <c r="C8" s="30" t="s">
        <v>34</v>
      </c>
      <c r="D8" s="23"/>
      <c r="E8" s="31" t="s">
        <v>19</v>
      </c>
      <c r="F8" s="23"/>
      <c r="G8" s="32">
        <v>74.875959030896496</v>
      </c>
      <c r="H8" s="32">
        <v>82.2</v>
      </c>
      <c r="I8" s="32">
        <v>92.474324527989225</v>
      </c>
      <c r="J8" s="32">
        <v>93.1</v>
      </c>
      <c r="K8" s="32">
        <v>101.5</v>
      </c>
      <c r="L8" s="32">
        <v>106.99037774285468</v>
      </c>
    </row>
    <row r="9" spans="1:12" x14ac:dyDescent="0.25">
      <c r="A9" s="31">
        <v>2</v>
      </c>
      <c r="B9" s="23"/>
      <c r="C9" s="30" t="s">
        <v>45</v>
      </c>
      <c r="D9" s="23"/>
      <c r="E9" s="31" t="s">
        <v>19</v>
      </c>
      <c r="F9" s="23"/>
      <c r="G9" s="32">
        <v>-91.012256328749999</v>
      </c>
      <c r="H9" s="32">
        <v>-81.8</v>
      </c>
      <c r="I9" s="32">
        <v>-68.874368350833336</v>
      </c>
      <c r="J9" s="32">
        <v>-67.7</v>
      </c>
      <c r="K9" s="32">
        <v>-64</v>
      </c>
      <c r="L9" s="32">
        <v>-60.186114249104641</v>
      </c>
    </row>
    <row r="10" spans="1:12" x14ac:dyDescent="0.25">
      <c r="A10" s="31">
        <v>3</v>
      </c>
      <c r="B10" s="23"/>
      <c r="C10" s="30" t="s">
        <v>51</v>
      </c>
      <c r="D10" s="23"/>
      <c r="E10" s="31" t="s">
        <v>19</v>
      </c>
      <c r="F10" s="23"/>
      <c r="G10" s="32">
        <v>5.5795319147681974</v>
      </c>
      <c r="H10" s="32">
        <v>3.1</v>
      </c>
      <c r="I10" s="32">
        <v>4.6634633400557499</v>
      </c>
      <c r="J10" s="32">
        <v>4.8</v>
      </c>
      <c r="K10" s="32">
        <v>4.8</v>
      </c>
      <c r="L10" s="32">
        <v>0</v>
      </c>
    </row>
    <row r="11" spans="1:12" x14ac:dyDescent="0.25">
      <c r="A11" s="31">
        <v>4</v>
      </c>
      <c r="B11" s="23"/>
      <c r="C11" s="30" t="s">
        <v>40</v>
      </c>
      <c r="D11" s="23"/>
      <c r="E11" s="31" t="s">
        <v>19</v>
      </c>
      <c r="F11" s="23"/>
      <c r="G11" s="32">
        <v>-30.244567503749998</v>
      </c>
      <c r="H11" s="32">
        <v>-22.3</v>
      </c>
      <c r="I11" s="32">
        <v>-15.51293445666667</v>
      </c>
      <c r="J11" s="32">
        <v>-15.3</v>
      </c>
      <c r="K11" s="32">
        <v>-17</v>
      </c>
      <c r="L11" s="32">
        <v>-5.0764162604167291</v>
      </c>
    </row>
    <row r="12" spans="1:12" x14ac:dyDescent="0.25">
      <c r="A12" s="31">
        <v>5</v>
      </c>
      <c r="B12" s="23"/>
      <c r="C12" s="30" t="s">
        <v>52</v>
      </c>
      <c r="D12" s="23"/>
      <c r="E12" s="31" t="s">
        <v>19</v>
      </c>
      <c r="F12" s="23"/>
      <c r="G12" s="32">
        <v>56.211107630000001</v>
      </c>
      <c r="H12" s="32">
        <v>59.5</v>
      </c>
      <c r="I12" s="32">
        <v>59.460736880000006</v>
      </c>
      <c r="J12" s="32">
        <v>59.460736880000006</v>
      </c>
      <c r="K12" s="32">
        <v>59.460736880000006</v>
      </c>
      <c r="L12" s="32">
        <v>0</v>
      </c>
    </row>
    <row r="13" spans="1:12" x14ac:dyDescent="0.25">
      <c r="A13" s="31">
        <v>6</v>
      </c>
      <c r="B13" s="23"/>
      <c r="C13" s="30" t="s">
        <v>37</v>
      </c>
      <c r="D13" s="23"/>
      <c r="E13" s="31" t="s">
        <v>19</v>
      </c>
      <c r="F13" s="23"/>
      <c r="G13" s="32">
        <v>521.97638418416659</v>
      </c>
      <c r="H13" s="32">
        <v>487.5</v>
      </c>
      <c r="I13" s="32">
        <v>594.65984582375006</v>
      </c>
      <c r="J13" s="32">
        <v>776.1</v>
      </c>
      <c r="K13" s="32">
        <v>580.6</v>
      </c>
      <c r="L13" s="32">
        <v>648.41124997650365</v>
      </c>
    </row>
    <row r="14" spans="1:12" x14ac:dyDescent="0.25">
      <c r="A14" s="31">
        <v>7</v>
      </c>
      <c r="B14" s="23"/>
      <c r="C14" s="30" t="s">
        <v>138</v>
      </c>
      <c r="D14" s="23"/>
      <c r="E14" s="31" t="s">
        <v>19</v>
      </c>
      <c r="F14" s="23"/>
      <c r="G14" s="34">
        <v>24.875589999999999</v>
      </c>
      <c r="H14" s="34">
        <v>23</v>
      </c>
      <c r="I14" s="34">
        <v>20.862713492196569</v>
      </c>
      <c r="J14" s="34">
        <v>5.4</v>
      </c>
      <c r="K14" s="34">
        <v>24.2</v>
      </c>
      <c r="L14" s="34">
        <v>-132.07481291217007</v>
      </c>
    </row>
    <row r="15" spans="1:12" x14ac:dyDescent="0.25">
      <c r="A15" s="31">
        <v>8</v>
      </c>
      <c r="B15" s="23"/>
      <c r="C15" s="30" t="s">
        <v>143</v>
      </c>
      <c r="D15" s="23"/>
      <c r="E15" s="23"/>
      <c r="F15" s="23"/>
      <c r="G15" s="33">
        <v>562.26174892733127</v>
      </c>
      <c r="H15" s="33">
        <v>551.20000000000005</v>
      </c>
      <c r="I15" s="33">
        <v>687.73378125649162</v>
      </c>
      <c r="J15" s="33">
        <v>855.86073687999999</v>
      </c>
      <c r="K15" s="33">
        <v>689.56073688000004</v>
      </c>
      <c r="L15" s="33">
        <f>SUM(L8:L14)</f>
        <v>558.06428429766697</v>
      </c>
    </row>
    <row r="16" spans="1:12" x14ac:dyDescent="0.25">
      <c r="A16" s="31"/>
      <c r="B16" s="23"/>
      <c r="C16" s="23"/>
      <c r="D16" s="23"/>
      <c r="E16" s="23"/>
      <c r="F16" s="23"/>
      <c r="G16" s="32"/>
      <c r="H16" s="35"/>
      <c r="I16" s="35"/>
      <c r="J16" s="35"/>
      <c r="K16" s="35"/>
      <c r="L16" s="35"/>
    </row>
    <row r="17" spans="1:12" s="23" customFormat="1" x14ac:dyDescent="0.25">
      <c r="A17" s="31"/>
      <c r="C17" s="25" t="s">
        <v>53</v>
      </c>
      <c r="G17" s="32"/>
      <c r="H17" s="36"/>
      <c r="I17" s="34"/>
      <c r="J17" s="34"/>
      <c r="K17" s="34"/>
      <c r="L17" s="34"/>
    </row>
    <row r="18" spans="1:12" s="23" customFormat="1" x14ac:dyDescent="0.25">
      <c r="A18" s="31">
        <v>9</v>
      </c>
      <c r="C18" s="30" t="s">
        <v>34</v>
      </c>
      <c r="H18" s="32">
        <f>H8-G8</f>
        <v>7.3240409691035069</v>
      </c>
      <c r="I18" s="32">
        <f t="shared" ref="I18:L18" si="0">I8-H8</f>
        <v>10.274324527989222</v>
      </c>
      <c r="J18" s="32">
        <f t="shared" si="0"/>
        <v>0.62567547201076934</v>
      </c>
      <c r="K18" s="32">
        <f t="shared" si="0"/>
        <v>8.4000000000000057</v>
      </c>
      <c r="L18" s="32">
        <f t="shared" si="0"/>
        <v>5.4903777428546761</v>
      </c>
    </row>
    <row r="19" spans="1:12" s="23" customFormat="1" x14ac:dyDescent="0.25">
      <c r="A19" s="31">
        <v>10</v>
      </c>
      <c r="C19" s="30" t="s">
        <v>45</v>
      </c>
      <c r="H19" s="32">
        <f t="shared" ref="H19:L19" si="1">H9-G9</f>
        <v>9.2122563287500014</v>
      </c>
      <c r="I19" s="32">
        <f t="shared" si="1"/>
        <v>12.925631649166661</v>
      </c>
      <c r="J19" s="32">
        <f t="shared" si="1"/>
        <v>1.1743683508333334</v>
      </c>
      <c r="K19" s="32">
        <f t="shared" si="1"/>
        <v>3.7000000000000028</v>
      </c>
      <c r="L19" s="32">
        <f t="shared" si="1"/>
        <v>3.8138857508953592</v>
      </c>
    </row>
    <row r="20" spans="1:12" s="23" customFormat="1" x14ac:dyDescent="0.25">
      <c r="A20" s="31">
        <v>11</v>
      </c>
      <c r="C20" s="30" t="s">
        <v>51</v>
      </c>
      <c r="H20" s="32">
        <f t="shared" ref="H20:L20" si="2">H10-G10</f>
        <v>-2.4795319147681973</v>
      </c>
      <c r="I20" s="32">
        <f t="shared" si="2"/>
        <v>1.5634633400557498</v>
      </c>
      <c r="J20" s="32">
        <f t="shared" si="2"/>
        <v>0.13653665994424991</v>
      </c>
      <c r="K20" s="32">
        <f t="shared" si="2"/>
        <v>0</v>
      </c>
      <c r="L20" s="32">
        <f t="shared" si="2"/>
        <v>-4.8</v>
      </c>
    </row>
    <row r="21" spans="1:12" s="23" customFormat="1" x14ac:dyDescent="0.25">
      <c r="A21" s="31">
        <v>12</v>
      </c>
      <c r="C21" s="30" t="s">
        <v>40</v>
      </c>
      <c r="H21" s="32">
        <f t="shared" ref="H21:L21" si="3">H11-G11</f>
        <v>7.9445675037499974</v>
      </c>
      <c r="I21" s="32">
        <f t="shared" si="3"/>
        <v>6.7870655433333305</v>
      </c>
      <c r="J21" s="32">
        <f t="shared" si="3"/>
        <v>0.21293445666666955</v>
      </c>
      <c r="K21" s="32">
        <f t="shared" si="3"/>
        <v>-1.6999999999999993</v>
      </c>
      <c r="L21" s="32">
        <f t="shared" si="3"/>
        <v>11.923583739583272</v>
      </c>
    </row>
    <row r="22" spans="1:12" s="23" customFormat="1" x14ac:dyDescent="0.25">
      <c r="A22" s="31">
        <v>13</v>
      </c>
      <c r="C22" s="30" t="s">
        <v>52</v>
      </c>
      <c r="H22" s="32">
        <f t="shared" ref="H22:L22" si="4">H12-G12</f>
        <v>3.2888923699999992</v>
      </c>
      <c r="I22" s="32">
        <f t="shared" si="4"/>
        <v>-3.9263119999993989E-2</v>
      </c>
      <c r="J22" s="32">
        <f t="shared" si="4"/>
        <v>0</v>
      </c>
      <c r="K22" s="32">
        <f t="shared" si="4"/>
        <v>0</v>
      </c>
      <c r="L22" s="32">
        <f t="shared" si="4"/>
        <v>-59.460736880000006</v>
      </c>
    </row>
    <row r="23" spans="1:12" s="23" customFormat="1" x14ac:dyDescent="0.25">
      <c r="A23" s="31">
        <v>14</v>
      </c>
      <c r="C23" s="30" t="s">
        <v>37</v>
      </c>
      <c r="H23" s="32">
        <f t="shared" ref="H23:L23" si="5">H13-G13</f>
        <v>-34.476384184166591</v>
      </c>
      <c r="I23" s="32">
        <f t="shared" si="5"/>
        <v>107.15984582375006</v>
      </c>
      <c r="J23" s="32">
        <f t="shared" si="5"/>
        <v>181.44015417624996</v>
      </c>
      <c r="K23" s="32">
        <f t="shared" si="5"/>
        <v>-195.5</v>
      </c>
      <c r="L23" s="32">
        <f t="shared" si="5"/>
        <v>67.811249976503632</v>
      </c>
    </row>
    <row r="24" spans="1:12" s="23" customFormat="1" x14ac:dyDescent="0.25">
      <c r="A24" s="31">
        <v>15</v>
      </c>
      <c r="C24" s="30" t="s">
        <v>138</v>
      </c>
      <c r="H24" s="37">
        <f t="shared" ref="H24:L24" si="6">H14-G14</f>
        <v>-1.875589999999999</v>
      </c>
      <c r="I24" s="37">
        <f t="shared" si="6"/>
        <v>-2.1372865078034309</v>
      </c>
      <c r="J24" s="37">
        <f t="shared" si="6"/>
        <v>-15.462713492196569</v>
      </c>
      <c r="K24" s="37">
        <f t="shared" si="6"/>
        <v>18.799999999999997</v>
      </c>
      <c r="L24" s="37">
        <f t="shared" si="6"/>
        <v>-156.27481291217006</v>
      </c>
    </row>
    <row r="25" spans="1:12" ht="15.75" thickBot="1" x14ac:dyDescent="0.3">
      <c r="A25" s="31">
        <v>16</v>
      </c>
      <c r="B25" s="23"/>
      <c r="C25" s="30" t="s">
        <v>104</v>
      </c>
      <c r="D25" s="23"/>
      <c r="E25" s="23"/>
      <c r="F25" s="23"/>
      <c r="G25" s="23"/>
      <c r="H25" s="38">
        <v>-11.061748927331223</v>
      </c>
      <c r="I25" s="38">
        <v>136.53378125649158</v>
      </c>
      <c r="J25" s="38">
        <v>168.22695562350836</v>
      </c>
      <c r="K25" s="38">
        <v>-166.29999999999995</v>
      </c>
      <c r="L25" s="38">
        <v>-114.76073687999997</v>
      </c>
    </row>
    <row r="26" spans="1:12" ht="15.75" thickTop="1" x14ac:dyDescent="0.25"/>
  </sheetData>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9</vt:i4>
      </vt:variant>
    </vt:vector>
  </HeadingPairs>
  <TitlesOfParts>
    <vt:vector size="45" baseType="lpstr">
      <vt:lpstr>2.1.1 - Table 1</vt:lpstr>
      <vt:lpstr>2.1.1 - Table 2</vt:lpstr>
      <vt:lpstr>2.1.1 - Table 3</vt:lpstr>
      <vt:lpstr>2.2.1 - Table 1</vt:lpstr>
      <vt:lpstr>2.2.1 - Table 2</vt:lpstr>
      <vt:lpstr>2.2.1 - Table 3</vt:lpstr>
      <vt:lpstr>2.2.1 - Table 4</vt:lpstr>
      <vt:lpstr>2.3.1 - Table 1</vt:lpstr>
      <vt:lpstr>2.3.1 - Table 2</vt:lpstr>
      <vt:lpstr>2.3.2 - Table 1</vt:lpstr>
      <vt:lpstr>2.3.2 - Table 2</vt:lpstr>
      <vt:lpstr>2.4.1 - Table 1</vt:lpstr>
      <vt:lpstr>2.4.2 - Table 1</vt:lpstr>
      <vt:lpstr>2.4.2 - Table 3</vt:lpstr>
      <vt:lpstr>2.4.2 - Table 4</vt:lpstr>
      <vt:lpstr>2.4.3 - Table 1</vt:lpstr>
      <vt:lpstr>2.4.3 - Table 2</vt:lpstr>
      <vt:lpstr>2.5.2 - Table 1</vt:lpstr>
      <vt:lpstr>2.5.3 - Table 1</vt:lpstr>
      <vt:lpstr>2.5.3 - Table 2</vt:lpstr>
      <vt:lpstr>2.5.3 - Table 3</vt:lpstr>
      <vt:lpstr>2.5.3 - Table 4</vt:lpstr>
      <vt:lpstr>2.5.3 - Table 5</vt:lpstr>
      <vt:lpstr>2.5.3 - Table 6</vt:lpstr>
      <vt:lpstr>2.5.3 - Table 7</vt:lpstr>
      <vt:lpstr>2.5.3 - Table 8</vt:lpstr>
      <vt:lpstr>2.5.3 - Table 9</vt:lpstr>
      <vt:lpstr>2.5.3 - Table 10</vt:lpstr>
      <vt:lpstr>2.5.3 - Table 11</vt:lpstr>
      <vt:lpstr>2.6.1 - Table 1</vt:lpstr>
      <vt:lpstr>2.6.1 - Table 4</vt:lpstr>
      <vt:lpstr>2.6.1 - Table 5</vt:lpstr>
      <vt:lpstr>2.6.1 - Table 6</vt:lpstr>
      <vt:lpstr>2.7.1 Table 1</vt:lpstr>
      <vt:lpstr>2.7.1 Table 2</vt:lpstr>
      <vt:lpstr>2.7.1 Table 3</vt:lpstr>
      <vt:lpstr>'2.7.1 Table 1'!_ftn1</vt:lpstr>
      <vt:lpstr>'2.7.1 Table 1'!_ftn2</vt:lpstr>
      <vt:lpstr>'2.7.1 Table 1'!_ftn3</vt:lpstr>
      <vt:lpstr>'2.7.1 Table 1'!_ftnref1</vt:lpstr>
      <vt:lpstr>'2.7.1 Table 1'!_ftnref2</vt:lpstr>
      <vt:lpstr>'2.7.1 Table 1'!_ftnref3</vt:lpstr>
      <vt:lpstr>'2.6.1 - Table 1'!_Hlk110597734</vt:lpstr>
      <vt:lpstr>'2.6.1 - Table 1'!_Hlk110949381</vt:lpstr>
      <vt:lpstr>'2.1.1 - 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2022-11-01T20:51:54Z</dcterms:created>
  <dcterms:modified xsi:type="dcterms:W3CDTF">2022-11-01T21:23:15Z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2022-11-01T20:52:23Z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92799fd7-6d4c-4c17-8dca-6804467d18a7</vt:lpwstr>
  </property>
  <property fmtid="{D5CDD505-2E9C-101B-9397-08002B2CF9AE}" pid="8" name="MSIP_Label_b1a6f161-e42b-4c47-8f69-f6a81e023e2d_ContentBits">
    <vt:lpwstr>0</vt:lpwstr>
  </property>
</Properties>
</file>