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hidePivotFieldList="1" defaultThemeVersion="166925"/>
  <mc:AlternateContent xmlns:mc="http://schemas.openxmlformats.org/markup-compatibility/2006">
    <mc:Choice Requires="x15">
      <x15ac:absPath xmlns:x15ac="http://schemas.microsoft.com/office/spreadsheetml/2010/11/ac" url="G:\Regulatory\2022\IRM 2023 Rates Application EB-2022-0026\05 Interrogatories\Response\Emailed to OEB Staff\"/>
    </mc:Choice>
  </mc:AlternateContent>
  <xr:revisionPtr revIDLastSave="0" documentId="8_{7C56759C-B162-4E91-A4DE-923735D539D4}" xr6:coauthVersionLast="47" xr6:coauthVersionMax="47" xr10:uidLastSave="{00000000-0000-0000-0000-000000000000}"/>
  <bookViews>
    <workbookView xWindow="-120" yWindow="-120" windowWidth="29040" windowHeight="15840" xr2:uid="{F6306CC6-F938-4B4F-B83D-E059F9120536}"/>
  </bookViews>
  <sheets>
    <sheet name="2018 Project Data" sheetId="2" r:id="rId1"/>
    <sheet name="2019 Project Data" sheetId="1" r:id="rId2"/>
  </sheets>
  <externalReferences>
    <externalReference r:id="rId3"/>
    <externalReference r:id="rId4"/>
    <externalReference r:id="rId5"/>
    <externalReference r:id="rId6"/>
    <externalReference r:id="rId7"/>
  </externalReferences>
  <definedNames>
    <definedName name="Business_Refrigeration_Program" localSheetId="0">'[1]2019 Net savings'!#REF!</definedName>
    <definedName name="Business_Refrigeration_Program">'2019 Project Data'!$C$30:$C$193</definedName>
    <definedName name="DemandAdjustment">'[1]2019 Net savings'!#REF!</definedName>
    <definedName name="DemandNTG">'[1]2019 Net savings'!#REF!</definedName>
    <definedName name="EnergyAdjustment">'[1]2019 Net savings'!#REF!</definedName>
    <definedName name="EnergyNTG">'[1]2019 Net savings'!#REF!</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[2]Database!$BW$12190:$BW$18332</definedName>
    <definedName name="LDC_Name">#REF!</definedName>
    <definedName name="MeasureList">[3]Sheet1!$K$6:$K$22</definedName>
    <definedName name="MEWarning" hidden="1">0</definedName>
    <definedName name="NameMap">'[1]2019 Net savings'!#REF!</definedName>
    <definedName name="NetDemandRange2019" localSheetId="0">'[1]3-a. 2019 Nets and Allocation'!$E$30:$E$193</definedName>
    <definedName name="NetDemandRange2019">'2019 Project Data'!$E$30:$E$193</definedName>
    <definedName name="NetEnergyRange2019" localSheetId="0">'[1]3-a. 2019 Nets and Allocation'!$D$30:$D$193</definedName>
    <definedName name="NetEnergyRange2019">'2019 Project Data'!$D$30:$D$193</definedName>
    <definedName name="ProgramRange2019" localSheetId="0">'[1]3-a. 2019 Nets and Allocation'!$C$30:$C$193</definedName>
    <definedName name="ProgramRange2019">'2019 Project Data'!$C$30:$C$193</definedName>
    <definedName name="project_count">[2]Database!$BI$12190:$BI$18332</definedName>
    <definedName name="RZclassRange2019" localSheetId="0">'[1]3-a. 2019 Nets and Allocation'!$G$30:$G$193</definedName>
    <definedName name="RZclassRange2019">'2019 Project Data'!$G$30:$G$193</definedName>
    <definedName name="SourceRange2019" localSheetId="0">'[1]3-a. 2019 Nets and Allocation'!$F$30:$F$193</definedName>
    <definedName name="SourceRange2019">'2019 Project Data'!$F$30:$F$193</definedName>
    <definedName name="Targets" localSheetId="0">'[4]LDC Targets'!$A$3:$D$83</definedName>
    <definedName name="Targets">'[5]LDC Targets'!$A$3:$D$83</definedName>
  </definedNames>
  <calcPr calcId="191029"/>
  <pivotCaches>
    <pivotCache cacheId="10" r:id="rId8"/>
    <pivotCache cacheId="1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85" i="2" l="1"/>
  <c r="Q84" i="2"/>
  <c r="Q83" i="2"/>
  <c r="Q82" i="2"/>
  <c r="Q81" i="2"/>
  <c r="Q80" i="2"/>
  <c r="Q79" i="2"/>
  <c r="Q86" i="2" s="1"/>
  <c r="J300" i="2"/>
  <c r="J296" i="2"/>
  <c r="J292" i="2"/>
  <c r="J288"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K181" i="2"/>
  <c r="J181" i="2"/>
  <c r="J180" i="2"/>
  <c r="J179" i="2"/>
  <c r="J178" i="2"/>
  <c r="K177" i="2"/>
  <c r="J177" i="2"/>
  <c r="J176" i="2"/>
  <c r="J175" i="2"/>
  <c r="K173" i="2"/>
  <c r="J172" i="2"/>
  <c r="J171" i="2"/>
  <c r="J170" i="2"/>
  <c r="K169" i="2"/>
  <c r="J169" i="2"/>
  <c r="J168" i="2"/>
  <c r="J167" i="2"/>
  <c r="J166" i="2"/>
  <c r="K165" i="2"/>
  <c r="J165" i="2"/>
  <c r="J164" i="2"/>
  <c r="J163" i="2"/>
  <c r="J162" i="2"/>
  <c r="K161" i="2"/>
  <c r="J161" i="2"/>
  <c r="J160" i="2"/>
  <c r="J159" i="2"/>
  <c r="J158" i="2"/>
  <c r="K157" i="2"/>
  <c r="J157" i="2"/>
  <c r="J156" i="2"/>
  <c r="J155" i="2"/>
  <c r="J154" i="2"/>
  <c r="K153" i="2"/>
  <c r="J153" i="2"/>
  <c r="J152" i="2"/>
  <c r="J151" i="2"/>
  <c r="J150" i="2"/>
  <c r="K149" i="2"/>
  <c r="J149" i="2"/>
  <c r="J148" i="2"/>
  <c r="J147" i="2"/>
  <c r="J146" i="2"/>
  <c r="K145" i="2"/>
  <c r="J145" i="2"/>
  <c r="J144" i="2"/>
  <c r="J143" i="2"/>
  <c r="J142" i="2"/>
  <c r="K141" i="2"/>
  <c r="J141" i="2"/>
  <c r="J140" i="2"/>
  <c r="J139" i="2"/>
  <c r="J138" i="2"/>
  <c r="K137" i="2"/>
  <c r="J137" i="2"/>
  <c r="J136" i="2"/>
  <c r="J135" i="2"/>
  <c r="J134" i="2"/>
  <c r="K133" i="2"/>
  <c r="J133" i="2"/>
  <c r="J132" i="2"/>
  <c r="J131" i="2"/>
  <c r="J130" i="2"/>
  <c r="K129" i="2"/>
  <c r="J129" i="2"/>
  <c r="J128" i="2"/>
  <c r="J127" i="2"/>
  <c r="J126" i="2"/>
  <c r="K125" i="2"/>
  <c r="J125" i="2"/>
  <c r="J124" i="2"/>
  <c r="J123" i="2"/>
  <c r="J122" i="2"/>
  <c r="K121" i="2"/>
  <c r="J121" i="2"/>
  <c r="J120" i="2"/>
  <c r="J119" i="2"/>
  <c r="J118" i="2"/>
  <c r="K117" i="2"/>
  <c r="J117" i="2"/>
  <c r="J116" i="2"/>
  <c r="J115" i="2"/>
  <c r="J114" i="2"/>
  <c r="K113" i="2"/>
  <c r="J113" i="2"/>
  <c r="J112" i="2"/>
  <c r="J111" i="2"/>
  <c r="J110" i="2"/>
  <c r="K109" i="2"/>
  <c r="J109" i="2"/>
  <c r="J108" i="2"/>
  <c r="J107" i="2"/>
  <c r="J106" i="2"/>
  <c r="K105" i="2"/>
  <c r="J105" i="2"/>
  <c r="K104" i="2"/>
  <c r="J104" i="2"/>
  <c r="J103" i="2"/>
  <c r="J102" i="2"/>
  <c r="K101" i="2"/>
  <c r="J101" i="2"/>
  <c r="K100" i="2"/>
  <c r="J100" i="2"/>
  <c r="J99" i="2"/>
  <c r="J98" i="2"/>
  <c r="K97" i="2"/>
  <c r="J97" i="2"/>
  <c r="K96" i="2"/>
  <c r="J96" i="2"/>
  <c r="J95" i="2"/>
  <c r="J94" i="2"/>
  <c r="J93" i="2"/>
  <c r="K92" i="2"/>
  <c r="J92" i="2"/>
  <c r="J91" i="2"/>
  <c r="J90" i="2"/>
  <c r="K89" i="2"/>
  <c r="J89" i="2"/>
  <c r="K88" i="2"/>
  <c r="J88" i="2"/>
  <c r="J87" i="2"/>
  <c r="J86" i="2"/>
  <c r="J85" i="2"/>
  <c r="K84" i="2"/>
  <c r="J84" i="2"/>
  <c r="J83" i="2"/>
  <c r="J82" i="2"/>
  <c r="J81" i="2"/>
  <c r="J80" i="2"/>
  <c r="J79" i="2"/>
  <c r="J78" i="2"/>
  <c r="K77" i="2"/>
  <c r="J77" i="2"/>
  <c r="K76" i="2"/>
  <c r="J76" i="2"/>
  <c r="J75" i="2"/>
  <c r="J74" i="2"/>
  <c r="K73" i="2"/>
  <c r="J73" i="2"/>
  <c r="K72" i="2"/>
  <c r="J72" i="2"/>
  <c r="J71" i="2"/>
  <c r="J70" i="2"/>
  <c r="K69" i="2"/>
  <c r="J69" i="2"/>
  <c r="K68" i="2"/>
  <c r="J68" i="2"/>
  <c r="J67" i="2"/>
  <c r="J66" i="2"/>
  <c r="K65" i="2"/>
  <c r="J65" i="2"/>
  <c r="K64" i="2"/>
  <c r="J64" i="2"/>
  <c r="J63" i="2"/>
  <c r="J62" i="2"/>
  <c r="K61" i="2"/>
  <c r="J61" i="2"/>
  <c r="J59" i="2"/>
  <c r="J58" i="2"/>
  <c r="K57" i="2"/>
  <c r="J57" i="2"/>
  <c r="K56" i="2"/>
  <c r="J56" i="2"/>
  <c r="J55" i="2"/>
  <c r="J54" i="2"/>
  <c r="K53" i="2"/>
  <c r="J53" i="2"/>
  <c r="K52" i="2"/>
  <c r="J52" i="2"/>
  <c r="J51" i="2"/>
  <c r="J50" i="2"/>
  <c r="K49" i="2"/>
  <c r="J49" i="2"/>
  <c r="K48" i="2"/>
  <c r="J48" i="2"/>
  <c r="K47" i="2"/>
  <c r="J47" i="2"/>
  <c r="J46" i="2"/>
  <c r="K45" i="2"/>
  <c r="J45" i="2"/>
  <c r="K44" i="2"/>
  <c r="J44" i="2"/>
  <c r="K43" i="2"/>
  <c r="J43" i="2"/>
  <c r="J42" i="2"/>
  <c r="K41" i="2"/>
  <c r="J41" i="2"/>
  <c r="K40" i="2"/>
  <c r="J40" i="2"/>
  <c r="K39" i="2"/>
  <c r="J39" i="2"/>
  <c r="J38" i="2"/>
  <c r="K37" i="2"/>
  <c r="J37" i="2"/>
  <c r="K36" i="2"/>
  <c r="J36" i="2"/>
  <c r="K35" i="2"/>
  <c r="J35" i="2"/>
  <c r="J34" i="2"/>
  <c r="K33" i="2"/>
  <c r="J33" i="2"/>
  <c r="K32" i="2"/>
  <c r="J32" i="2"/>
  <c r="J30" i="2"/>
  <c r="K29" i="2"/>
  <c r="J29" i="2"/>
  <c r="K28" i="2"/>
  <c r="J28" i="2"/>
  <c r="K27" i="2"/>
  <c r="J27" i="2"/>
  <c r="J26" i="2"/>
  <c r="K25" i="2"/>
  <c r="J25" i="2"/>
  <c r="K24" i="2"/>
  <c r="J24" i="2"/>
  <c r="K23" i="2"/>
  <c r="J23" i="2"/>
  <c r="J22" i="2"/>
  <c r="K21" i="2"/>
  <c r="J21" i="2"/>
  <c r="K20" i="2"/>
  <c r="J20" i="2"/>
  <c r="K19" i="2"/>
  <c r="J19" i="2"/>
  <c r="K299" i="2"/>
  <c r="J299" i="2"/>
  <c r="K18" i="2"/>
  <c r="J18" i="2"/>
  <c r="K17" i="2"/>
  <c r="J17" i="2"/>
  <c r="K295" i="2"/>
  <c r="J295" i="2"/>
  <c r="K16" i="2"/>
  <c r="J16" i="2"/>
  <c r="K283" i="2"/>
  <c r="J31" i="2"/>
  <c r="K15" i="2"/>
  <c r="J15" i="2"/>
  <c r="K298" i="2"/>
  <c r="J298" i="2"/>
  <c r="K14" i="2"/>
  <c r="J14" i="2"/>
  <c r="K269" i="2"/>
  <c r="K13" i="2"/>
  <c r="J13" i="2"/>
  <c r="K303" i="2"/>
  <c r="J303" i="2"/>
  <c r="K12" i="2"/>
  <c r="J12" i="2"/>
  <c r="K268" i="2"/>
  <c r="K11" i="2"/>
  <c r="J11" i="2"/>
  <c r="K267" i="2"/>
  <c r="J302" i="2"/>
  <c r="K10" i="2"/>
  <c r="J10" i="2"/>
  <c r="K9" i="2"/>
  <c r="J9" i="2"/>
  <c r="K8" i="2"/>
  <c r="J8" i="2"/>
  <c r="K7" i="2"/>
  <c r="J7" i="2"/>
  <c r="K6" i="2"/>
  <c r="J6" i="2"/>
  <c r="K5" i="2"/>
  <c r="J5" i="2"/>
  <c r="K4" i="2"/>
  <c r="K3" i="2"/>
  <c r="J3" i="2"/>
  <c r="K80" i="2" l="1"/>
  <c r="K108" i="2"/>
  <c r="K112" i="2"/>
  <c r="K116" i="2"/>
  <c r="K120" i="2"/>
  <c r="K124" i="2"/>
  <c r="K128" i="2"/>
  <c r="K132" i="2"/>
  <c r="K136" i="2"/>
  <c r="K140" i="2"/>
  <c r="K144" i="2"/>
  <c r="K148" i="2"/>
  <c r="K152" i="2"/>
  <c r="K156" i="2"/>
  <c r="K160" i="2"/>
  <c r="K164" i="2"/>
  <c r="K168" i="2"/>
  <c r="K172" i="2"/>
  <c r="K176" i="2"/>
  <c r="K180" i="2"/>
  <c r="K184" i="2"/>
  <c r="K188" i="2"/>
  <c r="K192" i="2"/>
  <c r="K196" i="2"/>
  <c r="K200" i="2"/>
  <c r="K204" i="2"/>
  <c r="K208" i="2"/>
  <c r="K212" i="2"/>
  <c r="K216" i="2"/>
  <c r="K220" i="2"/>
  <c r="K224" i="2"/>
  <c r="K228" i="2"/>
  <c r="K232" i="2"/>
  <c r="K236" i="2"/>
  <c r="K240" i="2"/>
  <c r="K244" i="2"/>
  <c r="K248" i="2"/>
  <c r="K252" i="2"/>
  <c r="K256" i="2"/>
  <c r="K260" i="2"/>
  <c r="K264" i="2"/>
  <c r="K272" i="2"/>
  <c r="K276" i="2"/>
  <c r="K280" i="2"/>
  <c r="K284" i="2"/>
  <c r="K288" i="2"/>
  <c r="K292" i="2"/>
  <c r="K296" i="2"/>
  <c r="K300" i="2"/>
  <c r="K60" i="2"/>
  <c r="J173" i="2"/>
  <c r="J289" i="2"/>
  <c r="J293" i="2"/>
  <c r="J297" i="2"/>
  <c r="J301" i="2"/>
  <c r="K93" i="2"/>
  <c r="K185" i="2"/>
  <c r="K189" i="2"/>
  <c r="K193" i="2"/>
  <c r="K197" i="2"/>
  <c r="K201" i="2"/>
  <c r="K205" i="2"/>
  <c r="K209" i="2"/>
  <c r="K213" i="2"/>
  <c r="K217" i="2"/>
  <c r="K221" i="2"/>
  <c r="K225" i="2"/>
  <c r="K229" i="2"/>
  <c r="K233" i="2"/>
  <c r="K237" i="2"/>
  <c r="K241" i="2"/>
  <c r="K245" i="2"/>
  <c r="K249" i="2"/>
  <c r="K253" i="2"/>
  <c r="K257" i="2"/>
  <c r="K261" i="2"/>
  <c r="K265" i="2"/>
  <c r="K273" i="2"/>
  <c r="K277" i="2"/>
  <c r="K281" i="2"/>
  <c r="K285" i="2"/>
  <c r="K289" i="2"/>
  <c r="K293" i="2"/>
  <c r="K297" i="2"/>
  <c r="K301" i="2"/>
  <c r="J60" i="2"/>
  <c r="J174" i="2"/>
  <c r="J290" i="2"/>
  <c r="J294" i="2"/>
  <c r="K85" i="2"/>
  <c r="K26" i="2"/>
  <c r="K34" i="2"/>
  <c r="K42" i="2"/>
  <c r="K50" i="2"/>
  <c r="K58" i="2"/>
  <c r="K66" i="2"/>
  <c r="K74" i="2"/>
  <c r="K82" i="2"/>
  <c r="K90" i="2"/>
  <c r="K98" i="2"/>
  <c r="K106" i="2"/>
  <c r="K114" i="2"/>
  <c r="K122" i="2"/>
  <c r="K130" i="2"/>
  <c r="K138" i="2"/>
  <c r="K146" i="2"/>
  <c r="K154" i="2"/>
  <c r="K162" i="2"/>
  <c r="K170" i="2"/>
  <c r="K178" i="2"/>
  <c r="K186" i="2"/>
  <c r="K194" i="2"/>
  <c r="K202" i="2"/>
  <c r="K210" i="2"/>
  <c r="K218" i="2"/>
  <c r="K226" i="2"/>
  <c r="K234" i="2"/>
  <c r="K242" i="2"/>
  <c r="K250" i="2"/>
  <c r="K258" i="2"/>
  <c r="K266" i="2"/>
  <c r="K274" i="2"/>
  <c r="K282" i="2"/>
  <c r="K286" i="2"/>
  <c r="K294" i="2"/>
  <c r="K302" i="2"/>
  <c r="K81" i="2"/>
  <c r="K22" i="2"/>
  <c r="K30" i="2"/>
  <c r="K38" i="2"/>
  <c r="K46" i="2"/>
  <c r="K54" i="2"/>
  <c r="K62" i="2"/>
  <c r="K70" i="2"/>
  <c r="K78" i="2"/>
  <c r="K86" i="2"/>
  <c r="K94" i="2"/>
  <c r="K102" i="2"/>
  <c r="K110" i="2"/>
  <c r="K118" i="2"/>
  <c r="K126" i="2"/>
  <c r="K134" i="2"/>
  <c r="K142" i="2"/>
  <c r="K150" i="2"/>
  <c r="K158" i="2"/>
  <c r="K166" i="2"/>
  <c r="K174" i="2"/>
  <c r="K182" i="2"/>
  <c r="K190" i="2"/>
  <c r="K198" i="2"/>
  <c r="K206" i="2"/>
  <c r="K214" i="2"/>
  <c r="K222" i="2"/>
  <c r="K230" i="2"/>
  <c r="K238" i="2"/>
  <c r="K246" i="2"/>
  <c r="K254" i="2"/>
  <c r="K262" i="2"/>
  <c r="K270" i="2"/>
  <c r="K278" i="2"/>
  <c r="K290" i="2"/>
  <c r="J4" i="2"/>
  <c r="J287" i="2"/>
  <c r="J291" i="2"/>
  <c r="K31" i="2"/>
  <c r="K51" i="2"/>
  <c r="K55" i="2"/>
  <c r="K59" i="2"/>
  <c r="K63" i="2"/>
  <c r="K67" i="2"/>
  <c r="K71" i="2"/>
  <c r="K75" i="2"/>
  <c r="K79" i="2"/>
  <c r="K83" i="2"/>
  <c r="K87" i="2"/>
  <c r="K91" i="2"/>
  <c r="K95" i="2"/>
  <c r="K99" i="2"/>
  <c r="K103" i="2"/>
  <c r="K107" i="2"/>
  <c r="K111" i="2"/>
  <c r="K115" i="2"/>
  <c r="K119" i="2"/>
  <c r="K123" i="2"/>
  <c r="K127" i="2"/>
  <c r="K131" i="2"/>
  <c r="K135" i="2"/>
  <c r="K139" i="2"/>
  <c r="K143" i="2"/>
  <c r="K147" i="2"/>
  <c r="K151" i="2"/>
  <c r="K155" i="2"/>
  <c r="K159" i="2"/>
  <c r="K163" i="2"/>
  <c r="K167" i="2"/>
  <c r="K171" i="2"/>
  <c r="K175" i="2"/>
  <c r="K179" i="2"/>
  <c r="K183" i="2"/>
  <c r="K187" i="2"/>
  <c r="K191" i="2"/>
  <c r="K195" i="2"/>
  <c r="K199" i="2"/>
  <c r="K203" i="2"/>
  <c r="K207" i="2"/>
  <c r="K211" i="2"/>
  <c r="K215" i="2"/>
  <c r="K219" i="2"/>
  <c r="K223" i="2"/>
  <c r="K227" i="2"/>
  <c r="K231" i="2"/>
  <c r="K235" i="2"/>
  <c r="K239" i="2"/>
  <c r="K243" i="2"/>
  <c r="K247" i="2"/>
  <c r="K251" i="2"/>
  <c r="K255" i="2"/>
  <c r="K259" i="2"/>
  <c r="K263" i="2"/>
  <c r="K271" i="2"/>
  <c r="K275" i="2"/>
  <c r="K279" i="2"/>
  <c r="K287" i="2"/>
  <c r="K291" i="2"/>
  <c r="P68" i="1"/>
  <c r="O68" i="1"/>
  <c r="N68" i="1"/>
  <c r="M68" i="1"/>
  <c r="L68" i="1"/>
  <c r="P67" i="1"/>
  <c r="O67" i="1"/>
  <c r="N67" i="1"/>
  <c r="M67" i="1"/>
  <c r="L67" i="1"/>
  <c r="P66" i="1"/>
  <c r="O66" i="1"/>
  <c r="N66" i="1"/>
  <c r="M66" i="1"/>
  <c r="L66" i="1"/>
  <c r="P65" i="1"/>
  <c r="O65" i="1"/>
  <c r="N65" i="1"/>
  <c r="M65" i="1"/>
  <c r="L65" i="1"/>
  <c r="P64" i="1"/>
  <c r="O64" i="1"/>
  <c r="N64" i="1"/>
  <c r="M64" i="1"/>
  <c r="L64" i="1"/>
  <c r="P63" i="1"/>
  <c r="O63" i="1"/>
  <c r="N63" i="1"/>
  <c r="M63" i="1"/>
  <c r="L63" i="1"/>
  <c r="L55" i="1"/>
  <c r="L54" i="1"/>
  <c r="L53" i="1"/>
  <c r="M47" i="1"/>
  <c r="L47" i="1"/>
  <c r="N47" i="1" s="1"/>
  <c r="M46" i="1"/>
  <c r="M45" i="1" s="1"/>
  <c r="L46" i="1"/>
  <c r="M44" i="1"/>
  <c r="L44" i="1"/>
  <c r="N44" i="1" s="1"/>
  <c r="M43" i="1"/>
  <c r="M42" i="1" s="1"/>
  <c r="L43" i="1"/>
  <c r="M54" i="1" s="1"/>
  <c r="M41" i="1"/>
  <c r="L41" i="1"/>
  <c r="N41" i="1" s="1"/>
  <c r="M40" i="1"/>
  <c r="M39" i="1" s="1"/>
  <c r="L40" i="1"/>
  <c r="M53" i="1" s="1"/>
  <c r="N53" i="1" s="1"/>
  <c r="M38" i="1"/>
  <c r="L38" i="1"/>
  <c r="N38" i="1" s="1"/>
  <c r="M37" i="1"/>
  <c r="L37" i="1"/>
  <c r="L36" i="1"/>
  <c r="M35" i="1"/>
  <c r="M33" i="1" s="1"/>
  <c r="L35" i="1"/>
  <c r="M34" i="1"/>
  <c r="L34" i="1"/>
  <c r="M32" i="1"/>
  <c r="L32" i="1"/>
  <c r="N32" i="1" s="1"/>
  <c r="M31" i="1"/>
  <c r="L31" i="1"/>
  <c r="L30" i="1" s="1"/>
  <c r="Q63" i="1" l="1"/>
  <c r="L33" i="1"/>
  <c r="Q68" i="1"/>
  <c r="M30" i="1"/>
  <c r="Q65" i="1"/>
  <c r="N54" i="1"/>
  <c r="L39" i="1"/>
  <c r="M36" i="1"/>
  <c r="M48" i="1" s="1"/>
  <c r="L42" i="1"/>
  <c r="M55" i="1"/>
  <c r="N55" i="1" s="1"/>
  <c r="L45" i="1"/>
  <c r="Q67" i="1"/>
  <c r="Q66" i="1"/>
  <c r="Q64" i="1"/>
  <c r="N35" i="1"/>
  <c r="N48" i="1" s="1"/>
  <c r="L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tc={6DB4752C-BE7A-E140-9AAB-3580F7A51581}</author>
  </authors>
  <commentList>
    <comment ref="D77" authorId="0" shapeId="0" xr:uid="{6DB4752C-BE7A-E140-9AAB-3580F7A51581}">
      <text>
        <t>[Threaded comment]
Your version of Excel allows you to read this threaded comment; however, any edits to it will get removed if the file is opened in a newer version of Excel. Learn more: https://go.microsoft.com/fwlink/?linkid=870924
Comment:
    From Tab 8</t>
      </text>
    </comment>
  </commentList>
</comments>
</file>

<file path=xl/sharedStrings.xml><?xml version="1.0" encoding="utf-8"?>
<sst xmlns="http://schemas.openxmlformats.org/spreadsheetml/2006/main" count="2430" uniqueCount="363">
  <si>
    <t>Instructions</t>
  </si>
  <si>
    <t xml:space="preserve">LDCs must clearly show how it has allocated actual CDM savings to applicable rate classes, including supporting documentation and rationale for its proposal.  This should be shown by customer class and program each year.  </t>
  </si>
  <si>
    <t xml:space="preserve">Allocation to rate classes for programs spanning more than one rate class were determined from project specific data. IESO provided project specific net energy data in 2015, 2016, 2017 and 2018. </t>
  </si>
  <si>
    <t>Rate classes and rate zones of customers were determined for each project and the share of total net savings associated with each rate class that bills by kWh were calculated.</t>
  </si>
  <si>
    <t>IESO provided project specific net demand reductions in 2015, 2016 and 2017. IESO provided gross demand reductions for project in 2018 and 2019 captured in the April 2019 Participation and Cost Report.</t>
  </si>
  <si>
    <t>Rate classes and rate zones of customers were determined for each project and the share of total demand reductions associated with each rate class that bills by kW were calculated.</t>
  </si>
  <si>
    <t>In 2013 and 2014, project specific information for gross energy savings and demand reductions were taken from CDM project databases and allocations were calculated as described above.</t>
  </si>
  <si>
    <t>In 2018 and 2019, results for some residential programs were available only in aggregate for Entegrus as a whole. For these, allocation to rate zones was based on residential metered kWh reported in the 2017 Yearbook of Electricity Distributors, the most recent year before the merger.</t>
  </si>
  <si>
    <t>Where project specific information was available for adjustments, allocations were calculated separately for those.</t>
  </si>
  <si>
    <t>Because energy and demand allocations were calculated separately, totals may not sum to exactly 100%</t>
  </si>
  <si>
    <t>Details of projects for 2019 are shown below, along with the calculation of the allocation across rate classes</t>
  </si>
  <si>
    <t>Net savings</t>
  </si>
  <si>
    <t>Application number</t>
  </si>
  <si>
    <t>Program</t>
  </si>
  <si>
    <t>Net energy savings (kWh)</t>
  </si>
  <si>
    <t>Net demand savings (kW)</t>
  </si>
  <si>
    <t>Source</t>
  </si>
  <si>
    <t>Rate zone and class</t>
  </si>
  <si>
    <t>Net Energy (kWh)</t>
  </si>
  <si>
    <t>Net demand (kW)</t>
  </si>
  <si>
    <t>Adjusted net energy to P&amp;C</t>
  </si>
  <si>
    <t>CKH-BRI-104-00983</t>
  </si>
  <si>
    <t>Business_Refrigeration_Program</t>
  </si>
  <si>
    <t>P&amp;C</t>
  </si>
  <si>
    <t>Main - GS&lt;50</t>
  </si>
  <si>
    <t>CKH-BRI-104-01030</t>
  </si>
  <si>
    <t>STE - GS&lt;50</t>
  </si>
  <si>
    <t>CKH-BRI-104-01028</t>
  </si>
  <si>
    <t>Post-P&amp;C</t>
  </si>
  <si>
    <t>CKH-BRI-104-01027</t>
  </si>
  <si>
    <t>STE - GS&gt;50</t>
  </si>
  <si>
    <t>HPNC</t>
  </si>
  <si>
    <t>CKH-BRI-104-01017</t>
  </si>
  <si>
    <t>CKH-BRI-104-00981</t>
  </si>
  <si>
    <t>CKH-BRI-104-00984</t>
  </si>
  <si>
    <t>New Home Construction</t>
  </si>
  <si>
    <t>CKH-BRI-147-00005</t>
  </si>
  <si>
    <t>Main - GS&gt;50</t>
  </si>
  <si>
    <t>CKH-BRI-147-00004</t>
  </si>
  <si>
    <t>CKH-BRI-104-01033</t>
  </si>
  <si>
    <t>Retrofit</t>
  </si>
  <si>
    <t>CKH-BRI-104-00980</t>
  </si>
  <si>
    <t>CKH-BRI-147-00003</t>
  </si>
  <si>
    <t>CKH-BRI-104-01026</t>
  </si>
  <si>
    <t xml:space="preserve">Small Business Lighting </t>
  </si>
  <si>
    <t>CKH-BRI-104-00484</t>
  </si>
  <si>
    <t>CKH-BRI-104-00778</t>
  </si>
  <si>
    <t>CKH-BRI-104-00258</t>
  </si>
  <si>
    <t>PSUP</t>
  </si>
  <si>
    <t>CKH-BRI-147-00006</t>
  </si>
  <si>
    <t>CKH-BRI-147-00007</t>
  </si>
  <si>
    <t>CKH-BRI-147-00008</t>
  </si>
  <si>
    <t>Grand Total</t>
  </si>
  <si>
    <t>CKH-BRI-147-00009</t>
  </si>
  <si>
    <t>Note: These values are transferred to Table 5-e</t>
  </si>
  <si>
    <t>CKH-BRI-104-01154</t>
  </si>
  <si>
    <t>CKH-BRI-104-01168</t>
  </si>
  <si>
    <t>CKH-BRI-104-01165</t>
  </si>
  <si>
    <t>Comparison Entegrus database and P&amp;C</t>
  </si>
  <si>
    <t>P&amp;C
(kWh)</t>
  </si>
  <si>
    <t>Entegrus database (kWh)</t>
  </si>
  <si>
    <t>Ratio</t>
  </si>
  <si>
    <t>CKH-BRI-104-01164</t>
  </si>
  <si>
    <t>CKH-BRI-104-01029</t>
  </si>
  <si>
    <t>CKH-BRI-104-01176</t>
  </si>
  <si>
    <t>CKH-BRI-104-01159</t>
  </si>
  <si>
    <t>Note: Entegrus database is reported values times 2017 RR and 2017 NTG</t>
  </si>
  <si>
    <t>CKH-BRI-104-01169</t>
  </si>
  <si>
    <t>CKH-BRI-104-01260</t>
  </si>
  <si>
    <t>CKH-BRI-104-01160</t>
  </si>
  <si>
    <t>Allocation</t>
  </si>
  <si>
    <t>CKH-BRI-104-01155</t>
  </si>
  <si>
    <t>CKH-BRI-104-01156</t>
  </si>
  <si>
    <t>Overall allocation</t>
  </si>
  <si>
    <t>STE - Res</t>
  </si>
  <si>
    <t>Total</t>
  </si>
  <si>
    <t>CKH-BRI-104-01175</t>
  </si>
  <si>
    <t>kWh</t>
  </si>
  <si>
    <t>kW</t>
  </si>
  <si>
    <t>CKH-BRI-104-01174</t>
  </si>
  <si>
    <t>CKH-BRI-104-01258</t>
  </si>
  <si>
    <t>CKH-BRI-104-00985</t>
  </si>
  <si>
    <t>CKH-BRI-104-01259</t>
  </si>
  <si>
    <t>CKH-BRI-104-01162</t>
  </si>
  <si>
    <t>CKH-BRI-104-01167</t>
  </si>
  <si>
    <t>CKH-BRI-104-01262</t>
  </si>
  <si>
    <t>Note: Rate classes billed by kWh have the allocation based on net energy; rate classes billed by kW have allocation based on demand</t>
  </si>
  <si>
    <t>150104-149</t>
  </si>
  <si>
    <t xml:space="preserve">            These values are transferred to Table 5-e</t>
  </si>
  <si>
    <t>150104-151</t>
  </si>
  <si>
    <t>150104-050</t>
  </si>
  <si>
    <t>150104-119</t>
  </si>
  <si>
    <t>150104-118</t>
  </si>
  <si>
    <t>150104-120</t>
  </si>
  <si>
    <t>150104-122</t>
  </si>
  <si>
    <t>150104-057</t>
  </si>
  <si>
    <t>150104-124</t>
  </si>
  <si>
    <t>150104-130</t>
  </si>
  <si>
    <t>150104-150</t>
  </si>
  <si>
    <t>150104-146</t>
  </si>
  <si>
    <t>150104-163</t>
  </si>
  <si>
    <t>150104-147</t>
  </si>
  <si>
    <t>150104-132</t>
  </si>
  <si>
    <t>150104-125</t>
  </si>
  <si>
    <t>150104-117</t>
  </si>
  <si>
    <t>150104-148</t>
  </si>
  <si>
    <t>150104-153</t>
  </si>
  <si>
    <t>150104-220</t>
  </si>
  <si>
    <t>150104-219</t>
  </si>
  <si>
    <t>150104-184</t>
  </si>
  <si>
    <t>150104-188</t>
  </si>
  <si>
    <t>150104-162</t>
  </si>
  <si>
    <t>150104-160</t>
  </si>
  <si>
    <t>150104-233</t>
  </si>
  <si>
    <t>150104-203</t>
  </si>
  <si>
    <t>150104-218</t>
  </si>
  <si>
    <t>150104-198</t>
  </si>
  <si>
    <t>150104-236</t>
  </si>
  <si>
    <t>150104-179</t>
  </si>
  <si>
    <t>150104-200</t>
  </si>
  <si>
    <t>150104-128</t>
  </si>
  <si>
    <t>150104-222</t>
  </si>
  <si>
    <t>150104-205</t>
  </si>
  <si>
    <t>150104-215</t>
  </si>
  <si>
    <t>150104-221</t>
  </si>
  <si>
    <t>150104-245</t>
  </si>
  <si>
    <t>150104-255</t>
  </si>
  <si>
    <t>150104-272</t>
  </si>
  <si>
    <t>150104-273</t>
  </si>
  <si>
    <t>150104-235</t>
  </si>
  <si>
    <t>150104-269</t>
  </si>
  <si>
    <t>150104-282</t>
  </si>
  <si>
    <t>150104-293</t>
  </si>
  <si>
    <t>150104-271</t>
  </si>
  <si>
    <t>150104-286</t>
  </si>
  <si>
    <t>150104-287</t>
  </si>
  <si>
    <t>150104-288</t>
  </si>
  <si>
    <t>150104-065</t>
  </si>
  <si>
    <t>150104-292</t>
  </si>
  <si>
    <t>150104-206</t>
  </si>
  <si>
    <t>150104-152</t>
  </si>
  <si>
    <t>150104-239</t>
  </si>
  <si>
    <t>150104-267</t>
  </si>
  <si>
    <t>150104-294</t>
  </si>
  <si>
    <t>150104-289</t>
  </si>
  <si>
    <t>150104-217</t>
  </si>
  <si>
    <t>ESA2018-001</t>
  </si>
  <si>
    <t>Audit Funding</t>
  </si>
  <si>
    <t>HPNC2018-004</t>
  </si>
  <si>
    <t>RNC-St Thomas-2019</t>
  </si>
  <si>
    <t>RNC-Strathroy 2019</t>
  </si>
  <si>
    <t>Source: Entegrus SalesForce database</t>
  </si>
  <si>
    <t>Merged Backup - P&amp;C and Salesforce</t>
  </si>
  <si>
    <t>Application Number</t>
  </si>
  <si>
    <t>Gross Actual Energy Savings (kWh)</t>
  </si>
  <si>
    <t>Gross Actual Demand Savings (kW)</t>
  </si>
  <si>
    <t>Net kWh P&amp;C</t>
  </si>
  <si>
    <t>Included in 2019 P&amp;C Report</t>
  </si>
  <si>
    <t>Legacy LDC Reporting</t>
  </si>
  <si>
    <t>Rate Class</t>
  </si>
  <si>
    <t>Rate Zone</t>
  </si>
  <si>
    <t>Net Energy</t>
  </si>
  <si>
    <t>Net Demand</t>
  </si>
  <si>
    <t>Yes</t>
  </si>
  <si>
    <t>Entegrus Powerlines Inc.</t>
  </si>
  <si>
    <t>GS &gt; 50</t>
  </si>
  <si>
    <t>Main</t>
  </si>
  <si>
    <t>Yes-2016</t>
  </si>
  <si>
    <t>GS &lt; 50</t>
  </si>
  <si>
    <t>Adjustment to gross values for NTG and RR</t>
  </si>
  <si>
    <t>Adjustment</t>
  </si>
  <si>
    <t>Demand</t>
  </si>
  <si>
    <t>Energy</t>
  </si>
  <si>
    <t>176038-1</t>
  </si>
  <si>
    <t>Business Refrigeration Program</t>
  </si>
  <si>
    <t>176038-2</t>
  </si>
  <si>
    <t>High Performance New Construction</t>
  </si>
  <si>
    <t>New Home Construction - St. Thomas</t>
  </si>
  <si>
    <t>New Home Construction - Main</t>
  </si>
  <si>
    <t>178041-1</t>
  </si>
  <si>
    <t>Retrofit - St. Thomas</t>
  </si>
  <si>
    <t>178041-2</t>
  </si>
  <si>
    <t>Retrofit - Main</t>
  </si>
  <si>
    <t>Retrofit-StreetLights</t>
  </si>
  <si>
    <t>178800-1</t>
  </si>
  <si>
    <t>Small Business Lighting</t>
  </si>
  <si>
    <t>178800-2</t>
  </si>
  <si>
    <t>From 2017FinalResults tab</t>
  </si>
  <si>
    <t>PSUP only uses NTG (not clear what a negative RR means)</t>
  </si>
  <si>
    <t>Sum of Net Energy</t>
  </si>
  <si>
    <t>Column Labels</t>
  </si>
  <si>
    <t>Main Total</t>
  </si>
  <si>
    <t>St. Thomas</t>
  </si>
  <si>
    <t>St. Thomas Total</t>
  </si>
  <si>
    <t>Row Labels</t>
  </si>
  <si>
    <t>Residential</t>
  </si>
  <si>
    <t>Streetlights</t>
  </si>
  <si>
    <t>183916-1</t>
  </si>
  <si>
    <t>No</t>
  </si>
  <si>
    <t>183916-2</t>
  </si>
  <si>
    <t>Yes-2017</t>
  </si>
  <si>
    <t>184778-1</t>
  </si>
  <si>
    <t>184778-2</t>
  </si>
  <si>
    <t>185201-1</t>
  </si>
  <si>
    <t>185201-2</t>
  </si>
  <si>
    <t>185220-1</t>
  </si>
  <si>
    <t>185220-2</t>
  </si>
  <si>
    <t>Retrofit-Streetlights</t>
  </si>
  <si>
    <t>185227-1</t>
  </si>
  <si>
    <t>185227-2</t>
  </si>
  <si>
    <t>185274-1</t>
  </si>
  <si>
    <t>Yes-2019</t>
  </si>
  <si>
    <t>185274-2</t>
  </si>
  <si>
    <t>185291-1</t>
  </si>
  <si>
    <t>185291-2</t>
  </si>
  <si>
    <t>Sum of Net Demand</t>
  </si>
  <si>
    <t>185405-1</t>
  </si>
  <si>
    <t>185405-2</t>
  </si>
  <si>
    <t>187748-1</t>
  </si>
  <si>
    <t>187748-2</t>
  </si>
  <si>
    <t>189899-1</t>
  </si>
  <si>
    <t>189899-2</t>
  </si>
  <si>
    <t>190085-1</t>
  </si>
  <si>
    <t>190085-2</t>
  </si>
  <si>
    <t>190512-1</t>
  </si>
  <si>
    <t>190512-2</t>
  </si>
  <si>
    <t>194290-1</t>
  </si>
  <si>
    <t>194290-2</t>
  </si>
  <si>
    <t>194388-1</t>
  </si>
  <si>
    <t>194388-2</t>
  </si>
  <si>
    <t>195792-1</t>
  </si>
  <si>
    <t>195792-2</t>
  </si>
  <si>
    <t>196283-1</t>
  </si>
  <si>
    <t>196283-2</t>
  </si>
  <si>
    <t>196873-1</t>
  </si>
  <si>
    <t>196873-2</t>
  </si>
  <si>
    <t>197227-1</t>
  </si>
  <si>
    <t>197227-2</t>
  </si>
  <si>
    <t>197667-1</t>
  </si>
  <si>
    <t>197667-2</t>
  </si>
  <si>
    <t>150104-048</t>
  </si>
  <si>
    <t>150104-049</t>
  </si>
  <si>
    <t>150104-053</t>
  </si>
  <si>
    <t>150104-059</t>
  </si>
  <si>
    <t>150104-060</t>
  </si>
  <si>
    <t>150104-061</t>
  </si>
  <si>
    <t>150104-062</t>
  </si>
  <si>
    <t>150104-064</t>
  </si>
  <si>
    <t>150104-066</t>
  </si>
  <si>
    <t>150104-067</t>
  </si>
  <si>
    <t>150104-069</t>
  </si>
  <si>
    <t>150104-077</t>
  </si>
  <si>
    <t>150104-078</t>
  </si>
  <si>
    <t>160004-021</t>
  </si>
  <si>
    <t>160004-023</t>
  </si>
  <si>
    <t>160004-025</t>
  </si>
  <si>
    <t>160004-027</t>
  </si>
  <si>
    <t>160004-028</t>
  </si>
  <si>
    <t>160004-029</t>
  </si>
  <si>
    <t>160004-033</t>
  </si>
  <si>
    <t>160004-034</t>
  </si>
  <si>
    <t>160004-038</t>
  </si>
  <si>
    <t>160004-039</t>
  </si>
  <si>
    <t>160004-040</t>
  </si>
  <si>
    <t>160004-043</t>
  </si>
  <si>
    <t>160004-044</t>
  </si>
  <si>
    <t>160004-045</t>
  </si>
  <si>
    <t>160004-047</t>
  </si>
  <si>
    <t>160022-021</t>
  </si>
  <si>
    <t>160033-003</t>
  </si>
  <si>
    <t>160071-002</t>
  </si>
  <si>
    <t>160071-004</t>
  </si>
  <si>
    <t>160071-016</t>
  </si>
  <si>
    <t>160071-018</t>
  </si>
  <si>
    <t>160071-019</t>
  </si>
  <si>
    <t>160088-002</t>
  </si>
  <si>
    <t>160088-005</t>
  </si>
  <si>
    <t>160088-006</t>
  </si>
  <si>
    <t>160088-010</t>
  </si>
  <si>
    <t>160088-011</t>
  </si>
  <si>
    <t>160088-012</t>
  </si>
  <si>
    <t>160088-014</t>
  </si>
  <si>
    <t>160088-018</t>
  </si>
  <si>
    <t>160088-023</t>
  </si>
  <si>
    <t>160088-024</t>
  </si>
  <si>
    <t>160088-025</t>
  </si>
  <si>
    <t>160088-027</t>
  </si>
  <si>
    <t>160088-028</t>
  </si>
  <si>
    <t>160088-029</t>
  </si>
  <si>
    <t>160088-030</t>
  </si>
  <si>
    <t>160088-032</t>
  </si>
  <si>
    <t>160088-033</t>
  </si>
  <si>
    <t>160088-034</t>
  </si>
  <si>
    <t>160101-010</t>
  </si>
  <si>
    <t>CKH-Business Refrigeration Program-103-00009</t>
  </si>
  <si>
    <t>CKH-Business Refrigeration Program-103-00011</t>
  </si>
  <si>
    <t>CKH-Business Refrigeration Program-103-00013</t>
  </si>
  <si>
    <t>CKH-Business Refrigeration Program-103-00014</t>
  </si>
  <si>
    <t>CKH-Business Refrigeration Program-103-00015</t>
  </si>
  <si>
    <t>CKH-Business Refrigeration Program-103-00017</t>
  </si>
  <si>
    <t>CKH-Business Refrigeration Program-103-00019</t>
  </si>
  <si>
    <t>CKH-Business Refrigeration Program-104-00238</t>
  </si>
  <si>
    <t>CKH-Business Refrigeration Program-104-00239</t>
  </si>
  <si>
    <t>CKH-Business Refrigeration Program-104-00240</t>
  </si>
  <si>
    <t>CKH-Business Refrigeration Program-104-00244</t>
  </si>
  <si>
    <t>CKH-Business Refrigeration Program-104-00245</t>
  </si>
  <si>
    <t>CKH-Business Refrigeration Program-104-00246</t>
  </si>
  <si>
    <t>CKH-Business Refrigeration Program-104-00247</t>
  </si>
  <si>
    <t>CKH-Business Refrigeration Program-104-00248</t>
  </si>
  <si>
    <t>CKH-Business Refrigeration Program-104-00250</t>
  </si>
  <si>
    <t>CKH-Business Refrigeration Program-104-00251</t>
  </si>
  <si>
    <t>CKH-Business Refrigeration Program-104-00254</t>
  </si>
  <si>
    <t>CKH-Business Refrigeration Program-104-00255</t>
  </si>
  <si>
    <t>CKH-Business Refrigeration Program-104-00256</t>
  </si>
  <si>
    <t>CKH-Business Refrigeration Program-104-00257</t>
  </si>
  <si>
    <t>CKH-Business Refrigeration Program-104-00260</t>
  </si>
  <si>
    <t>CKH-Business Refrigeration Program-104-00263</t>
  </si>
  <si>
    <t>CKH-Business Refrigeration Program-104-00264</t>
  </si>
  <si>
    <t>CKH-Business Refrigeration Program-104-00270</t>
  </si>
  <si>
    <t>CKH-Business Refrigeration Program-104-00271</t>
  </si>
  <si>
    <t>CKH-Business Refrigeration Program-104-00272</t>
  </si>
  <si>
    <t>CKH-Business Refrigeration Program-104-00273</t>
  </si>
  <si>
    <t>CKH-Business Refrigeration Program-104-00477</t>
  </si>
  <si>
    <t>CKH-Business Refrigeration Program-104-00483</t>
  </si>
  <si>
    <t>CKH-Business Refrigeration Program-104-00487</t>
  </si>
  <si>
    <t>CKH-Business Refrigeration Program-104-00499</t>
  </si>
  <si>
    <t>CKH-Business Refrigeration Program-104-00500</t>
  </si>
  <si>
    <t>CKH-Business Refrigeration Program-104-00501</t>
  </si>
  <si>
    <t>CKH-Business Refrigeration Program-104-00503</t>
  </si>
  <si>
    <t>CKH-Business Refrigeration Program-104-00506</t>
  </si>
  <si>
    <t>CKH-Business Refrigeration Program-104-00507</t>
  </si>
  <si>
    <t>CKH-Business Refrigeration Program-104-00625</t>
  </si>
  <si>
    <t>CKH-Business Refrigeration Program-104-00627</t>
  </si>
  <si>
    <t>CKH-Business Refrigeration Program-104-00628</t>
  </si>
  <si>
    <t>CKH-Business Refrigeration Program-104-00771</t>
  </si>
  <si>
    <t>CKH-Business Refrigeration Program-104-00775</t>
  </si>
  <si>
    <t>CKH-Business Refrigeration Program-104-00777</t>
  </si>
  <si>
    <t>CKH-Business Refrigeration Program-104-00779</t>
  </si>
  <si>
    <t>CKH-Business Refrigeration Program-104-00780</t>
  </si>
  <si>
    <t>CKH-Business Refrigeration Program-66-00009</t>
  </si>
  <si>
    <t>CKH-Business Refrigeration Program-66-00010</t>
  </si>
  <si>
    <t>CKH-Business Refrigeration Program-66-00013</t>
  </si>
  <si>
    <t>CKH-Business Refrigeration Program-66-00015</t>
  </si>
  <si>
    <t>CKH-Business Refrigeration Program-66-00016</t>
  </si>
  <si>
    <t>CKH-Business Refrigeration Program-70-00001</t>
  </si>
  <si>
    <t>CKH-Business Refrigeration Program-70-00002</t>
  </si>
  <si>
    <t>HPNC2015-001</t>
  </si>
  <si>
    <t>RNC-EPI-2018-2</t>
  </si>
  <si>
    <t>162283-1</t>
  </si>
  <si>
    <t>St. Thomas Energy Inc.</t>
  </si>
  <si>
    <t>162283-2</t>
  </si>
  <si>
    <t>187214-1</t>
  </si>
  <si>
    <t>187214-2</t>
  </si>
  <si>
    <t>190364-1</t>
  </si>
  <si>
    <t>190364-2</t>
  </si>
  <si>
    <t>160033-033</t>
  </si>
  <si>
    <t>CKH-Business Refrigeration Program-104-00793</t>
  </si>
  <si>
    <t>CKH-Business Refrigeration Program-147-00001</t>
  </si>
  <si>
    <t>CKH-Business Refrigeration Program-147-00002</t>
  </si>
  <si>
    <t>RNC-St. Thomas-2018</t>
  </si>
  <si>
    <t>Sum of Net kWh P&amp;C</t>
  </si>
  <si>
    <t>(Multiple Items)</t>
  </si>
  <si>
    <t>Post P&amp;C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</si>
</sst>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_(* #,##0.000000_);_(* \(#,##0.000000\);_(* &quot;-&quot;??_);_(@_)"/>
  </numFmts>
  <fonts count="19" x14ac:knownFonts="1">
    <font>
      <sz val="11"/>
      <color theme="1"/>
      <name val="Calibri"/>
      <family val="2"/>
      <scheme val="minor"/>
    </font>
    <font>
      <sz val="12"/>
      <color theme="1"/>
      <name val="Calibri"/>
      <family val="2"/>
      <scheme val="minor"/>
    </font>
    <font>
      <b/>
      <sz val="15"/>
      <color theme="3"/>
      <name val="Calibri"/>
      <family val="2"/>
      <scheme val="minor"/>
    </font>
    <font>
      <b/>
      <sz val="12"/>
      <color theme="0"/>
      <name val="Calibri"/>
      <family val="2"/>
      <scheme val="minor"/>
    </font>
    <font>
      <sz val="12"/>
      <color rgb="FFFF0000"/>
      <name val="Calibri"/>
      <family val="2"/>
      <scheme val="minor"/>
    </font>
    <font>
      <b/>
      <sz val="12"/>
      <color theme="1"/>
      <name val="Calibri"/>
      <family val="2"/>
      <scheme val="minor"/>
    </font>
    <font>
      <sz val="11"/>
      <color theme="1"/>
      <name val="Calibri"/>
      <family val="2"/>
      <scheme val="minor"/>
    </font>
    <font>
      <b/>
      <sz val="12"/>
      <color theme="1"/>
      <name val="Arial"/>
      <family val="2"/>
    </font>
    <font>
      <sz val="12"/>
      <color theme="1"/>
      <name val="Arial"/>
      <family val="2"/>
    </font>
    <font>
      <b/>
      <sz val="14"/>
      <color theme="1"/>
      <name val="Calibri"/>
      <family val="2"/>
      <scheme val="minor"/>
    </font>
    <font>
      <sz val="11"/>
      <color theme="0"/>
      <name val="Calibri"/>
      <family val="2"/>
      <scheme val="minor"/>
    </font>
    <font>
      <b/>
      <sz val="11"/>
      <color theme="0"/>
      <name val="Calibri"/>
      <family val="2"/>
      <scheme val="minor"/>
    </font>
    <font>
      <b/>
      <sz val="11"/>
      <color rgb="FF000000"/>
      <name val="Calibri"/>
      <family val="2"/>
      <scheme val="minor"/>
    </font>
    <font>
      <sz val="10"/>
      <name val="Arial"/>
      <family val="2"/>
    </font>
    <font>
      <b/>
      <sz val="16"/>
      <color theme="1"/>
      <name val="Calibri"/>
      <family val="2"/>
      <scheme val="minor"/>
    </font>
    <font>
      <b/>
      <sz val="16"/>
      <color theme="0" tint="-4.9989318521683403E-2"/>
      <name val="Calibri"/>
      <family val="2"/>
      <scheme val="minor"/>
    </font>
    <font>
      <b/>
      <sz val="11"/>
      <color theme="0" tint="-4.9989318521683403E-2"/>
      <name val="Calibri"/>
      <family val="2"/>
      <scheme val="minor"/>
    </font>
    <font>
      <b/>
      <sz val="11"/>
      <color theme="1"/>
      <name val="Calibri"/>
      <family val="2"/>
      <scheme val="minor"/>
    </font>
    <font>
      <b/>
      <sz val="12"/>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theme="4" tint="0.79998168889431442"/>
      </patternFill>
    </fill>
    <fill>
      <patternFill patternType="solid">
        <fgColor theme="4" tint="0.79998168889431442"/>
        <bgColor theme="4" tint="0.79998168889431442"/>
      </patternFill>
    </fill>
  </fills>
  <borders count="12">
    <border>
      <left/>
      <right/>
      <top/>
      <bottom/>
      <diagonal/>
    </border>
    <border>
      <left/>
      <right/>
      <top/>
      <bottom style="thick">
        <color theme="4"/>
      </bottom>
      <diagonal/>
    </border>
    <border>
      <left/>
      <right/>
      <top style="hair">
        <color indexed="64"/>
      </top>
      <bottom/>
      <diagonal/>
    </border>
    <border>
      <left/>
      <right/>
      <top style="thin">
        <color theme="4" tint="0.39997558519241921"/>
      </top>
      <bottom/>
      <diagonal/>
    </border>
    <border>
      <left style="hair">
        <color theme="0" tint="-0.24994659260841701"/>
      </left>
      <right style="hair">
        <color theme="0" tint="-0.24994659260841701"/>
      </right>
      <top/>
      <bottom/>
      <diagonal/>
    </border>
    <border>
      <left/>
      <right/>
      <top/>
      <bottom style="thin">
        <color auto="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thin">
        <color indexed="64"/>
      </bottom>
      <diagonal/>
    </border>
    <border>
      <left/>
      <right/>
      <top style="medium">
        <color theme="5"/>
      </top>
      <bottom/>
      <diagonal/>
    </border>
    <border>
      <left/>
      <right/>
      <top/>
      <bottom style="thin">
        <color theme="5"/>
      </bottom>
      <diagonal/>
    </border>
    <border>
      <left/>
      <right/>
      <top/>
      <bottom style="medium">
        <color theme="5"/>
      </bottom>
      <diagonal/>
    </border>
    <border>
      <left/>
      <right/>
      <top/>
      <bottom style="thin">
        <color theme="4" tint="0.39997558519241921"/>
      </bottom>
      <diagonal/>
    </border>
  </borders>
  <cellStyleXfs count="8">
    <xf numFmtId="0" fontId="0" fillId="0" borderId="0"/>
    <xf numFmtId="43" fontId="6" fillId="0" borderId="0" applyFont="0" applyFill="0" applyBorder="0" applyAlignment="0" applyProtection="0"/>
    <xf numFmtId="9" fontId="6" fillId="0" borderId="0" applyFont="0" applyFill="0" applyBorder="0" applyAlignment="0" applyProtection="0"/>
    <xf numFmtId="0" fontId="2" fillId="0" borderId="1" applyNumberFormat="0" applyFill="0" applyAlignment="0" applyProtection="0"/>
    <xf numFmtId="0" fontId="6" fillId="0" borderId="0"/>
    <xf numFmtId="43" fontId="13" fillId="0" borderId="0" applyFont="0" applyFill="0" applyBorder="0" applyAlignment="0" applyProtection="0"/>
    <xf numFmtId="0" fontId="1" fillId="0" borderId="0"/>
    <xf numFmtId="43" fontId="1" fillId="0" borderId="0" applyFont="0" applyFill="0" applyBorder="0" applyAlignment="0" applyProtection="0"/>
  </cellStyleXfs>
  <cellXfs count="83">
    <xf numFmtId="0" fontId="0" fillId="0" borderId="0" xfId="0"/>
    <xf numFmtId="0" fontId="7" fillId="2" borderId="0" xfId="0" applyFont="1" applyFill="1" applyAlignment="1" applyProtection="1">
      <alignment vertical="top"/>
      <protection locked="0"/>
    </xf>
    <xf numFmtId="0" fontId="0" fillId="2" borderId="0" xfId="0" applyFill="1"/>
    <xf numFmtId="0" fontId="0" fillId="2" borderId="0" xfId="0" applyFill="1" applyAlignment="1">
      <alignment vertical="center"/>
    </xf>
    <xf numFmtId="0" fontId="9" fillId="2" borderId="0" xfId="0" applyFont="1" applyFill="1"/>
    <xf numFmtId="0" fontId="10" fillId="4" borderId="0" xfId="0" applyFont="1" applyFill="1"/>
    <xf numFmtId="0" fontId="10" fillId="4" borderId="0" xfId="4" applyFont="1" applyFill="1"/>
    <xf numFmtId="0" fontId="11" fillId="4" borderId="0" xfId="4" applyFont="1" applyFill="1" applyAlignment="1">
      <alignment horizontal="right" wrapText="1"/>
    </xf>
    <xf numFmtId="0" fontId="11" fillId="4" borderId="0" xfId="4" applyFont="1" applyFill="1" applyAlignment="1">
      <alignment wrapText="1"/>
    </xf>
    <xf numFmtId="49" fontId="0" fillId="2" borderId="0" xfId="0" applyNumberFormat="1" applyFill="1"/>
    <xf numFmtId="43" fontId="0" fillId="2" borderId="0" xfId="0" applyNumberFormat="1" applyFill="1"/>
    <xf numFmtId="0" fontId="5" fillId="0" borderId="2" xfId="0" applyFont="1" applyBorder="1" applyAlignment="1">
      <alignment horizontal="left"/>
    </xf>
    <xf numFmtId="164" fontId="12" fillId="0" borderId="2" xfId="0" applyNumberFormat="1" applyFont="1" applyBorder="1"/>
    <xf numFmtId="165" fontId="12" fillId="0" borderId="2" xfId="0" applyNumberFormat="1" applyFont="1" applyBorder="1"/>
    <xf numFmtId="164" fontId="6" fillId="0" borderId="2" xfId="4" applyNumberFormat="1" applyBorder="1"/>
    <xf numFmtId="0" fontId="0" fillId="0" borderId="0" xfId="0" applyAlignment="1">
      <alignment horizontal="left" indent="1"/>
    </xf>
    <xf numFmtId="164" fontId="6" fillId="0" borderId="0" xfId="1" applyNumberFormat="1" applyFont="1" applyBorder="1"/>
    <xf numFmtId="164" fontId="6" fillId="0" borderId="0" xfId="4" applyNumberFormat="1"/>
    <xf numFmtId="0" fontId="3" fillId="5" borderId="3" xfId="0" applyFont="1" applyFill="1" applyBorder="1" applyAlignment="1">
      <alignment horizontal="left"/>
    </xf>
    <xf numFmtId="164" fontId="11" fillId="4" borderId="0" xfId="4" applyNumberFormat="1" applyFont="1" applyFill="1"/>
    <xf numFmtId="164" fontId="10" fillId="4" borderId="0" xfId="4" applyNumberFormat="1" applyFont="1" applyFill="1"/>
    <xf numFmtId="0" fontId="6" fillId="2" borderId="0" xfId="4" applyFill="1"/>
    <xf numFmtId="0" fontId="11" fillId="4" borderId="4" xfId="4" applyFont="1" applyFill="1" applyBorder="1" applyAlignment="1">
      <alignment horizontal="right" wrapText="1"/>
    </xf>
    <xf numFmtId="0" fontId="11" fillId="4" borderId="0" xfId="4" applyFont="1" applyFill="1" applyAlignment="1">
      <alignment horizontal="right"/>
    </xf>
    <xf numFmtId="164" fontId="0" fillId="0" borderId="0" xfId="5" applyNumberFormat="1" applyFont="1"/>
    <xf numFmtId="0" fontId="6" fillId="0" borderId="0" xfId="4"/>
    <xf numFmtId="164" fontId="6" fillId="0" borderId="5" xfId="4" applyNumberFormat="1" applyBorder="1"/>
    <xf numFmtId="164" fontId="0" fillId="0" borderId="5" xfId="5" applyNumberFormat="1" applyFont="1" applyBorder="1"/>
    <xf numFmtId="0" fontId="6" fillId="0" borderId="5" xfId="4" applyBorder="1"/>
    <xf numFmtId="0" fontId="14" fillId="2" borderId="0" xfId="0" applyFont="1" applyFill="1"/>
    <xf numFmtId="0" fontId="15" fillId="4" borderId="0" xfId="4" applyFont="1" applyFill="1"/>
    <xf numFmtId="0" fontId="16" fillId="4" borderId="0" xfId="4" applyFont="1" applyFill="1" applyAlignment="1">
      <alignment horizontal="right"/>
    </xf>
    <xf numFmtId="0" fontId="11" fillId="4" borderId="0" xfId="0" applyFont="1" applyFill="1" applyAlignment="1">
      <alignment horizontal="right"/>
    </xf>
    <xf numFmtId="10" fontId="6" fillId="0" borderId="6" xfId="4" applyNumberFormat="1" applyBorder="1"/>
    <xf numFmtId="10" fontId="17" fillId="0" borderId="0" xfId="4" applyNumberFormat="1" applyFont="1"/>
    <xf numFmtId="0" fontId="17" fillId="0" borderId="6" xfId="4" applyFont="1" applyBorder="1"/>
    <xf numFmtId="0" fontId="17" fillId="0" borderId="7" xfId="4" applyFont="1" applyBorder="1"/>
    <xf numFmtId="10" fontId="6" fillId="0" borderId="7" xfId="4" applyNumberFormat="1" applyBorder="1"/>
    <xf numFmtId="10" fontId="17" fillId="0" borderId="5" xfId="4" applyNumberFormat="1" applyFont="1" applyBorder="1"/>
    <xf numFmtId="0" fontId="0" fillId="2" borderId="0" xfId="0" applyFill="1" applyAlignment="1">
      <alignment horizontal="left" indent="1"/>
    </xf>
    <xf numFmtId="10" fontId="6" fillId="2" borderId="0" xfId="4" applyNumberFormat="1" applyFill="1"/>
    <xf numFmtId="0" fontId="5" fillId="2" borderId="0" xfId="0" applyFont="1" applyFill="1" applyAlignment="1">
      <alignment horizontal="left"/>
    </xf>
    <xf numFmtId="10" fontId="17" fillId="2" borderId="0" xfId="4" applyNumberFormat="1" applyFont="1" applyFill="1"/>
    <xf numFmtId="0" fontId="17" fillId="2" borderId="0" xfId="0" applyFont="1" applyFill="1"/>
    <xf numFmtId="0" fontId="11" fillId="2" borderId="0" xfId="0" applyFont="1" applyFill="1"/>
    <xf numFmtId="0" fontId="11" fillId="2" borderId="0" xfId="0" applyFont="1" applyFill="1" applyAlignment="1">
      <alignment horizontal="right"/>
    </xf>
    <xf numFmtId="0" fontId="0" fillId="2" borderId="0" xfId="0" applyFill="1" applyAlignment="1">
      <alignment horizontal="left" indent="3"/>
    </xf>
    <xf numFmtId="9" fontId="0" fillId="2" borderId="0" xfId="2" applyFont="1" applyFill="1" applyBorder="1"/>
    <xf numFmtId="9" fontId="0" fillId="2" borderId="0" xfId="0" applyNumberFormat="1" applyFill="1"/>
    <xf numFmtId="0" fontId="2" fillId="0" borderId="1" xfId="3"/>
    <xf numFmtId="0" fontId="1" fillId="0" borderId="0" xfId="6"/>
    <xf numFmtId="43" fontId="0" fillId="0" borderId="0" xfId="7" applyFont="1"/>
    <xf numFmtId="164" fontId="0" fillId="0" borderId="0" xfId="7" applyNumberFormat="1" applyFont="1"/>
    <xf numFmtId="0" fontId="5" fillId="0" borderId="0" xfId="6" applyFont="1" applyAlignment="1">
      <alignment wrapText="1"/>
    </xf>
    <xf numFmtId="0" fontId="5" fillId="0" borderId="0" xfId="6" applyFont="1" applyAlignment="1">
      <alignment horizontal="right" wrapText="1"/>
    </xf>
    <xf numFmtId="43" fontId="5" fillId="0" borderId="0" xfId="7" applyFont="1" applyAlignment="1">
      <alignment horizontal="right" wrapText="1"/>
    </xf>
    <xf numFmtId="0" fontId="5" fillId="0" borderId="0" xfId="6" applyFont="1" applyAlignment="1">
      <alignment horizontal="center" wrapText="1"/>
    </xf>
    <xf numFmtId="164" fontId="5" fillId="0" borderId="0" xfId="7" applyNumberFormat="1" applyFont="1" applyAlignment="1">
      <alignment horizontal="right" wrapText="1"/>
    </xf>
    <xf numFmtId="0" fontId="18" fillId="0" borderId="0" xfId="6" applyFont="1"/>
    <xf numFmtId="0" fontId="1" fillId="0" borderId="0" xfId="6" applyAlignment="1">
      <alignment horizontal="right"/>
    </xf>
    <xf numFmtId="0" fontId="4" fillId="0" borderId="0" xfId="6" applyFont="1"/>
    <xf numFmtId="0" fontId="1" fillId="2" borderId="0" xfId="6" applyFill="1"/>
    <xf numFmtId="0" fontId="5" fillId="2" borderId="0" xfId="6" applyFont="1" applyFill="1"/>
    <xf numFmtId="0" fontId="5" fillId="2" borderId="8" xfId="6" applyFont="1" applyFill="1" applyBorder="1"/>
    <xf numFmtId="0" fontId="5" fillId="2" borderId="9" xfId="6" applyFont="1" applyFill="1" applyBorder="1"/>
    <xf numFmtId="0" fontId="1" fillId="2" borderId="0" xfId="6" applyFill="1" applyAlignment="1">
      <alignment horizontal="left"/>
    </xf>
    <xf numFmtId="0" fontId="1" fillId="3" borderId="0" xfId="6" applyFill="1" applyAlignment="1">
      <alignment horizontal="left"/>
    </xf>
    <xf numFmtId="0" fontId="1" fillId="3" borderId="0" xfId="6" applyFill="1"/>
    <xf numFmtId="0" fontId="1" fillId="2" borderId="10" xfId="6" applyFill="1" applyBorder="1" applyAlignment="1">
      <alignment horizontal="left"/>
    </xf>
    <xf numFmtId="0" fontId="1" fillId="2" borderId="10" xfId="6" applyFill="1" applyBorder="1"/>
    <xf numFmtId="0" fontId="1" fillId="0" borderId="0" xfId="6" applyAlignment="1">
      <alignment horizontal="left"/>
    </xf>
    <xf numFmtId="10" fontId="1" fillId="0" borderId="0" xfId="6" applyNumberFormat="1"/>
    <xf numFmtId="0" fontId="1" fillId="0" borderId="0" xfId="6" applyAlignment="1">
      <alignment horizontal="left" indent="1"/>
    </xf>
    <xf numFmtId="10" fontId="4" fillId="0" borderId="0" xfId="6" applyNumberFormat="1" applyFont="1"/>
    <xf numFmtId="166" fontId="1" fillId="0" borderId="0" xfId="6" applyNumberFormat="1"/>
    <xf numFmtId="0" fontId="0" fillId="0" borderId="0" xfId="0" pivotButton="1"/>
    <xf numFmtId="0" fontId="17" fillId="6" borderId="11" xfId="0" applyFont="1" applyFill="1" applyBorder="1"/>
    <xf numFmtId="0" fontId="0" fillId="0" borderId="0" xfId="0" applyAlignment="1">
      <alignment horizontal="left"/>
    </xf>
    <xf numFmtId="3" fontId="0" fillId="0" borderId="0" xfId="0" applyNumberFormat="1"/>
    <xf numFmtId="3" fontId="17" fillId="6" borderId="3" xfId="0" applyNumberFormat="1" applyFont="1" applyFill="1" applyBorder="1"/>
    <xf numFmtId="0" fontId="5" fillId="2" borderId="8" xfId="6" applyFont="1" applyFill="1" applyBorder="1" applyAlignment="1">
      <alignment horizontal="left"/>
    </xf>
    <xf numFmtId="0" fontId="5" fillId="2" borderId="9" xfId="6" applyFont="1" applyFill="1" applyBorder="1" applyAlignment="1">
      <alignment horizontal="left"/>
    </xf>
    <xf numFmtId="0" fontId="8" fillId="3" borderId="0" xfId="0" applyFont="1" applyFill="1" applyAlignment="1">
      <alignment horizontal="left" vertical="center" wrapText="1"/>
    </xf>
  </cellXfs>
  <cellStyles count="8">
    <cellStyle name="Comma" xfId="1" builtinId="3"/>
    <cellStyle name="Comma 2" xfId="5" xr:uid="{63284ECE-CE8B-144A-AC6D-CF6656B600E2}"/>
    <cellStyle name="Comma 3" xfId="7" xr:uid="{F13F31CA-A79F-F84B-9C77-410861AF1BEA}"/>
    <cellStyle name="Heading 1" xfId="3" builtinId="16"/>
    <cellStyle name="Normal" xfId="0" builtinId="0"/>
    <cellStyle name="Normal 2" xfId="6" xr:uid="{148E9886-8766-4D42-BC3A-C55DCE111715}"/>
    <cellStyle name="Normal 2 24 2" xfId="4" xr:uid="{B12563CC-DE0F-E043-B570-559298EEFC14}"/>
    <cellStyle name="Percent" xfId="2" builtinId="5"/>
  </cellStyles>
  <dxfs count="7">
    <dxf>
      <font>
        <b val="0"/>
        <i val="0"/>
        <strike val="0"/>
        <condense val="0"/>
        <extend val="0"/>
        <outline val="0"/>
        <shadow val="0"/>
        <u val="none"/>
        <vertAlign val="baseline"/>
        <sz val="12"/>
        <color theme="1"/>
        <name val="Calibri"/>
        <family val="2"/>
        <scheme val="minor"/>
      </font>
      <numFmt numFmtId="35" formatCode="_(* #,##0.00_);_(* \(#,##0.00\);_(* &quot;-&quot;??_);_(@_)"/>
    </dxf>
    <dxf>
      <font>
        <b val="0"/>
        <i val="0"/>
        <strike val="0"/>
        <condense val="0"/>
        <extend val="0"/>
        <outline val="0"/>
        <shadow val="0"/>
        <u val="none"/>
        <vertAlign val="baseline"/>
        <sz val="12"/>
        <color theme="1"/>
        <name val="Calibri"/>
        <family val="2"/>
        <scheme val="minor"/>
      </font>
      <numFmt numFmtId="164" formatCode="_(* #,##0_);_(* \(#,##0\);_(* &quot;-&quot;??_);_(@_)"/>
    </dxf>
    <dxf>
      <font>
        <b val="0"/>
        <i val="0"/>
        <strike val="0"/>
        <condense val="0"/>
        <extend val="0"/>
        <outline val="0"/>
        <shadow val="0"/>
        <u val="none"/>
        <vertAlign val="baseline"/>
        <sz val="12"/>
        <color theme="1"/>
        <name val="Calibri"/>
        <family val="2"/>
        <scheme val="minor"/>
      </font>
    </dxf>
    <dxf>
      <alignment horizontal="right" vertical="bottom"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bottom" textRotation="0" wrapText="1" indent="0" justifyLastLine="0" shrinkToFit="0" readingOrder="0"/>
    </dxf>
    <dxf>
      <numFmt numFmtId="3" formatCode="#,##0"/>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pivotCacheDefinition" Target="pivotCache/pivotCacheDefinition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6BA88C22-522F-4D41-BA7A-7BA9AD3784B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220757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D9EF39E8-F621-3449-9E0B-3B5A70A730C9}"/>
            </a:ext>
          </a:extLst>
        </xdr:cNvPr>
        <xdr:cNvSpPr/>
      </xdr:nvSpPr>
      <xdr:spPr>
        <a:xfrm>
          <a:off x="917575" y="876300"/>
          <a:ext cx="204855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2019 Net Savings and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158D3146-9CD0-7343-87CB-47A9764251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4225" y="514350"/>
          <a:ext cx="13365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FD60211A-EFBB-064A-8392-FE96F75FE146}"/>
            </a:ext>
          </a:extLst>
        </xdr:cNvPr>
        <xdr:cNvSpPr/>
      </xdr:nvSpPr>
      <xdr:spPr>
        <a:xfrm>
          <a:off x="2202292" y="585879"/>
          <a:ext cx="65609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7802ACC-D38A-6249-B95A-5E4E38534D6B}"/>
            </a:ext>
          </a:extLst>
        </xdr:cNvPr>
        <xdr:cNvSpPr txBox="1"/>
      </xdr:nvSpPr>
      <xdr:spPr>
        <a:xfrm>
          <a:off x="19338925" y="1724025"/>
          <a:ext cx="2672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Sync\IndEco\Projects\C2197%20Entegrus%20LRAMVA%202023\Entegrus%202023%20support%20docu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filesrv\Projects\Ontario%20Power%20Authority\2011-2012\2011-2012%20Business%20CC%20Eval\Databases\%23projec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filesrv\NEW%20Conservation$\PROGRAMS\Portfolio%20of%20Programs%20-%20Consolidated%20View\Reports\Final%202015%20Results\31%20Data%20Returned%20from%20Evaluators%20-%20Final\2015_Residential%20New%20Construction.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C:\pafilesrv\new%20conservation$\PROGRAMS\Portfolio%20of%20Programs%20-%20Consolidated%20View\Reports\Final%202015%20Results\71%20Working%20Files\PROGRAMS\Portfolio%20of%20Programs%20-%20Consolidated%20View\Reports\LDC%20Quarterly%20Report%20Template\Results%20by%20LDC.xlsx?1A11306A" TargetMode="External"/><Relationship Id="rId1" Type="http://schemas.openxmlformats.org/officeDocument/2006/relationships/externalLinkPath" Target="file:///\\1A11306A\Results%20by%20LD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Net savings"/>
      <sheetName val="3-a. 2019 Nets and Allocation"/>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Targe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David Heeney" id="{667F83F4-C0DB-F245-9834-E3CA299D5E83}" userId="S::dheeney@indeco.com::1d983c83-c71e-4a86-b049-f31a9419a2d5" providerId="AD"/>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David/Sync/IndEco/Projects/C2197%20Entegrus%20LRAMVA%202023/Entegrus%202023%20support%20document.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Heeney" refreshedDate="44722.457419328704" createdVersion="8" refreshedVersion="8" minRefreshableVersion="3" recordCount="301" xr:uid="{4216216E-F46E-264E-917F-0C38517DF1A8}">
  <cacheSource type="worksheet">
    <worksheetSource name="Table1" r:id="rId2"/>
  </cacheSource>
  <cacheFields count="11">
    <cacheField name="Application Number" numFmtId="0">
      <sharedItems containsMixedTypes="1" containsNumber="1" containsInteger="1" minValue="156149" maxValue="601407"/>
    </cacheField>
    <cacheField name="Program" numFmtId="0">
      <sharedItems count="7">
        <s v="Retrofit"/>
        <s v="Retrofit-Streetlights"/>
        <s v="Small Business Lighting"/>
        <s v="Business Refrigeration Program"/>
        <s v="High Performance New Construction"/>
        <s v="New Home Construction"/>
        <s v="PSUP"/>
      </sharedItems>
    </cacheField>
    <cacheField name="Gross Actual Energy Savings (kWh)" numFmtId="0">
      <sharedItems containsSemiMixedTypes="0" containsString="0" containsNumber="1" minValue="286.66559999999998" maxValue="1124390.32"/>
    </cacheField>
    <cacheField name="Gross Actual Demand Savings (kW)" numFmtId="0">
      <sharedItems containsSemiMixedTypes="0" containsString="0" containsNumber="1" minValue="0" maxValue="184.6"/>
    </cacheField>
    <cacheField name="Net kWh P&amp;C" numFmtId="43">
      <sharedItems containsString="0" containsBlank="1" containsNumber="1" minValue="263.58191690430039" maxValue="261579.24764069449"/>
    </cacheField>
    <cacheField name="Included in 2019 P&amp;C Report" numFmtId="0">
      <sharedItems count="5">
        <s v="Yes"/>
        <s v="Yes-2016"/>
        <s v="Yes-2017"/>
        <s v="Yes-2019"/>
        <s v="No"/>
      </sharedItems>
    </cacheField>
    <cacheField name="Legacy LDC Reporting" numFmtId="0">
      <sharedItems/>
    </cacheField>
    <cacheField name="Rate Class" numFmtId="0">
      <sharedItems count="4">
        <s v="GS &gt; 50"/>
        <s v="GS &lt; 50"/>
        <s v="Streetlights"/>
        <s v="Residential"/>
      </sharedItems>
    </cacheField>
    <cacheField name="Rate Zone" numFmtId="0">
      <sharedItems count="2">
        <s v="Main"/>
        <s v="St. Thomas"/>
      </sharedItems>
    </cacheField>
    <cacheField name="Net Energy" numFmtId="164">
      <sharedItems containsSemiMixedTypes="0" containsString="0" containsNumber="1" minValue="263.58191690430039" maxValue="999320.47654551221" count="301">
        <n v="202141.63701803496"/>
        <n v="14176.551294402621"/>
        <n v="106144.21991139656"/>
        <n v="8637.454902212512"/>
        <n v="4350.7912565934203"/>
        <n v="44217.563544170654"/>
        <n v="261579.24764069449"/>
        <n v="717.46129947717247"/>
        <n v="11795.290781467447"/>
        <n v="1638.9388422895604"/>
        <n v="3690.1468366602062"/>
        <n v="8617.1011295636672"/>
        <n v="9989.2169190518907"/>
        <n v="153488.17024111509"/>
        <n v="2801.020856058391"/>
        <n v="5824.7468937644471"/>
        <n v="2652.7154457676393"/>
        <n v="929.29521985490533"/>
        <n v="5195.6050928251534"/>
        <n v="8955.0266640563605"/>
        <n v="7603.3245260855902"/>
        <n v="32401.331427881752"/>
        <n v="68839.340362532312"/>
        <n v="19670.126758064198"/>
        <n v="7118.7743777988408"/>
        <n v="18292.990634814349"/>
        <n v="8513.1636501909707"/>
        <n v="39130.534059358142"/>
        <n v="39219.443769104866"/>
        <n v="6973.9835454156646"/>
        <n v="5491.2899355062591"/>
        <n v="2897.1152201512609"/>
        <n v="32698.493418252816"/>
        <n v="31634.914726507304"/>
        <n v="133860.09143212662"/>
        <n v="2831.5373095203158"/>
        <n v="26652.706960625641"/>
        <n v="29928.506631197484"/>
        <n v="1893.3186871270905"/>
        <n v="89689.686668848124"/>
        <n v="28230.761831452506"/>
        <n v="34308.441942295409"/>
        <n v="12307.580448465038"/>
        <n v="2509.4913325604266"/>
        <n v="53943.800604426033"/>
        <n v="2865.3001942015944"/>
        <n v="38872.216394191222"/>
        <n v="46698.050246694678"/>
        <n v="102670.49290063768"/>
        <n v="40380.046712540221"/>
        <n v="2293.9282995953395"/>
        <n v="47352.823265634594"/>
        <n v="7265.3989915928969"/>
        <n v="10761.270205913715"/>
        <n v="217021.26494019642"/>
        <n v="2767.6101274951548"/>
        <n v="40258.993551205502"/>
        <n v="9681.6481032142365"/>
        <n v="144674.36945468411"/>
        <n v="1544.7183770889312"/>
        <n v="4450.4792892687647"/>
        <n v="16602.898542018804"/>
        <n v="7268.7595001329828"/>
        <n v="36297.04889110622"/>
        <n v="70541.955325349641"/>
        <n v="12769.194157941869"/>
        <n v="7001.2440577287134"/>
        <n v="2076.4174078986402"/>
        <n v="5887.9920042471858"/>
        <n v="1581.4915014258027"/>
        <n v="83243.106396560906"/>
        <n v="482.26475522806214"/>
        <n v="6222.5761657741987"/>
        <n v="13370.751620030238"/>
        <n v="58417.387225560655"/>
        <n v="25825.360349958853"/>
        <n v="65576.973008322966"/>
        <n v="145001.20112619011"/>
        <n v="9919.9754552148352"/>
        <n v="20540.033974739785"/>
        <n v="15799.731458350692"/>
        <n v="26283.756438131601"/>
        <n v="13570.082496898556"/>
        <n v="13407.76093593087"/>
        <n v="27404.071219684924"/>
        <n v="25680.943019103477"/>
        <n v="11115.567618416821"/>
        <n v="31737.76088664585"/>
        <n v="36732.265460372779"/>
        <n v="139993.25632721506"/>
        <n v="23063.417729126289"/>
        <n v="16596.405679580093"/>
        <n v="4139.587797535487"/>
        <n v="1390.1218481272635"/>
        <n v="30129.15175625297"/>
        <n v="2635.8191690430044"/>
        <n v="71729.998229168748"/>
        <n v="23712.160876344937"/>
        <n v="4217.3106704688062"/>
        <n v="5227.7080186019584"/>
        <n v="1186.1186260693519"/>
        <n v="4228.2932503398197"/>
        <n v="3470.4952392399555"/>
        <n v="3861.7959427223282"/>
        <n v="8104.9718190452204"/>
        <n v="1210.618227320072"/>
        <n v="18536.620525067174"/>
        <n v="3250.8436418197052"/>
        <n v="7600.014415277542"/>
        <n v="54687.43246250118"/>
        <n v="1724.2650397489656"/>
        <n v="9065.3345369233321"/>
        <n v="3821.9377951123565"/>
        <n v="38020.25458233917"/>
        <n v="38120.534732284446"/>
        <n v="121504.97301118684"/>
        <n v="10577.459087116455"/>
        <n v="7841.7334180847756"/>
        <n v="27847.237713372353"/>
        <n v="11094.877035230942"/>
        <n v="6023.2983003774816"/>
        <n v="2928.0688522855367"/>
        <n v="5077.753562670825"/>
        <n v="11430.035037100582"/>
        <n v="55593.890290552699"/>
        <n v="32694.295462168033"/>
        <n v="6940.8757279718993"/>
        <n v="10872.75407230239"/>
        <n v="7017.8685375769992"/>
        <n v="1273.4731858739106"/>
        <n v="2546.9463717478211"/>
        <n v="4354.7628376410821"/>
        <n v="15678.89152745265"/>
        <n v="13263.577228838194"/>
        <n v="25157.894091259728"/>
        <n v="70477.775954682482"/>
        <n v="1612.177743531058"/>
        <n v="6441.4756324608434"/>
        <n v="1499.2019370975486"/>
        <n v="2433.5248420275498"/>
        <n v="2002.2087918692052"/>
        <n v="2239.8416467789502"/>
        <n v="7676.6986489973133"/>
        <n v="3426.564919755906"/>
        <n v="4480.8925873731068"/>
        <n v="4906.006858687344"/>
        <n v="5640.9988867490265"/>
        <n v="3782.3201822211026"/>
        <n v="11183.955550673571"/>
        <n v="4623.5673426035701"/>
        <n v="7814.5279851435216"/>
        <n v="4247.9755369945606"/>
        <n v="9886.0115115837289"/>
        <n v="7727.1555883057281"/>
        <n v="2765.3101126454999"/>
        <n v="41169.098605994623"/>
        <n v="20453.165968172318"/>
        <n v="1713.2857699887606"/>
        <n v="11084.503699643654"/>
        <n v="1375.2762629190677"/>
        <n v="1052.3853142337211"/>
        <n v="3986.3080084610656"/>
        <n v="4448.7197374425486"/>
        <n v="1074.3634493508769"/>
        <n v="2069.4493796192187"/>
        <n v="3035.1097327314251"/>
        <n v="1071.3285243527107"/>
        <n v="1126.0178728196677"/>
        <n v="3667.4033677841808"/>
        <n v="1470.0490534161545"/>
        <n v="1167.3427584259196"/>
        <n v="1283.6450837750763"/>
        <n v="7188.8664291347977"/>
        <n v="7775.6757751932928"/>
        <n v="5308.1629937493663"/>
        <n v="2649.8919808446053"/>
        <n v="3553.5474967116661"/>
        <n v="1477.5070517159959"/>
        <n v="3066.145139669195"/>
        <n v="3937.4259230014686"/>
        <n v="4818.7417518168095"/>
        <n v="6551.1627103896581"/>
        <n v="6358.5373402886498"/>
        <n v="7402.4591723753101"/>
        <n v="2913.7061351417328"/>
        <n v="2955.7266510402565"/>
        <n v="5293.6745257146413"/>
        <n v="1847.4907996446282"/>
        <n v="17438.454718920326"/>
        <n v="5302.5813708179558"/>
        <n v="6505.7971793301112"/>
        <n v="10682.434571154439"/>
        <n v="8987.6928662001319"/>
        <n v="5920.0104710427349"/>
        <n v="11937.16493267895"/>
        <n v="4961.2314804807183"/>
        <n v="4908.6876920342047"/>
        <n v="1233.8421603414777"/>
        <n v="6370.8485795203414"/>
        <n v="7536.6622362616172"/>
        <n v="5121.6074736446899"/>
        <n v="2918.7731403560624"/>
        <n v="5503.8760701528563"/>
        <n v="3861.9684508187984"/>
        <n v="1126.9798120908256"/>
        <n v="3740.3801186640007"/>
        <n v="5967.1045898186294"/>
        <n v="3603.2674853772783"/>
        <n v="2262.9192505892815"/>
        <n v="4637.4181785024512"/>
        <n v="3721.3128724798685"/>
        <n v="2965.0161605998619"/>
        <n v="3657.7707797465214"/>
        <n v="1754.548333333332"/>
        <n v="4205.8416666666626"/>
        <n v="4794.2691666666624"/>
        <n v="6419.0316666666622"/>
        <n v="4127.7749999999969"/>
        <n v="9146.4858333333268"/>
        <n v="2095.1141666666649"/>
        <n v="7408.5266666666612"/>
        <n v="5249.983333333329"/>
        <n v="6250.2124999999951"/>
        <n v="2224.8999999999983"/>
        <n v="7312.8949999999941"/>
        <n v="1736.9833333333318"/>
        <n v="4100.4516666666632"/>
        <n v="2888.466666666664"/>
        <n v="10019.856666666657"/>
        <n v="6167.2666666666619"/>
        <n v="370.81666666666638"/>
        <n v="6469.7749999999951"/>
        <n v="896.79083333333267"/>
        <n v="4399.0566666666627"/>
        <n v="1411.0549999999989"/>
        <n v="4020.4333333333302"/>
        <n v="2968.4849999999979"/>
        <n v="12252.563333333324"/>
        <n v="7903.2741666666598"/>
        <n v="2676.7108333333313"/>
        <n v="5110.4391666666634"/>
        <n v="18853.099999999984"/>
        <n v="4081.9108333333302"/>
        <n v="4167.7841666666636"/>
        <n v="4867.4566666666624"/>
        <n v="9814.93166666666"/>
        <n v="3653.5199999999973"/>
        <n v="711.38249999999948"/>
        <n v="659.66333333333284"/>
        <n v="10336.026666666658"/>
        <n v="2966.533333333331"/>
        <n v="2563.5141666666646"/>
        <n v="468.39999999999964"/>
        <n v="7616.3791666666602"/>
        <n v="9332.8699999999917"/>
        <n v="7610.5241666666616"/>
        <n v="2545.9491666666645"/>
        <n v="5137.7624999999962"/>
        <n v="6934.2716666666611"/>
        <n v="7563.6841666666605"/>
        <n v="10052.059166666657"/>
        <n v="14583.829166666656"/>
        <n v="9543.6499999999905"/>
        <n v="4210.7208333333292"/>
        <n v="727.97166666666601"/>
        <n v="238646.98754632787"/>
        <n v="111558.07414505442"/>
        <n v="1481.6712085130384"/>
        <n v="15327.468096664918"/>
        <n v="47379.841052937503"/>
        <n v="134874.52895439605"/>
        <n v="22645.80561372382"/>
        <n v="13439.049880673701"/>
        <n v="2084.2088428250891"/>
        <n v="3206.9133223356548"/>
        <n v="59472.672079828568"/>
        <n v="32388.345703004339"/>
        <n v="3379.2553449269285"/>
        <n v="263.58191690430039"/>
        <n v="6764.2640886454137"/>
        <n v="42240.691811586606"/>
        <n v="10040.669451078053"/>
        <n v="6589.5479226075113"/>
        <n v="8448.1383623173206"/>
        <n v="777188.46395506989"/>
        <n v="842756.59214102896"/>
        <n v="999320.47654551221"/>
        <n v="792026.74103246315"/>
        <n v="773613.4894881458"/>
        <n v="9489.2535268528882"/>
        <n v="795033.2337675161"/>
        <n v="3978.4744689089193"/>
        <n v="6283.579326062475"/>
        <n v="41295.025643654684"/>
        <n v="47968.222438593999"/>
        <n v="664387.39421324152"/>
        <n v="22797.515573332414"/>
        <n v="1896.1628758895165"/>
        <n v="2790.5531838081738"/>
        <n v="1395.2765919040869"/>
        <n v="6923.8494838494844"/>
      </sharedItems>
    </cacheField>
    <cacheField name="Net Demand" numFmtId="43">
      <sharedItems containsSemiMixedTypes="0" containsString="0" containsNumber="1" minValue="0" maxValue="172.32235849056605" count="254">
        <n v="43.173938679245289"/>
        <n v="0.81400377358490572"/>
        <n v="0"/>
        <n v="3.8273113207547169"/>
        <n v="0.961495283018868"/>
        <n v="11.481933962264153"/>
        <n v="48.606853773584909"/>
        <n v="0.3733962264150944"/>
        <n v="2.6066790566037739"/>
        <n v="0.36219433962264158"/>
        <n v="0.81549735849056615"/>
        <n v="1.9043207547169814"/>
        <n v="1.4935849056603776"/>
        <n v="23.886436650943399"/>
        <n v="0.46674528301886797"/>
        <n v="1.6802830188679247"/>
        <n v="0.5862320754716982"/>
        <n v="0.20536792452830191"/>
        <n v="1.1481933962264153"/>
        <n v="1.9790000000000003"/>
        <n v="11.295235849056604"/>
        <n v="11.285900943396227"/>
        <n v="6.0676886792452835"/>
        <n v="2.8004716981132081"/>
        <n v="6.5344339622641519"/>
        <n v="1.2882169811320756"/>
        <n v="5.320896226415095"/>
        <n v="8.0374100719424444"/>
        <n v="1.8669811320754719"/>
        <n v="1.2135377358490567"/>
        <n v="9.33490566037736E-2"/>
        <n v="3.6207298584905661"/>
        <n v="4.078513632075472"/>
        <n v="20.048390188679249"/>
        <n v="2.8706701886792452"/>
        <n v="3.3296675000000002"/>
        <n v="15.060376698113211"/>
        <n v="3.7993066037735854"/>
        <n v="5.8170464622641509"/>
        <n v="2.1096886792452829"/>
        <n v="8.0524763207547174"/>
        <n v="4.7225287735849051"/>
        <n v="4.4754338207547173"/>
        <n v="16.365489858490569"/>
        <n v="5.181526084905661"/>
        <n v="6.2526131603773596"/>
        <n v="1.6056037735849058"/>
        <n v="4.1073584905660381"/>
        <n v="67.117971698113223"/>
        <n v="0.61162301886792458"/>
        <n v="15.309245283018868"/>
        <n v="2.7348345323741001"/>
        <n v="31.972051886792457"/>
        <n v="0.98352566037735867"/>
        <n v="1.5869339622641512"/>
        <n v="8.6814622641509445"/>
        <n v="15.58929245283019"/>
        <n v="2.5097827358490568"/>
        <n v="1.3444131132075472"/>
        <n v="1.2497571698113208"/>
        <n v="0.34949886792452833"/>
        <n v="22.13306132075472"/>
        <n v="0.54609198113207547"/>
        <n v="1.0410286792452832"/>
        <n v="4.5741037735849064"/>
        <n v="8.457424528301889"/>
        <n v="4.2940566037735852"/>
        <n v="0.40793537735849061"/>
        <n v="14.541366906474819"/>
        <n v="1.1971510791366904"/>
        <n v="3.3699009433962273"/>
        <n v="6.3477358490566047"/>
        <n v="3.3312949640287766"/>
        <n v="2.4852517985611509"/>
        <n v="3.4304935251798558"/>
        <n v="0.89568419811320765"/>
        <n v="11.575283018867927"/>
        <n v="38.833207547169813"/>
        <n v="2.8871223021582728"/>
        <n v="5.4142452830188681"/>
        <n v="0.51820143884892078"/>
        <n v="6.2329165094339629"/>
        <n v="0.58249811320754719"/>
        <n v="16.087776415094343"/>
        <n v="3.8833207547169817"/>
        <n v="0.93199698113207552"/>
        <n v="1.1552879245283021"/>
        <n v="0.26212415094339625"/>
        <n v="0.93442405660377381"/>
        <n v="0.76695584905660386"/>
        <n v="2.1843679245283019"/>
        <n v="0.15154748201438847"/>
        <n v="0.71841433962264167"/>
        <n v="11.761981132075473"/>
        <n v="0.3810508490566038"/>
        <n v="4.0140094339622641"/>
        <n v="0.84462226415094355"/>
        <n v="12.508773584905661"/>
        <n v="8.4243789622641518"/>
        <n v="16.827100943396225"/>
        <n v="2.1134226415094339"/>
        <n v="2.4921397641509433"/>
        <n v="1.5495943396226417"/>
        <n v="0.74679245283018869"/>
        <n v="0.61806410377358501"/>
        <n v="3.1738679245283024"/>
        <n v="16.186726415094338"/>
        <n v="7.2252169811320766"/>
        <n v="1.796035849056604"/>
        <n v="2.402804716981132"/>
        <n v="1.5509012264150945"/>
        <n v="2.1470283018867926"/>
        <n v="2.9311603773584909"/>
        <n v="0.44247452830188683"/>
        <n v="2.0143792924528308"/>
        <n v="0.75724754716981135"/>
        <n v="0.99024679245283032"/>
        <n v="0.7467924528301888"/>
        <n v="1.0193716981132077"/>
        <n v="0.56009433962264155"/>
        <n v="1.7736320754716983"/>
        <n v="1.7269575471698115"/>
        <n v="2.1847413207547173"/>
        <n v="3.0805188679245283"/>
        <n v="1.7456273584905664"/>
        <n v="11.09920283018868"/>
        <n v="4.8541509433962267"/>
        <n v="0.38273113207547171"/>
        <n v="2.8564811320754719"/>
        <n v="0.23359374999999999"/>
        <n v="0.17875000000000002"/>
        <n v="0.67708333333333348"/>
        <n v="0.7556250000000001"/>
        <n v="0.38932291666666669"/>
        <n v="0.35208333333333341"/>
        <n v="0.51458333333333339"/>
        <n v="0.62291666666666679"/>
        <n v="0.40489583333333334"/>
        <n v="0.53421875000000008"/>
        <n v="0.15166666666666664"/>
        <n v="0.35682291666666671"/>
        <n v="2.0786458333333333"/>
        <n v="2.0041666666666669"/>
        <n v="1.096875"/>
        <n v="2.1734374999999999"/>
        <n v="0.80572916666666672"/>
        <n v="0.56874999999999998"/>
        <n v="0.60260416666666672"/>
        <n v="0.67708333333333337"/>
        <n v="0.75833333333333341"/>
        <n v="1.2932291666666669"/>
        <n v="2.6135416666666669"/>
        <n v="2.0854166666666667"/>
        <n v="1.049479166666667"/>
        <n v="1.1645833333333333"/>
        <n v="4.299479166666667"/>
        <n v="1.8010416666666669"/>
        <n v="1.70625"/>
        <n v="2.2072916666666669"/>
        <n v="2.0515625000000002"/>
        <n v="2.2817708333333337"/>
        <n v="1.3947916666666669"/>
        <n v="0.9208333333333335"/>
        <n v="0.37916666666666665"/>
        <n v="1.5234375"/>
        <n v="2.3359375000000004"/>
        <n v="0.71770833333333339"/>
        <n v="0.67031249999999998"/>
        <n v="1.4218749999999998"/>
        <n v="0.6635416666666667"/>
        <n v="0.27760416666666671"/>
        <n v="0.52812500000000007"/>
        <n v="0.75156250000000013"/>
        <n v="0.47395833333333343"/>
        <n v="0.38593749999999999"/>
        <n v="0.73802083333333346"/>
        <n v="0.61614583333333339"/>
        <n v="0.62291666666666667"/>
        <n v="0.54843750000000002"/>
        <n v="0.18839835728952772"/>
        <n v="0.46722792607802882"/>
        <n v="0.53505133470225874"/>
        <n v="0.68577002053388081"/>
        <n v="0.42201232032854213"/>
        <n v="0.94952772073921976"/>
        <n v="0.21854209445585215"/>
        <n v="0.88924024640657096"/>
        <n v="0.55765913757700203"/>
        <n v="0.69330595482546209"/>
        <n v="0.45215605749486654"/>
        <n v="0.72344969199178644"/>
        <n v="0.26375770020533884"/>
        <n v="0.76112936344969206"/>
        <n v="0.36172484599589322"/>
        <n v="1.0851745379876796"/>
        <n v="0.83648870636550299"/>
        <n v="7.5359342915811089E-2"/>
        <n v="0.67823408624229975"/>
        <n v="0.12811088295687884"/>
        <n v="0.42201232032854208"/>
        <n v="0.18086242299794661"/>
        <n v="0.42954825462012325"/>
        <n v="0.30897330595482547"/>
        <n v="1.3564681724845997"/>
        <n v="0.83648870636550321"/>
        <n v="0.2712936344969199"/>
        <n v="0.51244353182751534"/>
        <n v="0.42954825462012319"/>
        <n v="0.39186858316221768"/>
        <n v="0.48229979466119099"/>
        <n v="0.97967145790554433"/>
        <n v="9.0431211498973305E-2"/>
        <n v="9.7967145790554419E-2"/>
        <n v="1.039958932238193"/>
        <n v="0.60287474332648872"/>
        <n v="0.27882956878850101"/>
        <n v="6.0287474332648874E-2"/>
        <n v="0.77620123203285429"/>
        <n v="0.91184804928131413"/>
        <n v="0.35418891170431216"/>
        <n v="0.7309856262833675"/>
        <n v="0.87416837782340873"/>
        <n v="1.0098151950718686"/>
        <n v="1.5071868583162218"/>
        <n v="0.97967145790554422"/>
        <n v="0.47476386036960977"/>
        <n v="0.13564681724845995"/>
        <n v="85.759039354494931"/>
        <n v="13.182430939226517"/>
        <n v="5.2877697841726613E-2"/>
        <n v="14.329856115107912"/>
        <n v="16.883848920863308"/>
        <n v="2.1151079136690645"/>
        <n v="0.52877697841726612"/>
        <n v="0.40144748201438846"/>
        <n v="8.4604316546762579"/>
        <n v="0.42302158273381291"/>
        <n v="3.2995683453237404E-2"/>
        <n v="1.6392086330935249"/>
        <n v="5.287769784172661"/>
        <n v="0.82489208633093514"/>
        <n v="1.0575539568345322"/>
        <n v="169.14849056603774"/>
        <n v="169.52188679245285"/>
        <n v="172.32235849056605"/>
        <n v="168.215"/>
        <n v="168.9617924528302"/>
        <n v="2.2030377358490569"/>
        <n v="168.49504716981133"/>
        <n v="1.1575283018867926"/>
        <n v="5.4982594339622644"/>
        <n v="10.389750000000001"/>
        <n v="74.227434257284997"/>
        <n v="3.502000000000001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Heeney" refreshedDate="44811.733982175923" createdVersion="8" refreshedVersion="8" minRefreshableVersion="3" recordCount="301" xr:uid="{0BAED3D5-EF41-0742-9354-991FC86DA30F}">
  <cacheSource type="worksheet">
    <worksheetSource name="Table1"/>
  </cacheSource>
  <cacheFields count="11">
    <cacheField name="Application Number" numFmtId="0">
      <sharedItems containsMixedTypes="1" containsNumber="1" containsInteger="1" minValue="156149" maxValue="601407"/>
    </cacheField>
    <cacheField name="Program" numFmtId="0">
      <sharedItems count="7">
        <s v="Retrofit"/>
        <s v="Retrofit-Streetlights"/>
        <s v="Small Business Lighting"/>
        <s v="Business Refrigeration Program"/>
        <s v="High Performance New Construction"/>
        <s v="New Home Construction"/>
        <s v="PSUP"/>
      </sharedItems>
    </cacheField>
    <cacheField name="Gross Actual Energy Savings (kWh)" numFmtId="0">
      <sharedItems containsSemiMixedTypes="0" containsString="0" containsNumber="1" minValue="286.66559999999998" maxValue="1124390.32"/>
    </cacheField>
    <cacheField name="Gross Actual Demand Savings (kW)" numFmtId="0">
      <sharedItems containsSemiMixedTypes="0" containsString="0" containsNumber="1" minValue="0" maxValue="184.6"/>
    </cacheField>
    <cacheField name="Net kWh P&amp;C" numFmtId="43">
      <sharedItems containsString="0" containsBlank="1" containsNumber="1" minValue="263.58191690430039" maxValue="261579.24764069449" count="285">
        <n v="202141.63701803496"/>
        <n v="14666.380121883425"/>
        <n v="106144.21991139656"/>
        <n v="8637.454902212512"/>
        <n v="4350.7912565934203"/>
        <n v="44217.563544170654"/>
        <n v="261579.24764069449"/>
        <n v="717.46129947717247"/>
        <n v="11795.290781467447"/>
        <n v="1638.9388422895604"/>
        <n v="3690.1468366602062"/>
        <n v="8617.1011295636672"/>
        <n v="9989.2169190518907"/>
        <n v="153488.17024111509"/>
        <n v="2801.020856058391"/>
        <n v="5824.7468937644471"/>
        <n v="2652.7154457676393"/>
        <n v="929.29521985490533"/>
        <n v="5195.6050928251534"/>
        <n v="8955.0266640563605"/>
        <n v="7603.3245260855902"/>
        <n v="32401.331427881752"/>
        <n v="68839.340362532312"/>
        <n v="19670.126758064198"/>
        <n v="7118.7743777988408"/>
        <n v="18292.990634814349"/>
        <n v="8513.1636501909707"/>
        <n v="39130.534059358142"/>
        <n v="64205.851553611647"/>
        <n v="6973.9835454156646"/>
        <n v="5491.2899355062591"/>
        <n v="2897.1152201512609"/>
        <n v="32698.493418252816"/>
        <n v="31634.914726507304"/>
        <n v="133860.09143212662"/>
        <n v="2831.5373095203158"/>
        <n v="26652.706960625641"/>
        <n v="29928.506631197484"/>
        <n v="1893.3186871270905"/>
        <n v="89689.686668848124"/>
        <n v="28230.761831452506"/>
        <n v="34308.441942295409"/>
        <n v="12307.580448465038"/>
        <n v="2509.4913325604266"/>
        <n v="53943.800604426033"/>
        <n v="2865.3001942015944"/>
        <n v="38872.216394191222"/>
        <n v="46698.050246694678"/>
        <n v="102670.49290063768"/>
        <n v="40380.046712540221"/>
        <n v="2293.9282995953395"/>
        <n v="47352.823265634594"/>
        <n v="7265.3989915928969"/>
        <n v="10761.270205913715"/>
        <n v="217021.26494019642"/>
        <n v="2767.6101274951548"/>
        <n v="40258.993551205502"/>
        <n v="15849.752091562279"/>
        <n v="144674.36945468411"/>
        <n v="1544.7183770889312"/>
        <n v="4450.4792892687647"/>
        <n v="16602.898542018804"/>
        <n v="7268.7595001329828"/>
        <n v="36297.04889110622"/>
        <n v="70541.955325349641"/>
        <n v="12769.194157941869"/>
        <n v="7001.2440577287134"/>
        <n v="2076.4174078986402"/>
        <n v="5887.9920042471858"/>
        <n v="1581.4915014258027"/>
        <n v="83243.106396560906"/>
        <n v="482.26475522806214"/>
        <n v="6222.5761657741987"/>
        <n v="13370.751620030238"/>
        <n v="58417.387225560655"/>
        <n v="25825.360349958853"/>
        <n v="65576.973008322966"/>
        <n v="145001.20112619011"/>
        <n v="9919.9754552148352"/>
        <n v="20540.033974739785"/>
        <n v="15799.731458350692"/>
        <n v="26283.756438131601"/>
        <n v="13570.082496898556"/>
        <n v="13407.76093593087"/>
        <n v="27404.071219684924"/>
        <n v="25680.943019103477"/>
        <n v="11115.567618416821"/>
        <n v="31737.76088664585"/>
        <n v="36732.265460372779"/>
        <n v="139993.25632721506"/>
        <n v="23063.417729126289"/>
        <n v="16596.405679580093"/>
        <n v="4139.587797535487"/>
        <n v="1390.1218481272635"/>
        <n v="30129.15175625297"/>
        <n v="2635.8191690430044"/>
        <n v="71729.998229168748"/>
        <n v="23712.160876344937"/>
        <n v="4217.3106704688062"/>
        <n v="5227.7080186019584"/>
        <n v="1186.1186260693519"/>
        <n v="4228.2932503398197"/>
        <n v="3470.4952392399555"/>
        <n v="3861.7959427223282"/>
        <n v="8104.9718190452204"/>
        <n v="1210.618227320072"/>
        <n v="18536.620525067174"/>
        <n v="3250.8436418197052"/>
        <n v="7600.014415277542"/>
        <n v="54687.43246250118"/>
        <n v="1724.2650397489656"/>
        <n v="9065.3345369233321"/>
        <n v="3821.9377951123565"/>
        <n v="38020.25458233917"/>
        <n v="38120.534732284446"/>
        <n v="121504.97301118684"/>
        <n v="10577.459087116455"/>
        <n v="7841.7334180847756"/>
        <n v="27847.237713372353"/>
        <n v="11094.877035230942"/>
        <n v="6023.2983003774816"/>
        <n v="2928.0688522855367"/>
        <n v="5077.753562670825"/>
        <n v="11430.035037100582"/>
        <n v="55593.890290552699"/>
        <n v="32694.295462168033"/>
        <n v="6940.8757279718993"/>
        <n v="10872.75407230239"/>
        <n v="7017.8685375769992"/>
        <n v="1273.4731858739106"/>
        <n v="2546.9463717478211"/>
        <n v="4354.7628376410821"/>
        <n v="15678.89152745265"/>
        <n v="13263.577228838194"/>
        <n v="25157.894091259728"/>
        <n v="70477.775954682482"/>
        <n v="1612.177743531058"/>
        <n v="6441.4756324608434"/>
        <n v="1499.2019370975486"/>
        <n v="2433.5248420275498"/>
        <n v="2002.2087918692052"/>
        <n v="2239.8416467789502"/>
        <n v="7676.6986489973133"/>
        <n v="3426.564919755906"/>
        <n v="4480.8925873731068"/>
        <n v="4906.006858687344"/>
        <n v="5640.9988867490265"/>
        <n v="3782.3201822211026"/>
        <n v="11183.955550673571"/>
        <n v="4623.5673426035701"/>
        <n v="7814.5279851435216"/>
        <n v="4247.9755369945606"/>
        <n v="9886.0115115837289"/>
        <n v="7727.1555883057281"/>
        <n v="2765.3101126454999"/>
        <n v="41169.098605994623"/>
        <n v="20453.165968172318"/>
        <n v="1713.2857699887606"/>
        <n v="11084.503699643654"/>
        <n v="1375.2762629190677"/>
        <n v="1052.3853142337211"/>
        <n v="3986.3080084610656"/>
        <n v="4448.7197374425486"/>
        <n v="1074.3634493508769"/>
        <n v="2069.4493796192187"/>
        <n v="3035.1097327314251"/>
        <n v="1071.3285243527107"/>
        <n v="1126.0178728196677"/>
        <n v="3667.4033677841808"/>
        <n v="1470.0490534161545"/>
        <n v="892.9329938952784"/>
        <n v="981.89588231978871"/>
        <n v="7188.8664291347977"/>
        <n v="7775.6757751932928"/>
        <n v="5308.1629937493663"/>
        <n v="2649.8919808446053"/>
        <n v="3553.5474967116661"/>
        <n v="1477.5070517159959"/>
        <n v="3066.145139669195"/>
        <n v="3937.4259230014686"/>
        <n v="4818.7417518168095"/>
        <n v="6551.1627103896581"/>
        <n v="6358.5373402886498"/>
        <n v="7402.4591723753101"/>
        <n v="2913.7061351417328"/>
        <n v="2955.7266510402565"/>
        <n v="5293.6745257146413"/>
        <n v="1847.4907996446282"/>
        <n v="17438.454718920326"/>
        <n v="5302.5813708179558"/>
        <n v="6505.7971793301112"/>
        <n v="10682.434571154439"/>
        <n v="8987.6928662001319"/>
        <n v="5920.0104710427349"/>
        <n v="11937.16493267895"/>
        <n v="4961.2314804807183"/>
        <n v="4908.6876920342047"/>
        <n v="1233.8421603414777"/>
        <n v="6370.8485795203414"/>
        <n v="7536.6622362616172"/>
        <n v="5121.6074736446899"/>
        <n v="2918.7731403560624"/>
        <n v="5503.8760701528563"/>
        <n v="3861.9684508187984"/>
        <n v="1126.9798120908256"/>
        <n v="3740.3801186640007"/>
        <n v="5967.1045898186294"/>
        <n v="3603.2674853772783"/>
        <n v="2262.9192505892815"/>
        <n v="4637.4181785024512"/>
        <n v="3721.3128724798685"/>
        <n v="2965.0161605998619"/>
        <n v="3657.7707797465214"/>
        <n v="1754.548333333332"/>
        <n v="4205.8416666666626"/>
        <n v="4794.2691666666624"/>
        <n v="6419.0316666666622"/>
        <n v="4127.7749999999969"/>
        <n v="9146.4858333333268"/>
        <n v="2095.1141666666649"/>
        <n v="7408.5266666666612"/>
        <n v="5249.983333333329"/>
        <n v="6250.2124999999951"/>
        <n v="2224.8999999999983"/>
        <n v="7312.8949999999941"/>
        <n v="1736.9833333333318"/>
        <n v="4100.4516666666632"/>
        <n v="2888.466666666664"/>
        <n v="10019.856666666657"/>
        <n v="6167.2666666666619"/>
        <n v="370.81666666666638"/>
        <n v="6469.7749999999951"/>
        <n v="896.79083333333267"/>
        <n v="4399.0566666666627"/>
        <n v="1411.0549999999989"/>
        <n v="4020.4333333333302"/>
        <n v="2968.4849999999979"/>
        <n v="12252.563333333324"/>
        <n v="7903.2741666666598"/>
        <n v="2676.7108333333313"/>
        <n v="5110.4391666666634"/>
        <n v="18853.099999999984"/>
        <n v="4081.9108333333302"/>
        <n v="4167.7841666666636"/>
        <n v="4867.4566666666624"/>
        <n v="9814.93166666666"/>
        <n v="3653.5199999999973"/>
        <n v="711.38249999999948"/>
        <n v="659.66333333333284"/>
        <n v="10336.026666666658"/>
        <n v="2966.533333333331"/>
        <n v="2563.5141666666646"/>
        <n v="468.39999999999964"/>
        <n v="7616.3791666666602"/>
        <n v="9332.8699999999917"/>
        <n v="7610.5241666666616"/>
        <n v="2545.9491666666645"/>
        <n v="5137.7624999999962"/>
        <n v="6934.2716666666611"/>
        <n v="7563.6841666666605"/>
        <n v="10052.059166666657"/>
        <n v="14583.829166666656"/>
        <n v="9543.6499999999905"/>
        <n v="4210.7208333333292"/>
        <n v="727.97166666666601"/>
        <n v="238646.98754632787"/>
        <n v="111558.07414505442"/>
        <n v="1481.6712085130384"/>
        <n v="15327.468096664918"/>
        <n v="47379.841052937503"/>
        <n v="134874.52895439605"/>
        <n v="22645.80561372382"/>
        <n v="13439.049880673701"/>
        <n v="2084.2088428250891"/>
        <n v="3206.9133223356548"/>
        <n v="59472.672079828568"/>
        <n v="32388.345703004339"/>
        <n v="3379.2553449269285"/>
        <n v="263.58191690430039"/>
        <n v="6764.2640886454137"/>
        <n v="42240.691811586606"/>
        <n v="10040.669451078053"/>
        <n v="6589.5479226075113"/>
        <n v="8448.1383623173206"/>
        <m/>
      </sharedItems>
    </cacheField>
    <cacheField name="Included in 2019 P&amp;C Report" numFmtId="0">
      <sharedItems count="5">
        <s v="Yes"/>
        <s v="Yes-2016"/>
        <s v="Yes-2017"/>
        <s v="Yes-2019"/>
        <s v="No"/>
      </sharedItems>
    </cacheField>
    <cacheField name="Legacy LDC Reporting" numFmtId="0">
      <sharedItems/>
    </cacheField>
    <cacheField name="Rate Class" numFmtId="0">
      <sharedItems/>
    </cacheField>
    <cacheField name="Rate Zone" numFmtId="0">
      <sharedItems count="2">
        <s v="Main"/>
        <s v="St. Thomas"/>
      </sharedItems>
    </cacheField>
    <cacheField name="Net Energy" numFmtId="164">
      <sharedItems containsSemiMixedTypes="0" containsString="0" containsNumber="1" minValue="263.58191690430039" maxValue="999320.47654551221" count="301">
        <n v="202141.63701803496"/>
        <n v="14176.551294402621"/>
        <n v="106144.21991139656"/>
        <n v="8637.454902212512"/>
        <n v="4350.7912565934203"/>
        <n v="44217.563544170654"/>
        <n v="261579.24764069449"/>
        <n v="717.46129947717247"/>
        <n v="11795.290781467447"/>
        <n v="1638.9388422895604"/>
        <n v="3690.1468366602062"/>
        <n v="8617.1011295636672"/>
        <n v="9989.2169190518907"/>
        <n v="153488.17024111509"/>
        <n v="2801.020856058391"/>
        <n v="5824.7468937644471"/>
        <n v="2652.7154457676393"/>
        <n v="929.29521985490533"/>
        <n v="5195.6050928251534"/>
        <n v="8955.0266640563605"/>
        <n v="7603.3245260855902"/>
        <n v="32401.331427881752"/>
        <n v="68839.340362532312"/>
        <n v="19670.126758064198"/>
        <n v="7118.7743777988408"/>
        <n v="18292.990634814349"/>
        <n v="8513.1636501909707"/>
        <n v="39130.534059358142"/>
        <n v="39219.443769104866"/>
        <n v="6973.9835454156646"/>
        <n v="5491.2899355062591"/>
        <n v="2897.1152201512609"/>
        <n v="32698.493418252816"/>
        <n v="31634.914726507304"/>
        <n v="133860.09143212662"/>
        <n v="2831.5373095203158"/>
        <n v="26652.706960625641"/>
        <n v="29928.506631197484"/>
        <n v="1893.3186871270905"/>
        <n v="89689.686668848124"/>
        <n v="28230.761831452506"/>
        <n v="34308.441942295409"/>
        <n v="12307.580448465038"/>
        <n v="2509.4913325604266"/>
        <n v="53943.800604426033"/>
        <n v="2865.3001942015944"/>
        <n v="38872.216394191222"/>
        <n v="46698.050246694678"/>
        <n v="102670.49290063768"/>
        <n v="40380.046712540221"/>
        <n v="2293.9282995953395"/>
        <n v="47352.823265634594"/>
        <n v="7265.3989915928969"/>
        <n v="10761.270205913715"/>
        <n v="217021.26494019642"/>
        <n v="2767.6101274951548"/>
        <n v="40258.993551205502"/>
        <n v="9681.6481032142365"/>
        <n v="144674.36945468411"/>
        <n v="1544.7183770889312"/>
        <n v="4450.4792892687647"/>
        <n v="16602.898542018804"/>
        <n v="7268.7595001329828"/>
        <n v="36297.04889110622"/>
        <n v="70541.955325349641"/>
        <n v="12769.194157941869"/>
        <n v="7001.2440577287134"/>
        <n v="2076.4174078986402"/>
        <n v="5887.9920042471858"/>
        <n v="1581.4915014258027"/>
        <n v="83243.106396560906"/>
        <n v="482.26475522806214"/>
        <n v="6222.5761657741987"/>
        <n v="13370.751620030238"/>
        <n v="58417.387225560655"/>
        <n v="25825.360349958853"/>
        <n v="65576.973008322966"/>
        <n v="145001.20112619011"/>
        <n v="9919.9754552148352"/>
        <n v="20540.033974739785"/>
        <n v="15799.731458350692"/>
        <n v="26283.756438131601"/>
        <n v="13570.082496898556"/>
        <n v="13407.76093593087"/>
        <n v="27404.071219684924"/>
        <n v="25680.943019103477"/>
        <n v="11115.567618416821"/>
        <n v="31737.76088664585"/>
        <n v="36732.265460372779"/>
        <n v="139993.25632721506"/>
        <n v="23063.417729126289"/>
        <n v="16596.405679580093"/>
        <n v="4139.587797535487"/>
        <n v="1390.1218481272635"/>
        <n v="30129.15175625297"/>
        <n v="2635.8191690430044"/>
        <n v="71729.998229168748"/>
        <n v="23712.160876344937"/>
        <n v="4217.3106704688062"/>
        <n v="5227.7080186019584"/>
        <n v="1186.1186260693519"/>
        <n v="4228.2932503398197"/>
        <n v="3470.4952392399555"/>
        <n v="3861.7959427223282"/>
        <n v="8104.9718190452204"/>
        <n v="1210.618227320072"/>
        <n v="18536.620525067174"/>
        <n v="3250.8436418197052"/>
        <n v="7600.014415277542"/>
        <n v="54687.43246250118"/>
        <n v="1724.2650397489656"/>
        <n v="9065.3345369233321"/>
        <n v="3821.9377951123565"/>
        <n v="38020.25458233917"/>
        <n v="38120.534732284446"/>
        <n v="121504.97301118684"/>
        <n v="10577.459087116455"/>
        <n v="7841.7334180847756"/>
        <n v="27847.237713372353"/>
        <n v="11094.877035230942"/>
        <n v="6023.2983003774816"/>
        <n v="2928.0688522855367"/>
        <n v="5077.753562670825"/>
        <n v="11430.035037100582"/>
        <n v="55593.890290552699"/>
        <n v="32694.295462168033"/>
        <n v="6940.8757279718993"/>
        <n v="10872.75407230239"/>
        <n v="7017.8685375769992"/>
        <n v="1273.4731858739106"/>
        <n v="2546.9463717478211"/>
        <n v="4354.7628376410821"/>
        <n v="15678.89152745265"/>
        <n v="13263.577228838194"/>
        <n v="25157.894091259728"/>
        <n v="70477.775954682482"/>
        <n v="1612.177743531058"/>
        <n v="6441.4756324608434"/>
        <n v="1499.2019370975486"/>
        <n v="2433.5248420275498"/>
        <n v="2002.2087918692052"/>
        <n v="2239.8416467789502"/>
        <n v="7676.6986489973133"/>
        <n v="3426.564919755906"/>
        <n v="4480.8925873731068"/>
        <n v="4906.006858687344"/>
        <n v="5640.9988867490265"/>
        <n v="3782.3201822211026"/>
        <n v="11183.955550673571"/>
        <n v="4623.5673426035701"/>
        <n v="7814.5279851435216"/>
        <n v="4247.9755369945606"/>
        <n v="9886.0115115837289"/>
        <n v="7727.1555883057281"/>
        <n v="2765.3101126454999"/>
        <n v="41169.098605994623"/>
        <n v="20453.165968172318"/>
        <n v="1713.2857699887606"/>
        <n v="11084.503699643654"/>
        <n v="1375.2762629190677"/>
        <n v="1052.3853142337211"/>
        <n v="3986.3080084610656"/>
        <n v="4448.7197374425486"/>
        <n v="1074.3634493508769"/>
        <n v="2069.4493796192187"/>
        <n v="3035.1097327314251"/>
        <n v="1071.3285243527107"/>
        <n v="1126.0178728196677"/>
        <n v="3667.4033677841808"/>
        <n v="1470.0490534161545"/>
        <n v="1167.3427584259196"/>
        <n v="1283.6450837750763"/>
        <n v="7188.8664291347977"/>
        <n v="7775.6757751932928"/>
        <n v="5308.1629937493663"/>
        <n v="2649.8919808446053"/>
        <n v="3553.5474967116661"/>
        <n v="1477.5070517159959"/>
        <n v="3066.145139669195"/>
        <n v="3937.4259230014686"/>
        <n v="4818.7417518168095"/>
        <n v="6551.1627103896581"/>
        <n v="6358.5373402886498"/>
        <n v="7402.4591723753101"/>
        <n v="2913.7061351417328"/>
        <n v="2955.7266510402565"/>
        <n v="5293.6745257146413"/>
        <n v="1847.4907996446282"/>
        <n v="17438.454718920326"/>
        <n v="5302.5813708179558"/>
        <n v="6505.7971793301112"/>
        <n v="10682.434571154439"/>
        <n v="8987.6928662001319"/>
        <n v="5920.0104710427349"/>
        <n v="11937.16493267895"/>
        <n v="4961.2314804807183"/>
        <n v="4908.6876920342047"/>
        <n v="1233.8421603414777"/>
        <n v="6370.8485795203414"/>
        <n v="7536.6622362616172"/>
        <n v="5121.6074736446899"/>
        <n v="2918.7731403560624"/>
        <n v="5503.8760701528563"/>
        <n v="3861.9684508187984"/>
        <n v="1126.9798120908256"/>
        <n v="3740.3801186640007"/>
        <n v="5967.1045898186294"/>
        <n v="3603.2674853772783"/>
        <n v="2262.9192505892815"/>
        <n v="4637.4181785024512"/>
        <n v="3721.3128724798685"/>
        <n v="2965.0161605998619"/>
        <n v="3657.7707797465214"/>
        <n v="1754.548333333332"/>
        <n v="4205.8416666666626"/>
        <n v="4794.2691666666624"/>
        <n v="6419.0316666666622"/>
        <n v="4127.7749999999969"/>
        <n v="9146.4858333333268"/>
        <n v="2095.1141666666649"/>
        <n v="7408.5266666666612"/>
        <n v="5249.983333333329"/>
        <n v="6250.2124999999951"/>
        <n v="2224.8999999999983"/>
        <n v="7312.8949999999941"/>
        <n v="1736.9833333333318"/>
        <n v="4100.4516666666632"/>
        <n v="2888.466666666664"/>
        <n v="10019.856666666657"/>
        <n v="6167.2666666666619"/>
        <n v="370.81666666666638"/>
        <n v="6469.7749999999951"/>
        <n v="896.79083333333267"/>
        <n v="4399.0566666666627"/>
        <n v="1411.0549999999989"/>
        <n v="4020.4333333333302"/>
        <n v="2968.4849999999979"/>
        <n v="12252.563333333324"/>
        <n v="7903.2741666666598"/>
        <n v="2676.7108333333313"/>
        <n v="5110.4391666666634"/>
        <n v="18853.099999999984"/>
        <n v="4081.9108333333302"/>
        <n v="4167.7841666666636"/>
        <n v="4867.4566666666624"/>
        <n v="9814.93166666666"/>
        <n v="3653.5199999999973"/>
        <n v="711.38249999999948"/>
        <n v="659.66333333333284"/>
        <n v="10336.026666666658"/>
        <n v="2966.533333333331"/>
        <n v="2563.5141666666646"/>
        <n v="468.39999999999964"/>
        <n v="7616.3791666666602"/>
        <n v="9332.8699999999917"/>
        <n v="7610.5241666666616"/>
        <n v="2545.9491666666645"/>
        <n v="5137.7624999999962"/>
        <n v="6934.2716666666611"/>
        <n v="7563.6841666666605"/>
        <n v="10052.059166666657"/>
        <n v="14583.829166666656"/>
        <n v="9543.6499999999905"/>
        <n v="4210.7208333333292"/>
        <n v="727.97166666666601"/>
        <n v="238646.98754632787"/>
        <n v="111558.07414505442"/>
        <n v="1481.6712085130384"/>
        <n v="15327.468096664918"/>
        <n v="47379.841052937503"/>
        <n v="134874.52895439605"/>
        <n v="22645.80561372382"/>
        <n v="13439.049880673701"/>
        <n v="2084.2088428250891"/>
        <n v="3206.9133223356548"/>
        <n v="59472.672079828568"/>
        <n v="32388.345703004339"/>
        <n v="3379.2553449269285"/>
        <n v="263.58191690430039"/>
        <n v="6764.2640886454137"/>
        <n v="42240.691811586606"/>
        <n v="10040.669451078053"/>
        <n v="6589.5479226075113"/>
        <n v="8448.1383623173206"/>
        <n v="777188.46395506989"/>
        <n v="842756.59214102896"/>
        <n v="999320.47654551221"/>
        <n v="792026.74103246315"/>
        <n v="773613.4894881458"/>
        <n v="9489.2535268528882"/>
        <n v="795033.2337675161"/>
        <n v="3978.4744689089193"/>
        <n v="6283.579326062475"/>
        <n v="41295.025643654684"/>
        <n v="47968.222438593999"/>
        <n v="664387.39421324152"/>
        <n v="22797.515573332414"/>
        <n v="1896.1628758895165"/>
        <n v="2790.5531838081738"/>
        <n v="1395.2765919040869"/>
        <n v="6923.8494838494844"/>
      </sharedItems>
    </cacheField>
    <cacheField name="Net Demand" numFmtId="43">
      <sharedItems containsSemiMixedTypes="0" containsString="0" containsNumber="1" minValue="0" maxValue="172.32235849056605" count="254">
        <n v="43.173938679245289"/>
        <n v="0.81400377358490572"/>
        <n v="0"/>
        <n v="3.8273113207547169"/>
        <n v="0.961495283018868"/>
        <n v="11.481933962264153"/>
        <n v="48.606853773584909"/>
        <n v="0.3733962264150944"/>
        <n v="2.6066790566037739"/>
        <n v="0.36219433962264158"/>
        <n v="0.81549735849056615"/>
        <n v="1.9043207547169814"/>
        <n v="1.4935849056603776"/>
        <n v="23.886436650943399"/>
        <n v="0.46674528301886797"/>
        <n v="1.6802830188679247"/>
        <n v="0.5862320754716982"/>
        <n v="0.20536792452830191"/>
        <n v="1.1481933962264153"/>
        <n v="1.9790000000000003"/>
        <n v="11.295235849056604"/>
        <n v="11.285900943396227"/>
        <n v="6.0676886792452835"/>
        <n v="2.8004716981132081"/>
        <n v="6.5344339622641519"/>
        <n v="1.2882169811320756"/>
        <n v="5.320896226415095"/>
        <n v="8.0374100719424444"/>
        <n v="1.8669811320754719"/>
        <n v="1.2135377358490567"/>
        <n v="9.33490566037736E-2"/>
        <n v="3.6207298584905661"/>
        <n v="4.078513632075472"/>
        <n v="20.048390188679249"/>
        <n v="2.8706701886792452"/>
        <n v="3.3296675000000002"/>
        <n v="15.060376698113211"/>
        <n v="3.7993066037735854"/>
        <n v="5.8170464622641509"/>
        <n v="2.1096886792452829"/>
        <n v="8.0524763207547174"/>
        <n v="4.7225287735849051"/>
        <n v="4.4754338207547173"/>
        <n v="16.365489858490569"/>
        <n v="5.181526084905661"/>
        <n v="6.2526131603773596"/>
        <n v="1.6056037735849058"/>
        <n v="4.1073584905660381"/>
        <n v="67.117971698113223"/>
        <n v="0.61162301886792458"/>
        <n v="15.309245283018868"/>
        <n v="2.7348345323741001"/>
        <n v="31.972051886792457"/>
        <n v="0.98352566037735867"/>
        <n v="1.5869339622641512"/>
        <n v="8.6814622641509445"/>
        <n v="15.58929245283019"/>
        <n v="2.5097827358490568"/>
        <n v="1.3444131132075472"/>
        <n v="1.2497571698113208"/>
        <n v="0.34949886792452833"/>
        <n v="22.13306132075472"/>
        <n v="0.54609198113207547"/>
        <n v="1.0410286792452832"/>
        <n v="4.5741037735849064"/>
        <n v="8.457424528301889"/>
        <n v="4.2940566037735852"/>
        <n v="0.40793537735849061"/>
        <n v="14.541366906474819"/>
        <n v="1.1971510791366904"/>
        <n v="3.3699009433962273"/>
        <n v="6.3477358490566047"/>
        <n v="3.3312949640287766"/>
        <n v="2.4852517985611509"/>
        <n v="3.4304935251798558"/>
        <n v="0.89568419811320765"/>
        <n v="11.575283018867927"/>
        <n v="38.833207547169813"/>
        <n v="2.8871223021582728"/>
        <n v="5.4142452830188681"/>
        <n v="0.51820143884892078"/>
        <n v="6.2329165094339629"/>
        <n v="0.58249811320754719"/>
        <n v="16.087776415094343"/>
        <n v="3.8833207547169817"/>
        <n v="0.93199698113207552"/>
        <n v="1.1552879245283021"/>
        <n v="0.26212415094339625"/>
        <n v="0.93442405660377381"/>
        <n v="0.76695584905660386"/>
        <n v="2.1843679245283019"/>
        <n v="0.15154748201438847"/>
        <n v="0.71841433962264167"/>
        <n v="11.761981132075473"/>
        <n v="0.3810508490566038"/>
        <n v="4.0140094339622641"/>
        <n v="0.84462226415094355"/>
        <n v="12.508773584905661"/>
        <n v="8.4243789622641518"/>
        <n v="16.827100943396225"/>
        <n v="2.1134226415094339"/>
        <n v="2.4921397641509433"/>
        <n v="1.5495943396226417"/>
        <n v="0.74679245283018869"/>
        <n v="0.61806410377358501"/>
        <n v="3.1738679245283024"/>
        <n v="16.186726415094338"/>
        <n v="7.2252169811320766"/>
        <n v="1.796035849056604"/>
        <n v="2.402804716981132"/>
        <n v="1.5509012264150945"/>
        <n v="2.1470283018867926"/>
        <n v="2.9311603773584909"/>
        <n v="0.44247452830188683"/>
        <n v="2.0143792924528308"/>
        <n v="0.75724754716981135"/>
        <n v="0.99024679245283032"/>
        <n v="0.7467924528301888"/>
        <n v="1.0193716981132077"/>
        <n v="0.56009433962264155"/>
        <n v="1.7736320754716983"/>
        <n v="1.7269575471698115"/>
        <n v="2.1847413207547173"/>
        <n v="3.0805188679245283"/>
        <n v="1.7456273584905664"/>
        <n v="11.09920283018868"/>
        <n v="4.8541509433962267"/>
        <n v="0.38273113207547171"/>
        <n v="2.8564811320754719"/>
        <n v="0.23359374999999999"/>
        <n v="0.17875000000000002"/>
        <n v="0.67708333333333348"/>
        <n v="0.7556250000000001"/>
        <n v="0.38932291666666669"/>
        <n v="0.35208333333333341"/>
        <n v="0.51458333333333339"/>
        <n v="0.62291666666666679"/>
        <n v="0.40489583333333334"/>
        <n v="0.53421875000000008"/>
        <n v="0.15166666666666664"/>
        <n v="0.35682291666666671"/>
        <n v="2.0786458333333333"/>
        <n v="2.0041666666666669"/>
        <n v="1.096875"/>
        <n v="2.1734374999999999"/>
        <n v="0.80572916666666672"/>
        <n v="0.56874999999999998"/>
        <n v="0.60260416666666672"/>
        <n v="0.67708333333333337"/>
        <n v="0.75833333333333341"/>
        <n v="1.2932291666666669"/>
        <n v="2.6135416666666669"/>
        <n v="2.0854166666666667"/>
        <n v="1.049479166666667"/>
        <n v="1.1645833333333333"/>
        <n v="4.299479166666667"/>
        <n v="1.8010416666666669"/>
        <n v="1.70625"/>
        <n v="2.2072916666666669"/>
        <n v="2.0515625000000002"/>
        <n v="2.2817708333333337"/>
        <n v="1.3947916666666669"/>
        <n v="0.9208333333333335"/>
        <n v="0.37916666666666665"/>
        <n v="1.5234375"/>
        <n v="2.3359375000000004"/>
        <n v="0.71770833333333339"/>
        <n v="0.67031249999999998"/>
        <n v="1.4218749999999998"/>
        <n v="0.6635416666666667"/>
        <n v="0.27760416666666671"/>
        <n v="0.52812500000000007"/>
        <n v="0.75156250000000013"/>
        <n v="0.47395833333333343"/>
        <n v="0.38593749999999999"/>
        <n v="0.73802083333333346"/>
        <n v="0.61614583333333339"/>
        <n v="0.62291666666666667"/>
        <n v="0.54843750000000002"/>
        <n v="0.18839835728952772"/>
        <n v="0.46722792607802882"/>
        <n v="0.53505133470225874"/>
        <n v="0.68577002053388081"/>
        <n v="0.42201232032854213"/>
        <n v="0.94952772073921976"/>
        <n v="0.21854209445585215"/>
        <n v="0.88924024640657096"/>
        <n v="0.55765913757700203"/>
        <n v="0.69330595482546209"/>
        <n v="0.45215605749486654"/>
        <n v="0.72344969199178644"/>
        <n v="0.26375770020533884"/>
        <n v="0.76112936344969206"/>
        <n v="0.36172484599589322"/>
        <n v="1.0851745379876796"/>
        <n v="0.83648870636550299"/>
        <n v="7.5359342915811089E-2"/>
        <n v="0.67823408624229975"/>
        <n v="0.12811088295687884"/>
        <n v="0.42201232032854208"/>
        <n v="0.18086242299794661"/>
        <n v="0.42954825462012325"/>
        <n v="0.30897330595482547"/>
        <n v="1.3564681724845997"/>
        <n v="0.83648870636550321"/>
        <n v="0.2712936344969199"/>
        <n v="0.51244353182751534"/>
        <n v="0.42954825462012319"/>
        <n v="0.39186858316221768"/>
        <n v="0.48229979466119099"/>
        <n v="0.97967145790554433"/>
        <n v="9.0431211498973305E-2"/>
        <n v="9.7967145790554419E-2"/>
        <n v="1.039958932238193"/>
        <n v="0.60287474332648872"/>
        <n v="0.27882956878850101"/>
        <n v="6.0287474332648874E-2"/>
        <n v="0.77620123203285429"/>
        <n v="0.91184804928131413"/>
        <n v="0.35418891170431216"/>
        <n v="0.7309856262833675"/>
        <n v="0.87416837782340873"/>
        <n v="1.0098151950718686"/>
        <n v="1.5071868583162218"/>
        <n v="0.97967145790554422"/>
        <n v="0.47476386036960977"/>
        <n v="0.13564681724845995"/>
        <n v="85.759039354494931"/>
        <n v="13.182430939226517"/>
        <n v="5.2877697841726613E-2"/>
        <n v="14.329856115107912"/>
        <n v="16.883848920863308"/>
        <n v="2.1151079136690645"/>
        <n v="0.52877697841726612"/>
        <n v="0.40144748201438846"/>
        <n v="8.4604316546762579"/>
        <n v="0.42302158273381291"/>
        <n v="3.2995683453237404E-2"/>
        <n v="1.6392086330935249"/>
        <n v="5.287769784172661"/>
        <n v="0.82489208633093514"/>
        <n v="1.0575539568345322"/>
        <n v="169.14849056603774"/>
        <n v="169.52188679245285"/>
        <n v="172.32235849056605"/>
        <n v="168.215"/>
        <n v="168.9617924528302"/>
        <n v="2.2030377358490569"/>
        <n v="168.49504716981133"/>
        <n v="1.1575283018867926"/>
        <n v="5.4982594339622644"/>
        <n v="10.389750000000001"/>
        <n v="74.227434257284997"/>
        <n v="3.502000000000001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1">
  <r>
    <n v="156149"/>
    <x v="0"/>
    <n v="311329"/>
    <n v="46.25"/>
    <n v="202141.63701803496"/>
    <x v="0"/>
    <s v="Entegrus Powerlines Inc."/>
    <x v="0"/>
    <x v="0"/>
    <x v="0"/>
    <x v="0"/>
  </r>
  <r>
    <n v="158236"/>
    <x v="0"/>
    <n v="15950.815999999999"/>
    <n v="0.872"/>
    <n v="14666.380121883425"/>
    <x v="1"/>
    <s v="Entegrus Powerlines Inc."/>
    <x v="1"/>
    <x v="0"/>
    <x v="1"/>
    <x v="1"/>
  </r>
  <r>
    <n v="162267"/>
    <x v="0"/>
    <n v="115440"/>
    <n v="0"/>
    <n v="106144.21991139656"/>
    <x v="0"/>
    <s v="Entegrus Powerlines Inc."/>
    <x v="1"/>
    <x v="0"/>
    <x v="2"/>
    <x v="2"/>
  </r>
  <r>
    <n v="169114"/>
    <x v="0"/>
    <n v="13303"/>
    <n v="4.0999999999999996"/>
    <n v="8637.454902212512"/>
    <x v="0"/>
    <s v="Entegrus Powerlines Inc."/>
    <x v="1"/>
    <x v="0"/>
    <x v="3"/>
    <x v="3"/>
  </r>
  <r>
    <n v="171647"/>
    <x v="0"/>
    <n v="4731.82"/>
    <n v="1.03"/>
    <n v="4350.7912565934203"/>
    <x v="0"/>
    <s v="Entegrus Powerlines Inc."/>
    <x v="1"/>
    <x v="0"/>
    <x v="4"/>
    <x v="4"/>
  </r>
  <r>
    <n v="171874"/>
    <x v="0"/>
    <n v="48090"/>
    <n v="12.3"/>
    <n v="44217.563544170654"/>
    <x v="0"/>
    <s v="Entegrus Powerlines Inc."/>
    <x v="0"/>
    <x v="0"/>
    <x v="5"/>
    <x v="5"/>
  </r>
  <r>
    <n v="173773"/>
    <x v="0"/>
    <n v="402872"/>
    <n v="52.07"/>
    <n v="261579.24764069449"/>
    <x v="0"/>
    <s v="Entegrus Powerlines Inc."/>
    <x v="0"/>
    <x v="0"/>
    <x v="6"/>
    <x v="6"/>
  </r>
  <r>
    <s v="176038-1"/>
    <x v="0"/>
    <n v="1105"/>
    <n v="0.4"/>
    <n v="717.46129947717247"/>
    <x v="0"/>
    <s v="Entegrus Powerlines Inc."/>
    <x v="1"/>
    <x v="0"/>
    <x v="7"/>
    <x v="7"/>
  </r>
  <r>
    <s v="176038-2"/>
    <x v="0"/>
    <n v="12828.285600000001"/>
    <n v="2.7923999999999998"/>
    <n v="11795.290781467447"/>
    <x v="0"/>
    <s v="Entegrus Powerlines Inc."/>
    <x v="1"/>
    <x v="0"/>
    <x v="8"/>
    <x v="8"/>
  </r>
  <r>
    <n v="176460"/>
    <x v="0"/>
    <n v="1782.472"/>
    <n v="0.38800000000000001"/>
    <n v="1638.9388422895604"/>
    <x v="0"/>
    <s v="Entegrus Powerlines Inc."/>
    <x v="0"/>
    <x v="0"/>
    <x v="9"/>
    <x v="9"/>
  </r>
  <r>
    <n v="176491"/>
    <x v="0"/>
    <n v="4013.3184000000001"/>
    <n v="0.87360000000000004"/>
    <n v="3690.1468366602062"/>
    <x v="0"/>
    <s v="Entegrus Powerlines Inc."/>
    <x v="0"/>
    <x v="0"/>
    <x v="10"/>
    <x v="10"/>
  </r>
  <r>
    <n v="178032"/>
    <x v="0"/>
    <n v="9371.76"/>
    <n v="2.04"/>
    <n v="8617.1011295636672"/>
    <x v="0"/>
    <s v="Entegrus Powerlines Inc."/>
    <x v="0"/>
    <x v="0"/>
    <x v="11"/>
    <x v="11"/>
  </r>
  <r>
    <s v="178041-1"/>
    <x v="0"/>
    <n v="15384.92"/>
    <n v="1.6"/>
    <n v="9989.2169190518907"/>
    <x v="0"/>
    <s v="Entegrus Powerlines Inc."/>
    <x v="0"/>
    <x v="0"/>
    <x v="12"/>
    <x v="12"/>
  </r>
  <r>
    <s v="178041-2"/>
    <x v="0"/>
    <n v="166930.18599999999"/>
    <n v="25.5883"/>
    <n v="153488.17024111509"/>
    <x v="0"/>
    <s v="Entegrus Powerlines Inc."/>
    <x v="0"/>
    <x v="0"/>
    <x v="13"/>
    <x v="13"/>
  </r>
  <r>
    <n v="178246"/>
    <x v="0"/>
    <n v="4314"/>
    <n v="0.5"/>
    <n v="2801.020856058391"/>
    <x v="0"/>
    <s v="Entegrus Powerlines Inc."/>
    <x v="1"/>
    <x v="0"/>
    <x v="14"/>
    <x v="14"/>
  </r>
  <r>
    <s v="178800-1"/>
    <x v="0"/>
    <n v="8971"/>
    <n v="1.8"/>
    <n v="5824.7468937644471"/>
    <x v="0"/>
    <s v="Entegrus Powerlines Inc."/>
    <x v="1"/>
    <x v="0"/>
    <x v="15"/>
    <x v="15"/>
  </r>
  <r>
    <s v="178800-2"/>
    <x v="0"/>
    <n v="2885.0320000000002"/>
    <n v="0.628"/>
    <n v="2652.7154457676393"/>
    <x v="0"/>
    <s v="Entegrus Powerlines Inc."/>
    <x v="1"/>
    <x v="0"/>
    <x v="16"/>
    <x v="16"/>
  </r>
  <r>
    <n v="179142"/>
    <x v="0"/>
    <n v="1010.68"/>
    <n v="0.22"/>
    <n v="929.29521985490533"/>
    <x v="0"/>
    <s v="Entegrus Powerlines Inc."/>
    <x v="1"/>
    <x v="0"/>
    <x v="17"/>
    <x v="17"/>
  </r>
  <r>
    <n v="179884"/>
    <x v="0"/>
    <n v="5650.62"/>
    <n v="1.23"/>
    <n v="5195.6050928251534"/>
    <x v="0"/>
    <s v="Entegrus Powerlines Inc."/>
    <x v="1"/>
    <x v="0"/>
    <x v="18"/>
    <x v="18"/>
  </r>
  <r>
    <n v="179894"/>
    <x v="0"/>
    <n v="9739.2800000000007"/>
    <n v="2.12"/>
    <n v="8955.0266640563605"/>
    <x v="0"/>
    <s v="Entegrus Powerlines Inc."/>
    <x v="1"/>
    <x v="0"/>
    <x v="19"/>
    <x v="19"/>
  </r>
  <r>
    <n v="179898"/>
    <x v="0"/>
    <n v="8269.2000000000007"/>
    <n v="1.8"/>
    <n v="7603.3245260855902"/>
    <x v="0"/>
    <s v="Entegrus Powerlines Inc."/>
    <x v="1"/>
    <x v="0"/>
    <x v="20"/>
    <x v="15"/>
  </r>
  <r>
    <n v="180665"/>
    <x v="0"/>
    <n v="49903"/>
    <n v="12.1"/>
    <n v="32401.331427881752"/>
    <x v="0"/>
    <s v="Entegrus Powerlines Inc."/>
    <x v="0"/>
    <x v="0"/>
    <x v="21"/>
    <x v="20"/>
  </r>
  <r>
    <n v="182031"/>
    <x v="0"/>
    <n v="106023.1"/>
    <n v="12.09"/>
    <n v="68839.340362532312"/>
    <x v="0"/>
    <s v="Entegrus Powerlines Inc."/>
    <x v="1"/>
    <x v="0"/>
    <x v="22"/>
    <x v="21"/>
  </r>
  <r>
    <n v="182553"/>
    <x v="0"/>
    <n v="30295"/>
    <n v="6.5"/>
    <n v="19670.126758064198"/>
    <x v="0"/>
    <s v="Entegrus Powerlines Inc."/>
    <x v="1"/>
    <x v="0"/>
    <x v="23"/>
    <x v="22"/>
  </r>
  <r>
    <n v="183201"/>
    <x v="0"/>
    <n v="10964"/>
    <n v="3"/>
    <n v="7118.7743777988408"/>
    <x v="0"/>
    <s v="Entegrus Powerlines Inc."/>
    <x v="0"/>
    <x v="0"/>
    <x v="24"/>
    <x v="23"/>
  </r>
  <r>
    <n v="183202"/>
    <x v="0"/>
    <n v="28174"/>
    <n v="7"/>
    <n v="18292.990634814349"/>
    <x v="0"/>
    <s v="Entegrus Powerlines Inc."/>
    <x v="0"/>
    <x v="0"/>
    <x v="25"/>
    <x v="24"/>
  </r>
  <r>
    <s v="183916-1"/>
    <x v="0"/>
    <n v="9258.7200000000012"/>
    <n v="1.38"/>
    <n v="8513.1636501909707"/>
    <x v="0"/>
    <s v="Entegrus Powerlines Inc."/>
    <x v="0"/>
    <x v="0"/>
    <x v="26"/>
    <x v="25"/>
  </r>
  <r>
    <s v="183916-2"/>
    <x v="0"/>
    <n v="60267"/>
    <n v="5.7"/>
    <n v="39130.534059358142"/>
    <x v="0"/>
    <s v="Entegrus Powerlines Inc."/>
    <x v="0"/>
    <x v="0"/>
    <x v="27"/>
    <x v="26"/>
  </r>
  <r>
    <n v="184514"/>
    <x v="0"/>
    <n v="69828.800000000003"/>
    <n v="15.2"/>
    <n v="64205.851553611647"/>
    <x v="2"/>
    <s v="Entegrus Powerlines Inc."/>
    <x v="0"/>
    <x v="1"/>
    <x v="28"/>
    <x v="27"/>
  </r>
  <r>
    <s v="184778-1"/>
    <x v="0"/>
    <n v="10741"/>
    <n v="2"/>
    <n v="6973.9835454156646"/>
    <x v="0"/>
    <s v="Entegrus Powerlines Inc."/>
    <x v="1"/>
    <x v="0"/>
    <x v="29"/>
    <x v="28"/>
  </r>
  <r>
    <s v="184778-2"/>
    <x v="0"/>
    <n v="5972.2000000000007"/>
    <n v="1.3"/>
    <n v="5491.2899355062591"/>
    <x v="0"/>
    <s v="Entegrus Powerlines Inc."/>
    <x v="1"/>
    <x v="0"/>
    <x v="30"/>
    <x v="29"/>
  </r>
  <r>
    <s v="185201-1"/>
    <x v="0"/>
    <n v="4462"/>
    <n v="0.1"/>
    <n v="2897.1152201512609"/>
    <x v="0"/>
    <s v="Entegrus Powerlines Inc."/>
    <x v="1"/>
    <x v="0"/>
    <x v="31"/>
    <x v="30"/>
  </r>
  <r>
    <s v="185201-2"/>
    <x v="0"/>
    <n v="35562.125599999999"/>
    <n v="3.8786999999999998"/>
    <n v="32698.493418252816"/>
    <x v="0"/>
    <s v="Entegrus Powerlines Inc."/>
    <x v="1"/>
    <x v="0"/>
    <x v="32"/>
    <x v="31"/>
  </r>
  <r>
    <n v="185203"/>
    <x v="0"/>
    <n v="34405.402000000002"/>
    <n v="4.3690999999999995"/>
    <n v="31634.914726507304"/>
    <x v="0"/>
    <s v="Entegrus Powerlines Inc."/>
    <x v="1"/>
    <x v="0"/>
    <x v="33"/>
    <x v="32"/>
  </r>
  <r>
    <n v="185206"/>
    <x v="0"/>
    <n v="145583.14120000001"/>
    <n v="21.476800000000001"/>
    <n v="133860.09143212662"/>
    <x v="0"/>
    <s v="Entegrus Powerlines Inc."/>
    <x v="0"/>
    <x v="0"/>
    <x v="34"/>
    <x v="33"/>
  </r>
  <r>
    <s v="185220-1"/>
    <x v="0"/>
    <n v="4361"/>
    <n v="0.1"/>
    <n v="2831.5373095203158"/>
    <x v="0"/>
    <s v="Entegrus Powerlines Inc."/>
    <x v="1"/>
    <x v="0"/>
    <x v="35"/>
    <x v="30"/>
  </r>
  <r>
    <s v="185220-2"/>
    <x v="0"/>
    <n v="28986.868000000002"/>
    <n v="3.0751999999999997"/>
    <n v="26652.706960625641"/>
    <x v="0"/>
    <s v="Entegrus Powerlines Inc."/>
    <x v="1"/>
    <x v="0"/>
    <x v="36"/>
    <x v="34"/>
  </r>
  <r>
    <n v="185226"/>
    <x v="0"/>
    <n v="32549.552"/>
    <n v="3.5669"/>
    <n v="29928.506631197484"/>
    <x v="0"/>
    <s v="Entegrus Powerlines Inc."/>
    <x v="1"/>
    <x v="0"/>
    <x v="37"/>
    <x v="35"/>
  </r>
  <r>
    <s v="185227-1"/>
    <x v="0"/>
    <n v="2916"/>
    <n v="0"/>
    <n v="1893.3186871270905"/>
    <x v="0"/>
    <s v="Entegrus Powerlines Inc."/>
    <x v="0"/>
    <x v="0"/>
    <x v="38"/>
    <x v="2"/>
  </r>
  <r>
    <s v="185227-2"/>
    <x v="0"/>
    <n v="97544.43"/>
    <n v="16.133400000000002"/>
    <n v="89689.686668848124"/>
    <x v="0"/>
    <s v="Entegrus Powerlines Inc."/>
    <x v="0"/>
    <x v="0"/>
    <x v="39"/>
    <x v="36"/>
  </r>
  <r>
    <n v="185232"/>
    <x v="0"/>
    <n v="30703.124"/>
    <n v="4.07"/>
    <n v="28230.761831452506"/>
    <x v="0"/>
    <s v="Entegrus Powerlines Inc."/>
    <x v="1"/>
    <x v="0"/>
    <x v="40"/>
    <x v="37"/>
  </r>
  <r>
    <n v="185266"/>
    <x v="0"/>
    <n v="37313.068400000004"/>
    <n v="6.2314999999999996"/>
    <n v="34308.441942295409"/>
    <x v="0"/>
    <s v="Entegrus Powerlines Inc."/>
    <x v="0"/>
    <x v="0"/>
    <x v="41"/>
    <x v="38"/>
  </r>
  <r>
    <n v="185272"/>
    <x v="0"/>
    <n v="13385.44"/>
    <n v="2.2599999999999998"/>
    <n v="12307.580448465038"/>
    <x v="0"/>
    <s v="Entegrus Powerlines Inc."/>
    <x v="1"/>
    <x v="0"/>
    <x v="42"/>
    <x v="39"/>
  </r>
  <r>
    <s v="185274-1"/>
    <x v="0"/>
    <n v="3865"/>
    <n v="0.1"/>
    <n v="2509.4913325604266"/>
    <x v="0"/>
    <s v="Entegrus Powerlines Inc."/>
    <x v="0"/>
    <x v="0"/>
    <x v="43"/>
    <x v="30"/>
  </r>
  <r>
    <s v="185274-2"/>
    <x v="0"/>
    <n v="58668.030599999998"/>
    <n v="8.626199999999999"/>
    <n v="53943.800604426033"/>
    <x v="0"/>
    <s v="Entegrus Powerlines Inc."/>
    <x v="0"/>
    <x v="0"/>
    <x v="44"/>
    <x v="40"/>
  </r>
  <r>
    <s v="185291-1"/>
    <x v="0"/>
    <n v="4413"/>
    <n v="0.1"/>
    <n v="2865.3001942015944"/>
    <x v="0"/>
    <s v="Entegrus Powerlines Inc."/>
    <x v="1"/>
    <x v="0"/>
    <x v="45"/>
    <x v="30"/>
  </r>
  <r>
    <s v="185291-2"/>
    <x v="0"/>
    <n v="42276.524000000005"/>
    <n v="5.0589999999999993"/>
    <n v="38872.216394191222"/>
    <x v="0"/>
    <s v="Entegrus Powerlines Inc."/>
    <x v="1"/>
    <x v="0"/>
    <x v="46"/>
    <x v="41"/>
  </r>
  <r>
    <n v="185307"/>
    <x v="0"/>
    <n v="50787.72"/>
    <n v="4.7942999999999998"/>
    <n v="46698.050246694678"/>
    <x v="0"/>
    <s v="Entegrus Powerlines Inc."/>
    <x v="1"/>
    <x v="0"/>
    <x v="47"/>
    <x v="42"/>
  </r>
  <r>
    <n v="185310"/>
    <x v="0"/>
    <n v="111662.0548"/>
    <n v="17.531500000000001"/>
    <n v="102670.49290063768"/>
    <x v="0"/>
    <s v="Entegrus Powerlines Inc."/>
    <x v="1"/>
    <x v="0"/>
    <x v="48"/>
    <x v="43"/>
  </r>
  <r>
    <n v="185311"/>
    <x v="0"/>
    <n v="43916.405399999996"/>
    <n v="5.5507"/>
    <n v="40380.046712540221"/>
    <x v="0"/>
    <s v="Entegrus Powerlines Inc."/>
    <x v="1"/>
    <x v="0"/>
    <x v="49"/>
    <x v="44"/>
  </r>
  <r>
    <s v="185405-1"/>
    <x v="0"/>
    <n v="3533"/>
    <n v="0.1"/>
    <n v="2293.9282995953395"/>
    <x v="0"/>
    <s v="Entegrus Powerlines Inc."/>
    <x v="0"/>
    <x v="0"/>
    <x v="50"/>
    <x v="30"/>
  </r>
  <r>
    <s v="185405-2"/>
    <x v="0"/>
    <n v="51499.836000000003"/>
    <n v="6.6981000000000002"/>
    <n v="47352.823265634594"/>
    <x v="0"/>
    <s v="Entegrus Powerlines Inc."/>
    <x v="0"/>
    <x v="0"/>
    <x v="51"/>
    <x v="45"/>
  </r>
  <r>
    <n v="185518"/>
    <x v="0"/>
    <n v="7901.68"/>
    <n v="1.72"/>
    <n v="7265.3989915928969"/>
    <x v="0"/>
    <s v="Entegrus Powerlines Inc."/>
    <x v="1"/>
    <x v="0"/>
    <x v="52"/>
    <x v="46"/>
  </r>
  <r>
    <n v="185659"/>
    <x v="0"/>
    <n v="16574"/>
    <n v="4.4000000000000004"/>
    <n v="10761.270205913715"/>
    <x v="0"/>
    <s v="Entegrus Powerlines Inc."/>
    <x v="0"/>
    <x v="0"/>
    <x v="53"/>
    <x v="47"/>
  </r>
  <r>
    <n v="185835"/>
    <x v="0"/>
    <n v="334245.90000000002"/>
    <n v="71.900000000000006"/>
    <n v="217021.26494019642"/>
    <x v="0"/>
    <s v="Entegrus Powerlines Inc."/>
    <x v="0"/>
    <x v="0"/>
    <x v="54"/>
    <x v="48"/>
  </r>
  <r>
    <n v="185942"/>
    <x v="0"/>
    <n v="3009.9888000000001"/>
    <n v="0.6552"/>
    <n v="2767.6101274951548"/>
    <x v="0"/>
    <s v="Entegrus Powerlines Inc."/>
    <x v="1"/>
    <x v="0"/>
    <x v="55"/>
    <x v="49"/>
  </r>
  <r>
    <n v="186000"/>
    <x v="0"/>
    <n v="62005"/>
    <n v="16.399999999999999"/>
    <n v="40258.993551205502"/>
    <x v="0"/>
    <s v="Entegrus Powerlines Inc."/>
    <x v="0"/>
    <x v="0"/>
    <x v="56"/>
    <x v="50"/>
  </r>
  <r>
    <n v="186010"/>
    <x v="0"/>
    <n v="17237.824000000001"/>
    <n v="5.1719999999999997"/>
    <n v="15849.752091562279"/>
    <x v="2"/>
    <s v="Entegrus Powerlines Inc."/>
    <x v="0"/>
    <x v="1"/>
    <x v="57"/>
    <x v="51"/>
  </r>
  <r>
    <n v="186070"/>
    <x v="0"/>
    <n v="157344.5"/>
    <n v="34.25"/>
    <n v="144674.36945468411"/>
    <x v="0"/>
    <s v="Entegrus Powerlines Inc."/>
    <x v="0"/>
    <x v="0"/>
    <x v="58"/>
    <x v="52"/>
  </r>
  <r>
    <n v="186509"/>
    <x v="0"/>
    <n v="1680"/>
    <n v="0"/>
    <n v="1544.7183770889312"/>
    <x v="0"/>
    <s v="Entegrus Powerlines Inc."/>
    <x v="1"/>
    <x v="0"/>
    <x v="59"/>
    <x v="2"/>
  </r>
  <r>
    <n v="186510"/>
    <x v="0"/>
    <n v="4840.2384000000002"/>
    <n v="1.0536000000000001"/>
    <n v="4450.4792892687647"/>
    <x v="0"/>
    <s v="Entegrus Powerlines Inc."/>
    <x v="1"/>
    <x v="0"/>
    <x v="60"/>
    <x v="53"/>
  </r>
  <r>
    <n v="187245"/>
    <x v="0"/>
    <n v="25571"/>
    <n v="3"/>
    <n v="16602.898542018804"/>
    <x v="0"/>
    <s v="Entegrus Powerlines Inc."/>
    <x v="1"/>
    <x v="0"/>
    <x v="61"/>
    <x v="23"/>
  </r>
  <r>
    <n v="187283"/>
    <x v="0"/>
    <n v="11195"/>
    <n v="1.7"/>
    <n v="7268.7595001329828"/>
    <x v="0"/>
    <s v="Entegrus Powerlines Inc."/>
    <x v="1"/>
    <x v="0"/>
    <x v="62"/>
    <x v="54"/>
  </r>
  <r>
    <n v="187406"/>
    <x v="0"/>
    <n v="55903"/>
    <n v="9.3000000000000007"/>
    <n v="36297.04889110622"/>
    <x v="0"/>
    <s v="Entegrus Powerlines Inc."/>
    <x v="0"/>
    <x v="0"/>
    <x v="63"/>
    <x v="55"/>
  </r>
  <r>
    <n v="187448"/>
    <x v="0"/>
    <n v="76719.8"/>
    <n v="16.7"/>
    <n v="70541.955325349641"/>
    <x v="0"/>
    <s v="Entegrus Powerlines Inc."/>
    <x v="0"/>
    <x v="0"/>
    <x v="64"/>
    <x v="56"/>
  </r>
  <r>
    <n v="187588"/>
    <x v="0"/>
    <n v="13887.4804"/>
    <n v="2.6886000000000001"/>
    <n v="12769.194157941869"/>
    <x v="0"/>
    <s v="Entegrus Powerlines Inc."/>
    <x v="0"/>
    <x v="0"/>
    <x v="65"/>
    <x v="57"/>
  </r>
  <r>
    <n v="187605"/>
    <x v="0"/>
    <n v="7614.3912"/>
    <n v="1.4401999999999999"/>
    <n v="7001.2440577287134"/>
    <x v="0"/>
    <s v="Entegrus Powerlines Inc."/>
    <x v="0"/>
    <x v="0"/>
    <x v="66"/>
    <x v="58"/>
  </r>
  <r>
    <s v="187748-1"/>
    <x v="0"/>
    <n v="3198"/>
    <n v="0.5"/>
    <n v="2076.4174078986402"/>
    <x v="0"/>
    <s v="Entegrus Powerlines Inc."/>
    <x v="0"/>
    <x v="0"/>
    <x v="67"/>
    <x v="14"/>
  </r>
  <r>
    <s v="187748-2"/>
    <x v="0"/>
    <n v="6403.6440000000002"/>
    <n v="1.3388"/>
    <n v="5887.9920042471858"/>
    <x v="0"/>
    <s v="Entegrus Powerlines Inc."/>
    <x v="0"/>
    <x v="0"/>
    <x v="68"/>
    <x v="59"/>
  </r>
  <r>
    <n v="187851"/>
    <x v="0"/>
    <n v="1719.9936"/>
    <n v="0.37440000000000001"/>
    <n v="1581.4915014258027"/>
    <x v="0"/>
    <s v="Entegrus Powerlines Inc."/>
    <x v="1"/>
    <x v="0"/>
    <x v="69"/>
    <x v="60"/>
  </r>
  <r>
    <n v="188048"/>
    <x v="0"/>
    <n v="128207.1"/>
    <n v="23.71"/>
    <n v="83243.106396560906"/>
    <x v="0"/>
    <s v="Entegrus Powerlines Inc."/>
    <x v="0"/>
    <x v="0"/>
    <x v="70"/>
    <x v="61"/>
  </r>
  <r>
    <n v="188054"/>
    <x v="0"/>
    <n v="524.5"/>
    <n v="0.58499999999999996"/>
    <n v="482.26475522806214"/>
    <x v="0"/>
    <s v="Entegrus Powerlines Inc."/>
    <x v="0"/>
    <x v="0"/>
    <x v="71"/>
    <x v="62"/>
  </r>
  <r>
    <n v="188082"/>
    <x v="0"/>
    <n v="6767.53"/>
    <n v="1.1152"/>
    <n v="6222.5761657741987"/>
    <x v="0"/>
    <s v="Entegrus Powerlines Inc."/>
    <x v="1"/>
    <x v="0"/>
    <x v="72"/>
    <x v="63"/>
  </r>
  <r>
    <n v="188094"/>
    <x v="0"/>
    <n v="20593"/>
    <n v="4.9000000000000004"/>
    <n v="13370.751620030238"/>
    <x v="0"/>
    <s v="Entegrus Powerlines Inc."/>
    <x v="1"/>
    <x v="0"/>
    <x v="73"/>
    <x v="64"/>
  </r>
  <r>
    <n v="188337"/>
    <x v="1"/>
    <n v="63533.4"/>
    <n v="9.06"/>
    <n v="58417.387225560655"/>
    <x v="0"/>
    <s v="Entegrus Powerlines Inc."/>
    <x v="2"/>
    <x v="0"/>
    <x v="74"/>
    <x v="65"/>
  </r>
  <r>
    <n v="188395"/>
    <x v="0"/>
    <n v="39775"/>
    <n v="4.5999999999999996"/>
    <n v="25825.360349958853"/>
    <x v="0"/>
    <s v="Entegrus Powerlines Inc."/>
    <x v="0"/>
    <x v="0"/>
    <x v="75"/>
    <x v="66"/>
  </r>
  <r>
    <n v="188416"/>
    <x v="0"/>
    <n v="71320"/>
    <n v="0.437"/>
    <n v="65576.973008322966"/>
    <x v="0"/>
    <s v="Entegrus Powerlines Inc."/>
    <x v="1"/>
    <x v="0"/>
    <x v="76"/>
    <x v="67"/>
  </r>
  <r>
    <n v="188435"/>
    <x v="0"/>
    <n v="223324"/>
    <n v="27.5"/>
    <n v="145001.20112619011"/>
    <x v="0"/>
    <s v="Entegrus Powerlines Inc."/>
    <x v="1"/>
    <x v="1"/>
    <x v="77"/>
    <x v="68"/>
  </r>
  <r>
    <n v="188752"/>
    <x v="0"/>
    <n v="10788.735999999999"/>
    <n v="2.2639999999999998"/>
    <n v="9919.9754552148352"/>
    <x v="0"/>
    <s v="Entegrus Powerlines Inc."/>
    <x v="0"/>
    <x v="1"/>
    <x v="78"/>
    <x v="69"/>
  </r>
  <r>
    <n v="188807"/>
    <x v="0"/>
    <n v="31634.79"/>
    <n v="3.6100000000000003"/>
    <n v="20540.033974739785"/>
    <x v="0"/>
    <s v="Entegrus Powerlines Inc."/>
    <x v="1"/>
    <x v="0"/>
    <x v="79"/>
    <x v="70"/>
  </r>
  <r>
    <n v="188954"/>
    <x v="0"/>
    <n v="24334"/>
    <n v="6.5"/>
    <n v="15799.731458350692"/>
    <x v="0"/>
    <s v="Entegrus Powerlines Inc."/>
    <x v="1"/>
    <x v="0"/>
    <x v="80"/>
    <x v="22"/>
  </r>
  <r>
    <n v="189646"/>
    <x v="0"/>
    <n v="40481"/>
    <n v="6.8"/>
    <n v="26283.756438131601"/>
    <x v="0"/>
    <s v="Entegrus Powerlines Inc."/>
    <x v="0"/>
    <x v="0"/>
    <x v="81"/>
    <x v="71"/>
  </r>
  <r>
    <n v="189693"/>
    <x v="0"/>
    <n v="20900"/>
    <n v="6.3"/>
    <n v="13570.082496898556"/>
    <x v="0"/>
    <s v="Entegrus Powerlines Inc."/>
    <x v="1"/>
    <x v="1"/>
    <x v="82"/>
    <x v="72"/>
  </r>
  <r>
    <s v="189899-1"/>
    <x v="0"/>
    <n v="20650"/>
    <n v="4.7"/>
    <n v="13407.76093593087"/>
    <x v="0"/>
    <s v="Entegrus Powerlines Inc."/>
    <x v="0"/>
    <x v="1"/>
    <x v="83"/>
    <x v="73"/>
  </r>
  <r>
    <s v="189899-2"/>
    <x v="0"/>
    <n v="29804.034399999997"/>
    <n v="6.4876000000000005"/>
    <n v="27404.071219684924"/>
    <x v="0"/>
    <s v="Entegrus Powerlines Inc."/>
    <x v="0"/>
    <x v="1"/>
    <x v="84"/>
    <x v="74"/>
  </r>
  <r>
    <n v="189907"/>
    <x v="0"/>
    <n v="27930"/>
    <n v="0"/>
    <n v="25680.943019103477"/>
    <x v="0"/>
    <s v="Entegrus Powerlines Inc."/>
    <x v="0"/>
    <x v="0"/>
    <x v="85"/>
    <x v="2"/>
  </r>
  <r>
    <s v="190085-1"/>
    <x v="0"/>
    <n v="12089.0344"/>
    <n v="0.95950000000000002"/>
    <n v="11115.567618416821"/>
    <x v="0"/>
    <s v="Entegrus Powerlines Inc."/>
    <x v="1"/>
    <x v="0"/>
    <x v="86"/>
    <x v="75"/>
  </r>
  <r>
    <s v="190085-2"/>
    <x v="0"/>
    <n v="48881"/>
    <n v="12.3"/>
    <n v="31737.76088664585"/>
    <x v="0"/>
    <s v="Entegrus Powerlines Inc."/>
    <x v="1"/>
    <x v="0"/>
    <x v="87"/>
    <x v="5"/>
  </r>
  <r>
    <n v="190129"/>
    <x v="0"/>
    <n v="56573.3"/>
    <n v="12.4"/>
    <n v="36732.265460372779"/>
    <x v="0"/>
    <s v="Entegrus Powerlines Inc."/>
    <x v="1"/>
    <x v="0"/>
    <x v="88"/>
    <x v="76"/>
  </r>
  <r>
    <n v="190135"/>
    <x v="0"/>
    <n v="215611"/>
    <n v="41.6"/>
    <n v="139993.25632721506"/>
    <x v="0"/>
    <s v="Entegrus Powerlines Inc."/>
    <x v="0"/>
    <x v="0"/>
    <x v="89"/>
    <x v="77"/>
  </r>
  <r>
    <n v="190141"/>
    <x v="0"/>
    <n v="25083.24"/>
    <n v="5.46"/>
    <n v="23063.417729126289"/>
    <x v="0"/>
    <s v="Entegrus Powerlines Inc."/>
    <x v="0"/>
    <x v="1"/>
    <x v="90"/>
    <x v="78"/>
  </r>
  <r>
    <n v="190313"/>
    <x v="0"/>
    <n v="25561"/>
    <n v="5.8"/>
    <n v="16596.405679580093"/>
    <x v="0"/>
    <s v="Entegrus Powerlines Inc."/>
    <x v="1"/>
    <x v="0"/>
    <x v="91"/>
    <x v="79"/>
  </r>
  <r>
    <n v="190446"/>
    <x v="0"/>
    <n v="4502.12"/>
    <n v="0.98"/>
    <n v="4139.587797535487"/>
    <x v="0"/>
    <s v="Entegrus Powerlines Inc."/>
    <x v="1"/>
    <x v="1"/>
    <x v="92"/>
    <x v="80"/>
  </r>
  <r>
    <s v="190512-1"/>
    <x v="0"/>
    <n v="2141"/>
    <n v="0.4"/>
    <n v="1390.1218481272635"/>
    <x v="0"/>
    <s v="Entegrus Powerlines Inc."/>
    <x v="0"/>
    <x v="0"/>
    <x v="93"/>
    <x v="7"/>
  </r>
  <r>
    <s v="190512-2"/>
    <x v="0"/>
    <n v="32767.769"/>
    <n v="6.6769999999999996"/>
    <n v="30129.15175625297"/>
    <x v="0"/>
    <s v="Entegrus Powerlines Inc."/>
    <x v="0"/>
    <x v="0"/>
    <x v="94"/>
    <x v="81"/>
  </r>
  <r>
    <n v="190585"/>
    <x v="0"/>
    <n v="2866.6559999999999"/>
    <n v="0.624"/>
    <n v="2635.8191690430044"/>
    <x v="0"/>
    <s v="Entegrus Powerlines Inc."/>
    <x v="1"/>
    <x v="0"/>
    <x v="95"/>
    <x v="82"/>
  </r>
  <r>
    <n v="190901"/>
    <x v="0"/>
    <n v="78011.888000000006"/>
    <n v="17.234000000000002"/>
    <n v="71729.998229168748"/>
    <x v="0"/>
    <s v="Entegrus Powerlines Inc."/>
    <x v="0"/>
    <x v="0"/>
    <x v="96"/>
    <x v="83"/>
  </r>
  <r>
    <n v="191529"/>
    <x v="0"/>
    <n v="36520.35"/>
    <n v="4.16"/>
    <n v="23712.160876344937"/>
    <x v="0"/>
    <s v="Entegrus Powerlines Inc."/>
    <x v="1"/>
    <x v="0"/>
    <x v="97"/>
    <x v="84"/>
  </r>
  <r>
    <n v="191804"/>
    <x v="0"/>
    <n v="4586.6495999999997"/>
    <n v="0.99839999999999995"/>
    <n v="4217.3106704688062"/>
    <x v="0"/>
    <s v="Entegrus Powerlines Inc."/>
    <x v="1"/>
    <x v="0"/>
    <x v="98"/>
    <x v="85"/>
  </r>
  <r>
    <n v="191852"/>
    <x v="0"/>
    <n v="5685.5344000000005"/>
    <n v="1.2376"/>
    <n v="5227.7080186019584"/>
    <x v="0"/>
    <s v="Entegrus Powerlines Inc."/>
    <x v="1"/>
    <x v="0"/>
    <x v="99"/>
    <x v="86"/>
  </r>
  <r>
    <n v="191920"/>
    <x v="0"/>
    <n v="1289.9952000000001"/>
    <n v="0.28079999999999999"/>
    <n v="1186.1186260693519"/>
    <x v="0"/>
    <s v="Entegrus Powerlines Inc."/>
    <x v="1"/>
    <x v="0"/>
    <x v="100"/>
    <x v="87"/>
  </r>
  <r>
    <n v="192528"/>
    <x v="0"/>
    <n v="4598.5940000000001"/>
    <n v="1.0010000000000001"/>
    <n v="4228.2932503398197"/>
    <x v="0"/>
    <s v="Entegrus Powerlines Inc."/>
    <x v="1"/>
    <x v="0"/>
    <x v="101"/>
    <x v="88"/>
  </r>
  <r>
    <n v="192737"/>
    <x v="0"/>
    <n v="3774.4303999999997"/>
    <n v="0.8216"/>
    <n v="3470.4952392399555"/>
    <x v="0"/>
    <s v="Entegrus Powerlines Inc."/>
    <x v="1"/>
    <x v="0"/>
    <x v="102"/>
    <x v="89"/>
  </r>
  <r>
    <n v="192901"/>
    <x v="0"/>
    <n v="4200"/>
    <n v="0"/>
    <n v="3861.7959427223282"/>
    <x v="0"/>
    <s v="Entegrus Powerlines Inc."/>
    <x v="0"/>
    <x v="0"/>
    <x v="103"/>
    <x v="2"/>
  </r>
  <r>
    <n v="192987"/>
    <x v="0"/>
    <n v="8814.7800000000007"/>
    <n v="2.34"/>
    <n v="8104.9718190452204"/>
    <x v="0"/>
    <s v="Entegrus Powerlines Inc."/>
    <x v="1"/>
    <x v="0"/>
    <x v="104"/>
    <x v="90"/>
  </r>
  <r>
    <n v="193038"/>
    <x v="0"/>
    <n v="1316.6404"/>
    <n v="0.28660000000000002"/>
    <n v="1210.618227320072"/>
    <x v="0"/>
    <s v="Entegrus Powerlines Inc."/>
    <x v="1"/>
    <x v="1"/>
    <x v="105"/>
    <x v="91"/>
  </r>
  <r>
    <n v="193191"/>
    <x v="0"/>
    <n v="20160"/>
    <n v="0"/>
    <n v="18536.620525067174"/>
    <x v="0"/>
    <s v="Entegrus Powerlines Inc."/>
    <x v="0"/>
    <x v="0"/>
    <x v="106"/>
    <x v="2"/>
  </r>
  <r>
    <n v="193771"/>
    <x v="0"/>
    <n v="3535.5423999999998"/>
    <n v="0.76960000000000006"/>
    <n v="3250.8436418197052"/>
    <x v="0"/>
    <s v="Entegrus Powerlines Inc."/>
    <x v="1"/>
    <x v="0"/>
    <x v="107"/>
    <x v="92"/>
  </r>
  <r>
    <n v="194042"/>
    <x v="0"/>
    <n v="8265.6"/>
    <n v="0"/>
    <n v="7600.014415277542"/>
    <x v="0"/>
    <s v="Entegrus Powerlines Inc."/>
    <x v="1"/>
    <x v="0"/>
    <x v="108"/>
    <x v="2"/>
  </r>
  <r>
    <n v="194179"/>
    <x v="0"/>
    <n v="84227"/>
    <n v="12.6"/>
    <n v="54687.43246250118"/>
    <x v="0"/>
    <s v="Entegrus Powerlines Inc."/>
    <x v="0"/>
    <x v="0"/>
    <x v="109"/>
    <x v="93"/>
  </r>
  <r>
    <s v="194290-1"/>
    <x v="0"/>
    <n v="1875.2708000000002"/>
    <n v="0.40820000000000001"/>
    <n v="1724.2650397489656"/>
    <x v="0"/>
    <s v="Entegrus Powerlines Inc."/>
    <x v="1"/>
    <x v="0"/>
    <x v="110"/>
    <x v="94"/>
  </r>
  <r>
    <s v="194290-2"/>
    <x v="0"/>
    <n v="13962"/>
    <n v="4.3"/>
    <n v="9065.3345369233321"/>
    <x v="0"/>
    <s v="Entegrus Powerlines Inc."/>
    <x v="1"/>
    <x v="0"/>
    <x v="111"/>
    <x v="95"/>
  </r>
  <r>
    <s v="194388-1"/>
    <x v="0"/>
    <n v="4156.6512000000002"/>
    <n v="0.90480000000000005"/>
    <n v="3821.9377951123565"/>
    <x v="0"/>
    <s v="Entegrus Powerlines Inc."/>
    <x v="0"/>
    <x v="0"/>
    <x v="112"/>
    <x v="96"/>
  </r>
  <r>
    <s v="194388-2"/>
    <x v="0"/>
    <n v="58557"/>
    <n v="13.4"/>
    <n v="38020.25458233917"/>
    <x v="0"/>
    <s v="Entegrus Powerlines Inc."/>
    <x v="0"/>
    <x v="0"/>
    <x v="113"/>
    <x v="97"/>
  </r>
  <r>
    <n v="194466"/>
    <x v="0"/>
    <n v="41459.0124"/>
    <n v="9.0245999999999995"/>
    <n v="38120.534732284446"/>
    <x v="0"/>
    <s v="Entegrus Powerlines Inc."/>
    <x v="0"/>
    <x v="0"/>
    <x v="114"/>
    <x v="98"/>
  </r>
  <r>
    <n v="194582"/>
    <x v="0"/>
    <n v="132146"/>
    <n v="18.025999999999996"/>
    <n v="121504.97301118684"/>
    <x v="0"/>
    <s v="Entegrus Powerlines Inc."/>
    <x v="0"/>
    <x v="0"/>
    <x v="115"/>
    <x v="99"/>
  </r>
  <r>
    <n v="194836"/>
    <x v="0"/>
    <n v="11503.8"/>
    <n v="0"/>
    <n v="10577.459087116455"/>
    <x v="0"/>
    <s v="Entegrus Powerlines Inc."/>
    <x v="0"/>
    <x v="0"/>
    <x v="116"/>
    <x v="2"/>
  </r>
  <r>
    <n v="195037"/>
    <x v="0"/>
    <n v="8528.4879999999994"/>
    <n v="2.2639999999999998"/>
    <n v="7841.7334180847756"/>
    <x v="0"/>
    <s v="Entegrus Powerlines Inc."/>
    <x v="1"/>
    <x v="0"/>
    <x v="117"/>
    <x v="100"/>
  </r>
  <r>
    <n v="195386"/>
    <x v="0"/>
    <n v="42889"/>
    <n v="4.9000000000000004"/>
    <n v="27847.237713372353"/>
    <x v="0"/>
    <s v="Entegrus Powerlines Inc."/>
    <x v="0"/>
    <x v="0"/>
    <x v="118"/>
    <x v="64"/>
  </r>
  <r>
    <n v="195560"/>
    <x v="0"/>
    <n v="12066.531800000001"/>
    <n v="2.6696999999999997"/>
    <n v="11094.877035230942"/>
    <x v="0"/>
    <s v="Entegrus Powerlines Inc."/>
    <x v="0"/>
    <x v="0"/>
    <x v="119"/>
    <x v="101"/>
  </r>
  <r>
    <n v="195587"/>
    <x v="0"/>
    <n v="6550.7999999999993"/>
    <n v="1.6600000000000001"/>
    <n v="6023.2983003774816"/>
    <x v="0"/>
    <s v="Entegrus Powerlines Inc."/>
    <x v="0"/>
    <x v="0"/>
    <x v="120"/>
    <x v="102"/>
  </r>
  <r>
    <n v="195649"/>
    <x v="0"/>
    <n v="3184.5"/>
    <n v="0.79999999999999993"/>
    <n v="2928.0688522855367"/>
    <x v="0"/>
    <s v="Entegrus Powerlines Inc."/>
    <x v="1"/>
    <x v="0"/>
    <x v="121"/>
    <x v="103"/>
  </r>
  <r>
    <s v="195792-1"/>
    <x v="0"/>
    <n v="5522.4474"/>
    <n v="0.66210000000000002"/>
    <n v="5077.753562670825"/>
    <x v="0"/>
    <s v="Entegrus Powerlines Inc."/>
    <x v="0"/>
    <x v="0"/>
    <x v="122"/>
    <x v="104"/>
  </r>
  <r>
    <s v="195792-2"/>
    <x v="0"/>
    <n v="17604"/>
    <n v="3.4"/>
    <n v="11430.035037100582"/>
    <x v="0"/>
    <s v="Entegrus Powerlines Inc."/>
    <x v="0"/>
    <x v="0"/>
    <x v="123"/>
    <x v="105"/>
  </r>
  <r>
    <n v="196107"/>
    <x v="0"/>
    <n v="60462.63"/>
    <n v="17.339999999999996"/>
    <n v="55593.890290552699"/>
    <x v="0"/>
    <s v="Entegrus Powerlines Inc."/>
    <x v="1"/>
    <x v="0"/>
    <x v="124"/>
    <x v="106"/>
  </r>
  <r>
    <n v="196128"/>
    <x v="0"/>
    <n v="35557.56"/>
    <n v="7.74"/>
    <n v="32694.295462168033"/>
    <x v="0"/>
    <s v="Entegrus Powerlines Inc."/>
    <x v="1"/>
    <x v="0"/>
    <x v="125"/>
    <x v="107"/>
  </r>
  <r>
    <n v="196208"/>
    <x v="0"/>
    <n v="7548.7360000000008"/>
    <n v="1.9239999999999999"/>
    <n v="6940.8757279718993"/>
    <x v="0"/>
    <s v="Entegrus Powerlines Inc."/>
    <x v="1"/>
    <x v="0"/>
    <x v="126"/>
    <x v="108"/>
  </r>
  <r>
    <n v="196209"/>
    <x v="0"/>
    <n v="11824.955999999998"/>
    <n v="2.5739999999999998"/>
    <n v="10872.75407230239"/>
    <x v="0"/>
    <s v="Entegrus Powerlines Inc."/>
    <x v="1"/>
    <x v="0"/>
    <x v="127"/>
    <x v="109"/>
  </r>
  <r>
    <n v="196247"/>
    <x v="0"/>
    <n v="7632.4716000000008"/>
    <n v="1.6614"/>
    <n v="7017.8685375769992"/>
    <x v="0"/>
    <s v="Entegrus Powerlines Inc."/>
    <x v="1"/>
    <x v="0"/>
    <x v="128"/>
    <x v="110"/>
  </r>
  <r>
    <n v="196260"/>
    <x v="0"/>
    <n v="1385"/>
    <n v="2.2999999999999998"/>
    <n v="1273.4731858739106"/>
    <x v="0"/>
    <s v="Entegrus Powerlines Inc."/>
    <x v="0"/>
    <x v="0"/>
    <x v="129"/>
    <x v="111"/>
  </r>
  <r>
    <n v="196261"/>
    <x v="0"/>
    <n v="2770"/>
    <n v="4.5999999999999996"/>
    <n v="2546.9463717478211"/>
    <x v="0"/>
    <s v="Entegrus Powerlines Inc."/>
    <x v="0"/>
    <x v="0"/>
    <x v="130"/>
    <x v="66"/>
  </r>
  <r>
    <s v="196283-1"/>
    <x v="0"/>
    <n v="6707"/>
    <n v="0"/>
    <n v="4354.7628376410821"/>
    <x v="0"/>
    <s v="Entegrus Powerlines Inc."/>
    <x v="1"/>
    <x v="0"/>
    <x v="131"/>
    <x v="2"/>
  </r>
  <r>
    <s v="196283-2"/>
    <x v="0"/>
    <n v="17052"/>
    <n v="0"/>
    <n v="15678.89152745265"/>
    <x v="0"/>
    <s v="Entegrus Powerlines Inc."/>
    <x v="1"/>
    <x v="0"/>
    <x v="132"/>
    <x v="2"/>
  </r>
  <r>
    <n v="196663"/>
    <x v="0"/>
    <n v="14425.16"/>
    <n v="3.14"/>
    <n v="13263.577228838194"/>
    <x v="0"/>
    <s v="Entegrus Powerlines Inc."/>
    <x v="1"/>
    <x v="0"/>
    <x v="133"/>
    <x v="112"/>
  </r>
  <r>
    <s v="196873-1"/>
    <x v="0"/>
    <n v="38747"/>
    <n v="0"/>
    <n v="25157.894091259728"/>
    <x v="0"/>
    <s v="Entegrus Powerlines Inc."/>
    <x v="0"/>
    <x v="0"/>
    <x v="134"/>
    <x v="2"/>
  </r>
  <r>
    <s v="196873-2"/>
    <x v="0"/>
    <n v="76650"/>
    <n v="0"/>
    <n v="70477.775954682482"/>
    <x v="0"/>
    <s v="Entegrus Powerlines Inc."/>
    <x v="0"/>
    <x v="0"/>
    <x v="135"/>
    <x v="2"/>
  </r>
  <r>
    <s v="197227-1"/>
    <x v="0"/>
    <n v="2483"/>
    <n v="0"/>
    <n v="1612.177743531058"/>
    <x v="0"/>
    <s v="Entegrus Powerlines Inc."/>
    <x v="1"/>
    <x v="0"/>
    <x v="136"/>
    <x v="2"/>
  </r>
  <r>
    <s v="197227-2"/>
    <x v="0"/>
    <n v="7005.6"/>
    <n v="0"/>
    <n v="6441.4756324608434"/>
    <x v="0"/>
    <s v="Entegrus Powerlines Inc."/>
    <x v="1"/>
    <x v="0"/>
    <x v="137"/>
    <x v="2"/>
  </r>
  <r>
    <n v="197511"/>
    <x v="0"/>
    <n v="2309"/>
    <n v="0.1"/>
    <n v="1499.2019370975486"/>
    <x v="0"/>
    <s v="Entegrus Powerlines Inc."/>
    <x v="0"/>
    <x v="0"/>
    <x v="138"/>
    <x v="30"/>
  </r>
  <r>
    <s v="197667-1"/>
    <x v="0"/>
    <n v="3748"/>
    <n v="0.4"/>
    <n v="2433.5248420275498"/>
    <x v="0"/>
    <s v="Entegrus Powerlines Inc."/>
    <x v="1"/>
    <x v="0"/>
    <x v="139"/>
    <x v="7"/>
  </r>
  <r>
    <s v="197667-2"/>
    <x v="0"/>
    <n v="2177.556"/>
    <n v="0.47399999999999998"/>
    <n v="2002.2087918692052"/>
    <x v="0"/>
    <s v="Entegrus Powerlines Inc."/>
    <x v="1"/>
    <x v="0"/>
    <x v="140"/>
    <x v="113"/>
  </r>
  <r>
    <n v="197732"/>
    <x v="0"/>
    <n v="2436"/>
    <n v="0"/>
    <n v="2239.8416467789502"/>
    <x v="0"/>
    <s v="Entegrus Powerlines Inc."/>
    <x v="1"/>
    <x v="0"/>
    <x v="141"/>
    <x v="2"/>
  </r>
  <r>
    <n v="197883"/>
    <x v="0"/>
    <n v="8349"/>
    <n v="2.1579000000000002"/>
    <n v="7676.6986489973133"/>
    <x v="0"/>
    <s v="Entegrus Powerlines Inc."/>
    <x v="0"/>
    <x v="0"/>
    <x v="142"/>
    <x v="114"/>
  </r>
  <r>
    <n v="197923"/>
    <x v="0"/>
    <n v="3726.6527999999998"/>
    <n v="0.81119999999999992"/>
    <n v="3426.564919755906"/>
    <x v="0"/>
    <s v="Entegrus Powerlines Inc."/>
    <x v="1"/>
    <x v="0"/>
    <x v="143"/>
    <x v="115"/>
  </r>
  <r>
    <n v="198263"/>
    <x v="0"/>
    <n v="4873.3152"/>
    <n v="1.0608"/>
    <n v="4480.8925873731068"/>
    <x v="0"/>
    <s v="Entegrus Powerlines Inc."/>
    <x v="1"/>
    <x v="0"/>
    <x v="144"/>
    <x v="116"/>
  </r>
  <r>
    <n v="198716"/>
    <x v="0"/>
    <n v="7556"/>
    <n v="0.8"/>
    <n v="4906.006858687344"/>
    <x v="0"/>
    <s v="Entegrus Powerlines Inc."/>
    <x v="1"/>
    <x v="0"/>
    <x v="145"/>
    <x v="117"/>
  </r>
  <r>
    <n v="198781"/>
    <x v="0"/>
    <n v="8688"/>
    <n v="0"/>
    <n v="5640.9988867490265"/>
    <x v="0"/>
    <s v="Entegrus Powerlines Inc."/>
    <x v="0"/>
    <x v="0"/>
    <x v="146"/>
    <x v="2"/>
  </r>
  <r>
    <n v="198806"/>
    <x v="0"/>
    <n v="4113.5640000000003"/>
    <n v="1.0920000000000001"/>
    <n v="3782.3201822211026"/>
    <x v="0"/>
    <s v="Entegrus Powerlines Inc."/>
    <x v="1"/>
    <x v="0"/>
    <x v="147"/>
    <x v="118"/>
  </r>
  <r>
    <n v="199455"/>
    <x v="0"/>
    <n v="17225"/>
    <n v="0.6"/>
    <n v="11183.955550673571"/>
    <x v="0"/>
    <s v="Entegrus Powerlines Inc."/>
    <x v="1"/>
    <x v="0"/>
    <x v="148"/>
    <x v="119"/>
  </r>
  <r>
    <n v="199986"/>
    <x v="0"/>
    <n v="7121"/>
    <n v="1.9"/>
    <n v="4623.5673426035701"/>
    <x v="0"/>
    <s v="Entegrus Powerlines Inc."/>
    <x v="1"/>
    <x v="0"/>
    <x v="149"/>
    <x v="120"/>
  </r>
  <r>
    <n v="200164"/>
    <x v="0"/>
    <n v="8498.9"/>
    <n v="1.85"/>
    <n v="7814.5279851435216"/>
    <x v="0"/>
    <s v="Entegrus Powerlines Inc."/>
    <x v="0"/>
    <x v="0"/>
    <x v="150"/>
    <x v="121"/>
  </r>
  <r>
    <n v="200189"/>
    <x v="0"/>
    <n v="4620"/>
    <n v="0"/>
    <n v="4247.9755369945606"/>
    <x v="0"/>
    <s v="Entegrus Powerlines Inc."/>
    <x v="1"/>
    <x v="0"/>
    <x v="151"/>
    <x v="2"/>
  </r>
  <r>
    <n v="200277"/>
    <x v="0"/>
    <n v="10751.7976"/>
    <n v="2.3404000000000003"/>
    <n v="9886.0115115837289"/>
    <x v="0"/>
    <s v="Entegrus Powerlines Inc."/>
    <x v="0"/>
    <x v="0"/>
    <x v="152"/>
    <x v="122"/>
  </r>
  <r>
    <n v="201235"/>
    <x v="0"/>
    <n v="11901"/>
    <n v="3.3"/>
    <n v="7727.1555883057281"/>
    <x v="0"/>
    <s v="Entegrus Powerlines Inc."/>
    <x v="1"/>
    <x v="0"/>
    <x v="153"/>
    <x v="123"/>
  </r>
  <r>
    <n v="201800"/>
    <x v="0"/>
    <n v="4259"/>
    <n v="1.87"/>
    <n v="2765.3101126454999"/>
    <x v="0"/>
    <s v="Entegrus Powerlines Inc."/>
    <x v="1"/>
    <x v="0"/>
    <x v="154"/>
    <x v="124"/>
  </r>
  <r>
    <n v="202122"/>
    <x v="0"/>
    <n v="44774.559999999998"/>
    <n v="11.89"/>
    <n v="41169.098605994623"/>
    <x v="0"/>
    <s v="Entegrus Powerlines Inc."/>
    <x v="0"/>
    <x v="0"/>
    <x v="155"/>
    <x v="125"/>
  </r>
  <r>
    <n v="202160"/>
    <x v="0"/>
    <n v="31501"/>
    <n v="5.2"/>
    <n v="20453.165968172318"/>
    <x v="0"/>
    <s v="Entegrus Powerlines Inc."/>
    <x v="1"/>
    <x v="0"/>
    <x v="156"/>
    <x v="126"/>
  </r>
  <r>
    <n v="202456"/>
    <x v="0"/>
    <n v="1863.33"/>
    <n v="0.41"/>
    <n v="1713.2857699887606"/>
    <x v="0"/>
    <s v="Entegrus Powerlines Inc."/>
    <x v="0"/>
    <x v="0"/>
    <x v="157"/>
    <x v="127"/>
  </r>
  <r>
    <n v="203393"/>
    <x v="0"/>
    <n v="12055.25"/>
    <n v="3.06"/>
    <n v="11084.503699643654"/>
    <x v="0"/>
    <s v="Entegrus Powerlines Inc."/>
    <x v="0"/>
    <x v="0"/>
    <x v="158"/>
    <x v="128"/>
  </r>
  <r>
    <s v="150104-048"/>
    <x v="2"/>
    <n v="2084.4900000000002"/>
    <n v="0.34499999999999997"/>
    <n v="1375.2762629190677"/>
    <x v="0"/>
    <s v="Entegrus Powerlines Inc."/>
    <x v="1"/>
    <x v="0"/>
    <x v="159"/>
    <x v="129"/>
  </r>
  <r>
    <s v="150104-049"/>
    <x v="2"/>
    <n v="1595.088"/>
    <n v="0.26400000000000001"/>
    <n v="1052.3853142337211"/>
    <x v="0"/>
    <s v="Entegrus Powerlines Inc."/>
    <x v="1"/>
    <x v="0"/>
    <x v="160"/>
    <x v="130"/>
  </r>
  <r>
    <s v="150104-053"/>
    <x v="2"/>
    <n v="6042.0000000000009"/>
    <n v="1.0000000000000002"/>
    <n v="3986.3080084610656"/>
    <x v="0"/>
    <s v="Entegrus Powerlines Inc."/>
    <x v="1"/>
    <x v="0"/>
    <x v="161"/>
    <x v="131"/>
  </r>
  <r>
    <s v="150104-059"/>
    <x v="2"/>
    <n v="6742.8720000000003"/>
    <n v="1.1160000000000001"/>
    <n v="4448.7197374425486"/>
    <x v="0"/>
    <s v="Entegrus Powerlines Inc."/>
    <x v="1"/>
    <x v="0"/>
    <x v="162"/>
    <x v="132"/>
  </r>
  <r>
    <s v="150104-060"/>
    <x v="2"/>
    <n v="1628.3999999999999"/>
    <n v="0.57499999999999996"/>
    <n v="1074.3634493508769"/>
    <x v="0"/>
    <s v="Entegrus Powerlines Inc."/>
    <x v="1"/>
    <x v="0"/>
    <x v="163"/>
    <x v="133"/>
  </r>
  <r>
    <s v="150104-061"/>
    <x v="2"/>
    <n v="3136.6400000000008"/>
    <n v="0.52000000000000013"/>
    <n v="2069.4493796192187"/>
    <x v="0"/>
    <s v="Entegrus Powerlines Inc."/>
    <x v="1"/>
    <x v="0"/>
    <x v="164"/>
    <x v="134"/>
  </r>
  <r>
    <s v="150104-062"/>
    <x v="2"/>
    <n v="4600.2800000000007"/>
    <n v="0.76000000000000012"/>
    <n v="3035.1097327314251"/>
    <x v="0"/>
    <s v="Entegrus Powerlines Inc."/>
    <x v="1"/>
    <x v="0"/>
    <x v="165"/>
    <x v="135"/>
  </r>
  <r>
    <s v="150104-064"/>
    <x v="2"/>
    <n v="1623.8000000000002"/>
    <n v="0.92000000000000015"/>
    <n v="1071.3285243527107"/>
    <x v="0"/>
    <s v="Entegrus Powerlines Inc."/>
    <x v="1"/>
    <x v="0"/>
    <x v="166"/>
    <x v="136"/>
  </r>
  <r>
    <s v="150104-066"/>
    <x v="2"/>
    <n v="1706.692"/>
    <n v="0.59799999999999998"/>
    <n v="1126.0178728196677"/>
    <x v="0"/>
    <s v="Entegrus Powerlines Inc."/>
    <x v="1"/>
    <x v="0"/>
    <x v="167"/>
    <x v="137"/>
  </r>
  <r>
    <s v="150104-067"/>
    <x v="2"/>
    <n v="5558.6400000000012"/>
    <n v="0.92000000000000015"/>
    <n v="3667.4033677841808"/>
    <x v="0"/>
    <s v="Entegrus Powerlines Inc."/>
    <x v="1"/>
    <x v="0"/>
    <x v="168"/>
    <x v="136"/>
  </r>
  <r>
    <s v="150104-069"/>
    <x v="2"/>
    <n v="2228.1360000000004"/>
    <n v="0.78900000000000015"/>
    <n v="1470.0490534161545"/>
    <x v="0"/>
    <s v="Entegrus Powerlines Inc."/>
    <x v="1"/>
    <x v="0"/>
    <x v="169"/>
    <x v="138"/>
  </r>
  <r>
    <s v="150104-077"/>
    <x v="2"/>
    <n v="1353.4079999999997"/>
    <n v="0.22399999999999995"/>
    <n v="892.9329938952784"/>
    <x v="3"/>
    <s v="Entegrus Powerlines Inc."/>
    <x v="1"/>
    <x v="0"/>
    <x v="170"/>
    <x v="139"/>
  </r>
  <r>
    <s v="150104-078"/>
    <x v="2"/>
    <n v="1488.248"/>
    <n v="0.52700000000000002"/>
    <n v="981.89588231978871"/>
    <x v="3"/>
    <s v="Entegrus Powerlines Inc."/>
    <x v="1"/>
    <x v="0"/>
    <x v="171"/>
    <x v="140"/>
  </r>
  <r>
    <s v="160004-021"/>
    <x v="2"/>
    <n v="10896.080000000002"/>
    <n v="3.07"/>
    <n v="7188.8664291347977"/>
    <x v="0"/>
    <s v="Entegrus Powerlines Inc."/>
    <x v="1"/>
    <x v="0"/>
    <x v="172"/>
    <x v="141"/>
  </r>
  <r>
    <s v="160004-023"/>
    <x v="2"/>
    <n v="11785.5"/>
    <n v="2.96"/>
    <n v="7775.6757751932928"/>
    <x v="0"/>
    <s v="Entegrus Powerlines Inc."/>
    <x v="1"/>
    <x v="0"/>
    <x v="173"/>
    <x v="142"/>
  </r>
  <r>
    <s v="160004-025"/>
    <x v="2"/>
    <n v="8045.52"/>
    <n v="1.62"/>
    <n v="5308.1629937493663"/>
    <x v="0"/>
    <s v="Entegrus Powerlines Inc."/>
    <x v="1"/>
    <x v="0"/>
    <x v="174"/>
    <x v="143"/>
  </r>
  <r>
    <s v="160004-027"/>
    <x v="2"/>
    <n v="4016.41"/>
    <n v="3.21"/>
    <n v="2649.8919808446053"/>
    <x v="0"/>
    <s v="Entegrus Powerlines Inc."/>
    <x v="1"/>
    <x v="0"/>
    <x v="175"/>
    <x v="144"/>
  </r>
  <r>
    <s v="160004-028"/>
    <x v="2"/>
    <n v="5386.07"/>
    <n v="1.19"/>
    <n v="3553.5474967116661"/>
    <x v="0"/>
    <s v="Entegrus Powerlines Inc."/>
    <x v="1"/>
    <x v="0"/>
    <x v="176"/>
    <x v="145"/>
  </r>
  <r>
    <s v="160004-029"/>
    <x v="2"/>
    <n v="2239.44"/>
    <n v="0.84"/>
    <n v="1477.5070517159959"/>
    <x v="0"/>
    <s v="Entegrus Powerlines Inc."/>
    <x v="1"/>
    <x v="0"/>
    <x v="177"/>
    <x v="146"/>
  </r>
  <r>
    <s v="160004-033"/>
    <x v="2"/>
    <n v="4647.32"/>
    <n v="0.89"/>
    <n v="3066.145139669195"/>
    <x v="0"/>
    <s v="Entegrus Powerlines Inc."/>
    <x v="1"/>
    <x v="0"/>
    <x v="178"/>
    <x v="147"/>
  </r>
  <r>
    <s v="160004-034"/>
    <x v="2"/>
    <n v="5967.91"/>
    <n v="1"/>
    <n v="3937.4259230014686"/>
    <x v="0"/>
    <s v="Entegrus Powerlines Inc."/>
    <x v="1"/>
    <x v="0"/>
    <x v="179"/>
    <x v="148"/>
  </r>
  <r>
    <s v="160004-038"/>
    <x v="2"/>
    <n v="7303.71"/>
    <n v="1.1200000000000001"/>
    <n v="4818.7417518168095"/>
    <x v="0"/>
    <s v="Entegrus Powerlines Inc."/>
    <x v="1"/>
    <x v="0"/>
    <x v="180"/>
    <x v="149"/>
  </r>
  <r>
    <s v="160004-039"/>
    <x v="2"/>
    <n v="9929.52"/>
    <n v="1.9100000000000001"/>
    <n v="6551.1627103896581"/>
    <x v="0"/>
    <s v="Entegrus Powerlines Inc."/>
    <x v="1"/>
    <x v="0"/>
    <x v="181"/>
    <x v="150"/>
  </r>
  <r>
    <s v="160004-040"/>
    <x v="2"/>
    <n v="9637.56"/>
    <n v="3.8600000000000003"/>
    <n v="6358.5373402886498"/>
    <x v="0"/>
    <s v="Entegrus Powerlines Inc."/>
    <x v="1"/>
    <x v="0"/>
    <x v="182"/>
    <x v="151"/>
  </r>
  <r>
    <s v="160004-043"/>
    <x v="2"/>
    <n v="11219.82"/>
    <n v="3.08"/>
    <n v="7402.4591723753101"/>
    <x v="0"/>
    <s v="Entegrus Powerlines Inc."/>
    <x v="0"/>
    <x v="0"/>
    <x v="183"/>
    <x v="152"/>
  </r>
  <r>
    <s v="160004-044"/>
    <x v="2"/>
    <n v="4416.2700000000004"/>
    <n v="1.5500000000000003"/>
    <n v="2913.7061351417328"/>
    <x v="0"/>
    <s v="Entegrus Powerlines Inc."/>
    <x v="1"/>
    <x v="0"/>
    <x v="184"/>
    <x v="153"/>
  </r>
  <r>
    <s v="160004-045"/>
    <x v="2"/>
    <n v="4479.9599999999991"/>
    <n v="1.72"/>
    <n v="2955.7266510402565"/>
    <x v="0"/>
    <s v="Entegrus Powerlines Inc."/>
    <x v="1"/>
    <x v="0"/>
    <x v="185"/>
    <x v="154"/>
  </r>
  <r>
    <s v="160004-047"/>
    <x v="2"/>
    <n v="8023.5599999999995"/>
    <n v="3.08"/>
    <n v="5293.6745257146413"/>
    <x v="0"/>
    <s v="Entegrus Powerlines Inc."/>
    <x v="1"/>
    <x v="0"/>
    <x v="186"/>
    <x v="152"/>
  </r>
  <r>
    <s v="160022-021"/>
    <x v="2"/>
    <n v="2800.22"/>
    <n v="0.76"/>
    <n v="1847.4907996446282"/>
    <x v="0"/>
    <s v="Entegrus Powerlines Inc."/>
    <x v="1"/>
    <x v="0"/>
    <x v="187"/>
    <x v="135"/>
  </r>
  <r>
    <s v="160033-003"/>
    <x v="2"/>
    <n v="26431.260000000002"/>
    <n v="6.35"/>
    <n v="17438.454718920326"/>
    <x v="0"/>
    <s v="Entegrus Powerlines Inc."/>
    <x v="1"/>
    <x v="0"/>
    <x v="188"/>
    <x v="155"/>
  </r>
  <r>
    <s v="160071-002"/>
    <x v="2"/>
    <n v="8037.06"/>
    <n v="2.66"/>
    <n v="5302.5813708179558"/>
    <x v="0"/>
    <s v="Entegrus Powerlines Inc."/>
    <x v="1"/>
    <x v="0"/>
    <x v="189"/>
    <x v="156"/>
  </r>
  <r>
    <s v="160071-004"/>
    <x v="2"/>
    <n v="9860.76"/>
    <n v="2.52"/>
    <n v="6505.7971793301112"/>
    <x v="0"/>
    <s v="Entegrus Powerlines Inc."/>
    <x v="1"/>
    <x v="0"/>
    <x v="190"/>
    <x v="157"/>
  </r>
  <r>
    <s v="160071-016"/>
    <x v="2"/>
    <n v="16191.239999999998"/>
    <n v="3.2600000000000002"/>
    <n v="10682.434571154439"/>
    <x v="0"/>
    <s v="Entegrus Powerlines Inc."/>
    <x v="1"/>
    <x v="0"/>
    <x v="191"/>
    <x v="158"/>
  </r>
  <r>
    <s v="160071-018"/>
    <x v="2"/>
    <n v="13622.539999999999"/>
    <n v="3.03"/>
    <n v="8987.6928662001319"/>
    <x v="0"/>
    <s v="Entegrus Powerlines Inc."/>
    <x v="1"/>
    <x v="0"/>
    <x v="192"/>
    <x v="159"/>
  </r>
  <r>
    <s v="160071-019"/>
    <x v="2"/>
    <n v="8972.89"/>
    <n v="3.37"/>
    <n v="5920.0104710427349"/>
    <x v="0"/>
    <s v="Entegrus Powerlines Inc."/>
    <x v="1"/>
    <x v="0"/>
    <x v="193"/>
    <x v="160"/>
  </r>
  <r>
    <s v="160088-002"/>
    <x v="2"/>
    <n v="18093.02"/>
    <n v="2.06"/>
    <n v="11937.16493267895"/>
    <x v="0"/>
    <s v="Entegrus Powerlines Inc."/>
    <x v="1"/>
    <x v="0"/>
    <x v="194"/>
    <x v="161"/>
  </r>
  <r>
    <s v="160088-005"/>
    <x v="2"/>
    <n v="7519.68"/>
    <n v="1.9100000000000001"/>
    <n v="4961.2314804807183"/>
    <x v="0"/>
    <s v="Entegrus Powerlines Inc."/>
    <x v="1"/>
    <x v="0"/>
    <x v="195"/>
    <x v="150"/>
  </r>
  <r>
    <s v="160088-006"/>
    <x v="2"/>
    <n v="7440.04"/>
    <n v="1.36"/>
    <n v="4908.6876920342047"/>
    <x v="0"/>
    <s v="Entegrus Powerlines Inc."/>
    <x v="1"/>
    <x v="0"/>
    <x v="196"/>
    <x v="162"/>
  </r>
  <r>
    <s v="160088-010"/>
    <x v="2"/>
    <n v="1870.1200000000003"/>
    <n v="0.55999999999999994"/>
    <n v="1233.8421603414777"/>
    <x v="0"/>
    <s v="Entegrus Powerlines Inc."/>
    <x v="1"/>
    <x v="0"/>
    <x v="197"/>
    <x v="163"/>
  </r>
  <r>
    <s v="160088-011"/>
    <x v="2"/>
    <n v="9656.2199999999993"/>
    <n v="2.25"/>
    <n v="6370.8485795203414"/>
    <x v="0"/>
    <s v="Entegrus Powerlines Inc."/>
    <x v="1"/>
    <x v="0"/>
    <x v="198"/>
    <x v="164"/>
  </r>
  <r>
    <s v="160088-012"/>
    <x v="2"/>
    <n v="11423.23"/>
    <n v="3.45"/>
    <n v="7536.6622362616172"/>
    <x v="0"/>
    <s v="Entegrus Powerlines Inc."/>
    <x v="1"/>
    <x v="0"/>
    <x v="199"/>
    <x v="165"/>
  </r>
  <r>
    <s v="160088-014"/>
    <x v="2"/>
    <n v="7762.7599999999993"/>
    <n v="1.06"/>
    <n v="5121.6074736446899"/>
    <x v="0"/>
    <s v="Entegrus Powerlines Inc."/>
    <x v="1"/>
    <x v="0"/>
    <x v="200"/>
    <x v="166"/>
  </r>
  <r>
    <s v="160088-018"/>
    <x v="2"/>
    <n v="4423.95"/>
    <n v="0.99"/>
    <n v="2918.7731403560624"/>
    <x v="0"/>
    <s v="Entegrus Powerlines Inc."/>
    <x v="1"/>
    <x v="0"/>
    <x v="201"/>
    <x v="167"/>
  </r>
  <r>
    <s v="160088-023"/>
    <x v="2"/>
    <n v="8342.16"/>
    <n v="2.0999999999999996"/>
    <n v="5503.8760701528563"/>
    <x v="0"/>
    <s v="Entegrus Powerlines Inc."/>
    <x v="1"/>
    <x v="0"/>
    <x v="202"/>
    <x v="168"/>
  </r>
  <r>
    <s v="160088-024"/>
    <x v="2"/>
    <n v="5853.5399999999991"/>
    <n v="0.98"/>
    <n v="3861.9684508187984"/>
    <x v="0"/>
    <s v="Entegrus Powerlines Inc."/>
    <x v="1"/>
    <x v="0"/>
    <x v="203"/>
    <x v="169"/>
  </r>
  <r>
    <s v="160088-025"/>
    <x v="2"/>
    <n v="1708.1499999999999"/>
    <n v="0.41000000000000003"/>
    <n v="1126.9798120908256"/>
    <x v="0"/>
    <s v="Entegrus Powerlines Inc."/>
    <x v="1"/>
    <x v="0"/>
    <x v="204"/>
    <x v="170"/>
  </r>
  <r>
    <s v="160088-027"/>
    <x v="2"/>
    <n v="5669.25"/>
    <n v="0.78"/>
    <n v="3740.3801186640007"/>
    <x v="0"/>
    <s v="Entegrus Powerlines Inc."/>
    <x v="1"/>
    <x v="0"/>
    <x v="205"/>
    <x v="171"/>
  </r>
  <r>
    <s v="160088-028"/>
    <x v="2"/>
    <n v="9044.27"/>
    <n v="1.1100000000000001"/>
    <n v="5967.1045898186294"/>
    <x v="0"/>
    <s v="Entegrus Powerlines Inc."/>
    <x v="1"/>
    <x v="0"/>
    <x v="206"/>
    <x v="172"/>
  </r>
  <r>
    <s v="160088-029"/>
    <x v="2"/>
    <n v="5461.43"/>
    <n v="0.70000000000000007"/>
    <n v="3603.2674853772783"/>
    <x v="0"/>
    <s v="Entegrus Powerlines Inc."/>
    <x v="1"/>
    <x v="0"/>
    <x v="207"/>
    <x v="173"/>
  </r>
  <r>
    <s v="160088-030"/>
    <x v="2"/>
    <n v="3429.88"/>
    <n v="0.56999999999999995"/>
    <n v="2262.9192505892815"/>
    <x v="0"/>
    <s v="Entegrus Powerlines Inc."/>
    <x v="1"/>
    <x v="0"/>
    <x v="208"/>
    <x v="174"/>
  </r>
  <r>
    <s v="160088-032"/>
    <x v="2"/>
    <n v="7028.88"/>
    <n v="1.0900000000000001"/>
    <n v="4637.4181785024512"/>
    <x v="0"/>
    <s v="Entegrus Powerlines Inc."/>
    <x v="1"/>
    <x v="0"/>
    <x v="209"/>
    <x v="175"/>
  </r>
  <r>
    <s v="160088-033"/>
    <x v="2"/>
    <n v="5640.3499999999995"/>
    <n v="0.91"/>
    <n v="3721.3128724798685"/>
    <x v="0"/>
    <s v="Entegrus Powerlines Inc."/>
    <x v="1"/>
    <x v="0"/>
    <x v="210"/>
    <x v="176"/>
  </r>
  <r>
    <s v="160088-034"/>
    <x v="2"/>
    <n v="4494.04"/>
    <n v="0.92"/>
    <n v="2965.0161605998619"/>
    <x v="0"/>
    <s v="Entegrus Powerlines Inc."/>
    <x v="1"/>
    <x v="0"/>
    <x v="211"/>
    <x v="177"/>
  </r>
  <r>
    <s v="160101-010"/>
    <x v="2"/>
    <n v="5544.04"/>
    <n v="0.81"/>
    <n v="3657.7707797465214"/>
    <x v="0"/>
    <s v="Entegrus Powerlines Inc."/>
    <x v="1"/>
    <x v="0"/>
    <x v="212"/>
    <x v="178"/>
  </r>
  <r>
    <s v="CKH-Business Refrigeration Program-103-00009"/>
    <x v="3"/>
    <n v="1798"/>
    <n v="0.25"/>
    <n v="1754.548333333332"/>
    <x v="0"/>
    <s v="Entegrus Powerlines Inc."/>
    <x v="1"/>
    <x v="0"/>
    <x v="213"/>
    <x v="179"/>
  </r>
  <r>
    <s v="CKH-Business Refrigeration Program-103-00011"/>
    <x v="3"/>
    <n v="4310"/>
    <n v="0.62000000000000011"/>
    <n v="4205.8416666666626"/>
    <x v="0"/>
    <s v="Entegrus Powerlines Inc."/>
    <x v="1"/>
    <x v="0"/>
    <x v="214"/>
    <x v="180"/>
  </r>
  <r>
    <s v="CKH-Business Refrigeration Program-103-00013"/>
    <x v="3"/>
    <n v="4913"/>
    <n v="0.71"/>
    <n v="4794.2691666666624"/>
    <x v="0"/>
    <s v="Entegrus Powerlines Inc."/>
    <x v="1"/>
    <x v="0"/>
    <x v="215"/>
    <x v="181"/>
  </r>
  <r>
    <s v="CKH-Business Refrigeration Program-103-00014"/>
    <x v="3"/>
    <n v="6578"/>
    <n v="0.90999999999999992"/>
    <n v="6419.0316666666622"/>
    <x v="0"/>
    <s v="Entegrus Powerlines Inc."/>
    <x v="1"/>
    <x v="0"/>
    <x v="216"/>
    <x v="182"/>
  </r>
  <r>
    <s v="CKH-Business Refrigeration Program-103-00015"/>
    <x v="3"/>
    <n v="4230"/>
    <n v="0.56000000000000005"/>
    <n v="4127.7749999999969"/>
    <x v="0"/>
    <s v="Entegrus Powerlines Inc."/>
    <x v="1"/>
    <x v="0"/>
    <x v="217"/>
    <x v="183"/>
  </r>
  <r>
    <s v="CKH-Business Refrigeration Program-103-00017"/>
    <x v="3"/>
    <n v="9373"/>
    <n v="1.26"/>
    <n v="9146.4858333333268"/>
    <x v="0"/>
    <s v="Entegrus Powerlines Inc."/>
    <x v="1"/>
    <x v="0"/>
    <x v="218"/>
    <x v="184"/>
  </r>
  <r>
    <s v="CKH-Business Refrigeration Program-103-00019"/>
    <x v="3"/>
    <n v="2147"/>
    <n v="0.28999999999999998"/>
    <n v="2095.1141666666649"/>
    <x v="0"/>
    <s v="Entegrus Powerlines Inc."/>
    <x v="1"/>
    <x v="0"/>
    <x v="219"/>
    <x v="185"/>
  </r>
  <r>
    <s v="CKH-Business Refrigeration Program-104-00238"/>
    <x v="3"/>
    <n v="7592"/>
    <n v="1.1800000000000002"/>
    <n v="7408.5266666666612"/>
    <x v="0"/>
    <s v="Entegrus Powerlines Inc."/>
    <x v="1"/>
    <x v="0"/>
    <x v="220"/>
    <x v="186"/>
  </r>
  <r>
    <s v="CKH-Business Refrigeration Program-104-00239"/>
    <x v="3"/>
    <n v="5380"/>
    <n v="0.74"/>
    <n v="5249.983333333329"/>
    <x v="0"/>
    <s v="Entegrus Powerlines Inc."/>
    <x v="1"/>
    <x v="0"/>
    <x v="221"/>
    <x v="187"/>
  </r>
  <r>
    <s v="CKH-Business Refrigeration Program-104-00240"/>
    <x v="3"/>
    <n v="6405"/>
    <n v="0.92"/>
    <n v="6250.2124999999951"/>
    <x v="0"/>
    <s v="Entegrus Powerlines Inc."/>
    <x v="1"/>
    <x v="0"/>
    <x v="222"/>
    <x v="188"/>
  </r>
  <r>
    <s v="CKH-Business Refrigeration Program-104-00244"/>
    <x v="3"/>
    <n v="2280"/>
    <n v="0.6"/>
    <n v="2224.8999999999983"/>
    <x v="0"/>
    <s v="Entegrus Powerlines Inc."/>
    <x v="1"/>
    <x v="0"/>
    <x v="223"/>
    <x v="189"/>
  </r>
  <r>
    <s v="CKH-Business Refrigeration Program-104-00245"/>
    <x v="3"/>
    <n v="7494"/>
    <n v="0.96"/>
    <n v="7312.8949999999941"/>
    <x v="0"/>
    <s v="Entegrus Powerlines Inc."/>
    <x v="1"/>
    <x v="0"/>
    <x v="224"/>
    <x v="190"/>
  </r>
  <r>
    <s v="CKH-Business Refrigeration Program-104-00246"/>
    <x v="3"/>
    <n v="1780"/>
    <n v="0.35000000000000003"/>
    <n v="1736.9833333333318"/>
    <x v="0"/>
    <s v="Entegrus Powerlines Inc."/>
    <x v="1"/>
    <x v="0"/>
    <x v="225"/>
    <x v="191"/>
  </r>
  <r>
    <s v="CKH-Business Refrigeration Program-104-00247"/>
    <x v="3"/>
    <n v="4202"/>
    <n v="1.01"/>
    <n v="4100.4516666666632"/>
    <x v="0"/>
    <s v="Entegrus Powerlines Inc."/>
    <x v="1"/>
    <x v="0"/>
    <x v="226"/>
    <x v="192"/>
  </r>
  <r>
    <s v="CKH-Business Refrigeration Program-104-00248"/>
    <x v="3"/>
    <n v="2960"/>
    <n v="0.48"/>
    <n v="2888.466666666664"/>
    <x v="0"/>
    <s v="Entegrus Powerlines Inc."/>
    <x v="1"/>
    <x v="0"/>
    <x v="227"/>
    <x v="193"/>
  </r>
  <r>
    <s v="CKH-Business Refrigeration Program-104-00250"/>
    <x v="3"/>
    <n v="10268"/>
    <n v="1.44"/>
    <n v="10019.856666666657"/>
    <x v="0"/>
    <s v="Entegrus Powerlines Inc."/>
    <x v="1"/>
    <x v="0"/>
    <x v="228"/>
    <x v="194"/>
  </r>
  <r>
    <s v="CKH-Business Refrigeration Program-104-00251"/>
    <x v="3"/>
    <n v="6320"/>
    <n v="1.1099999999999999"/>
    <n v="6167.2666666666619"/>
    <x v="0"/>
    <s v="Entegrus Powerlines Inc."/>
    <x v="1"/>
    <x v="0"/>
    <x v="229"/>
    <x v="195"/>
  </r>
  <r>
    <s v="CKH-Business Refrigeration Program-104-00254"/>
    <x v="3"/>
    <n v="380"/>
    <n v="0.1"/>
    <n v="370.81666666666638"/>
    <x v="0"/>
    <s v="Entegrus Powerlines Inc."/>
    <x v="1"/>
    <x v="0"/>
    <x v="230"/>
    <x v="196"/>
  </r>
  <r>
    <s v="CKH-Business Refrigeration Program-104-00255"/>
    <x v="3"/>
    <n v="6630"/>
    <n v="0.89999999999999991"/>
    <n v="6469.7749999999951"/>
    <x v="0"/>
    <s v="Entegrus Powerlines Inc."/>
    <x v="1"/>
    <x v="0"/>
    <x v="231"/>
    <x v="197"/>
  </r>
  <r>
    <s v="CKH-Business Refrigeration Program-104-00256"/>
    <x v="3"/>
    <n v="919"/>
    <n v="0.16999999999999998"/>
    <n v="896.79083333333267"/>
    <x v="0"/>
    <s v="Entegrus Powerlines Inc."/>
    <x v="1"/>
    <x v="0"/>
    <x v="232"/>
    <x v="198"/>
  </r>
  <r>
    <s v="CKH-Business Refrigeration Program-104-00257"/>
    <x v="3"/>
    <n v="4508"/>
    <n v="0.55999999999999994"/>
    <n v="4399.0566666666627"/>
    <x v="0"/>
    <s v="Entegrus Powerlines Inc."/>
    <x v="1"/>
    <x v="0"/>
    <x v="233"/>
    <x v="199"/>
  </r>
  <r>
    <s v="CKH-Business Refrigeration Program-104-00260"/>
    <x v="3"/>
    <n v="1446"/>
    <n v="0.24"/>
    <n v="1411.0549999999989"/>
    <x v="0"/>
    <s v="Entegrus Powerlines Inc."/>
    <x v="0"/>
    <x v="0"/>
    <x v="234"/>
    <x v="200"/>
  </r>
  <r>
    <s v="CKH-Business Refrigeration Program-104-00263"/>
    <x v="3"/>
    <n v="4120"/>
    <n v="0.57000000000000006"/>
    <n v="4020.4333333333302"/>
    <x v="0"/>
    <s v="Entegrus Powerlines Inc."/>
    <x v="1"/>
    <x v="0"/>
    <x v="235"/>
    <x v="201"/>
  </r>
  <r>
    <s v="CKH-Business Refrigeration Program-104-00264"/>
    <x v="3"/>
    <n v="3042"/>
    <n v="0.41"/>
    <n v="2968.4849999999979"/>
    <x v="0"/>
    <s v="Entegrus Powerlines Inc."/>
    <x v="1"/>
    <x v="0"/>
    <x v="236"/>
    <x v="202"/>
  </r>
  <r>
    <s v="CKH-Business Refrigeration Program-104-00270"/>
    <x v="3"/>
    <n v="12556"/>
    <n v="1.8000000000000003"/>
    <n v="12252.563333333324"/>
    <x v="0"/>
    <s v="Entegrus Powerlines Inc."/>
    <x v="1"/>
    <x v="0"/>
    <x v="237"/>
    <x v="203"/>
  </r>
  <r>
    <s v="CKH-Business Refrigeration Program-104-00271"/>
    <x v="3"/>
    <n v="8099"/>
    <n v="1.1100000000000001"/>
    <n v="7903.2741666666598"/>
    <x v="0"/>
    <s v="Entegrus Powerlines Inc."/>
    <x v="1"/>
    <x v="0"/>
    <x v="238"/>
    <x v="204"/>
  </r>
  <r>
    <s v="CKH-Business Refrigeration Program-104-00272"/>
    <x v="3"/>
    <n v="2743"/>
    <n v="0.36"/>
    <n v="2676.7108333333313"/>
    <x v="0"/>
    <s v="Entegrus Powerlines Inc."/>
    <x v="1"/>
    <x v="0"/>
    <x v="239"/>
    <x v="205"/>
  </r>
  <r>
    <s v="CKH-Business Refrigeration Program-104-00273"/>
    <x v="3"/>
    <n v="5237"/>
    <n v="0.67999999999999994"/>
    <n v="5110.4391666666634"/>
    <x v="0"/>
    <s v="Entegrus Powerlines Inc."/>
    <x v="1"/>
    <x v="0"/>
    <x v="240"/>
    <x v="206"/>
  </r>
  <r>
    <s v="CKH-Business Refrigeration Program-104-00477"/>
    <x v="3"/>
    <n v="19320"/>
    <n v="0"/>
    <n v="18853.099999999984"/>
    <x v="0"/>
    <s v="Entegrus Powerlines Inc."/>
    <x v="0"/>
    <x v="0"/>
    <x v="241"/>
    <x v="2"/>
  </r>
  <r>
    <s v="CKH-Business Refrigeration Program-104-00483"/>
    <x v="3"/>
    <n v="4183"/>
    <n v="0.56999999999999995"/>
    <n v="4081.9108333333302"/>
    <x v="0"/>
    <s v="Entegrus Powerlines Inc."/>
    <x v="1"/>
    <x v="0"/>
    <x v="242"/>
    <x v="207"/>
  </r>
  <r>
    <s v="CKH-Business Refrigeration Program-104-00487"/>
    <x v="3"/>
    <n v="4271"/>
    <n v="0.52"/>
    <n v="4167.7841666666636"/>
    <x v="0"/>
    <s v="Entegrus Powerlines Inc."/>
    <x v="1"/>
    <x v="0"/>
    <x v="243"/>
    <x v="208"/>
  </r>
  <r>
    <s v="CKH-Business Refrigeration Program-104-00499"/>
    <x v="3"/>
    <n v="4988"/>
    <n v="0.64"/>
    <n v="4867.4566666666624"/>
    <x v="0"/>
    <s v="Entegrus Powerlines Inc."/>
    <x v="1"/>
    <x v="0"/>
    <x v="244"/>
    <x v="209"/>
  </r>
  <r>
    <s v="CKH-Business Refrigeration Program-104-00500"/>
    <x v="3"/>
    <n v="10058"/>
    <n v="1.3000000000000003"/>
    <n v="9814.93166666666"/>
    <x v="0"/>
    <s v="Entegrus Powerlines Inc."/>
    <x v="1"/>
    <x v="0"/>
    <x v="245"/>
    <x v="210"/>
  </r>
  <r>
    <s v="CKH-Business Refrigeration Program-104-00501"/>
    <x v="3"/>
    <n v="3744"/>
    <n v="0.48"/>
    <n v="3653.5199999999973"/>
    <x v="0"/>
    <s v="Entegrus Powerlines Inc."/>
    <x v="1"/>
    <x v="0"/>
    <x v="246"/>
    <x v="193"/>
  </r>
  <r>
    <s v="CKH-Business Refrigeration Program-104-00503"/>
    <x v="3"/>
    <n v="729"/>
    <n v="0.12"/>
    <n v="711.38249999999948"/>
    <x v="0"/>
    <s v="Entegrus Powerlines Inc."/>
    <x v="1"/>
    <x v="0"/>
    <x v="247"/>
    <x v="211"/>
  </r>
  <r>
    <s v="CKH-Business Refrigeration Program-104-00506"/>
    <x v="3"/>
    <n v="676"/>
    <n v="0.13"/>
    <n v="659.66333333333284"/>
    <x v="0"/>
    <s v="Entegrus Powerlines Inc."/>
    <x v="1"/>
    <x v="0"/>
    <x v="248"/>
    <x v="212"/>
  </r>
  <r>
    <s v="CKH-Business Refrigeration Program-104-00507"/>
    <x v="3"/>
    <n v="10592"/>
    <n v="1.38"/>
    <n v="10336.026666666658"/>
    <x v="0"/>
    <s v="Entegrus Powerlines Inc."/>
    <x v="1"/>
    <x v="0"/>
    <x v="249"/>
    <x v="213"/>
  </r>
  <r>
    <s v="CKH-Business Refrigeration Program-104-00625"/>
    <x v="3"/>
    <n v="3040"/>
    <n v="0.8"/>
    <n v="2966.533333333331"/>
    <x v="0"/>
    <s v="Entegrus Powerlines Inc."/>
    <x v="1"/>
    <x v="0"/>
    <x v="250"/>
    <x v="214"/>
  </r>
  <r>
    <s v="CKH-Business Refrigeration Program-104-00627"/>
    <x v="3"/>
    <n v="2627"/>
    <n v="0.37"/>
    <n v="2563.5141666666646"/>
    <x v="0"/>
    <s v="Entegrus Powerlines Inc."/>
    <x v="1"/>
    <x v="0"/>
    <x v="251"/>
    <x v="215"/>
  </r>
  <r>
    <s v="CKH-Business Refrigeration Program-104-00628"/>
    <x v="3"/>
    <n v="480"/>
    <n v="0.08"/>
    <n v="468.39999999999964"/>
    <x v="0"/>
    <s v="Entegrus Powerlines Inc."/>
    <x v="1"/>
    <x v="0"/>
    <x v="252"/>
    <x v="216"/>
  </r>
  <r>
    <s v="CKH-Business Refrigeration Program-104-00771"/>
    <x v="3"/>
    <n v="7805"/>
    <n v="1.03"/>
    <n v="7616.3791666666602"/>
    <x v="0"/>
    <s v="Entegrus Powerlines Inc."/>
    <x v="0"/>
    <x v="0"/>
    <x v="253"/>
    <x v="217"/>
  </r>
  <r>
    <s v="CKH-Business Refrigeration Program-104-00775"/>
    <x v="3"/>
    <n v="9564"/>
    <n v="1.21"/>
    <n v="9332.8699999999917"/>
    <x v="0"/>
    <s v="Entegrus Powerlines Inc."/>
    <x v="1"/>
    <x v="0"/>
    <x v="254"/>
    <x v="218"/>
  </r>
  <r>
    <s v="CKH-Business Refrigeration Program-104-00777"/>
    <x v="3"/>
    <n v="7799"/>
    <n v="1.01"/>
    <n v="7610.5241666666616"/>
    <x v="0"/>
    <s v="Entegrus Powerlines Inc."/>
    <x v="1"/>
    <x v="0"/>
    <x v="255"/>
    <x v="192"/>
  </r>
  <r>
    <s v="CKH-Business Refrigeration Program-104-00779"/>
    <x v="3"/>
    <n v="2609"/>
    <n v="0.47000000000000003"/>
    <n v="2545.9491666666645"/>
    <x v="0"/>
    <s v="Entegrus Powerlines Inc."/>
    <x v="1"/>
    <x v="0"/>
    <x v="256"/>
    <x v="219"/>
  </r>
  <r>
    <s v="CKH-Business Refrigeration Program-104-00780"/>
    <x v="3"/>
    <n v="5265"/>
    <n v="1.03"/>
    <n v="5137.7624999999962"/>
    <x v="0"/>
    <s v="Entegrus Powerlines Inc."/>
    <x v="1"/>
    <x v="0"/>
    <x v="257"/>
    <x v="217"/>
  </r>
  <r>
    <s v="CKH-Business Refrigeration Program-66-00009"/>
    <x v="3"/>
    <n v="7106"/>
    <n v="0.97"/>
    <n v="6934.2716666666611"/>
    <x v="0"/>
    <s v="Entegrus Powerlines Inc."/>
    <x v="1"/>
    <x v="0"/>
    <x v="258"/>
    <x v="220"/>
  </r>
  <r>
    <s v="CKH-Business Refrigeration Program-66-00010"/>
    <x v="3"/>
    <n v="7751"/>
    <n v="1.1600000000000001"/>
    <n v="7563.6841666666605"/>
    <x v="0"/>
    <s v="Entegrus Powerlines Inc."/>
    <x v="1"/>
    <x v="0"/>
    <x v="259"/>
    <x v="221"/>
  </r>
  <r>
    <s v="CKH-Business Refrigeration Program-66-00013"/>
    <x v="3"/>
    <n v="10301"/>
    <n v="1.3399999999999999"/>
    <n v="10052.059166666657"/>
    <x v="0"/>
    <s v="Entegrus Powerlines Inc."/>
    <x v="1"/>
    <x v="0"/>
    <x v="260"/>
    <x v="222"/>
  </r>
  <r>
    <s v="CKH-Business Refrigeration Program-66-00015"/>
    <x v="3"/>
    <n v="14945"/>
    <n v="2"/>
    <n v="14583.829166666656"/>
    <x v="0"/>
    <s v="Entegrus Powerlines Inc."/>
    <x v="1"/>
    <x v="0"/>
    <x v="261"/>
    <x v="223"/>
  </r>
  <r>
    <s v="CKH-Business Refrigeration Program-66-00016"/>
    <x v="3"/>
    <n v="9780"/>
    <n v="1.3"/>
    <n v="9543.6499999999905"/>
    <x v="0"/>
    <s v="Entegrus Powerlines Inc."/>
    <x v="1"/>
    <x v="0"/>
    <x v="262"/>
    <x v="224"/>
  </r>
  <r>
    <s v="CKH-Business Refrigeration Program-70-00001"/>
    <x v="3"/>
    <n v="4315"/>
    <n v="0.62999999999999989"/>
    <n v="4210.7208333333292"/>
    <x v="0"/>
    <s v="Entegrus Powerlines Inc."/>
    <x v="1"/>
    <x v="0"/>
    <x v="263"/>
    <x v="225"/>
  </r>
  <r>
    <s v="CKH-Business Refrigeration Program-70-00002"/>
    <x v="3"/>
    <n v="746"/>
    <n v="0.18"/>
    <n v="727.97166666666601"/>
    <x v="0"/>
    <s v="Entegrus Powerlines Inc."/>
    <x v="1"/>
    <x v="0"/>
    <x v="264"/>
    <x v="226"/>
  </r>
  <r>
    <s v="HPNC2015-001"/>
    <x v="4"/>
    <n v="563190"/>
    <n v="142.69999999999999"/>
    <n v="238646.98754632787"/>
    <x v="0"/>
    <s v="Entegrus Powerlines Inc."/>
    <x v="0"/>
    <x v="1"/>
    <x v="265"/>
    <x v="227"/>
  </r>
  <r>
    <s v="RNC-EPI-2018-2"/>
    <x v="5"/>
    <n v="208370"/>
    <n v="9.879999999999999"/>
    <n v="111558.07414505442"/>
    <x v="0"/>
    <s v="Entegrus Powerlines Inc."/>
    <x v="3"/>
    <x v="0"/>
    <x v="266"/>
    <x v="228"/>
  </r>
  <r>
    <s v="162283-1"/>
    <x v="0"/>
    <n v="2282"/>
    <n v="0.1"/>
    <n v="1481.6712085130384"/>
    <x v="0"/>
    <s v="St. Thomas Energy Inc."/>
    <x v="0"/>
    <x v="1"/>
    <x v="267"/>
    <x v="229"/>
  </r>
  <r>
    <s v="162283-2"/>
    <x v="0"/>
    <n v="16669.8"/>
    <n v="0"/>
    <n v="15327.468096664918"/>
    <x v="0"/>
    <s v="St. Thomas Energy Inc."/>
    <x v="0"/>
    <x v="1"/>
    <x v="268"/>
    <x v="2"/>
  </r>
  <r>
    <n v="162329"/>
    <x v="0"/>
    <n v="89995"/>
    <n v="27.1"/>
    <n v="47379.841052937503"/>
    <x v="0"/>
    <s v="St. Thomas Energy Inc."/>
    <x v="0"/>
    <x v="1"/>
    <x v="269"/>
    <x v="230"/>
  </r>
  <r>
    <n v="184076"/>
    <x v="0"/>
    <n v="146686.42000000001"/>
    <n v="31.93"/>
    <n v="134874.52895439605"/>
    <x v="0"/>
    <s v="St. Thomas Energy Inc."/>
    <x v="0"/>
    <x v="1"/>
    <x v="270"/>
    <x v="231"/>
  </r>
  <r>
    <n v="186844"/>
    <x v="0"/>
    <n v="34878"/>
    <n v="4"/>
    <n v="22645.80561372382"/>
    <x v="0"/>
    <s v="St. Thomas Energy Inc."/>
    <x v="0"/>
    <x v="1"/>
    <x v="271"/>
    <x v="232"/>
  </r>
  <r>
    <n v="187141"/>
    <x v="0"/>
    <n v="14616"/>
    <n v="0"/>
    <n v="13439.049880673701"/>
    <x v="0"/>
    <s v="St. Thomas Energy Inc."/>
    <x v="0"/>
    <x v="1"/>
    <x v="272"/>
    <x v="2"/>
  </r>
  <r>
    <s v="187214-1"/>
    <x v="0"/>
    <n v="3210"/>
    <n v="1"/>
    <n v="2084.2088428250891"/>
    <x v="0"/>
    <s v="St. Thomas Energy Inc."/>
    <x v="0"/>
    <x v="1"/>
    <x v="273"/>
    <x v="233"/>
  </r>
  <r>
    <s v="187214-2"/>
    <x v="0"/>
    <n v="3487.7647999999999"/>
    <n v="0.75919999999999999"/>
    <n v="3206.9133223356548"/>
    <x v="0"/>
    <s v="St. Thomas Energy Inc."/>
    <x v="0"/>
    <x v="1"/>
    <x v="274"/>
    <x v="234"/>
  </r>
  <r>
    <n v="188413"/>
    <x v="0"/>
    <n v="91597"/>
    <n v="16"/>
    <n v="59472.672079828568"/>
    <x v="0"/>
    <s v="St. Thomas Energy Inc."/>
    <x v="1"/>
    <x v="1"/>
    <x v="275"/>
    <x v="235"/>
  </r>
  <r>
    <n v="189733"/>
    <x v="0"/>
    <n v="49883"/>
    <n v="0"/>
    <n v="32388.345703004339"/>
    <x v="0"/>
    <s v="St. Thomas Energy Inc."/>
    <x v="1"/>
    <x v="1"/>
    <x v="276"/>
    <x v="2"/>
  </r>
  <r>
    <n v="190236"/>
    <x v="0"/>
    <n v="3675.2"/>
    <n v="0.8"/>
    <n v="3379.2553449269285"/>
    <x v="0"/>
    <s v="St. Thomas Energy Inc."/>
    <x v="0"/>
    <x v="1"/>
    <x v="277"/>
    <x v="236"/>
  </r>
  <r>
    <s v="190364-1"/>
    <x v="0"/>
    <n v="286.66559999999998"/>
    <n v="6.2399999999999997E-2"/>
    <n v="263.58191690430039"/>
    <x v="0"/>
    <s v="St. Thomas Energy Inc."/>
    <x v="1"/>
    <x v="1"/>
    <x v="278"/>
    <x v="237"/>
  </r>
  <r>
    <s v="190364-2"/>
    <x v="0"/>
    <n v="10418"/>
    <n v="3.1"/>
    <n v="6764.2640886454137"/>
    <x v="0"/>
    <s v="St. Thomas Energy Inc."/>
    <x v="1"/>
    <x v="1"/>
    <x v="279"/>
    <x v="238"/>
  </r>
  <r>
    <n v="192554"/>
    <x v="0"/>
    <n v="45940"/>
    <n v="10"/>
    <n v="42240.691811586606"/>
    <x v="0"/>
    <s v="St. Thomas Energy Inc."/>
    <x v="0"/>
    <x v="1"/>
    <x v="280"/>
    <x v="239"/>
  </r>
  <r>
    <n v="192555"/>
    <x v="0"/>
    <n v="10920"/>
    <n v="0"/>
    <n v="10040.669451078053"/>
    <x v="0"/>
    <s v="St. Thomas Energy Inc."/>
    <x v="0"/>
    <x v="1"/>
    <x v="281"/>
    <x v="2"/>
  </r>
  <r>
    <n v="193705"/>
    <x v="0"/>
    <n v="7166.64"/>
    <n v="1.56"/>
    <n v="6589.5479226075113"/>
    <x v="0"/>
    <s v="St. Thomas Energy Inc."/>
    <x v="1"/>
    <x v="1"/>
    <x v="282"/>
    <x v="240"/>
  </r>
  <r>
    <n v="195184"/>
    <x v="0"/>
    <n v="9188"/>
    <n v="2"/>
    <n v="8448.1383623173206"/>
    <x v="0"/>
    <s v="St. Thomas Energy Inc."/>
    <x v="0"/>
    <x v="1"/>
    <x v="283"/>
    <x v="241"/>
  </r>
  <r>
    <n v="174956"/>
    <x v="0"/>
    <n v="874457.4"/>
    <n v="181.2"/>
    <m/>
    <x v="4"/>
    <e v="#N/A"/>
    <x v="0"/>
    <x v="0"/>
    <x v="284"/>
    <x v="242"/>
  </r>
  <r>
    <n v="174975"/>
    <x v="0"/>
    <n v="948231.7"/>
    <n v="181.6"/>
    <m/>
    <x v="4"/>
    <e v="#N/A"/>
    <x v="0"/>
    <x v="0"/>
    <x v="285"/>
    <x v="243"/>
  </r>
  <r>
    <n v="174991"/>
    <x v="0"/>
    <n v="1124390.32"/>
    <n v="184.6"/>
    <m/>
    <x v="4"/>
    <e v="#N/A"/>
    <x v="0"/>
    <x v="0"/>
    <x v="286"/>
    <x v="244"/>
  </r>
  <r>
    <n v="174997"/>
    <x v="0"/>
    <n v="891152.76"/>
    <n v="180.2"/>
    <m/>
    <x v="4"/>
    <e v="#N/A"/>
    <x v="0"/>
    <x v="0"/>
    <x v="287"/>
    <x v="245"/>
  </r>
  <r>
    <n v="175009"/>
    <x v="0"/>
    <n v="870435"/>
    <n v="181"/>
    <m/>
    <x v="4"/>
    <e v="#N/A"/>
    <x v="0"/>
    <x v="0"/>
    <x v="288"/>
    <x v="246"/>
  </r>
  <r>
    <n v="175084"/>
    <x v="0"/>
    <n v="10676.88"/>
    <n v="2.36"/>
    <m/>
    <x v="4"/>
    <e v="#N/A"/>
    <x v="1"/>
    <x v="0"/>
    <x v="289"/>
    <x v="247"/>
  </r>
  <r>
    <n v="175097"/>
    <x v="0"/>
    <n v="894535.53"/>
    <n v="180.5"/>
    <m/>
    <x v="4"/>
    <e v="#N/A"/>
    <x v="0"/>
    <x v="0"/>
    <x v="290"/>
    <x v="248"/>
  </r>
  <r>
    <n v="176450"/>
    <x v="0"/>
    <n v="4476.3999999999996"/>
    <n v="1.24"/>
    <m/>
    <x v="4"/>
    <e v="#N/A"/>
    <x v="1"/>
    <x v="0"/>
    <x v="291"/>
    <x v="249"/>
  </r>
  <r>
    <n v="188893"/>
    <x v="0"/>
    <n v="7070"/>
    <n v="1.6"/>
    <m/>
    <x v="4"/>
    <e v="#N/A"/>
    <x v="1"/>
    <x v="0"/>
    <x v="292"/>
    <x v="12"/>
  </r>
  <r>
    <n v="192571"/>
    <x v="0"/>
    <n v="46463.3"/>
    <n v="5.89"/>
    <m/>
    <x v="4"/>
    <e v="#N/A"/>
    <x v="1"/>
    <x v="0"/>
    <x v="293"/>
    <x v="250"/>
  </r>
  <r>
    <n v="198210"/>
    <x v="0"/>
    <n v="53971.68"/>
    <n v="11.13"/>
    <m/>
    <x v="4"/>
    <e v="#N/A"/>
    <x v="1"/>
    <x v="0"/>
    <x v="294"/>
    <x v="251"/>
  </r>
  <r>
    <n v="601407"/>
    <x v="6"/>
    <n v="654000"/>
    <n v="79"/>
    <m/>
    <x v="4"/>
    <e v="#N/A"/>
    <x v="0"/>
    <x v="1"/>
    <x v="295"/>
    <x v="252"/>
  </r>
  <r>
    <s v="160033-033"/>
    <x v="2"/>
    <n v="26431.26"/>
    <n v="6.35"/>
    <m/>
    <x v="4"/>
    <e v="#N/A"/>
    <x v="1"/>
    <x v="0"/>
    <x v="296"/>
    <x v="155"/>
  </r>
  <r>
    <s v="CKH-Business Refrigeration Program-104-00793"/>
    <x v="3"/>
    <n v="2737"/>
    <n v="0.36"/>
    <m/>
    <x v="4"/>
    <e v="#N/A"/>
    <x v="1"/>
    <x v="0"/>
    <x v="297"/>
    <x v="205"/>
  </r>
  <r>
    <s v="CKH-Business Refrigeration Program-147-00001"/>
    <x v="3"/>
    <n v="4028"/>
    <n v="0.48"/>
    <m/>
    <x v="4"/>
    <e v="#N/A"/>
    <x v="0"/>
    <x v="0"/>
    <x v="298"/>
    <x v="193"/>
  </r>
  <r>
    <s v="CKH-Business Refrigeration Program-147-00002"/>
    <x v="3"/>
    <n v="2014"/>
    <n v="0.24"/>
    <m/>
    <x v="4"/>
    <e v="#N/A"/>
    <x v="1"/>
    <x v="0"/>
    <x v="299"/>
    <x v="200"/>
  </r>
  <r>
    <s v="RNC-St. Thomas-2018"/>
    <x v="5"/>
    <n v="21700"/>
    <n v="1.03"/>
    <m/>
    <x v="4"/>
    <e v="#N/A"/>
    <x v="3"/>
    <x v="1"/>
    <x v="300"/>
    <x v="25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1">
  <r>
    <n v="156149"/>
    <x v="0"/>
    <n v="311329"/>
    <n v="46.25"/>
    <x v="0"/>
    <x v="0"/>
    <s v="Entegrus Powerlines Inc."/>
    <s v="GS &gt; 50"/>
    <x v="0"/>
    <x v="0"/>
    <x v="0"/>
  </r>
  <r>
    <n v="158236"/>
    <x v="0"/>
    <n v="15950.815999999999"/>
    <n v="0.872"/>
    <x v="1"/>
    <x v="1"/>
    <s v="Entegrus Powerlines Inc."/>
    <s v="GS &lt; 50"/>
    <x v="0"/>
    <x v="1"/>
    <x v="1"/>
  </r>
  <r>
    <n v="162267"/>
    <x v="0"/>
    <n v="115440"/>
    <n v="0"/>
    <x v="2"/>
    <x v="0"/>
    <s v="Entegrus Powerlines Inc."/>
    <s v="GS &lt; 50"/>
    <x v="0"/>
    <x v="2"/>
    <x v="2"/>
  </r>
  <r>
    <n v="169114"/>
    <x v="0"/>
    <n v="13303"/>
    <n v="4.0999999999999996"/>
    <x v="3"/>
    <x v="0"/>
    <s v="Entegrus Powerlines Inc."/>
    <s v="GS &lt; 50"/>
    <x v="0"/>
    <x v="3"/>
    <x v="3"/>
  </r>
  <r>
    <n v="171647"/>
    <x v="0"/>
    <n v="4731.82"/>
    <n v="1.03"/>
    <x v="4"/>
    <x v="0"/>
    <s v="Entegrus Powerlines Inc."/>
    <s v="GS &lt; 50"/>
    <x v="0"/>
    <x v="4"/>
    <x v="4"/>
  </r>
  <r>
    <n v="171874"/>
    <x v="0"/>
    <n v="48090"/>
    <n v="12.3"/>
    <x v="5"/>
    <x v="0"/>
    <s v="Entegrus Powerlines Inc."/>
    <s v="GS &gt; 50"/>
    <x v="0"/>
    <x v="5"/>
    <x v="5"/>
  </r>
  <r>
    <n v="173773"/>
    <x v="0"/>
    <n v="402872"/>
    <n v="52.07"/>
    <x v="6"/>
    <x v="0"/>
    <s v="Entegrus Powerlines Inc."/>
    <s v="GS &gt; 50"/>
    <x v="0"/>
    <x v="6"/>
    <x v="6"/>
  </r>
  <r>
    <s v="176038-1"/>
    <x v="0"/>
    <n v="1105"/>
    <n v="0.4"/>
    <x v="7"/>
    <x v="0"/>
    <s v="Entegrus Powerlines Inc."/>
    <s v="GS &lt; 50"/>
    <x v="0"/>
    <x v="7"/>
    <x v="7"/>
  </r>
  <r>
    <s v="176038-2"/>
    <x v="0"/>
    <n v="12828.285600000001"/>
    <n v="2.7923999999999998"/>
    <x v="8"/>
    <x v="0"/>
    <s v="Entegrus Powerlines Inc."/>
    <s v="GS &lt; 50"/>
    <x v="0"/>
    <x v="8"/>
    <x v="8"/>
  </r>
  <r>
    <n v="176460"/>
    <x v="0"/>
    <n v="1782.472"/>
    <n v="0.38800000000000001"/>
    <x v="9"/>
    <x v="0"/>
    <s v="Entegrus Powerlines Inc."/>
    <s v="GS &gt; 50"/>
    <x v="0"/>
    <x v="9"/>
    <x v="9"/>
  </r>
  <r>
    <n v="176491"/>
    <x v="0"/>
    <n v="4013.3184000000001"/>
    <n v="0.87360000000000004"/>
    <x v="10"/>
    <x v="0"/>
    <s v="Entegrus Powerlines Inc."/>
    <s v="GS &gt; 50"/>
    <x v="0"/>
    <x v="10"/>
    <x v="10"/>
  </r>
  <r>
    <n v="178032"/>
    <x v="0"/>
    <n v="9371.76"/>
    <n v="2.04"/>
    <x v="11"/>
    <x v="0"/>
    <s v="Entegrus Powerlines Inc."/>
    <s v="GS &gt; 50"/>
    <x v="0"/>
    <x v="11"/>
    <x v="11"/>
  </r>
  <r>
    <s v="178041-1"/>
    <x v="0"/>
    <n v="15384.92"/>
    <n v="1.6"/>
    <x v="12"/>
    <x v="0"/>
    <s v="Entegrus Powerlines Inc."/>
    <s v="GS &gt; 50"/>
    <x v="0"/>
    <x v="12"/>
    <x v="12"/>
  </r>
  <r>
    <s v="178041-2"/>
    <x v="0"/>
    <n v="166930.18599999999"/>
    <n v="25.5883"/>
    <x v="13"/>
    <x v="0"/>
    <s v="Entegrus Powerlines Inc."/>
    <s v="GS &gt; 50"/>
    <x v="0"/>
    <x v="13"/>
    <x v="13"/>
  </r>
  <r>
    <n v="178246"/>
    <x v="0"/>
    <n v="4314"/>
    <n v="0.5"/>
    <x v="14"/>
    <x v="0"/>
    <s v="Entegrus Powerlines Inc."/>
    <s v="GS &lt; 50"/>
    <x v="0"/>
    <x v="14"/>
    <x v="14"/>
  </r>
  <r>
    <s v="178800-1"/>
    <x v="0"/>
    <n v="8971"/>
    <n v="1.8"/>
    <x v="15"/>
    <x v="0"/>
    <s v="Entegrus Powerlines Inc."/>
    <s v="GS &lt; 50"/>
    <x v="0"/>
    <x v="15"/>
    <x v="15"/>
  </r>
  <r>
    <s v="178800-2"/>
    <x v="0"/>
    <n v="2885.0320000000002"/>
    <n v="0.628"/>
    <x v="16"/>
    <x v="0"/>
    <s v="Entegrus Powerlines Inc."/>
    <s v="GS &lt; 50"/>
    <x v="0"/>
    <x v="16"/>
    <x v="16"/>
  </r>
  <r>
    <n v="179142"/>
    <x v="0"/>
    <n v="1010.68"/>
    <n v="0.22"/>
    <x v="17"/>
    <x v="0"/>
    <s v="Entegrus Powerlines Inc."/>
    <s v="GS &lt; 50"/>
    <x v="0"/>
    <x v="17"/>
    <x v="17"/>
  </r>
  <r>
    <n v="179884"/>
    <x v="0"/>
    <n v="5650.62"/>
    <n v="1.23"/>
    <x v="18"/>
    <x v="0"/>
    <s v="Entegrus Powerlines Inc."/>
    <s v="GS &lt; 50"/>
    <x v="0"/>
    <x v="18"/>
    <x v="18"/>
  </r>
  <r>
    <n v="179894"/>
    <x v="0"/>
    <n v="9739.2800000000007"/>
    <n v="2.12"/>
    <x v="19"/>
    <x v="0"/>
    <s v="Entegrus Powerlines Inc."/>
    <s v="GS &lt; 50"/>
    <x v="0"/>
    <x v="19"/>
    <x v="19"/>
  </r>
  <r>
    <n v="179898"/>
    <x v="0"/>
    <n v="8269.2000000000007"/>
    <n v="1.8"/>
    <x v="20"/>
    <x v="0"/>
    <s v="Entegrus Powerlines Inc."/>
    <s v="GS &lt; 50"/>
    <x v="0"/>
    <x v="20"/>
    <x v="15"/>
  </r>
  <r>
    <n v="180665"/>
    <x v="0"/>
    <n v="49903"/>
    <n v="12.1"/>
    <x v="21"/>
    <x v="0"/>
    <s v="Entegrus Powerlines Inc."/>
    <s v="GS &gt; 50"/>
    <x v="0"/>
    <x v="21"/>
    <x v="20"/>
  </r>
  <r>
    <n v="182031"/>
    <x v="0"/>
    <n v="106023.1"/>
    <n v="12.09"/>
    <x v="22"/>
    <x v="0"/>
    <s v="Entegrus Powerlines Inc."/>
    <s v="GS &lt; 50"/>
    <x v="0"/>
    <x v="22"/>
    <x v="21"/>
  </r>
  <r>
    <n v="182553"/>
    <x v="0"/>
    <n v="30295"/>
    <n v="6.5"/>
    <x v="23"/>
    <x v="0"/>
    <s v="Entegrus Powerlines Inc."/>
    <s v="GS &lt; 50"/>
    <x v="0"/>
    <x v="23"/>
    <x v="22"/>
  </r>
  <r>
    <n v="183201"/>
    <x v="0"/>
    <n v="10964"/>
    <n v="3"/>
    <x v="24"/>
    <x v="0"/>
    <s v="Entegrus Powerlines Inc."/>
    <s v="GS &gt; 50"/>
    <x v="0"/>
    <x v="24"/>
    <x v="23"/>
  </r>
  <r>
    <n v="183202"/>
    <x v="0"/>
    <n v="28174"/>
    <n v="7"/>
    <x v="25"/>
    <x v="0"/>
    <s v="Entegrus Powerlines Inc."/>
    <s v="GS &gt; 50"/>
    <x v="0"/>
    <x v="25"/>
    <x v="24"/>
  </r>
  <r>
    <s v="183916-1"/>
    <x v="0"/>
    <n v="9258.7200000000012"/>
    <n v="1.38"/>
    <x v="26"/>
    <x v="0"/>
    <s v="Entegrus Powerlines Inc."/>
    <s v="GS &gt; 50"/>
    <x v="0"/>
    <x v="26"/>
    <x v="25"/>
  </r>
  <r>
    <s v="183916-2"/>
    <x v="0"/>
    <n v="60267"/>
    <n v="5.7"/>
    <x v="27"/>
    <x v="0"/>
    <s v="Entegrus Powerlines Inc."/>
    <s v="GS &gt; 50"/>
    <x v="0"/>
    <x v="27"/>
    <x v="26"/>
  </r>
  <r>
    <n v="184514"/>
    <x v="0"/>
    <n v="69828.800000000003"/>
    <n v="15.2"/>
    <x v="28"/>
    <x v="2"/>
    <s v="Entegrus Powerlines Inc."/>
    <s v="GS &gt; 50"/>
    <x v="1"/>
    <x v="28"/>
    <x v="27"/>
  </r>
  <r>
    <s v="184778-1"/>
    <x v="0"/>
    <n v="10741"/>
    <n v="2"/>
    <x v="29"/>
    <x v="0"/>
    <s v="Entegrus Powerlines Inc."/>
    <s v="GS &lt; 50"/>
    <x v="0"/>
    <x v="29"/>
    <x v="28"/>
  </r>
  <r>
    <s v="184778-2"/>
    <x v="0"/>
    <n v="5972.2000000000007"/>
    <n v="1.3"/>
    <x v="30"/>
    <x v="0"/>
    <s v="Entegrus Powerlines Inc."/>
    <s v="GS &lt; 50"/>
    <x v="0"/>
    <x v="30"/>
    <x v="29"/>
  </r>
  <r>
    <s v="185201-1"/>
    <x v="0"/>
    <n v="4462"/>
    <n v="0.1"/>
    <x v="31"/>
    <x v="0"/>
    <s v="Entegrus Powerlines Inc."/>
    <s v="GS &lt; 50"/>
    <x v="0"/>
    <x v="31"/>
    <x v="30"/>
  </r>
  <r>
    <s v="185201-2"/>
    <x v="0"/>
    <n v="35562.125599999999"/>
    <n v="3.8786999999999998"/>
    <x v="32"/>
    <x v="0"/>
    <s v="Entegrus Powerlines Inc."/>
    <s v="GS &lt; 50"/>
    <x v="0"/>
    <x v="32"/>
    <x v="31"/>
  </r>
  <r>
    <n v="185203"/>
    <x v="0"/>
    <n v="34405.402000000002"/>
    <n v="4.3690999999999995"/>
    <x v="33"/>
    <x v="0"/>
    <s v="Entegrus Powerlines Inc."/>
    <s v="GS &lt; 50"/>
    <x v="0"/>
    <x v="33"/>
    <x v="32"/>
  </r>
  <r>
    <n v="185206"/>
    <x v="0"/>
    <n v="145583.14120000001"/>
    <n v="21.476800000000001"/>
    <x v="34"/>
    <x v="0"/>
    <s v="Entegrus Powerlines Inc."/>
    <s v="GS &gt; 50"/>
    <x v="0"/>
    <x v="34"/>
    <x v="33"/>
  </r>
  <r>
    <s v="185220-1"/>
    <x v="0"/>
    <n v="4361"/>
    <n v="0.1"/>
    <x v="35"/>
    <x v="0"/>
    <s v="Entegrus Powerlines Inc."/>
    <s v="GS &lt; 50"/>
    <x v="0"/>
    <x v="35"/>
    <x v="30"/>
  </r>
  <r>
    <s v="185220-2"/>
    <x v="0"/>
    <n v="28986.868000000002"/>
    <n v="3.0751999999999997"/>
    <x v="36"/>
    <x v="0"/>
    <s v="Entegrus Powerlines Inc."/>
    <s v="GS &lt; 50"/>
    <x v="0"/>
    <x v="36"/>
    <x v="34"/>
  </r>
  <r>
    <n v="185226"/>
    <x v="0"/>
    <n v="32549.552"/>
    <n v="3.5669"/>
    <x v="37"/>
    <x v="0"/>
    <s v="Entegrus Powerlines Inc."/>
    <s v="GS &lt; 50"/>
    <x v="0"/>
    <x v="37"/>
    <x v="35"/>
  </r>
  <r>
    <s v="185227-1"/>
    <x v="0"/>
    <n v="2916"/>
    <n v="0"/>
    <x v="38"/>
    <x v="0"/>
    <s v="Entegrus Powerlines Inc."/>
    <s v="GS &gt; 50"/>
    <x v="0"/>
    <x v="38"/>
    <x v="2"/>
  </r>
  <r>
    <s v="185227-2"/>
    <x v="0"/>
    <n v="97544.43"/>
    <n v="16.133400000000002"/>
    <x v="39"/>
    <x v="0"/>
    <s v="Entegrus Powerlines Inc."/>
    <s v="GS &gt; 50"/>
    <x v="0"/>
    <x v="39"/>
    <x v="36"/>
  </r>
  <r>
    <n v="185232"/>
    <x v="0"/>
    <n v="30703.124"/>
    <n v="4.07"/>
    <x v="40"/>
    <x v="0"/>
    <s v="Entegrus Powerlines Inc."/>
    <s v="GS &lt; 50"/>
    <x v="0"/>
    <x v="40"/>
    <x v="37"/>
  </r>
  <r>
    <n v="185266"/>
    <x v="0"/>
    <n v="37313.068400000004"/>
    <n v="6.2314999999999996"/>
    <x v="41"/>
    <x v="0"/>
    <s v="Entegrus Powerlines Inc."/>
    <s v="GS &gt; 50"/>
    <x v="0"/>
    <x v="41"/>
    <x v="38"/>
  </r>
  <r>
    <n v="185272"/>
    <x v="0"/>
    <n v="13385.44"/>
    <n v="2.2599999999999998"/>
    <x v="42"/>
    <x v="0"/>
    <s v="Entegrus Powerlines Inc."/>
    <s v="GS &lt; 50"/>
    <x v="0"/>
    <x v="42"/>
    <x v="39"/>
  </r>
  <r>
    <s v="185274-1"/>
    <x v="0"/>
    <n v="3865"/>
    <n v="0.1"/>
    <x v="43"/>
    <x v="0"/>
    <s v="Entegrus Powerlines Inc."/>
    <s v="GS &gt; 50"/>
    <x v="0"/>
    <x v="43"/>
    <x v="30"/>
  </r>
  <r>
    <s v="185274-2"/>
    <x v="0"/>
    <n v="58668.030599999998"/>
    <n v="8.626199999999999"/>
    <x v="44"/>
    <x v="0"/>
    <s v="Entegrus Powerlines Inc."/>
    <s v="GS &gt; 50"/>
    <x v="0"/>
    <x v="44"/>
    <x v="40"/>
  </r>
  <r>
    <s v="185291-1"/>
    <x v="0"/>
    <n v="4413"/>
    <n v="0.1"/>
    <x v="45"/>
    <x v="0"/>
    <s v="Entegrus Powerlines Inc."/>
    <s v="GS &lt; 50"/>
    <x v="0"/>
    <x v="45"/>
    <x v="30"/>
  </r>
  <r>
    <s v="185291-2"/>
    <x v="0"/>
    <n v="42276.524000000005"/>
    <n v="5.0589999999999993"/>
    <x v="46"/>
    <x v="0"/>
    <s v="Entegrus Powerlines Inc."/>
    <s v="GS &lt; 50"/>
    <x v="0"/>
    <x v="46"/>
    <x v="41"/>
  </r>
  <r>
    <n v="185307"/>
    <x v="0"/>
    <n v="50787.72"/>
    <n v="4.7942999999999998"/>
    <x v="47"/>
    <x v="0"/>
    <s v="Entegrus Powerlines Inc."/>
    <s v="GS &lt; 50"/>
    <x v="0"/>
    <x v="47"/>
    <x v="42"/>
  </r>
  <r>
    <n v="185310"/>
    <x v="0"/>
    <n v="111662.0548"/>
    <n v="17.531500000000001"/>
    <x v="48"/>
    <x v="0"/>
    <s v="Entegrus Powerlines Inc."/>
    <s v="GS &lt; 50"/>
    <x v="0"/>
    <x v="48"/>
    <x v="43"/>
  </r>
  <r>
    <n v="185311"/>
    <x v="0"/>
    <n v="43916.405399999996"/>
    <n v="5.5507"/>
    <x v="49"/>
    <x v="0"/>
    <s v="Entegrus Powerlines Inc."/>
    <s v="GS &lt; 50"/>
    <x v="0"/>
    <x v="49"/>
    <x v="44"/>
  </r>
  <r>
    <s v="185405-1"/>
    <x v="0"/>
    <n v="3533"/>
    <n v="0.1"/>
    <x v="50"/>
    <x v="0"/>
    <s v="Entegrus Powerlines Inc."/>
    <s v="GS &gt; 50"/>
    <x v="0"/>
    <x v="50"/>
    <x v="30"/>
  </r>
  <r>
    <s v="185405-2"/>
    <x v="0"/>
    <n v="51499.836000000003"/>
    <n v="6.6981000000000002"/>
    <x v="51"/>
    <x v="0"/>
    <s v="Entegrus Powerlines Inc."/>
    <s v="GS &gt; 50"/>
    <x v="0"/>
    <x v="51"/>
    <x v="45"/>
  </r>
  <r>
    <n v="185518"/>
    <x v="0"/>
    <n v="7901.68"/>
    <n v="1.72"/>
    <x v="52"/>
    <x v="0"/>
    <s v="Entegrus Powerlines Inc."/>
    <s v="GS &lt; 50"/>
    <x v="0"/>
    <x v="52"/>
    <x v="46"/>
  </r>
  <r>
    <n v="185659"/>
    <x v="0"/>
    <n v="16574"/>
    <n v="4.4000000000000004"/>
    <x v="53"/>
    <x v="0"/>
    <s v="Entegrus Powerlines Inc."/>
    <s v="GS &gt; 50"/>
    <x v="0"/>
    <x v="53"/>
    <x v="47"/>
  </r>
  <r>
    <n v="185835"/>
    <x v="0"/>
    <n v="334245.90000000002"/>
    <n v="71.900000000000006"/>
    <x v="54"/>
    <x v="0"/>
    <s v="Entegrus Powerlines Inc."/>
    <s v="GS &gt; 50"/>
    <x v="0"/>
    <x v="54"/>
    <x v="48"/>
  </r>
  <r>
    <n v="185942"/>
    <x v="0"/>
    <n v="3009.9888000000001"/>
    <n v="0.6552"/>
    <x v="55"/>
    <x v="0"/>
    <s v="Entegrus Powerlines Inc."/>
    <s v="GS &lt; 50"/>
    <x v="0"/>
    <x v="55"/>
    <x v="49"/>
  </r>
  <r>
    <n v="186000"/>
    <x v="0"/>
    <n v="62005"/>
    <n v="16.399999999999999"/>
    <x v="56"/>
    <x v="0"/>
    <s v="Entegrus Powerlines Inc."/>
    <s v="GS &gt; 50"/>
    <x v="0"/>
    <x v="56"/>
    <x v="50"/>
  </r>
  <r>
    <n v="186010"/>
    <x v="0"/>
    <n v="17237.824000000001"/>
    <n v="5.1719999999999997"/>
    <x v="57"/>
    <x v="2"/>
    <s v="Entegrus Powerlines Inc."/>
    <s v="GS &gt; 50"/>
    <x v="1"/>
    <x v="57"/>
    <x v="51"/>
  </r>
  <r>
    <n v="186070"/>
    <x v="0"/>
    <n v="157344.5"/>
    <n v="34.25"/>
    <x v="58"/>
    <x v="0"/>
    <s v="Entegrus Powerlines Inc."/>
    <s v="GS &gt; 50"/>
    <x v="0"/>
    <x v="58"/>
    <x v="52"/>
  </r>
  <r>
    <n v="186509"/>
    <x v="0"/>
    <n v="1680"/>
    <n v="0"/>
    <x v="59"/>
    <x v="0"/>
    <s v="Entegrus Powerlines Inc."/>
    <s v="GS &lt; 50"/>
    <x v="0"/>
    <x v="59"/>
    <x v="2"/>
  </r>
  <r>
    <n v="186510"/>
    <x v="0"/>
    <n v="4840.2384000000002"/>
    <n v="1.0536000000000001"/>
    <x v="60"/>
    <x v="0"/>
    <s v="Entegrus Powerlines Inc."/>
    <s v="GS &lt; 50"/>
    <x v="0"/>
    <x v="60"/>
    <x v="53"/>
  </r>
  <r>
    <n v="187245"/>
    <x v="0"/>
    <n v="25571"/>
    <n v="3"/>
    <x v="61"/>
    <x v="0"/>
    <s v="Entegrus Powerlines Inc."/>
    <s v="GS &lt; 50"/>
    <x v="0"/>
    <x v="61"/>
    <x v="23"/>
  </r>
  <r>
    <n v="187283"/>
    <x v="0"/>
    <n v="11195"/>
    <n v="1.7"/>
    <x v="62"/>
    <x v="0"/>
    <s v="Entegrus Powerlines Inc."/>
    <s v="GS &lt; 50"/>
    <x v="0"/>
    <x v="62"/>
    <x v="54"/>
  </r>
  <r>
    <n v="187406"/>
    <x v="0"/>
    <n v="55903"/>
    <n v="9.3000000000000007"/>
    <x v="63"/>
    <x v="0"/>
    <s v="Entegrus Powerlines Inc."/>
    <s v="GS &gt; 50"/>
    <x v="0"/>
    <x v="63"/>
    <x v="55"/>
  </r>
  <r>
    <n v="187448"/>
    <x v="0"/>
    <n v="76719.8"/>
    <n v="16.7"/>
    <x v="64"/>
    <x v="0"/>
    <s v="Entegrus Powerlines Inc."/>
    <s v="GS &gt; 50"/>
    <x v="0"/>
    <x v="64"/>
    <x v="56"/>
  </r>
  <r>
    <n v="187588"/>
    <x v="0"/>
    <n v="13887.4804"/>
    <n v="2.6886000000000001"/>
    <x v="65"/>
    <x v="0"/>
    <s v="Entegrus Powerlines Inc."/>
    <s v="GS &gt; 50"/>
    <x v="0"/>
    <x v="65"/>
    <x v="57"/>
  </r>
  <r>
    <n v="187605"/>
    <x v="0"/>
    <n v="7614.3912"/>
    <n v="1.4401999999999999"/>
    <x v="66"/>
    <x v="0"/>
    <s v="Entegrus Powerlines Inc."/>
    <s v="GS &gt; 50"/>
    <x v="0"/>
    <x v="66"/>
    <x v="58"/>
  </r>
  <r>
    <s v="187748-1"/>
    <x v="0"/>
    <n v="3198"/>
    <n v="0.5"/>
    <x v="67"/>
    <x v="0"/>
    <s v="Entegrus Powerlines Inc."/>
    <s v="GS &gt; 50"/>
    <x v="0"/>
    <x v="67"/>
    <x v="14"/>
  </r>
  <r>
    <s v="187748-2"/>
    <x v="0"/>
    <n v="6403.6440000000002"/>
    <n v="1.3388"/>
    <x v="68"/>
    <x v="0"/>
    <s v="Entegrus Powerlines Inc."/>
    <s v="GS &gt; 50"/>
    <x v="0"/>
    <x v="68"/>
    <x v="59"/>
  </r>
  <r>
    <n v="187851"/>
    <x v="0"/>
    <n v="1719.9936"/>
    <n v="0.37440000000000001"/>
    <x v="69"/>
    <x v="0"/>
    <s v="Entegrus Powerlines Inc."/>
    <s v="GS &lt; 50"/>
    <x v="0"/>
    <x v="69"/>
    <x v="60"/>
  </r>
  <r>
    <n v="188048"/>
    <x v="0"/>
    <n v="128207.1"/>
    <n v="23.71"/>
    <x v="70"/>
    <x v="0"/>
    <s v="Entegrus Powerlines Inc."/>
    <s v="GS &gt; 50"/>
    <x v="0"/>
    <x v="70"/>
    <x v="61"/>
  </r>
  <r>
    <n v="188054"/>
    <x v="0"/>
    <n v="524.5"/>
    <n v="0.58499999999999996"/>
    <x v="71"/>
    <x v="0"/>
    <s v="Entegrus Powerlines Inc."/>
    <s v="GS &gt; 50"/>
    <x v="0"/>
    <x v="71"/>
    <x v="62"/>
  </r>
  <r>
    <n v="188082"/>
    <x v="0"/>
    <n v="6767.53"/>
    <n v="1.1152"/>
    <x v="72"/>
    <x v="0"/>
    <s v="Entegrus Powerlines Inc."/>
    <s v="GS &lt; 50"/>
    <x v="0"/>
    <x v="72"/>
    <x v="63"/>
  </r>
  <r>
    <n v="188094"/>
    <x v="0"/>
    <n v="20593"/>
    <n v="4.9000000000000004"/>
    <x v="73"/>
    <x v="0"/>
    <s v="Entegrus Powerlines Inc."/>
    <s v="GS &lt; 50"/>
    <x v="0"/>
    <x v="73"/>
    <x v="64"/>
  </r>
  <r>
    <n v="188337"/>
    <x v="1"/>
    <n v="63533.4"/>
    <n v="9.06"/>
    <x v="74"/>
    <x v="0"/>
    <s v="Entegrus Powerlines Inc."/>
    <s v="Streetlights"/>
    <x v="0"/>
    <x v="74"/>
    <x v="65"/>
  </r>
  <r>
    <n v="188395"/>
    <x v="0"/>
    <n v="39775"/>
    <n v="4.5999999999999996"/>
    <x v="75"/>
    <x v="0"/>
    <s v="Entegrus Powerlines Inc."/>
    <s v="GS &gt; 50"/>
    <x v="0"/>
    <x v="75"/>
    <x v="66"/>
  </r>
  <r>
    <n v="188416"/>
    <x v="0"/>
    <n v="71320"/>
    <n v="0.437"/>
    <x v="76"/>
    <x v="0"/>
    <s v="Entegrus Powerlines Inc."/>
    <s v="GS &lt; 50"/>
    <x v="0"/>
    <x v="76"/>
    <x v="67"/>
  </r>
  <r>
    <n v="188435"/>
    <x v="0"/>
    <n v="223324"/>
    <n v="27.5"/>
    <x v="77"/>
    <x v="0"/>
    <s v="Entegrus Powerlines Inc."/>
    <s v="GS &lt; 50"/>
    <x v="1"/>
    <x v="77"/>
    <x v="68"/>
  </r>
  <r>
    <n v="188752"/>
    <x v="0"/>
    <n v="10788.735999999999"/>
    <n v="2.2639999999999998"/>
    <x v="78"/>
    <x v="0"/>
    <s v="Entegrus Powerlines Inc."/>
    <s v="GS &gt; 50"/>
    <x v="1"/>
    <x v="78"/>
    <x v="69"/>
  </r>
  <r>
    <n v="188807"/>
    <x v="0"/>
    <n v="31634.79"/>
    <n v="3.6100000000000003"/>
    <x v="79"/>
    <x v="0"/>
    <s v="Entegrus Powerlines Inc."/>
    <s v="GS &lt; 50"/>
    <x v="0"/>
    <x v="79"/>
    <x v="70"/>
  </r>
  <r>
    <n v="188954"/>
    <x v="0"/>
    <n v="24334"/>
    <n v="6.5"/>
    <x v="80"/>
    <x v="0"/>
    <s v="Entegrus Powerlines Inc."/>
    <s v="GS &lt; 50"/>
    <x v="0"/>
    <x v="80"/>
    <x v="22"/>
  </r>
  <r>
    <n v="189646"/>
    <x v="0"/>
    <n v="40481"/>
    <n v="6.8"/>
    <x v="81"/>
    <x v="0"/>
    <s v="Entegrus Powerlines Inc."/>
    <s v="GS &gt; 50"/>
    <x v="0"/>
    <x v="81"/>
    <x v="71"/>
  </r>
  <r>
    <n v="189693"/>
    <x v="0"/>
    <n v="20900"/>
    <n v="6.3"/>
    <x v="82"/>
    <x v="0"/>
    <s v="Entegrus Powerlines Inc."/>
    <s v="GS &lt; 50"/>
    <x v="1"/>
    <x v="82"/>
    <x v="72"/>
  </r>
  <r>
    <s v="189899-1"/>
    <x v="0"/>
    <n v="20650"/>
    <n v="4.7"/>
    <x v="83"/>
    <x v="0"/>
    <s v="Entegrus Powerlines Inc."/>
    <s v="GS &gt; 50"/>
    <x v="1"/>
    <x v="83"/>
    <x v="73"/>
  </r>
  <r>
    <s v="189899-2"/>
    <x v="0"/>
    <n v="29804.034399999997"/>
    <n v="6.4876000000000005"/>
    <x v="84"/>
    <x v="0"/>
    <s v="Entegrus Powerlines Inc."/>
    <s v="GS &gt; 50"/>
    <x v="1"/>
    <x v="84"/>
    <x v="74"/>
  </r>
  <r>
    <n v="189907"/>
    <x v="0"/>
    <n v="27930"/>
    <n v="0"/>
    <x v="85"/>
    <x v="0"/>
    <s v="Entegrus Powerlines Inc."/>
    <s v="GS &gt; 50"/>
    <x v="0"/>
    <x v="85"/>
    <x v="2"/>
  </r>
  <r>
    <s v="190085-1"/>
    <x v="0"/>
    <n v="12089.0344"/>
    <n v="0.95950000000000002"/>
    <x v="86"/>
    <x v="0"/>
    <s v="Entegrus Powerlines Inc."/>
    <s v="GS &lt; 50"/>
    <x v="0"/>
    <x v="86"/>
    <x v="75"/>
  </r>
  <r>
    <s v="190085-2"/>
    <x v="0"/>
    <n v="48881"/>
    <n v="12.3"/>
    <x v="87"/>
    <x v="0"/>
    <s v="Entegrus Powerlines Inc."/>
    <s v="GS &lt; 50"/>
    <x v="0"/>
    <x v="87"/>
    <x v="5"/>
  </r>
  <r>
    <n v="190129"/>
    <x v="0"/>
    <n v="56573.3"/>
    <n v="12.4"/>
    <x v="88"/>
    <x v="0"/>
    <s v="Entegrus Powerlines Inc."/>
    <s v="GS &lt; 50"/>
    <x v="0"/>
    <x v="88"/>
    <x v="76"/>
  </r>
  <r>
    <n v="190135"/>
    <x v="0"/>
    <n v="215611"/>
    <n v="41.6"/>
    <x v="89"/>
    <x v="0"/>
    <s v="Entegrus Powerlines Inc."/>
    <s v="GS &gt; 50"/>
    <x v="0"/>
    <x v="89"/>
    <x v="77"/>
  </r>
  <r>
    <n v="190141"/>
    <x v="0"/>
    <n v="25083.24"/>
    <n v="5.46"/>
    <x v="90"/>
    <x v="0"/>
    <s v="Entegrus Powerlines Inc."/>
    <s v="GS &gt; 50"/>
    <x v="1"/>
    <x v="90"/>
    <x v="78"/>
  </r>
  <r>
    <n v="190313"/>
    <x v="0"/>
    <n v="25561"/>
    <n v="5.8"/>
    <x v="91"/>
    <x v="0"/>
    <s v="Entegrus Powerlines Inc."/>
    <s v="GS &lt; 50"/>
    <x v="0"/>
    <x v="91"/>
    <x v="79"/>
  </r>
  <r>
    <n v="190446"/>
    <x v="0"/>
    <n v="4502.12"/>
    <n v="0.98"/>
    <x v="92"/>
    <x v="0"/>
    <s v="Entegrus Powerlines Inc."/>
    <s v="GS &lt; 50"/>
    <x v="1"/>
    <x v="92"/>
    <x v="80"/>
  </r>
  <r>
    <s v="190512-1"/>
    <x v="0"/>
    <n v="2141"/>
    <n v="0.4"/>
    <x v="93"/>
    <x v="0"/>
    <s v="Entegrus Powerlines Inc."/>
    <s v="GS &gt; 50"/>
    <x v="0"/>
    <x v="93"/>
    <x v="7"/>
  </r>
  <r>
    <s v="190512-2"/>
    <x v="0"/>
    <n v="32767.769"/>
    <n v="6.6769999999999996"/>
    <x v="94"/>
    <x v="0"/>
    <s v="Entegrus Powerlines Inc."/>
    <s v="GS &gt; 50"/>
    <x v="0"/>
    <x v="94"/>
    <x v="81"/>
  </r>
  <r>
    <n v="190585"/>
    <x v="0"/>
    <n v="2866.6559999999999"/>
    <n v="0.624"/>
    <x v="95"/>
    <x v="0"/>
    <s v="Entegrus Powerlines Inc."/>
    <s v="GS &lt; 50"/>
    <x v="0"/>
    <x v="95"/>
    <x v="82"/>
  </r>
  <r>
    <n v="190901"/>
    <x v="0"/>
    <n v="78011.888000000006"/>
    <n v="17.234000000000002"/>
    <x v="96"/>
    <x v="0"/>
    <s v="Entegrus Powerlines Inc."/>
    <s v="GS &gt; 50"/>
    <x v="0"/>
    <x v="96"/>
    <x v="83"/>
  </r>
  <r>
    <n v="191529"/>
    <x v="0"/>
    <n v="36520.35"/>
    <n v="4.16"/>
    <x v="97"/>
    <x v="0"/>
    <s v="Entegrus Powerlines Inc."/>
    <s v="GS &lt; 50"/>
    <x v="0"/>
    <x v="97"/>
    <x v="84"/>
  </r>
  <r>
    <n v="191804"/>
    <x v="0"/>
    <n v="4586.6495999999997"/>
    <n v="0.99839999999999995"/>
    <x v="98"/>
    <x v="0"/>
    <s v="Entegrus Powerlines Inc."/>
    <s v="GS &lt; 50"/>
    <x v="0"/>
    <x v="98"/>
    <x v="85"/>
  </r>
  <r>
    <n v="191852"/>
    <x v="0"/>
    <n v="5685.5344000000005"/>
    <n v="1.2376"/>
    <x v="99"/>
    <x v="0"/>
    <s v="Entegrus Powerlines Inc."/>
    <s v="GS &lt; 50"/>
    <x v="0"/>
    <x v="99"/>
    <x v="86"/>
  </r>
  <r>
    <n v="191920"/>
    <x v="0"/>
    <n v="1289.9952000000001"/>
    <n v="0.28079999999999999"/>
    <x v="100"/>
    <x v="0"/>
    <s v="Entegrus Powerlines Inc."/>
    <s v="GS &lt; 50"/>
    <x v="0"/>
    <x v="100"/>
    <x v="87"/>
  </r>
  <r>
    <n v="192528"/>
    <x v="0"/>
    <n v="4598.5940000000001"/>
    <n v="1.0010000000000001"/>
    <x v="101"/>
    <x v="0"/>
    <s v="Entegrus Powerlines Inc."/>
    <s v="GS &lt; 50"/>
    <x v="0"/>
    <x v="101"/>
    <x v="88"/>
  </r>
  <r>
    <n v="192737"/>
    <x v="0"/>
    <n v="3774.4303999999997"/>
    <n v="0.8216"/>
    <x v="102"/>
    <x v="0"/>
    <s v="Entegrus Powerlines Inc."/>
    <s v="GS &lt; 50"/>
    <x v="0"/>
    <x v="102"/>
    <x v="89"/>
  </r>
  <r>
    <n v="192901"/>
    <x v="0"/>
    <n v="4200"/>
    <n v="0"/>
    <x v="103"/>
    <x v="0"/>
    <s v="Entegrus Powerlines Inc."/>
    <s v="GS &gt; 50"/>
    <x v="0"/>
    <x v="103"/>
    <x v="2"/>
  </r>
  <r>
    <n v="192987"/>
    <x v="0"/>
    <n v="8814.7800000000007"/>
    <n v="2.34"/>
    <x v="104"/>
    <x v="0"/>
    <s v="Entegrus Powerlines Inc."/>
    <s v="GS &lt; 50"/>
    <x v="0"/>
    <x v="104"/>
    <x v="90"/>
  </r>
  <r>
    <n v="193038"/>
    <x v="0"/>
    <n v="1316.6404"/>
    <n v="0.28660000000000002"/>
    <x v="105"/>
    <x v="0"/>
    <s v="Entegrus Powerlines Inc."/>
    <s v="GS &lt; 50"/>
    <x v="1"/>
    <x v="105"/>
    <x v="91"/>
  </r>
  <r>
    <n v="193191"/>
    <x v="0"/>
    <n v="20160"/>
    <n v="0"/>
    <x v="106"/>
    <x v="0"/>
    <s v="Entegrus Powerlines Inc."/>
    <s v="GS &gt; 50"/>
    <x v="0"/>
    <x v="106"/>
    <x v="2"/>
  </r>
  <r>
    <n v="193771"/>
    <x v="0"/>
    <n v="3535.5423999999998"/>
    <n v="0.76960000000000006"/>
    <x v="107"/>
    <x v="0"/>
    <s v="Entegrus Powerlines Inc."/>
    <s v="GS &lt; 50"/>
    <x v="0"/>
    <x v="107"/>
    <x v="92"/>
  </r>
  <r>
    <n v="194042"/>
    <x v="0"/>
    <n v="8265.6"/>
    <n v="0"/>
    <x v="108"/>
    <x v="0"/>
    <s v="Entegrus Powerlines Inc."/>
    <s v="GS &lt; 50"/>
    <x v="0"/>
    <x v="108"/>
    <x v="2"/>
  </r>
  <r>
    <n v="194179"/>
    <x v="0"/>
    <n v="84227"/>
    <n v="12.6"/>
    <x v="109"/>
    <x v="0"/>
    <s v="Entegrus Powerlines Inc."/>
    <s v="GS &gt; 50"/>
    <x v="0"/>
    <x v="109"/>
    <x v="93"/>
  </r>
  <r>
    <s v="194290-1"/>
    <x v="0"/>
    <n v="1875.2708000000002"/>
    <n v="0.40820000000000001"/>
    <x v="110"/>
    <x v="0"/>
    <s v="Entegrus Powerlines Inc."/>
    <s v="GS &lt; 50"/>
    <x v="0"/>
    <x v="110"/>
    <x v="94"/>
  </r>
  <r>
    <s v="194290-2"/>
    <x v="0"/>
    <n v="13962"/>
    <n v="4.3"/>
    <x v="111"/>
    <x v="0"/>
    <s v="Entegrus Powerlines Inc."/>
    <s v="GS &lt; 50"/>
    <x v="0"/>
    <x v="111"/>
    <x v="95"/>
  </r>
  <r>
    <s v="194388-1"/>
    <x v="0"/>
    <n v="4156.6512000000002"/>
    <n v="0.90480000000000005"/>
    <x v="112"/>
    <x v="0"/>
    <s v="Entegrus Powerlines Inc."/>
    <s v="GS &gt; 50"/>
    <x v="0"/>
    <x v="112"/>
    <x v="96"/>
  </r>
  <r>
    <s v="194388-2"/>
    <x v="0"/>
    <n v="58557"/>
    <n v="13.4"/>
    <x v="113"/>
    <x v="0"/>
    <s v="Entegrus Powerlines Inc."/>
    <s v="GS &gt; 50"/>
    <x v="0"/>
    <x v="113"/>
    <x v="97"/>
  </r>
  <r>
    <n v="194466"/>
    <x v="0"/>
    <n v="41459.0124"/>
    <n v="9.0245999999999995"/>
    <x v="114"/>
    <x v="0"/>
    <s v="Entegrus Powerlines Inc."/>
    <s v="GS &gt; 50"/>
    <x v="0"/>
    <x v="114"/>
    <x v="98"/>
  </r>
  <r>
    <n v="194582"/>
    <x v="0"/>
    <n v="132146"/>
    <n v="18.025999999999996"/>
    <x v="115"/>
    <x v="0"/>
    <s v="Entegrus Powerlines Inc."/>
    <s v="GS &gt; 50"/>
    <x v="0"/>
    <x v="115"/>
    <x v="99"/>
  </r>
  <r>
    <n v="194836"/>
    <x v="0"/>
    <n v="11503.8"/>
    <n v="0"/>
    <x v="116"/>
    <x v="0"/>
    <s v="Entegrus Powerlines Inc."/>
    <s v="GS &gt; 50"/>
    <x v="0"/>
    <x v="116"/>
    <x v="2"/>
  </r>
  <r>
    <n v="195037"/>
    <x v="0"/>
    <n v="8528.4879999999994"/>
    <n v="2.2639999999999998"/>
    <x v="117"/>
    <x v="0"/>
    <s v="Entegrus Powerlines Inc."/>
    <s v="GS &lt; 50"/>
    <x v="0"/>
    <x v="117"/>
    <x v="100"/>
  </r>
  <r>
    <n v="195386"/>
    <x v="0"/>
    <n v="42889"/>
    <n v="4.9000000000000004"/>
    <x v="118"/>
    <x v="0"/>
    <s v="Entegrus Powerlines Inc."/>
    <s v="GS &gt; 50"/>
    <x v="0"/>
    <x v="118"/>
    <x v="64"/>
  </r>
  <r>
    <n v="195560"/>
    <x v="0"/>
    <n v="12066.531800000001"/>
    <n v="2.6696999999999997"/>
    <x v="119"/>
    <x v="0"/>
    <s v="Entegrus Powerlines Inc."/>
    <s v="GS &gt; 50"/>
    <x v="0"/>
    <x v="119"/>
    <x v="101"/>
  </r>
  <r>
    <n v="195587"/>
    <x v="0"/>
    <n v="6550.7999999999993"/>
    <n v="1.6600000000000001"/>
    <x v="120"/>
    <x v="0"/>
    <s v="Entegrus Powerlines Inc."/>
    <s v="GS &gt; 50"/>
    <x v="0"/>
    <x v="120"/>
    <x v="102"/>
  </r>
  <r>
    <n v="195649"/>
    <x v="0"/>
    <n v="3184.5"/>
    <n v="0.79999999999999993"/>
    <x v="121"/>
    <x v="0"/>
    <s v="Entegrus Powerlines Inc."/>
    <s v="GS &lt; 50"/>
    <x v="0"/>
    <x v="121"/>
    <x v="103"/>
  </r>
  <r>
    <s v="195792-1"/>
    <x v="0"/>
    <n v="5522.4474"/>
    <n v="0.66210000000000002"/>
    <x v="122"/>
    <x v="0"/>
    <s v="Entegrus Powerlines Inc."/>
    <s v="GS &gt; 50"/>
    <x v="0"/>
    <x v="122"/>
    <x v="104"/>
  </r>
  <r>
    <s v="195792-2"/>
    <x v="0"/>
    <n v="17604"/>
    <n v="3.4"/>
    <x v="123"/>
    <x v="0"/>
    <s v="Entegrus Powerlines Inc."/>
    <s v="GS &gt; 50"/>
    <x v="0"/>
    <x v="123"/>
    <x v="105"/>
  </r>
  <r>
    <n v="196107"/>
    <x v="0"/>
    <n v="60462.63"/>
    <n v="17.339999999999996"/>
    <x v="124"/>
    <x v="0"/>
    <s v="Entegrus Powerlines Inc."/>
    <s v="GS &lt; 50"/>
    <x v="0"/>
    <x v="124"/>
    <x v="106"/>
  </r>
  <r>
    <n v="196128"/>
    <x v="0"/>
    <n v="35557.56"/>
    <n v="7.74"/>
    <x v="125"/>
    <x v="0"/>
    <s v="Entegrus Powerlines Inc."/>
    <s v="GS &lt; 50"/>
    <x v="0"/>
    <x v="125"/>
    <x v="107"/>
  </r>
  <r>
    <n v="196208"/>
    <x v="0"/>
    <n v="7548.7360000000008"/>
    <n v="1.9239999999999999"/>
    <x v="126"/>
    <x v="0"/>
    <s v="Entegrus Powerlines Inc."/>
    <s v="GS &lt; 50"/>
    <x v="0"/>
    <x v="126"/>
    <x v="108"/>
  </r>
  <r>
    <n v="196209"/>
    <x v="0"/>
    <n v="11824.955999999998"/>
    <n v="2.5739999999999998"/>
    <x v="127"/>
    <x v="0"/>
    <s v="Entegrus Powerlines Inc."/>
    <s v="GS &lt; 50"/>
    <x v="0"/>
    <x v="127"/>
    <x v="109"/>
  </r>
  <r>
    <n v="196247"/>
    <x v="0"/>
    <n v="7632.4716000000008"/>
    <n v="1.6614"/>
    <x v="128"/>
    <x v="0"/>
    <s v="Entegrus Powerlines Inc."/>
    <s v="GS &lt; 50"/>
    <x v="0"/>
    <x v="128"/>
    <x v="110"/>
  </r>
  <r>
    <n v="196260"/>
    <x v="0"/>
    <n v="1385"/>
    <n v="2.2999999999999998"/>
    <x v="129"/>
    <x v="0"/>
    <s v="Entegrus Powerlines Inc."/>
    <s v="GS &gt; 50"/>
    <x v="0"/>
    <x v="129"/>
    <x v="111"/>
  </r>
  <r>
    <n v="196261"/>
    <x v="0"/>
    <n v="2770"/>
    <n v="4.5999999999999996"/>
    <x v="130"/>
    <x v="0"/>
    <s v="Entegrus Powerlines Inc."/>
    <s v="GS &gt; 50"/>
    <x v="0"/>
    <x v="130"/>
    <x v="66"/>
  </r>
  <r>
    <s v="196283-1"/>
    <x v="0"/>
    <n v="6707"/>
    <n v="0"/>
    <x v="131"/>
    <x v="0"/>
    <s v="Entegrus Powerlines Inc."/>
    <s v="GS &lt; 50"/>
    <x v="0"/>
    <x v="131"/>
    <x v="2"/>
  </r>
  <r>
    <s v="196283-2"/>
    <x v="0"/>
    <n v="17052"/>
    <n v="0"/>
    <x v="132"/>
    <x v="0"/>
    <s v="Entegrus Powerlines Inc."/>
    <s v="GS &lt; 50"/>
    <x v="0"/>
    <x v="132"/>
    <x v="2"/>
  </r>
  <r>
    <n v="196663"/>
    <x v="0"/>
    <n v="14425.16"/>
    <n v="3.14"/>
    <x v="133"/>
    <x v="0"/>
    <s v="Entegrus Powerlines Inc."/>
    <s v="GS &lt; 50"/>
    <x v="0"/>
    <x v="133"/>
    <x v="112"/>
  </r>
  <r>
    <s v="196873-1"/>
    <x v="0"/>
    <n v="38747"/>
    <n v="0"/>
    <x v="134"/>
    <x v="0"/>
    <s v="Entegrus Powerlines Inc."/>
    <s v="GS &gt; 50"/>
    <x v="0"/>
    <x v="134"/>
    <x v="2"/>
  </r>
  <r>
    <s v="196873-2"/>
    <x v="0"/>
    <n v="76650"/>
    <n v="0"/>
    <x v="135"/>
    <x v="0"/>
    <s v="Entegrus Powerlines Inc."/>
    <s v="GS &gt; 50"/>
    <x v="0"/>
    <x v="135"/>
    <x v="2"/>
  </r>
  <r>
    <s v="197227-1"/>
    <x v="0"/>
    <n v="2483"/>
    <n v="0"/>
    <x v="136"/>
    <x v="0"/>
    <s v="Entegrus Powerlines Inc."/>
    <s v="GS &lt; 50"/>
    <x v="0"/>
    <x v="136"/>
    <x v="2"/>
  </r>
  <r>
    <s v="197227-2"/>
    <x v="0"/>
    <n v="7005.6"/>
    <n v="0"/>
    <x v="137"/>
    <x v="0"/>
    <s v="Entegrus Powerlines Inc."/>
    <s v="GS &lt; 50"/>
    <x v="0"/>
    <x v="137"/>
    <x v="2"/>
  </r>
  <r>
    <n v="197511"/>
    <x v="0"/>
    <n v="2309"/>
    <n v="0.1"/>
    <x v="138"/>
    <x v="0"/>
    <s v="Entegrus Powerlines Inc."/>
    <s v="GS &gt; 50"/>
    <x v="0"/>
    <x v="138"/>
    <x v="30"/>
  </r>
  <r>
    <s v="197667-1"/>
    <x v="0"/>
    <n v="3748"/>
    <n v="0.4"/>
    <x v="139"/>
    <x v="0"/>
    <s v="Entegrus Powerlines Inc."/>
    <s v="GS &lt; 50"/>
    <x v="0"/>
    <x v="139"/>
    <x v="7"/>
  </r>
  <r>
    <s v="197667-2"/>
    <x v="0"/>
    <n v="2177.556"/>
    <n v="0.47399999999999998"/>
    <x v="140"/>
    <x v="0"/>
    <s v="Entegrus Powerlines Inc."/>
    <s v="GS &lt; 50"/>
    <x v="0"/>
    <x v="140"/>
    <x v="113"/>
  </r>
  <r>
    <n v="197732"/>
    <x v="0"/>
    <n v="2436"/>
    <n v="0"/>
    <x v="141"/>
    <x v="0"/>
    <s v="Entegrus Powerlines Inc."/>
    <s v="GS &lt; 50"/>
    <x v="0"/>
    <x v="141"/>
    <x v="2"/>
  </r>
  <r>
    <n v="197883"/>
    <x v="0"/>
    <n v="8349"/>
    <n v="2.1579000000000002"/>
    <x v="142"/>
    <x v="0"/>
    <s v="Entegrus Powerlines Inc."/>
    <s v="GS &gt; 50"/>
    <x v="0"/>
    <x v="142"/>
    <x v="114"/>
  </r>
  <r>
    <n v="197923"/>
    <x v="0"/>
    <n v="3726.6527999999998"/>
    <n v="0.81119999999999992"/>
    <x v="143"/>
    <x v="0"/>
    <s v="Entegrus Powerlines Inc."/>
    <s v="GS &lt; 50"/>
    <x v="0"/>
    <x v="143"/>
    <x v="115"/>
  </r>
  <r>
    <n v="198263"/>
    <x v="0"/>
    <n v="4873.3152"/>
    <n v="1.0608"/>
    <x v="144"/>
    <x v="0"/>
    <s v="Entegrus Powerlines Inc."/>
    <s v="GS &lt; 50"/>
    <x v="0"/>
    <x v="144"/>
    <x v="116"/>
  </r>
  <r>
    <n v="198716"/>
    <x v="0"/>
    <n v="7556"/>
    <n v="0.8"/>
    <x v="145"/>
    <x v="0"/>
    <s v="Entegrus Powerlines Inc."/>
    <s v="GS &lt; 50"/>
    <x v="0"/>
    <x v="145"/>
    <x v="117"/>
  </r>
  <r>
    <n v="198781"/>
    <x v="0"/>
    <n v="8688"/>
    <n v="0"/>
    <x v="146"/>
    <x v="0"/>
    <s v="Entegrus Powerlines Inc."/>
    <s v="GS &gt; 50"/>
    <x v="0"/>
    <x v="146"/>
    <x v="2"/>
  </r>
  <r>
    <n v="198806"/>
    <x v="0"/>
    <n v="4113.5640000000003"/>
    <n v="1.0920000000000001"/>
    <x v="147"/>
    <x v="0"/>
    <s v="Entegrus Powerlines Inc."/>
    <s v="GS &lt; 50"/>
    <x v="0"/>
    <x v="147"/>
    <x v="118"/>
  </r>
  <r>
    <n v="199455"/>
    <x v="0"/>
    <n v="17225"/>
    <n v="0.6"/>
    <x v="148"/>
    <x v="0"/>
    <s v="Entegrus Powerlines Inc."/>
    <s v="GS &lt; 50"/>
    <x v="0"/>
    <x v="148"/>
    <x v="119"/>
  </r>
  <r>
    <n v="199986"/>
    <x v="0"/>
    <n v="7121"/>
    <n v="1.9"/>
    <x v="149"/>
    <x v="0"/>
    <s v="Entegrus Powerlines Inc."/>
    <s v="GS &lt; 50"/>
    <x v="0"/>
    <x v="149"/>
    <x v="120"/>
  </r>
  <r>
    <n v="200164"/>
    <x v="0"/>
    <n v="8498.9"/>
    <n v="1.85"/>
    <x v="150"/>
    <x v="0"/>
    <s v="Entegrus Powerlines Inc."/>
    <s v="GS &gt; 50"/>
    <x v="0"/>
    <x v="150"/>
    <x v="121"/>
  </r>
  <r>
    <n v="200189"/>
    <x v="0"/>
    <n v="4620"/>
    <n v="0"/>
    <x v="151"/>
    <x v="0"/>
    <s v="Entegrus Powerlines Inc."/>
    <s v="GS &lt; 50"/>
    <x v="0"/>
    <x v="151"/>
    <x v="2"/>
  </r>
  <r>
    <n v="200277"/>
    <x v="0"/>
    <n v="10751.7976"/>
    <n v="2.3404000000000003"/>
    <x v="152"/>
    <x v="0"/>
    <s v="Entegrus Powerlines Inc."/>
    <s v="GS &gt; 50"/>
    <x v="0"/>
    <x v="152"/>
    <x v="122"/>
  </r>
  <r>
    <n v="201235"/>
    <x v="0"/>
    <n v="11901"/>
    <n v="3.3"/>
    <x v="153"/>
    <x v="0"/>
    <s v="Entegrus Powerlines Inc."/>
    <s v="GS &lt; 50"/>
    <x v="0"/>
    <x v="153"/>
    <x v="123"/>
  </r>
  <r>
    <n v="201800"/>
    <x v="0"/>
    <n v="4259"/>
    <n v="1.87"/>
    <x v="154"/>
    <x v="0"/>
    <s v="Entegrus Powerlines Inc."/>
    <s v="GS &lt; 50"/>
    <x v="0"/>
    <x v="154"/>
    <x v="124"/>
  </r>
  <r>
    <n v="202122"/>
    <x v="0"/>
    <n v="44774.559999999998"/>
    <n v="11.89"/>
    <x v="155"/>
    <x v="0"/>
    <s v="Entegrus Powerlines Inc."/>
    <s v="GS &gt; 50"/>
    <x v="0"/>
    <x v="155"/>
    <x v="125"/>
  </r>
  <r>
    <n v="202160"/>
    <x v="0"/>
    <n v="31501"/>
    <n v="5.2"/>
    <x v="156"/>
    <x v="0"/>
    <s v="Entegrus Powerlines Inc."/>
    <s v="GS &lt; 50"/>
    <x v="0"/>
    <x v="156"/>
    <x v="126"/>
  </r>
  <r>
    <n v="202456"/>
    <x v="0"/>
    <n v="1863.33"/>
    <n v="0.41"/>
    <x v="157"/>
    <x v="0"/>
    <s v="Entegrus Powerlines Inc."/>
    <s v="GS &gt; 50"/>
    <x v="0"/>
    <x v="157"/>
    <x v="127"/>
  </r>
  <r>
    <n v="203393"/>
    <x v="0"/>
    <n v="12055.25"/>
    <n v="3.06"/>
    <x v="158"/>
    <x v="0"/>
    <s v="Entegrus Powerlines Inc."/>
    <s v="GS &gt; 50"/>
    <x v="0"/>
    <x v="158"/>
    <x v="128"/>
  </r>
  <r>
    <s v="150104-048"/>
    <x v="2"/>
    <n v="2084.4900000000002"/>
    <n v="0.34499999999999997"/>
    <x v="159"/>
    <x v="0"/>
    <s v="Entegrus Powerlines Inc."/>
    <s v="GS &lt; 50"/>
    <x v="0"/>
    <x v="159"/>
    <x v="129"/>
  </r>
  <r>
    <s v="150104-049"/>
    <x v="2"/>
    <n v="1595.088"/>
    <n v="0.26400000000000001"/>
    <x v="160"/>
    <x v="0"/>
    <s v="Entegrus Powerlines Inc."/>
    <s v="GS &lt; 50"/>
    <x v="0"/>
    <x v="160"/>
    <x v="130"/>
  </r>
  <r>
    <s v="150104-053"/>
    <x v="2"/>
    <n v="6042.0000000000009"/>
    <n v="1.0000000000000002"/>
    <x v="161"/>
    <x v="0"/>
    <s v="Entegrus Powerlines Inc."/>
    <s v="GS &lt; 50"/>
    <x v="0"/>
    <x v="161"/>
    <x v="131"/>
  </r>
  <r>
    <s v="150104-059"/>
    <x v="2"/>
    <n v="6742.8720000000003"/>
    <n v="1.1160000000000001"/>
    <x v="162"/>
    <x v="0"/>
    <s v="Entegrus Powerlines Inc."/>
    <s v="GS &lt; 50"/>
    <x v="0"/>
    <x v="162"/>
    <x v="132"/>
  </r>
  <r>
    <s v="150104-060"/>
    <x v="2"/>
    <n v="1628.3999999999999"/>
    <n v="0.57499999999999996"/>
    <x v="163"/>
    <x v="0"/>
    <s v="Entegrus Powerlines Inc."/>
    <s v="GS &lt; 50"/>
    <x v="0"/>
    <x v="163"/>
    <x v="133"/>
  </r>
  <r>
    <s v="150104-061"/>
    <x v="2"/>
    <n v="3136.6400000000008"/>
    <n v="0.52000000000000013"/>
    <x v="164"/>
    <x v="0"/>
    <s v="Entegrus Powerlines Inc."/>
    <s v="GS &lt; 50"/>
    <x v="0"/>
    <x v="164"/>
    <x v="134"/>
  </r>
  <r>
    <s v="150104-062"/>
    <x v="2"/>
    <n v="4600.2800000000007"/>
    <n v="0.76000000000000012"/>
    <x v="165"/>
    <x v="0"/>
    <s v="Entegrus Powerlines Inc."/>
    <s v="GS &lt; 50"/>
    <x v="0"/>
    <x v="165"/>
    <x v="135"/>
  </r>
  <r>
    <s v="150104-064"/>
    <x v="2"/>
    <n v="1623.8000000000002"/>
    <n v="0.92000000000000015"/>
    <x v="166"/>
    <x v="0"/>
    <s v="Entegrus Powerlines Inc."/>
    <s v="GS &lt; 50"/>
    <x v="0"/>
    <x v="166"/>
    <x v="136"/>
  </r>
  <r>
    <s v="150104-066"/>
    <x v="2"/>
    <n v="1706.692"/>
    <n v="0.59799999999999998"/>
    <x v="167"/>
    <x v="0"/>
    <s v="Entegrus Powerlines Inc."/>
    <s v="GS &lt; 50"/>
    <x v="0"/>
    <x v="167"/>
    <x v="137"/>
  </r>
  <r>
    <s v="150104-067"/>
    <x v="2"/>
    <n v="5558.6400000000012"/>
    <n v="0.92000000000000015"/>
    <x v="168"/>
    <x v="0"/>
    <s v="Entegrus Powerlines Inc."/>
    <s v="GS &lt; 50"/>
    <x v="0"/>
    <x v="168"/>
    <x v="136"/>
  </r>
  <r>
    <s v="150104-069"/>
    <x v="2"/>
    <n v="2228.1360000000004"/>
    <n v="0.78900000000000015"/>
    <x v="169"/>
    <x v="0"/>
    <s v="Entegrus Powerlines Inc."/>
    <s v="GS &lt; 50"/>
    <x v="0"/>
    <x v="169"/>
    <x v="138"/>
  </r>
  <r>
    <s v="150104-077"/>
    <x v="2"/>
    <n v="1353.4079999999997"/>
    <n v="0.22399999999999995"/>
    <x v="170"/>
    <x v="3"/>
    <s v="Entegrus Powerlines Inc."/>
    <s v="GS &lt; 50"/>
    <x v="0"/>
    <x v="170"/>
    <x v="139"/>
  </r>
  <r>
    <s v="150104-078"/>
    <x v="2"/>
    <n v="1488.248"/>
    <n v="0.52700000000000002"/>
    <x v="171"/>
    <x v="3"/>
    <s v="Entegrus Powerlines Inc."/>
    <s v="GS &lt; 50"/>
    <x v="0"/>
    <x v="171"/>
    <x v="140"/>
  </r>
  <r>
    <s v="160004-021"/>
    <x v="2"/>
    <n v="10896.080000000002"/>
    <n v="3.07"/>
    <x v="172"/>
    <x v="0"/>
    <s v="Entegrus Powerlines Inc."/>
    <s v="GS &lt; 50"/>
    <x v="0"/>
    <x v="172"/>
    <x v="141"/>
  </r>
  <r>
    <s v="160004-023"/>
    <x v="2"/>
    <n v="11785.5"/>
    <n v="2.96"/>
    <x v="173"/>
    <x v="0"/>
    <s v="Entegrus Powerlines Inc."/>
    <s v="GS &lt; 50"/>
    <x v="0"/>
    <x v="173"/>
    <x v="142"/>
  </r>
  <r>
    <s v="160004-025"/>
    <x v="2"/>
    <n v="8045.52"/>
    <n v="1.62"/>
    <x v="174"/>
    <x v="0"/>
    <s v="Entegrus Powerlines Inc."/>
    <s v="GS &lt; 50"/>
    <x v="0"/>
    <x v="174"/>
    <x v="143"/>
  </r>
  <r>
    <s v="160004-027"/>
    <x v="2"/>
    <n v="4016.41"/>
    <n v="3.21"/>
    <x v="175"/>
    <x v="0"/>
    <s v="Entegrus Powerlines Inc."/>
    <s v="GS &lt; 50"/>
    <x v="0"/>
    <x v="175"/>
    <x v="144"/>
  </r>
  <r>
    <s v="160004-028"/>
    <x v="2"/>
    <n v="5386.07"/>
    <n v="1.19"/>
    <x v="176"/>
    <x v="0"/>
    <s v="Entegrus Powerlines Inc."/>
    <s v="GS &lt; 50"/>
    <x v="0"/>
    <x v="176"/>
    <x v="145"/>
  </r>
  <r>
    <s v="160004-029"/>
    <x v="2"/>
    <n v="2239.44"/>
    <n v="0.84"/>
    <x v="177"/>
    <x v="0"/>
    <s v="Entegrus Powerlines Inc."/>
    <s v="GS &lt; 50"/>
    <x v="0"/>
    <x v="177"/>
    <x v="146"/>
  </r>
  <r>
    <s v="160004-033"/>
    <x v="2"/>
    <n v="4647.32"/>
    <n v="0.89"/>
    <x v="178"/>
    <x v="0"/>
    <s v="Entegrus Powerlines Inc."/>
    <s v="GS &lt; 50"/>
    <x v="0"/>
    <x v="178"/>
    <x v="147"/>
  </r>
  <r>
    <s v="160004-034"/>
    <x v="2"/>
    <n v="5967.91"/>
    <n v="1"/>
    <x v="179"/>
    <x v="0"/>
    <s v="Entegrus Powerlines Inc."/>
    <s v="GS &lt; 50"/>
    <x v="0"/>
    <x v="179"/>
    <x v="148"/>
  </r>
  <r>
    <s v="160004-038"/>
    <x v="2"/>
    <n v="7303.71"/>
    <n v="1.1200000000000001"/>
    <x v="180"/>
    <x v="0"/>
    <s v="Entegrus Powerlines Inc."/>
    <s v="GS &lt; 50"/>
    <x v="0"/>
    <x v="180"/>
    <x v="149"/>
  </r>
  <r>
    <s v="160004-039"/>
    <x v="2"/>
    <n v="9929.52"/>
    <n v="1.9100000000000001"/>
    <x v="181"/>
    <x v="0"/>
    <s v="Entegrus Powerlines Inc."/>
    <s v="GS &lt; 50"/>
    <x v="0"/>
    <x v="181"/>
    <x v="150"/>
  </r>
  <r>
    <s v="160004-040"/>
    <x v="2"/>
    <n v="9637.56"/>
    <n v="3.8600000000000003"/>
    <x v="182"/>
    <x v="0"/>
    <s v="Entegrus Powerlines Inc."/>
    <s v="GS &lt; 50"/>
    <x v="0"/>
    <x v="182"/>
    <x v="151"/>
  </r>
  <r>
    <s v="160004-043"/>
    <x v="2"/>
    <n v="11219.82"/>
    <n v="3.08"/>
    <x v="183"/>
    <x v="0"/>
    <s v="Entegrus Powerlines Inc."/>
    <s v="GS &gt; 50"/>
    <x v="0"/>
    <x v="183"/>
    <x v="152"/>
  </r>
  <r>
    <s v="160004-044"/>
    <x v="2"/>
    <n v="4416.2700000000004"/>
    <n v="1.5500000000000003"/>
    <x v="184"/>
    <x v="0"/>
    <s v="Entegrus Powerlines Inc."/>
    <s v="GS &lt; 50"/>
    <x v="0"/>
    <x v="184"/>
    <x v="153"/>
  </r>
  <r>
    <s v="160004-045"/>
    <x v="2"/>
    <n v="4479.9599999999991"/>
    <n v="1.72"/>
    <x v="185"/>
    <x v="0"/>
    <s v="Entegrus Powerlines Inc."/>
    <s v="GS &lt; 50"/>
    <x v="0"/>
    <x v="185"/>
    <x v="154"/>
  </r>
  <r>
    <s v="160004-047"/>
    <x v="2"/>
    <n v="8023.5599999999995"/>
    <n v="3.08"/>
    <x v="186"/>
    <x v="0"/>
    <s v="Entegrus Powerlines Inc."/>
    <s v="GS &lt; 50"/>
    <x v="0"/>
    <x v="186"/>
    <x v="152"/>
  </r>
  <r>
    <s v="160022-021"/>
    <x v="2"/>
    <n v="2800.22"/>
    <n v="0.76"/>
    <x v="187"/>
    <x v="0"/>
    <s v="Entegrus Powerlines Inc."/>
    <s v="GS &lt; 50"/>
    <x v="0"/>
    <x v="187"/>
    <x v="135"/>
  </r>
  <r>
    <s v="160033-003"/>
    <x v="2"/>
    <n v="26431.260000000002"/>
    <n v="6.35"/>
    <x v="188"/>
    <x v="0"/>
    <s v="Entegrus Powerlines Inc."/>
    <s v="GS &lt; 50"/>
    <x v="0"/>
    <x v="188"/>
    <x v="155"/>
  </r>
  <r>
    <s v="160071-002"/>
    <x v="2"/>
    <n v="8037.06"/>
    <n v="2.66"/>
    <x v="189"/>
    <x v="0"/>
    <s v="Entegrus Powerlines Inc."/>
    <s v="GS &lt; 50"/>
    <x v="0"/>
    <x v="189"/>
    <x v="156"/>
  </r>
  <r>
    <s v="160071-004"/>
    <x v="2"/>
    <n v="9860.76"/>
    <n v="2.52"/>
    <x v="190"/>
    <x v="0"/>
    <s v="Entegrus Powerlines Inc."/>
    <s v="GS &lt; 50"/>
    <x v="0"/>
    <x v="190"/>
    <x v="157"/>
  </r>
  <r>
    <s v="160071-016"/>
    <x v="2"/>
    <n v="16191.239999999998"/>
    <n v="3.2600000000000002"/>
    <x v="191"/>
    <x v="0"/>
    <s v="Entegrus Powerlines Inc."/>
    <s v="GS &lt; 50"/>
    <x v="0"/>
    <x v="191"/>
    <x v="158"/>
  </r>
  <r>
    <s v="160071-018"/>
    <x v="2"/>
    <n v="13622.539999999999"/>
    <n v="3.03"/>
    <x v="192"/>
    <x v="0"/>
    <s v="Entegrus Powerlines Inc."/>
    <s v="GS &lt; 50"/>
    <x v="0"/>
    <x v="192"/>
    <x v="159"/>
  </r>
  <r>
    <s v="160071-019"/>
    <x v="2"/>
    <n v="8972.89"/>
    <n v="3.37"/>
    <x v="193"/>
    <x v="0"/>
    <s v="Entegrus Powerlines Inc."/>
    <s v="GS &lt; 50"/>
    <x v="0"/>
    <x v="193"/>
    <x v="160"/>
  </r>
  <r>
    <s v="160088-002"/>
    <x v="2"/>
    <n v="18093.02"/>
    <n v="2.06"/>
    <x v="194"/>
    <x v="0"/>
    <s v="Entegrus Powerlines Inc."/>
    <s v="GS &lt; 50"/>
    <x v="0"/>
    <x v="194"/>
    <x v="161"/>
  </r>
  <r>
    <s v="160088-005"/>
    <x v="2"/>
    <n v="7519.68"/>
    <n v="1.9100000000000001"/>
    <x v="195"/>
    <x v="0"/>
    <s v="Entegrus Powerlines Inc."/>
    <s v="GS &lt; 50"/>
    <x v="0"/>
    <x v="195"/>
    <x v="150"/>
  </r>
  <r>
    <s v="160088-006"/>
    <x v="2"/>
    <n v="7440.04"/>
    <n v="1.36"/>
    <x v="196"/>
    <x v="0"/>
    <s v="Entegrus Powerlines Inc."/>
    <s v="GS &lt; 50"/>
    <x v="0"/>
    <x v="196"/>
    <x v="162"/>
  </r>
  <r>
    <s v="160088-010"/>
    <x v="2"/>
    <n v="1870.1200000000003"/>
    <n v="0.55999999999999994"/>
    <x v="197"/>
    <x v="0"/>
    <s v="Entegrus Powerlines Inc."/>
    <s v="GS &lt; 50"/>
    <x v="0"/>
    <x v="197"/>
    <x v="163"/>
  </r>
  <r>
    <s v="160088-011"/>
    <x v="2"/>
    <n v="9656.2199999999993"/>
    <n v="2.25"/>
    <x v="198"/>
    <x v="0"/>
    <s v="Entegrus Powerlines Inc."/>
    <s v="GS &lt; 50"/>
    <x v="0"/>
    <x v="198"/>
    <x v="164"/>
  </r>
  <r>
    <s v="160088-012"/>
    <x v="2"/>
    <n v="11423.23"/>
    <n v="3.45"/>
    <x v="199"/>
    <x v="0"/>
    <s v="Entegrus Powerlines Inc."/>
    <s v="GS &lt; 50"/>
    <x v="0"/>
    <x v="199"/>
    <x v="165"/>
  </r>
  <r>
    <s v="160088-014"/>
    <x v="2"/>
    <n v="7762.7599999999993"/>
    <n v="1.06"/>
    <x v="200"/>
    <x v="0"/>
    <s v="Entegrus Powerlines Inc."/>
    <s v="GS &lt; 50"/>
    <x v="0"/>
    <x v="200"/>
    <x v="166"/>
  </r>
  <r>
    <s v="160088-018"/>
    <x v="2"/>
    <n v="4423.95"/>
    <n v="0.99"/>
    <x v="201"/>
    <x v="0"/>
    <s v="Entegrus Powerlines Inc."/>
    <s v="GS &lt; 50"/>
    <x v="0"/>
    <x v="201"/>
    <x v="167"/>
  </r>
  <r>
    <s v="160088-023"/>
    <x v="2"/>
    <n v="8342.16"/>
    <n v="2.0999999999999996"/>
    <x v="202"/>
    <x v="0"/>
    <s v="Entegrus Powerlines Inc."/>
    <s v="GS &lt; 50"/>
    <x v="0"/>
    <x v="202"/>
    <x v="168"/>
  </r>
  <r>
    <s v="160088-024"/>
    <x v="2"/>
    <n v="5853.5399999999991"/>
    <n v="0.98"/>
    <x v="203"/>
    <x v="0"/>
    <s v="Entegrus Powerlines Inc."/>
    <s v="GS &lt; 50"/>
    <x v="0"/>
    <x v="203"/>
    <x v="169"/>
  </r>
  <r>
    <s v="160088-025"/>
    <x v="2"/>
    <n v="1708.1499999999999"/>
    <n v="0.41000000000000003"/>
    <x v="204"/>
    <x v="0"/>
    <s v="Entegrus Powerlines Inc."/>
    <s v="GS &lt; 50"/>
    <x v="0"/>
    <x v="204"/>
    <x v="170"/>
  </r>
  <r>
    <s v="160088-027"/>
    <x v="2"/>
    <n v="5669.25"/>
    <n v="0.78"/>
    <x v="205"/>
    <x v="0"/>
    <s v="Entegrus Powerlines Inc."/>
    <s v="GS &lt; 50"/>
    <x v="0"/>
    <x v="205"/>
    <x v="171"/>
  </r>
  <r>
    <s v="160088-028"/>
    <x v="2"/>
    <n v="9044.27"/>
    <n v="1.1100000000000001"/>
    <x v="206"/>
    <x v="0"/>
    <s v="Entegrus Powerlines Inc."/>
    <s v="GS &lt; 50"/>
    <x v="0"/>
    <x v="206"/>
    <x v="172"/>
  </r>
  <r>
    <s v="160088-029"/>
    <x v="2"/>
    <n v="5461.43"/>
    <n v="0.70000000000000007"/>
    <x v="207"/>
    <x v="0"/>
    <s v="Entegrus Powerlines Inc."/>
    <s v="GS &lt; 50"/>
    <x v="0"/>
    <x v="207"/>
    <x v="173"/>
  </r>
  <r>
    <s v="160088-030"/>
    <x v="2"/>
    <n v="3429.88"/>
    <n v="0.56999999999999995"/>
    <x v="208"/>
    <x v="0"/>
    <s v="Entegrus Powerlines Inc."/>
    <s v="GS &lt; 50"/>
    <x v="0"/>
    <x v="208"/>
    <x v="174"/>
  </r>
  <r>
    <s v="160088-032"/>
    <x v="2"/>
    <n v="7028.88"/>
    <n v="1.0900000000000001"/>
    <x v="209"/>
    <x v="0"/>
    <s v="Entegrus Powerlines Inc."/>
    <s v="GS &lt; 50"/>
    <x v="0"/>
    <x v="209"/>
    <x v="175"/>
  </r>
  <r>
    <s v="160088-033"/>
    <x v="2"/>
    <n v="5640.3499999999995"/>
    <n v="0.91"/>
    <x v="210"/>
    <x v="0"/>
    <s v="Entegrus Powerlines Inc."/>
    <s v="GS &lt; 50"/>
    <x v="0"/>
    <x v="210"/>
    <x v="176"/>
  </r>
  <r>
    <s v="160088-034"/>
    <x v="2"/>
    <n v="4494.04"/>
    <n v="0.92"/>
    <x v="211"/>
    <x v="0"/>
    <s v="Entegrus Powerlines Inc."/>
    <s v="GS &lt; 50"/>
    <x v="0"/>
    <x v="211"/>
    <x v="177"/>
  </r>
  <r>
    <s v="160101-010"/>
    <x v="2"/>
    <n v="5544.04"/>
    <n v="0.81"/>
    <x v="212"/>
    <x v="0"/>
    <s v="Entegrus Powerlines Inc."/>
    <s v="GS &lt; 50"/>
    <x v="0"/>
    <x v="212"/>
    <x v="178"/>
  </r>
  <r>
    <s v="CKH-Business Refrigeration Program-103-00009"/>
    <x v="3"/>
    <n v="1798"/>
    <n v="0.25"/>
    <x v="213"/>
    <x v="0"/>
    <s v="Entegrus Powerlines Inc."/>
    <s v="GS &lt; 50"/>
    <x v="0"/>
    <x v="213"/>
    <x v="179"/>
  </r>
  <r>
    <s v="CKH-Business Refrigeration Program-103-00011"/>
    <x v="3"/>
    <n v="4310"/>
    <n v="0.62000000000000011"/>
    <x v="214"/>
    <x v="0"/>
    <s v="Entegrus Powerlines Inc."/>
    <s v="GS &lt; 50"/>
    <x v="0"/>
    <x v="214"/>
    <x v="180"/>
  </r>
  <r>
    <s v="CKH-Business Refrigeration Program-103-00013"/>
    <x v="3"/>
    <n v="4913"/>
    <n v="0.71"/>
    <x v="215"/>
    <x v="0"/>
    <s v="Entegrus Powerlines Inc."/>
    <s v="GS &lt; 50"/>
    <x v="0"/>
    <x v="215"/>
    <x v="181"/>
  </r>
  <r>
    <s v="CKH-Business Refrigeration Program-103-00014"/>
    <x v="3"/>
    <n v="6578"/>
    <n v="0.90999999999999992"/>
    <x v="216"/>
    <x v="0"/>
    <s v="Entegrus Powerlines Inc."/>
    <s v="GS &lt; 50"/>
    <x v="0"/>
    <x v="216"/>
    <x v="182"/>
  </r>
  <r>
    <s v="CKH-Business Refrigeration Program-103-00015"/>
    <x v="3"/>
    <n v="4230"/>
    <n v="0.56000000000000005"/>
    <x v="217"/>
    <x v="0"/>
    <s v="Entegrus Powerlines Inc."/>
    <s v="GS &lt; 50"/>
    <x v="0"/>
    <x v="217"/>
    <x v="183"/>
  </r>
  <r>
    <s v="CKH-Business Refrigeration Program-103-00017"/>
    <x v="3"/>
    <n v="9373"/>
    <n v="1.26"/>
    <x v="218"/>
    <x v="0"/>
    <s v="Entegrus Powerlines Inc."/>
    <s v="GS &lt; 50"/>
    <x v="0"/>
    <x v="218"/>
    <x v="184"/>
  </r>
  <r>
    <s v="CKH-Business Refrigeration Program-103-00019"/>
    <x v="3"/>
    <n v="2147"/>
    <n v="0.28999999999999998"/>
    <x v="219"/>
    <x v="0"/>
    <s v="Entegrus Powerlines Inc."/>
    <s v="GS &lt; 50"/>
    <x v="0"/>
    <x v="219"/>
    <x v="185"/>
  </r>
  <r>
    <s v="CKH-Business Refrigeration Program-104-00238"/>
    <x v="3"/>
    <n v="7592"/>
    <n v="1.1800000000000002"/>
    <x v="220"/>
    <x v="0"/>
    <s v="Entegrus Powerlines Inc."/>
    <s v="GS &lt; 50"/>
    <x v="0"/>
    <x v="220"/>
    <x v="186"/>
  </r>
  <r>
    <s v="CKH-Business Refrigeration Program-104-00239"/>
    <x v="3"/>
    <n v="5380"/>
    <n v="0.74"/>
    <x v="221"/>
    <x v="0"/>
    <s v="Entegrus Powerlines Inc."/>
    <s v="GS &lt; 50"/>
    <x v="0"/>
    <x v="221"/>
    <x v="187"/>
  </r>
  <r>
    <s v="CKH-Business Refrigeration Program-104-00240"/>
    <x v="3"/>
    <n v="6405"/>
    <n v="0.92"/>
    <x v="222"/>
    <x v="0"/>
    <s v="Entegrus Powerlines Inc."/>
    <s v="GS &lt; 50"/>
    <x v="0"/>
    <x v="222"/>
    <x v="188"/>
  </r>
  <r>
    <s v="CKH-Business Refrigeration Program-104-00244"/>
    <x v="3"/>
    <n v="2280"/>
    <n v="0.6"/>
    <x v="223"/>
    <x v="0"/>
    <s v="Entegrus Powerlines Inc."/>
    <s v="GS &lt; 50"/>
    <x v="0"/>
    <x v="223"/>
    <x v="189"/>
  </r>
  <r>
    <s v="CKH-Business Refrigeration Program-104-00245"/>
    <x v="3"/>
    <n v="7494"/>
    <n v="0.96"/>
    <x v="224"/>
    <x v="0"/>
    <s v="Entegrus Powerlines Inc."/>
    <s v="GS &lt; 50"/>
    <x v="0"/>
    <x v="224"/>
    <x v="190"/>
  </r>
  <r>
    <s v="CKH-Business Refrigeration Program-104-00246"/>
    <x v="3"/>
    <n v="1780"/>
    <n v="0.35000000000000003"/>
    <x v="225"/>
    <x v="0"/>
    <s v="Entegrus Powerlines Inc."/>
    <s v="GS &lt; 50"/>
    <x v="0"/>
    <x v="225"/>
    <x v="191"/>
  </r>
  <r>
    <s v="CKH-Business Refrigeration Program-104-00247"/>
    <x v="3"/>
    <n v="4202"/>
    <n v="1.01"/>
    <x v="226"/>
    <x v="0"/>
    <s v="Entegrus Powerlines Inc."/>
    <s v="GS &lt; 50"/>
    <x v="0"/>
    <x v="226"/>
    <x v="192"/>
  </r>
  <r>
    <s v="CKH-Business Refrigeration Program-104-00248"/>
    <x v="3"/>
    <n v="2960"/>
    <n v="0.48"/>
    <x v="227"/>
    <x v="0"/>
    <s v="Entegrus Powerlines Inc."/>
    <s v="GS &lt; 50"/>
    <x v="0"/>
    <x v="227"/>
    <x v="193"/>
  </r>
  <r>
    <s v="CKH-Business Refrigeration Program-104-00250"/>
    <x v="3"/>
    <n v="10268"/>
    <n v="1.44"/>
    <x v="228"/>
    <x v="0"/>
    <s v="Entegrus Powerlines Inc."/>
    <s v="GS &lt; 50"/>
    <x v="0"/>
    <x v="228"/>
    <x v="194"/>
  </r>
  <r>
    <s v="CKH-Business Refrigeration Program-104-00251"/>
    <x v="3"/>
    <n v="6320"/>
    <n v="1.1099999999999999"/>
    <x v="229"/>
    <x v="0"/>
    <s v="Entegrus Powerlines Inc."/>
    <s v="GS &lt; 50"/>
    <x v="0"/>
    <x v="229"/>
    <x v="195"/>
  </r>
  <r>
    <s v="CKH-Business Refrigeration Program-104-00254"/>
    <x v="3"/>
    <n v="380"/>
    <n v="0.1"/>
    <x v="230"/>
    <x v="0"/>
    <s v="Entegrus Powerlines Inc."/>
    <s v="GS &lt; 50"/>
    <x v="0"/>
    <x v="230"/>
    <x v="196"/>
  </r>
  <r>
    <s v="CKH-Business Refrigeration Program-104-00255"/>
    <x v="3"/>
    <n v="6630"/>
    <n v="0.89999999999999991"/>
    <x v="231"/>
    <x v="0"/>
    <s v="Entegrus Powerlines Inc."/>
    <s v="GS &lt; 50"/>
    <x v="0"/>
    <x v="231"/>
    <x v="197"/>
  </r>
  <r>
    <s v="CKH-Business Refrigeration Program-104-00256"/>
    <x v="3"/>
    <n v="919"/>
    <n v="0.16999999999999998"/>
    <x v="232"/>
    <x v="0"/>
    <s v="Entegrus Powerlines Inc."/>
    <s v="GS &lt; 50"/>
    <x v="0"/>
    <x v="232"/>
    <x v="198"/>
  </r>
  <r>
    <s v="CKH-Business Refrigeration Program-104-00257"/>
    <x v="3"/>
    <n v="4508"/>
    <n v="0.55999999999999994"/>
    <x v="233"/>
    <x v="0"/>
    <s v="Entegrus Powerlines Inc."/>
    <s v="GS &lt; 50"/>
    <x v="0"/>
    <x v="233"/>
    <x v="199"/>
  </r>
  <r>
    <s v="CKH-Business Refrigeration Program-104-00260"/>
    <x v="3"/>
    <n v="1446"/>
    <n v="0.24"/>
    <x v="234"/>
    <x v="0"/>
    <s v="Entegrus Powerlines Inc."/>
    <s v="GS &gt; 50"/>
    <x v="0"/>
    <x v="234"/>
    <x v="200"/>
  </r>
  <r>
    <s v="CKH-Business Refrigeration Program-104-00263"/>
    <x v="3"/>
    <n v="4120"/>
    <n v="0.57000000000000006"/>
    <x v="235"/>
    <x v="0"/>
    <s v="Entegrus Powerlines Inc."/>
    <s v="GS &lt; 50"/>
    <x v="0"/>
    <x v="235"/>
    <x v="201"/>
  </r>
  <r>
    <s v="CKH-Business Refrigeration Program-104-00264"/>
    <x v="3"/>
    <n v="3042"/>
    <n v="0.41"/>
    <x v="236"/>
    <x v="0"/>
    <s v="Entegrus Powerlines Inc."/>
    <s v="GS &lt; 50"/>
    <x v="0"/>
    <x v="236"/>
    <x v="202"/>
  </r>
  <r>
    <s v="CKH-Business Refrigeration Program-104-00270"/>
    <x v="3"/>
    <n v="12556"/>
    <n v="1.8000000000000003"/>
    <x v="237"/>
    <x v="0"/>
    <s v="Entegrus Powerlines Inc."/>
    <s v="GS &lt; 50"/>
    <x v="0"/>
    <x v="237"/>
    <x v="203"/>
  </r>
  <r>
    <s v="CKH-Business Refrigeration Program-104-00271"/>
    <x v="3"/>
    <n v="8099"/>
    <n v="1.1100000000000001"/>
    <x v="238"/>
    <x v="0"/>
    <s v="Entegrus Powerlines Inc."/>
    <s v="GS &lt; 50"/>
    <x v="0"/>
    <x v="238"/>
    <x v="204"/>
  </r>
  <r>
    <s v="CKH-Business Refrigeration Program-104-00272"/>
    <x v="3"/>
    <n v="2743"/>
    <n v="0.36"/>
    <x v="239"/>
    <x v="0"/>
    <s v="Entegrus Powerlines Inc."/>
    <s v="GS &lt; 50"/>
    <x v="0"/>
    <x v="239"/>
    <x v="205"/>
  </r>
  <r>
    <s v="CKH-Business Refrigeration Program-104-00273"/>
    <x v="3"/>
    <n v="5237"/>
    <n v="0.67999999999999994"/>
    <x v="240"/>
    <x v="0"/>
    <s v="Entegrus Powerlines Inc."/>
    <s v="GS &lt; 50"/>
    <x v="0"/>
    <x v="240"/>
    <x v="206"/>
  </r>
  <r>
    <s v="CKH-Business Refrigeration Program-104-00477"/>
    <x v="3"/>
    <n v="19320"/>
    <n v="0"/>
    <x v="241"/>
    <x v="0"/>
    <s v="Entegrus Powerlines Inc."/>
    <s v="GS &gt; 50"/>
    <x v="0"/>
    <x v="241"/>
    <x v="2"/>
  </r>
  <r>
    <s v="CKH-Business Refrigeration Program-104-00483"/>
    <x v="3"/>
    <n v="4183"/>
    <n v="0.56999999999999995"/>
    <x v="242"/>
    <x v="0"/>
    <s v="Entegrus Powerlines Inc."/>
    <s v="GS &lt; 50"/>
    <x v="0"/>
    <x v="242"/>
    <x v="207"/>
  </r>
  <r>
    <s v="CKH-Business Refrigeration Program-104-00487"/>
    <x v="3"/>
    <n v="4271"/>
    <n v="0.52"/>
    <x v="243"/>
    <x v="0"/>
    <s v="Entegrus Powerlines Inc."/>
    <s v="GS &lt; 50"/>
    <x v="0"/>
    <x v="243"/>
    <x v="208"/>
  </r>
  <r>
    <s v="CKH-Business Refrigeration Program-104-00499"/>
    <x v="3"/>
    <n v="4988"/>
    <n v="0.64"/>
    <x v="244"/>
    <x v="0"/>
    <s v="Entegrus Powerlines Inc."/>
    <s v="GS &lt; 50"/>
    <x v="0"/>
    <x v="244"/>
    <x v="209"/>
  </r>
  <r>
    <s v="CKH-Business Refrigeration Program-104-00500"/>
    <x v="3"/>
    <n v="10058"/>
    <n v="1.3000000000000003"/>
    <x v="245"/>
    <x v="0"/>
    <s v="Entegrus Powerlines Inc."/>
    <s v="GS &lt; 50"/>
    <x v="0"/>
    <x v="245"/>
    <x v="210"/>
  </r>
  <r>
    <s v="CKH-Business Refrigeration Program-104-00501"/>
    <x v="3"/>
    <n v="3744"/>
    <n v="0.48"/>
    <x v="246"/>
    <x v="0"/>
    <s v="Entegrus Powerlines Inc."/>
    <s v="GS &lt; 50"/>
    <x v="0"/>
    <x v="246"/>
    <x v="193"/>
  </r>
  <r>
    <s v="CKH-Business Refrigeration Program-104-00503"/>
    <x v="3"/>
    <n v="729"/>
    <n v="0.12"/>
    <x v="247"/>
    <x v="0"/>
    <s v="Entegrus Powerlines Inc."/>
    <s v="GS &lt; 50"/>
    <x v="0"/>
    <x v="247"/>
    <x v="211"/>
  </r>
  <r>
    <s v="CKH-Business Refrigeration Program-104-00506"/>
    <x v="3"/>
    <n v="676"/>
    <n v="0.13"/>
    <x v="248"/>
    <x v="0"/>
    <s v="Entegrus Powerlines Inc."/>
    <s v="GS &lt; 50"/>
    <x v="0"/>
    <x v="248"/>
    <x v="212"/>
  </r>
  <r>
    <s v="CKH-Business Refrigeration Program-104-00507"/>
    <x v="3"/>
    <n v="10592"/>
    <n v="1.38"/>
    <x v="249"/>
    <x v="0"/>
    <s v="Entegrus Powerlines Inc."/>
    <s v="GS &lt; 50"/>
    <x v="0"/>
    <x v="249"/>
    <x v="213"/>
  </r>
  <r>
    <s v="CKH-Business Refrigeration Program-104-00625"/>
    <x v="3"/>
    <n v="3040"/>
    <n v="0.8"/>
    <x v="250"/>
    <x v="0"/>
    <s v="Entegrus Powerlines Inc."/>
    <s v="GS &lt; 50"/>
    <x v="0"/>
    <x v="250"/>
    <x v="214"/>
  </r>
  <r>
    <s v="CKH-Business Refrigeration Program-104-00627"/>
    <x v="3"/>
    <n v="2627"/>
    <n v="0.37"/>
    <x v="251"/>
    <x v="0"/>
    <s v="Entegrus Powerlines Inc."/>
    <s v="GS &lt; 50"/>
    <x v="0"/>
    <x v="251"/>
    <x v="215"/>
  </r>
  <r>
    <s v="CKH-Business Refrigeration Program-104-00628"/>
    <x v="3"/>
    <n v="480"/>
    <n v="0.08"/>
    <x v="252"/>
    <x v="0"/>
    <s v="Entegrus Powerlines Inc."/>
    <s v="GS &lt; 50"/>
    <x v="0"/>
    <x v="252"/>
    <x v="216"/>
  </r>
  <r>
    <s v="CKH-Business Refrigeration Program-104-00771"/>
    <x v="3"/>
    <n v="7805"/>
    <n v="1.03"/>
    <x v="253"/>
    <x v="0"/>
    <s v="Entegrus Powerlines Inc."/>
    <s v="GS &gt; 50"/>
    <x v="0"/>
    <x v="253"/>
    <x v="217"/>
  </r>
  <r>
    <s v="CKH-Business Refrigeration Program-104-00775"/>
    <x v="3"/>
    <n v="9564"/>
    <n v="1.21"/>
    <x v="254"/>
    <x v="0"/>
    <s v="Entegrus Powerlines Inc."/>
    <s v="GS &lt; 50"/>
    <x v="0"/>
    <x v="254"/>
    <x v="218"/>
  </r>
  <r>
    <s v="CKH-Business Refrigeration Program-104-00777"/>
    <x v="3"/>
    <n v="7799"/>
    <n v="1.01"/>
    <x v="255"/>
    <x v="0"/>
    <s v="Entegrus Powerlines Inc."/>
    <s v="GS &lt; 50"/>
    <x v="0"/>
    <x v="255"/>
    <x v="192"/>
  </r>
  <r>
    <s v="CKH-Business Refrigeration Program-104-00779"/>
    <x v="3"/>
    <n v="2609"/>
    <n v="0.47000000000000003"/>
    <x v="256"/>
    <x v="0"/>
    <s v="Entegrus Powerlines Inc."/>
    <s v="GS &lt; 50"/>
    <x v="0"/>
    <x v="256"/>
    <x v="219"/>
  </r>
  <r>
    <s v="CKH-Business Refrigeration Program-104-00780"/>
    <x v="3"/>
    <n v="5265"/>
    <n v="1.03"/>
    <x v="257"/>
    <x v="0"/>
    <s v="Entegrus Powerlines Inc."/>
    <s v="GS &lt; 50"/>
    <x v="0"/>
    <x v="257"/>
    <x v="217"/>
  </r>
  <r>
    <s v="CKH-Business Refrigeration Program-66-00009"/>
    <x v="3"/>
    <n v="7106"/>
    <n v="0.97"/>
    <x v="258"/>
    <x v="0"/>
    <s v="Entegrus Powerlines Inc."/>
    <s v="GS &lt; 50"/>
    <x v="0"/>
    <x v="258"/>
    <x v="220"/>
  </r>
  <r>
    <s v="CKH-Business Refrigeration Program-66-00010"/>
    <x v="3"/>
    <n v="7751"/>
    <n v="1.1600000000000001"/>
    <x v="259"/>
    <x v="0"/>
    <s v="Entegrus Powerlines Inc."/>
    <s v="GS &lt; 50"/>
    <x v="0"/>
    <x v="259"/>
    <x v="221"/>
  </r>
  <r>
    <s v="CKH-Business Refrigeration Program-66-00013"/>
    <x v="3"/>
    <n v="10301"/>
    <n v="1.3399999999999999"/>
    <x v="260"/>
    <x v="0"/>
    <s v="Entegrus Powerlines Inc."/>
    <s v="GS &lt; 50"/>
    <x v="0"/>
    <x v="260"/>
    <x v="222"/>
  </r>
  <r>
    <s v="CKH-Business Refrigeration Program-66-00015"/>
    <x v="3"/>
    <n v="14945"/>
    <n v="2"/>
    <x v="261"/>
    <x v="0"/>
    <s v="Entegrus Powerlines Inc."/>
    <s v="GS &lt; 50"/>
    <x v="0"/>
    <x v="261"/>
    <x v="223"/>
  </r>
  <r>
    <s v="CKH-Business Refrigeration Program-66-00016"/>
    <x v="3"/>
    <n v="9780"/>
    <n v="1.3"/>
    <x v="262"/>
    <x v="0"/>
    <s v="Entegrus Powerlines Inc."/>
    <s v="GS &lt; 50"/>
    <x v="0"/>
    <x v="262"/>
    <x v="224"/>
  </r>
  <r>
    <s v="CKH-Business Refrigeration Program-70-00001"/>
    <x v="3"/>
    <n v="4315"/>
    <n v="0.62999999999999989"/>
    <x v="263"/>
    <x v="0"/>
    <s v="Entegrus Powerlines Inc."/>
    <s v="GS &lt; 50"/>
    <x v="0"/>
    <x v="263"/>
    <x v="225"/>
  </r>
  <r>
    <s v="CKH-Business Refrigeration Program-70-00002"/>
    <x v="3"/>
    <n v="746"/>
    <n v="0.18"/>
    <x v="264"/>
    <x v="0"/>
    <s v="Entegrus Powerlines Inc."/>
    <s v="GS &lt; 50"/>
    <x v="0"/>
    <x v="264"/>
    <x v="226"/>
  </r>
  <r>
    <s v="HPNC2015-001"/>
    <x v="4"/>
    <n v="563190"/>
    <n v="142.69999999999999"/>
    <x v="265"/>
    <x v="0"/>
    <s v="Entegrus Powerlines Inc."/>
    <s v="GS &gt; 50"/>
    <x v="1"/>
    <x v="265"/>
    <x v="227"/>
  </r>
  <r>
    <s v="RNC-EPI-2018-2"/>
    <x v="5"/>
    <n v="208370"/>
    <n v="9.879999999999999"/>
    <x v="266"/>
    <x v="0"/>
    <s v="Entegrus Powerlines Inc."/>
    <s v="Residential"/>
    <x v="0"/>
    <x v="266"/>
    <x v="228"/>
  </r>
  <r>
    <s v="162283-1"/>
    <x v="0"/>
    <n v="2282"/>
    <n v="0.1"/>
    <x v="267"/>
    <x v="0"/>
    <s v="St. Thomas Energy Inc."/>
    <s v="GS &gt; 50"/>
    <x v="1"/>
    <x v="267"/>
    <x v="229"/>
  </r>
  <r>
    <s v="162283-2"/>
    <x v="0"/>
    <n v="16669.8"/>
    <n v="0"/>
    <x v="268"/>
    <x v="0"/>
    <s v="St. Thomas Energy Inc."/>
    <s v="GS &gt; 50"/>
    <x v="1"/>
    <x v="268"/>
    <x v="2"/>
  </r>
  <r>
    <n v="162329"/>
    <x v="0"/>
    <n v="89995"/>
    <n v="27.1"/>
    <x v="269"/>
    <x v="0"/>
    <s v="St. Thomas Energy Inc."/>
    <s v="GS &gt; 50"/>
    <x v="1"/>
    <x v="269"/>
    <x v="230"/>
  </r>
  <r>
    <n v="184076"/>
    <x v="0"/>
    <n v="146686.42000000001"/>
    <n v="31.93"/>
    <x v="270"/>
    <x v="0"/>
    <s v="St. Thomas Energy Inc."/>
    <s v="GS &gt; 50"/>
    <x v="1"/>
    <x v="270"/>
    <x v="231"/>
  </r>
  <r>
    <n v="186844"/>
    <x v="0"/>
    <n v="34878"/>
    <n v="4"/>
    <x v="271"/>
    <x v="0"/>
    <s v="St. Thomas Energy Inc."/>
    <s v="GS &gt; 50"/>
    <x v="1"/>
    <x v="271"/>
    <x v="232"/>
  </r>
  <r>
    <n v="187141"/>
    <x v="0"/>
    <n v="14616"/>
    <n v="0"/>
    <x v="272"/>
    <x v="0"/>
    <s v="St. Thomas Energy Inc."/>
    <s v="GS &gt; 50"/>
    <x v="1"/>
    <x v="272"/>
    <x v="2"/>
  </r>
  <r>
    <s v="187214-1"/>
    <x v="0"/>
    <n v="3210"/>
    <n v="1"/>
    <x v="273"/>
    <x v="0"/>
    <s v="St. Thomas Energy Inc."/>
    <s v="GS &gt; 50"/>
    <x v="1"/>
    <x v="273"/>
    <x v="233"/>
  </r>
  <r>
    <s v="187214-2"/>
    <x v="0"/>
    <n v="3487.7647999999999"/>
    <n v="0.75919999999999999"/>
    <x v="274"/>
    <x v="0"/>
    <s v="St. Thomas Energy Inc."/>
    <s v="GS &gt; 50"/>
    <x v="1"/>
    <x v="274"/>
    <x v="234"/>
  </r>
  <r>
    <n v="188413"/>
    <x v="0"/>
    <n v="91597"/>
    <n v="16"/>
    <x v="275"/>
    <x v="0"/>
    <s v="St. Thomas Energy Inc."/>
    <s v="GS &lt; 50"/>
    <x v="1"/>
    <x v="275"/>
    <x v="235"/>
  </r>
  <r>
    <n v="189733"/>
    <x v="0"/>
    <n v="49883"/>
    <n v="0"/>
    <x v="276"/>
    <x v="0"/>
    <s v="St. Thomas Energy Inc."/>
    <s v="GS &lt; 50"/>
    <x v="1"/>
    <x v="276"/>
    <x v="2"/>
  </r>
  <r>
    <n v="190236"/>
    <x v="0"/>
    <n v="3675.2"/>
    <n v="0.8"/>
    <x v="277"/>
    <x v="0"/>
    <s v="St. Thomas Energy Inc."/>
    <s v="GS &gt; 50"/>
    <x v="1"/>
    <x v="277"/>
    <x v="236"/>
  </r>
  <r>
    <s v="190364-1"/>
    <x v="0"/>
    <n v="286.66559999999998"/>
    <n v="6.2399999999999997E-2"/>
    <x v="278"/>
    <x v="0"/>
    <s v="St. Thomas Energy Inc."/>
    <s v="GS &lt; 50"/>
    <x v="1"/>
    <x v="278"/>
    <x v="237"/>
  </r>
  <r>
    <s v="190364-2"/>
    <x v="0"/>
    <n v="10418"/>
    <n v="3.1"/>
    <x v="279"/>
    <x v="0"/>
    <s v="St. Thomas Energy Inc."/>
    <s v="GS &lt; 50"/>
    <x v="1"/>
    <x v="279"/>
    <x v="238"/>
  </r>
  <r>
    <n v="192554"/>
    <x v="0"/>
    <n v="45940"/>
    <n v="10"/>
    <x v="280"/>
    <x v="0"/>
    <s v="St. Thomas Energy Inc."/>
    <s v="GS &gt; 50"/>
    <x v="1"/>
    <x v="280"/>
    <x v="239"/>
  </r>
  <r>
    <n v="192555"/>
    <x v="0"/>
    <n v="10920"/>
    <n v="0"/>
    <x v="281"/>
    <x v="0"/>
    <s v="St. Thomas Energy Inc."/>
    <s v="GS &gt; 50"/>
    <x v="1"/>
    <x v="281"/>
    <x v="2"/>
  </r>
  <r>
    <n v="193705"/>
    <x v="0"/>
    <n v="7166.64"/>
    <n v="1.56"/>
    <x v="282"/>
    <x v="0"/>
    <s v="St. Thomas Energy Inc."/>
    <s v="GS &lt; 50"/>
    <x v="1"/>
    <x v="282"/>
    <x v="240"/>
  </r>
  <r>
    <n v="195184"/>
    <x v="0"/>
    <n v="9188"/>
    <n v="2"/>
    <x v="283"/>
    <x v="0"/>
    <s v="St. Thomas Energy Inc."/>
    <s v="GS &gt; 50"/>
    <x v="1"/>
    <x v="283"/>
    <x v="241"/>
  </r>
  <r>
    <n v="174956"/>
    <x v="0"/>
    <n v="874457.4"/>
    <n v="181.2"/>
    <x v="284"/>
    <x v="4"/>
    <e v="#N/A"/>
    <s v="GS &gt; 50"/>
    <x v="0"/>
    <x v="284"/>
    <x v="242"/>
  </r>
  <r>
    <n v="174975"/>
    <x v="0"/>
    <n v="948231.7"/>
    <n v="181.6"/>
    <x v="284"/>
    <x v="4"/>
    <e v="#N/A"/>
    <s v="GS &gt; 50"/>
    <x v="0"/>
    <x v="285"/>
    <x v="243"/>
  </r>
  <r>
    <n v="174991"/>
    <x v="0"/>
    <n v="1124390.32"/>
    <n v="184.6"/>
    <x v="284"/>
    <x v="4"/>
    <e v="#N/A"/>
    <s v="GS &gt; 50"/>
    <x v="0"/>
    <x v="286"/>
    <x v="244"/>
  </r>
  <r>
    <n v="174997"/>
    <x v="0"/>
    <n v="891152.76"/>
    <n v="180.2"/>
    <x v="284"/>
    <x v="4"/>
    <e v="#N/A"/>
    <s v="GS &gt; 50"/>
    <x v="0"/>
    <x v="287"/>
    <x v="245"/>
  </r>
  <r>
    <n v="175009"/>
    <x v="0"/>
    <n v="870435"/>
    <n v="181"/>
    <x v="284"/>
    <x v="4"/>
    <e v="#N/A"/>
    <s v="GS &gt; 50"/>
    <x v="0"/>
    <x v="288"/>
    <x v="246"/>
  </r>
  <r>
    <n v="175084"/>
    <x v="0"/>
    <n v="10676.88"/>
    <n v="2.36"/>
    <x v="284"/>
    <x v="4"/>
    <e v="#N/A"/>
    <s v="GS &lt; 50"/>
    <x v="0"/>
    <x v="289"/>
    <x v="247"/>
  </r>
  <r>
    <n v="175097"/>
    <x v="0"/>
    <n v="894535.53"/>
    <n v="180.5"/>
    <x v="284"/>
    <x v="4"/>
    <e v="#N/A"/>
    <s v="GS &gt; 50"/>
    <x v="0"/>
    <x v="290"/>
    <x v="248"/>
  </r>
  <r>
    <n v="176450"/>
    <x v="0"/>
    <n v="4476.3999999999996"/>
    <n v="1.24"/>
    <x v="284"/>
    <x v="4"/>
    <e v="#N/A"/>
    <s v="GS &lt; 50"/>
    <x v="0"/>
    <x v="291"/>
    <x v="249"/>
  </r>
  <r>
    <n v="188893"/>
    <x v="0"/>
    <n v="7070"/>
    <n v="1.6"/>
    <x v="284"/>
    <x v="4"/>
    <e v="#N/A"/>
    <s v="GS &lt; 50"/>
    <x v="0"/>
    <x v="292"/>
    <x v="12"/>
  </r>
  <r>
    <n v="192571"/>
    <x v="0"/>
    <n v="46463.3"/>
    <n v="5.89"/>
    <x v="284"/>
    <x v="4"/>
    <e v="#N/A"/>
    <s v="GS &lt; 50"/>
    <x v="0"/>
    <x v="293"/>
    <x v="250"/>
  </r>
  <r>
    <n v="198210"/>
    <x v="0"/>
    <n v="53971.68"/>
    <n v="11.13"/>
    <x v="284"/>
    <x v="4"/>
    <e v="#N/A"/>
    <s v="GS &lt; 50"/>
    <x v="0"/>
    <x v="294"/>
    <x v="251"/>
  </r>
  <r>
    <n v="601407"/>
    <x v="6"/>
    <n v="654000"/>
    <n v="79"/>
    <x v="284"/>
    <x v="4"/>
    <e v="#N/A"/>
    <s v="GS &gt; 50"/>
    <x v="1"/>
    <x v="295"/>
    <x v="252"/>
  </r>
  <r>
    <s v="160033-033"/>
    <x v="2"/>
    <n v="26431.26"/>
    <n v="6.35"/>
    <x v="284"/>
    <x v="4"/>
    <e v="#N/A"/>
    <s v="GS &lt; 50"/>
    <x v="0"/>
    <x v="296"/>
    <x v="155"/>
  </r>
  <r>
    <s v="CKH-Business Refrigeration Program-104-00793"/>
    <x v="3"/>
    <n v="2737"/>
    <n v="0.36"/>
    <x v="284"/>
    <x v="4"/>
    <e v="#N/A"/>
    <s v="GS &lt; 50"/>
    <x v="0"/>
    <x v="297"/>
    <x v="205"/>
  </r>
  <r>
    <s v="CKH-Business Refrigeration Program-147-00001"/>
    <x v="3"/>
    <n v="4028"/>
    <n v="0.48"/>
    <x v="284"/>
    <x v="4"/>
    <e v="#N/A"/>
    <s v="GS &gt; 50"/>
    <x v="0"/>
    <x v="298"/>
    <x v="193"/>
  </r>
  <r>
    <s v="CKH-Business Refrigeration Program-147-00002"/>
    <x v="3"/>
    <n v="2014"/>
    <n v="0.24"/>
    <x v="284"/>
    <x v="4"/>
    <e v="#N/A"/>
    <s v="GS &lt; 50"/>
    <x v="0"/>
    <x v="299"/>
    <x v="200"/>
  </r>
  <r>
    <s v="RNC-St. Thomas-2018"/>
    <x v="5"/>
    <n v="21700"/>
    <n v="1.03"/>
    <x v="284"/>
    <x v="4"/>
    <e v="#N/A"/>
    <s v="Residential"/>
    <x v="1"/>
    <x v="300"/>
    <x v="25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E0003B-FC88-C346-B962-57E7926E85D3}" name="PivotTable3"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M78:P86" firstHeaderRow="0" firstDataRow="1" firstDataCol="1" rowPageCount="1" colPageCount="1"/>
  <pivotFields count="11">
    <pivotField showAll="0"/>
    <pivotField axis="axisRow" showAll="0">
      <items count="8">
        <item x="3"/>
        <item x="4"/>
        <item x="5"/>
        <item x="6"/>
        <item x="0"/>
        <item x="1"/>
        <item x="2"/>
        <item t="default"/>
      </items>
    </pivotField>
    <pivotField showAll="0"/>
    <pivotField showAll="0"/>
    <pivotField dataField="1" showAll="0">
      <items count="286">
        <item x="278"/>
        <item x="230"/>
        <item x="252"/>
        <item x="71"/>
        <item x="248"/>
        <item x="247"/>
        <item x="7"/>
        <item x="264"/>
        <item x="170"/>
        <item x="232"/>
        <item x="17"/>
        <item x="171"/>
        <item x="160"/>
        <item x="166"/>
        <item x="163"/>
        <item x="167"/>
        <item x="204"/>
        <item x="100"/>
        <item x="105"/>
        <item x="197"/>
        <item x="129"/>
        <item x="159"/>
        <item x="93"/>
        <item x="234"/>
        <item x="169"/>
        <item x="177"/>
        <item x="267"/>
        <item x="138"/>
        <item x="59"/>
        <item x="69"/>
        <item x="136"/>
        <item x="9"/>
        <item x="157"/>
        <item x="110"/>
        <item x="225"/>
        <item x="213"/>
        <item x="187"/>
        <item x="38"/>
        <item x="140"/>
        <item x="164"/>
        <item x="67"/>
        <item x="273"/>
        <item x="219"/>
        <item x="223"/>
        <item x="141"/>
        <item x="208"/>
        <item x="50"/>
        <item x="139"/>
        <item x="43"/>
        <item x="256"/>
        <item x="130"/>
        <item x="251"/>
        <item x="95"/>
        <item x="175"/>
        <item x="16"/>
        <item x="239"/>
        <item x="154"/>
        <item x="55"/>
        <item x="14"/>
        <item x="35"/>
        <item x="45"/>
        <item x="227"/>
        <item x="31"/>
        <item x="184"/>
        <item x="201"/>
        <item x="121"/>
        <item x="185"/>
        <item x="211"/>
        <item x="250"/>
        <item x="236"/>
        <item x="165"/>
        <item x="178"/>
        <item x="274"/>
        <item x="107"/>
        <item x="277"/>
        <item x="143"/>
        <item x="102"/>
        <item x="176"/>
        <item x="207"/>
        <item x="246"/>
        <item x="212"/>
        <item x="168"/>
        <item x="10"/>
        <item x="210"/>
        <item x="205"/>
        <item x="147"/>
        <item x="112"/>
        <item x="103"/>
        <item x="203"/>
        <item x="179"/>
        <item x="161"/>
        <item x="235"/>
        <item x="242"/>
        <item x="226"/>
        <item x="217"/>
        <item x="92"/>
        <item x="243"/>
        <item x="214"/>
        <item x="263"/>
        <item x="98"/>
        <item x="101"/>
        <item x="151"/>
        <item x="4"/>
        <item x="131"/>
        <item x="233"/>
        <item x="162"/>
        <item x="60"/>
        <item x="144"/>
        <item x="149"/>
        <item x="209"/>
        <item x="215"/>
        <item x="180"/>
        <item x="244"/>
        <item x="145"/>
        <item x="196"/>
        <item x="195"/>
        <item x="122"/>
        <item x="240"/>
        <item x="200"/>
        <item x="257"/>
        <item x="18"/>
        <item x="99"/>
        <item x="221"/>
        <item x="186"/>
        <item x="189"/>
        <item x="174"/>
        <item x="30"/>
        <item x="202"/>
        <item x="146"/>
        <item x="15"/>
        <item x="68"/>
        <item x="193"/>
        <item x="206"/>
        <item x="120"/>
        <item x="229"/>
        <item x="72"/>
        <item x="222"/>
        <item x="182"/>
        <item x="198"/>
        <item x="216"/>
        <item x="137"/>
        <item x="231"/>
        <item x="190"/>
        <item x="181"/>
        <item x="282"/>
        <item x="279"/>
        <item x="258"/>
        <item x="126"/>
        <item x="29"/>
        <item x="66"/>
        <item x="128"/>
        <item x="24"/>
        <item x="172"/>
        <item x="52"/>
        <item x="62"/>
        <item x="224"/>
        <item x="183"/>
        <item x="220"/>
        <item x="199"/>
        <item x="259"/>
        <item x="108"/>
        <item x="20"/>
        <item x="255"/>
        <item x="253"/>
        <item x="142"/>
        <item x="153"/>
        <item x="173"/>
        <item x="150"/>
        <item x="117"/>
        <item x="238"/>
        <item x="104"/>
        <item x="283"/>
        <item x="26"/>
        <item x="11"/>
        <item x="3"/>
        <item x="19"/>
        <item x="192"/>
        <item x="111"/>
        <item x="218"/>
        <item x="254"/>
        <item x="262"/>
        <item x="245"/>
        <item x="152"/>
        <item x="78"/>
        <item x="12"/>
        <item x="228"/>
        <item x="281"/>
        <item x="260"/>
        <item x="249"/>
        <item x="116"/>
        <item x="191"/>
        <item x="53"/>
        <item x="127"/>
        <item x="158"/>
        <item x="119"/>
        <item x="86"/>
        <item x="148"/>
        <item x="123"/>
        <item x="8"/>
        <item x="194"/>
        <item x="237"/>
        <item x="42"/>
        <item x="65"/>
        <item x="133"/>
        <item x="73"/>
        <item x="83"/>
        <item x="272"/>
        <item x="82"/>
        <item x="261"/>
        <item x="1"/>
        <item x="268"/>
        <item x="132"/>
        <item x="80"/>
        <item x="57"/>
        <item x="91"/>
        <item x="61"/>
        <item x="188"/>
        <item x="25"/>
        <item x="106"/>
        <item x="241"/>
        <item x="23"/>
        <item x="156"/>
        <item x="79"/>
        <item x="271"/>
        <item x="90"/>
        <item x="97"/>
        <item x="134"/>
        <item x="85"/>
        <item x="75"/>
        <item x="81"/>
        <item x="36"/>
        <item x="84"/>
        <item x="118"/>
        <item x="40"/>
        <item x="37"/>
        <item x="94"/>
        <item x="33"/>
        <item x="87"/>
        <item x="276"/>
        <item x="21"/>
        <item x="125"/>
        <item x="32"/>
        <item x="41"/>
        <item x="63"/>
        <item x="88"/>
        <item x="113"/>
        <item x="114"/>
        <item x="46"/>
        <item x="27"/>
        <item x="56"/>
        <item x="49"/>
        <item x="155"/>
        <item x="280"/>
        <item x="5"/>
        <item x="47"/>
        <item x="51"/>
        <item x="269"/>
        <item x="44"/>
        <item x="109"/>
        <item x="124"/>
        <item x="74"/>
        <item x="275"/>
        <item x="28"/>
        <item x="76"/>
        <item x="22"/>
        <item x="135"/>
        <item x="64"/>
        <item x="96"/>
        <item x="70"/>
        <item x="39"/>
        <item x="48"/>
        <item x="2"/>
        <item x="266"/>
        <item x="115"/>
        <item x="34"/>
        <item x="270"/>
        <item x="89"/>
        <item x="58"/>
        <item x="77"/>
        <item x="13"/>
        <item x="0"/>
        <item x="54"/>
        <item x="265"/>
        <item x="6"/>
        <item x="284"/>
        <item t="default"/>
      </items>
    </pivotField>
    <pivotField axis="axisPage" multipleItemSelectionAllowed="1" showAll="0">
      <items count="6">
        <item x="4"/>
        <item x="0"/>
        <item h="1" x="1"/>
        <item h="1" x="2"/>
        <item h="1" x="3"/>
        <item t="default"/>
      </items>
    </pivotField>
    <pivotField showAll="0"/>
    <pivotField showAll="0"/>
    <pivotField showAll="0">
      <items count="3">
        <item x="0"/>
        <item x="1"/>
        <item t="default"/>
      </items>
    </pivotField>
    <pivotField dataField="1" numFmtId="164" showAll="0">
      <items count="302">
        <item x="278"/>
        <item x="230"/>
        <item x="252"/>
        <item x="71"/>
        <item x="248"/>
        <item x="247"/>
        <item x="7"/>
        <item x="264"/>
        <item x="232"/>
        <item x="17"/>
        <item x="160"/>
        <item x="166"/>
        <item x="163"/>
        <item x="167"/>
        <item x="204"/>
        <item x="170"/>
        <item x="100"/>
        <item x="105"/>
        <item x="197"/>
        <item x="129"/>
        <item x="171"/>
        <item x="159"/>
        <item x="93"/>
        <item x="299"/>
        <item x="234"/>
        <item x="169"/>
        <item x="177"/>
        <item x="267"/>
        <item x="138"/>
        <item x="59"/>
        <item x="69"/>
        <item x="136"/>
        <item x="9"/>
        <item x="157"/>
        <item x="110"/>
        <item x="225"/>
        <item x="213"/>
        <item x="187"/>
        <item x="38"/>
        <item x="297"/>
        <item x="140"/>
        <item x="164"/>
        <item x="67"/>
        <item x="273"/>
        <item x="219"/>
        <item x="223"/>
        <item x="141"/>
        <item x="208"/>
        <item x="50"/>
        <item x="139"/>
        <item x="43"/>
        <item x="256"/>
        <item x="130"/>
        <item x="251"/>
        <item x="95"/>
        <item x="175"/>
        <item x="16"/>
        <item x="239"/>
        <item x="154"/>
        <item x="55"/>
        <item x="298"/>
        <item x="14"/>
        <item x="35"/>
        <item x="45"/>
        <item x="227"/>
        <item x="31"/>
        <item x="184"/>
        <item x="201"/>
        <item x="121"/>
        <item x="185"/>
        <item x="211"/>
        <item x="250"/>
        <item x="236"/>
        <item x="165"/>
        <item x="178"/>
        <item x="274"/>
        <item x="107"/>
        <item x="277"/>
        <item x="143"/>
        <item x="102"/>
        <item x="176"/>
        <item x="207"/>
        <item x="246"/>
        <item x="212"/>
        <item x="168"/>
        <item x="10"/>
        <item x="210"/>
        <item x="205"/>
        <item x="147"/>
        <item x="112"/>
        <item x="103"/>
        <item x="203"/>
        <item x="179"/>
        <item x="291"/>
        <item x="161"/>
        <item x="235"/>
        <item x="242"/>
        <item x="226"/>
        <item x="217"/>
        <item x="92"/>
        <item x="243"/>
        <item x="214"/>
        <item x="263"/>
        <item x="98"/>
        <item x="101"/>
        <item x="151"/>
        <item x="4"/>
        <item x="131"/>
        <item x="233"/>
        <item x="162"/>
        <item x="60"/>
        <item x="144"/>
        <item x="149"/>
        <item x="209"/>
        <item x="215"/>
        <item x="180"/>
        <item x="244"/>
        <item x="145"/>
        <item x="196"/>
        <item x="195"/>
        <item x="122"/>
        <item x="240"/>
        <item x="200"/>
        <item x="257"/>
        <item x="18"/>
        <item x="99"/>
        <item x="221"/>
        <item x="186"/>
        <item x="189"/>
        <item x="174"/>
        <item x="30"/>
        <item x="202"/>
        <item x="146"/>
        <item x="15"/>
        <item x="68"/>
        <item x="193"/>
        <item x="206"/>
        <item x="120"/>
        <item x="229"/>
        <item x="72"/>
        <item x="222"/>
        <item x="292"/>
        <item x="182"/>
        <item x="198"/>
        <item x="216"/>
        <item x="137"/>
        <item x="231"/>
        <item x="190"/>
        <item x="181"/>
        <item x="282"/>
        <item x="279"/>
        <item x="300"/>
        <item x="258"/>
        <item x="126"/>
        <item x="29"/>
        <item x="66"/>
        <item x="128"/>
        <item x="24"/>
        <item x="172"/>
        <item x="52"/>
        <item x="62"/>
        <item x="224"/>
        <item x="183"/>
        <item x="220"/>
        <item x="199"/>
        <item x="259"/>
        <item x="108"/>
        <item x="20"/>
        <item x="255"/>
        <item x="253"/>
        <item x="142"/>
        <item x="153"/>
        <item x="173"/>
        <item x="150"/>
        <item x="117"/>
        <item x="238"/>
        <item x="104"/>
        <item x="283"/>
        <item x="26"/>
        <item x="11"/>
        <item x="3"/>
        <item x="19"/>
        <item x="192"/>
        <item x="111"/>
        <item x="218"/>
        <item x="254"/>
        <item x="289"/>
        <item x="262"/>
        <item x="57"/>
        <item x="245"/>
        <item x="152"/>
        <item x="78"/>
        <item x="12"/>
        <item x="228"/>
        <item x="281"/>
        <item x="260"/>
        <item x="249"/>
        <item x="116"/>
        <item x="191"/>
        <item x="53"/>
        <item x="127"/>
        <item x="158"/>
        <item x="119"/>
        <item x="86"/>
        <item x="148"/>
        <item x="123"/>
        <item x="8"/>
        <item x="194"/>
        <item x="237"/>
        <item x="42"/>
        <item x="65"/>
        <item x="133"/>
        <item x="73"/>
        <item x="83"/>
        <item x="272"/>
        <item x="82"/>
        <item x="1"/>
        <item x="261"/>
        <item x="268"/>
        <item x="132"/>
        <item x="80"/>
        <item x="91"/>
        <item x="61"/>
        <item x="188"/>
        <item x="25"/>
        <item x="106"/>
        <item x="241"/>
        <item x="23"/>
        <item x="156"/>
        <item x="79"/>
        <item x="271"/>
        <item x="296"/>
        <item x="90"/>
        <item x="97"/>
        <item x="134"/>
        <item x="85"/>
        <item x="75"/>
        <item x="81"/>
        <item x="36"/>
        <item x="84"/>
        <item x="118"/>
        <item x="40"/>
        <item x="37"/>
        <item x="94"/>
        <item x="33"/>
        <item x="87"/>
        <item x="276"/>
        <item x="21"/>
        <item x="125"/>
        <item x="32"/>
        <item x="41"/>
        <item x="63"/>
        <item x="88"/>
        <item x="113"/>
        <item x="114"/>
        <item x="46"/>
        <item x="27"/>
        <item x="28"/>
        <item x="56"/>
        <item x="49"/>
        <item x="155"/>
        <item x="293"/>
        <item x="280"/>
        <item x="5"/>
        <item x="47"/>
        <item x="51"/>
        <item x="269"/>
        <item x="294"/>
        <item x="44"/>
        <item x="109"/>
        <item x="124"/>
        <item x="74"/>
        <item x="275"/>
        <item x="76"/>
        <item x="22"/>
        <item x="135"/>
        <item x="64"/>
        <item x="96"/>
        <item x="70"/>
        <item x="39"/>
        <item x="48"/>
        <item x="2"/>
        <item x="266"/>
        <item x="115"/>
        <item x="34"/>
        <item x="270"/>
        <item x="89"/>
        <item x="58"/>
        <item x="77"/>
        <item x="13"/>
        <item x="0"/>
        <item x="54"/>
        <item x="265"/>
        <item x="6"/>
        <item x="295"/>
        <item x="288"/>
        <item x="284"/>
        <item x="287"/>
        <item x="290"/>
        <item x="285"/>
        <item x="286"/>
        <item t="default"/>
      </items>
    </pivotField>
    <pivotField dataField="1" numFmtId="43" showAll="0">
      <items count="255">
        <item x="2"/>
        <item x="237"/>
        <item x="229"/>
        <item x="216"/>
        <item x="196"/>
        <item x="211"/>
        <item x="30"/>
        <item x="212"/>
        <item x="198"/>
        <item x="226"/>
        <item x="91"/>
        <item x="139"/>
        <item x="130"/>
        <item x="200"/>
        <item x="179"/>
        <item x="17"/>
        <item x="185"/>
        <item x="129"/>
        <item x="87"/>
        <item x="191"/>
        <item x="205"/>
        <item x="170"/>
        <item x="215"/>
        <item x="202"/>
        <item x="60"/>
        <item x="134"/>
        <item x="219"/>
        <item x="140"/>
        <item x="193"/>
        <item x="9"/>
        <item x="7"/>
        <item x="163"/>
        <item x="94"/>
        <item x="127"/>
        <item x="174"/>
        <item x="133"/>
        <item x="208"/>
        <item x="234"/>
        <item x="137"/>
        <item x="67"/>
        <item x="199"/>
        <item x="183"/>
        <item x="236"/>
        <item x="207"/>
        <item x="201"/>
        <item x="113"/>
        <item x="189"/>
        <item x="14"/>
        <item x="180"/>
        <item x="173"/>
        <item x="225"/>
        <item x="209"/>
        <item x="206"/>
        <item x="135"/>
        <item x="80"/>
        <item x="171"/>
        <item x="233"/>
        <item x="138"/>
        <item x="181"/>
        <item x="62"/>
        <item x="178"/>
        <item x="187"/>
        <item x="119"/>
        <item x="146"/>
        <item x="82"/>
        <item x="16"/>
        <item x="147"/>
        <item x="214"/>
        <item x="49"/>
        <item x="176"/>
        <item x="104"/>
        <item x="177"/>
        <item x="136"/>
        <item x="169"/>
        <item x="167"/>
        <item x="148"/>
        <item x="131"/>
        <item x="197"/>
        <item x="182"/>
        <item x="188"/>
        <item x="166"/>
        <item x="92"/>
        <item x="190"/>
        <item x="220"/>
        <item x="175"/>
        <item x="103"/>
        <item x="117"/>
        <item x="172"/>
        <item x="132"/>
        <item x="115"/>
        <item x="149"/>
        <item x="192"/>
        <item x="89"/>
        <item x="217"/>
        <item x="145"/>
        <item x="1"/>
        <item x="10"/>
        <item x="240"/>
        <item x="195"/>
        <item x="204"/>
        <item x="96"/>
        <item x="221"/>
        <item x="186"/>
        <item x="75"/>
        <item x="218"/>
        <item x="162"/>
        <item x="85"/>
        <item x="88"/>
        <item x="184"/>
        <item x="4"/>
        <item x="224"/>
        <item x="210"/>
        <item x="53"/>
        <item x="116"/>
        <item x="222"/>
        <item x="118"/>
        <item x="213"/>
        <item x="63"/>
        <item x="153"/>
        <item x="241"/>
        <item x="194"/>
        <item x="143"/>
        <item x="18"/>
        <item x="86"/>
        <item x="249"/>
        <item x="154"/>
        <item x="69"/>
        <item x="29"/>
        <item x="59"/>
        <item x="25"/>
        <item x="150"/>
        <item x="58"/>
        <item x="203"/>
        <item x="161"/>
        <item x="168"/>
        <item x="12"/>
        <item x="223"/>
        <item x="164"/>
        <item x="102"/>
        <item x="110"/>
        <item x="54"/>
        <item x="46"/>
        <item x="238"/>
        <item x="15"/>
        <item x="157"/>
        <item x="121"/>
        <item x="124"/>
        <item x="120"/>
        <item x="108"/>
        <item x="156"/>
        <item x="28"/>
        <item x="11"/>
        <item x="19"/>
        <item x="142"/>
        <item x="114"/>
        <item x="159"/>
        <item x="141"/>
        <item x="152"/>
        <item x="39"/>
        <item x="100"/>
        <item x="232"/>
        <item x="111"/>
        <item x="144"/>
        <item x="90"/>
        <item x="122"/>
        <item x="247"/>
        <item x="158"/>
        <item x="160"/>
        <item x="165"/>
        <item x="109"/>
        <item x="73"/>
        <item x="101"/>
        <item x="57"/>
        <item x="8"/>
        <item x="151"/>
        <item x="51"/>
        <item x="23"/>
        <item x="128"/>
        <item x="34"/>
        <item x="78"/>
        <item x="112"/>
        <item x="123"/>
        <item x="105"/>
        <item x="35"/>
        <item x="72"/>
        <item x="70"/>
        <item x="74"/>
        <item x="253"/>
        <item x="31"/>
        <item x="37"/>
        <item x="3"/>
        <item x="84"/>
        <item x="95"/>
        <item x="32"/>
        <item x="47"/>
        <item x="66"/>
        <item x="155"/>
        <item x="42"/>
        <item x="64"/>
        <item x="41"/>
        <item x="126"/>
        <item x="44"/>
        <item x="239"/>
        <item x="26"/>
        <item x="79"/>
        <item x="250"/>
        <item x="38"/>
        <item x="22"/>
        <item x="81"/>
        <item x="45"/>
        <item x="71"/>
        <item x="24"/>
        <item x="107"/>
        <item x="27"/>
        <item x="40"/>
        <item x="98"/>
        <item x="65"/>
        <item x="235"/>
        <item x="55"/>
        <item x="251"/>
        <item x="125"/>
        <item x="21"/>
        <item x="20"/>
        <item x="5"/>
        <item x="76"/>
        <item x="93"/>
        <item x="97"/>
        <item x="228"/>
        <item x="230"/>
        <item x="68"/>
        <item x="36"/>
        <item x="50"/>
        <item x="56"/>
        <item x="83"/>
        <item x="106"/>
        <item x="43"/>
        <item x="99"/>
        <item x="231"/>
        <item x="33"/>
        <item x="61"/>
        <item x="13"/>
        <item x="52"/>
        <item x="77"/>
        <item x="0"/>
        <item x="6"/>
        <item x="48"/>
        <item x="252"/>
        <item x="227"/>
        <item x="245"/>
        <item x="248"/>
        <item x="246"/>
        <item x="242"/>
        <item x="243"/>
        <item x="244"/>
        <item t="default"/>
      </items>
    </pivotField>
  </pivotFields>
  <rowFields count="1">
    <field x="1"/>
  </rowFields>
  <rowItems count="8">
    <i>
      <x/>
    </i>
    <i>
      <x v="1"/>
    </i>
    <i>
      <x v="2"/>
    </i>
    <i>
      <x v="3"/>
    </i>
    <i>
      <x v="4"/>
    </i>
    <i>
      <x v="5"/>
    </i>
    <i>
      <x v="6"/>
    </i>
    <i t="grand">
      <x/>
    </i>
  </rowItems>
  <colFields count="1">
    <field x="-2"/>
  </colFields>
  <colItems count="3">
    <i>
      <x/>
    </i>
    <i i="1">
      <x v="1"/>
    </i>
    <i i="2">
      <x v="2"/>
    </i>
  </colItems>
  <pageFields count="1">
    <pageField fld="5" hier="-1"/>
  </pageFields>
  <dataFields count="3">
    <dataField name="Sum of Net Energy" fld="9" baseField="0" baseItem="0"/>
    <dataField name="Sum of Net kWh P&amp;C" fld="4" baseField="0" baseItem="0"/>
    <dataField name="Sum of Net Demand" fld="10" baseField="0" baseItem="0"/>
  </dataFields>
  <formats count="1">
    <format dxfId="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FA80FA2-ABBB-E847-98D6-5A549AF7F083}" name="PivotTable2" cacheId="1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M52:W74" firstHeaderRow="1" firstDataRow="3" firstDataCol="1"/>
  <pivotFields count="11">
    <pivotField showAll="0"/>
    <pivotField axis="axisRow" showAll="0">
      <items count="8">
        <item x="3"/>
        <item x="4"/>
        <item x="5"/>
        <item x="6"/>
        <item x="0"/>
        <item x="1"/>
        <item x="2"/>
        <item t="default"/>
      </items>
    </pivotField>
    <pivotField showAll="0"/>
    <pivotField showAll="0"/>
    <pivotField showAll="0"/>
    <pivotField axis="axisRow" showAll="0">
      <items count="6">
        <item x="4"/>
        <item x="0"/>
        <item x="1"/>
        <item x="2"/>
        <item x="3"/>
        <item t="default"/>
      </items>
    </pivotField>
    <pivotField showAll="0"/>
    <pivotField axis="axisCol" showAll="0">
      <items count="5">
        <item x="1"/>
        <item x="0"/>
        <item x="3"/>
        <item x="2"/>
        <item t="default"/>
      </items>
    </pivotField>
    <pivotField axis="axisCol" showAll="0">
      <items count="3">
        <item x="0"/>
        <item x="1"/>
        <item t="default"/>
      </items>
    </pivotField>
    <pivotField numFmtId="164" showAll="0"/>
    <pivotField dataField="1" numFmtId="43" showAll="0">
      <items count="255">
        <item x="2"/>
        <item x="237"/>
        <item x="229"/>
        <item x="216"/>
        <item x="196"/>
        <item x="211"/>
        <item x="30"/>
        <item x="212"/>
        <item x="198"/>
        <item x="226"/>
        <item x="91"/>
        <item x="139"/>
        <item x="130"/>
        <item x="200"/>
        <item x="179"/>
        <item x="17"/>
        <item x="185"/>
        <item x="129"/>
        <item x="87"/>
        <item x="191"/>
        <item x="205"/>
        <item x="170"/>
        <item x="215"/>
        <item x="202"/>
        <item x="60"/>
        <item x="134"/>
        <item x="219"/>
        <item x="140"/>
        <item x="193"/>
        <item x="9"/>
        <item x="7"/>
        <item x="163"/>
        <item x="94"/>
        <item x="127"/>
        <item x="174"/>
        <item x="133"/>
        <item x="208"/>
        <item x="234"/>
        <item x="137"/>
        <item x="67"/>
        <item x="199"/>
        <item x="183"/>
        <item x="236"/>
        <item x="207"/>
        <item x="201"/>
        <item x="113"/>
        <item x="189"/>
        <item x="14"/>
        <item x="180"/>
        <item x="173"/>
        <item x="225"/>
        <item x="209"/>
        <item x="206"/>
        <item x="135"/>
        <item x="80"/>
        <item x="171"/>
        <item x="233"/>
        <item x="138"/>
        <item x="181"/>
        <item x="62"/>
        <item x="178"/>
        <item x="187"/>
        <item x="119"/>
        <item x="146"/>
        <item x="82"/>
        <item x="16"/>
        <item x="147"/>
        <item x="214"/>
        <item x="49"/>
        <item x="176"/>
        <item x="104"/>
        <item x="177"/>
        <item x="136"/>
        <item x="169"/>
        <item x="167"/>
        <item x="148"/>
        <item x="131"/>
        <item x="197"/>
        <item x="182"/>
        <item x="188"/>
        <item x="166"/>
        <item x="92"/>
        <item x="190"/>
        <item x="220"/>
        <item x="175"/>
        <item x="103"/>
        <item x="117"/>
        <item x="172"/>
        <item x="132"/>
        <item x="115"/>
        <item x="149"/>
        <item x="192"/>
        <item x="89"/>
        <item x="217"/>
        <item x="145"/>
        <item x="1"/>
        <item x="10"/>
        <item x="240"/>
        <item x="195"/>
        <item x="204"/>
        <item x="96"/>
        <item x="221"/>
        <item x="186"/>
        <item x="75"/>
        <item x="218"/>
        <item x="162"/>
        <item x="85"/>
        <item x="88"/>
        <item x="184"/>
        <item x="4"/>
        <item x="224"/>
        <item x="210"/>
        <item x="53"/>
        <item x="116"/>
        <item x="222"/>
        <item x="118"/>
        <item x="213"/>
        <item x="63"/>
        <item x="153"/>
        <item x="241"/>
        <item x="194"/>
        <item x="143"/>
        <item x="18"/>
        <item x="86"/>
        <item x="249"/>
        <item x="154"/>
        <item x="69"/>
        <item x="29"/>
        <item x="59"/>
        <item x="25"/>
        <item x="150"/>
        <item x="58"/>
        <item x="203"/>
        <item x="161"/>
        <item x="168"/>
        <item x="12"/>
        <item x="223"/>
        <item x="164"/>
        <item x="102"/>
        <item x="110"/>
        <item x="54"/>
        <item x="46"/>
        <item x="238"/>
        <item x="15"/>
        <item x="157"/>
        <item x="121"/>
        <item x="124"/>
        <item x="120"/>
        <item x="108"/>
        <item x="156"/>
        <item x="28"/>
        <item x="11"/>
        <item x="19"/>
        <item x="142"/>
        <item x="114"/>
        <item x="159"/>
        <item x="141"/>
        <item x="152"/>
        <item x="39"/>
        <item x="100"/>
        <item x="232"/>
        <item x="111"/>
        <item x="144"/>
        <item x="90"/>
        <item x="122"/>
        <item x="247"/>
        <item x="158"/>
        <item x="160"/>
        <item x="165"/>
        <item x="109"/>
        <item x="73"/>
        <item x="101"/>
        <item x="57"/>
        <item x="8"/>
        <item x="151"/>
        <item x="51"/>
        <item x="23"/>
        <item x="128"/>
        <item x="34"/>
        <item x="78"/>
        <item x="112"/>
        <item x="123"/>
        <item x="105"/>
        <item x="35"/>
        <item x="72"/>
        <item x="70"/>
        <item x="74"/>
        <item x="253"/>
        <item x="31"/>
        <item x="37"/>
        <item x="3"/>
        <item x="84"/>
        <item x="95"/>
        <item x="32"/>
        <item x="47"/>
        <item x="66"/>
        <item x="155"/>
        <item x="42"/>
        <item x="64"/>
        <item x="41"/>
        <item x="126"/>
        <item x="44"/>
        <item x="239"/>
        <item x="26"/>
        <item x="79"/>
        <item x="250"/>
        <item x="38"/>
        <item x="22"/>
        <item x="81"/>
        <item x="45"/>
        <item x="71"/>
        <item x="24"/>
        <item x="107"/>
        <item x="27"/>
        <item x="40"/>
        <item x="98"/>
        <item x="65"/>
        <item x="235"/>
        <item x="55"/>
        <item x="251"/>
        <item x="125"/>
        <item x="21"/>
        <item x="20"/>
        <item x="5"/>
        <item x="76"/>
        <item x="93"/>
        <item x="97"/>
        <item x="228"/>
        <item x="230"/>
        <item x="68"/>
        <item x="36"/>
        <item x="50"/>
        <item x="56"/>
        <item x="83"/>
        <item x="106"/>
        <item x="43"/>
        <item x="99"/>
        <item x="231"/>
        <item x="33"/>
        <item x="61"/>
        <item x="13"/>
        <item x="52"/>
        <item x="77"/>
        <item x="0"/>
        <item x="6"/>
        <item x="48"/>
        <item x="252"/>
        <item x="227"/>
        <item x="245"/>
        <item x="248"/>
        <item x="246"/>
        <item x="242"/>
        <item x="243"/>
        <item x="244"/>
        <item t="default"/>
      </items>
    </pivotField>
  </pivotFields>
  <rowFields count="2">
    <field x="5"/>
    <field x="1"/>
  </rowFields>
  <rowItems count="20">
    <i>
      <x/>
    </i>
    <i r="1">
      <x/>
    </i>
    <i r="1">
      <x v="2"/>
    </i>
    <i r="1">
      <x v="3"/>
    </i>
    <i r="1">
      <x v="4"/>
    </i>
    <i r="1">
      <x v="6"/>
    </i>
    <i>
      <x v="1"/>
    </i>
    <i r="1">
      <x/>
    </i>
    <i r="1">
      <x v="1"/>
    </i>
    <i r="1">
      <x v="2"/>
    </i>
    <i r="1">
      <x v="4"/>
    </i>
    <i r="1">
      <x v="5"/>
    </i>
    <i r="1">
      <x v="6"/>
    </i>
    <i>
      <x v="2"/>
    </i>
    <i r="1">
      <x v="4"/>
    </i>
    <i>
      <x v="3"/>
    </i>
    <i r="1">
      <x v="4"/>
    </i>
    <i>
      <x v="4"/>
    </i>
    <i r="1">
      <x v="6"/>
    </i>
    <i t="grand">
      <x/>
    </i>
  </rowItems>
  <colFields count="2">
    <field x="8"/>
    <field x="7"/>
  </colFields>
  <colItems count="10">
    <i>
      <x/>
      <x/>
    </i>
    <i r="1">
      <x v="1"/>
    </i>
    <i r="1">
      <x v="2"/>
    </i>
    <i r="1">
      <x v="3"/>
    </i>
    <i t="default">
      <x/>
    </i>
    <i>
      <x v="1"/>
      <x/>
    </i>
    <i r="1">
      <x v="1"/>
    </i>
    <i r="1">
      <x v="2"/>
    </i>
    <i t="default">
      <x v="1"/>
    </i>
    <i t="grand">
      <x/>
    </i>
  </colItems>
  <dataFields count="1">
    <dataField name="Sum of Net Demand" fld="10" showDataAs="percentOfRow"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9058F78-CB7B-0C46-9831-8951044A112C}" name="PivotTable1" cacheId="1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M26:W48" firstHeaderRow="1" firstDataRow="3" firstDataCol="1"/>
  <pivotFields count="11">
    <pivotField showAll="0"/>
    <pivotField axis="axisRow" showAll="0">
      <items count="8">
        <item x="3"/>
        <item x="4"/>
        <item x="5"/>
        <item x="6"/>
        <item x="0"/>
        <item x="1"/>
        <item x="2"/>
        <item t="default"/>
      </items>
    </pivotField>
    <pivotField showAll="0"/>
    <pivotField showAll="0"/>
    <pivotField showAll="0"/>
    <pivotField axis="axisRow" showAll="0">
      <items count="6">
        <item x="4"/>
        <item x="0"/>
        <item x="1"/>
        <item x="2"/>
        <item x="3"/>
        <item t="default"/>
      </items>
    </pivotField>
    <pivotField showAll="0"/>
    <pivotField axis="axisCol" showAll="0">
      <items count="5">
        <item x="1"/>
        <item x="0"/>
        <item x="3"/>
        <item x="2"/>
        <item t="default"/>
      </items>
    </pivotField>
    <pivotField axis="axisCol" showAll="0">
      <items count="3">
        <item x="0"/>
        <item x="1"/>
        <item t="default"/>
      </items>
    </pivotField>
    <pivotField dataField="1" numFmtId="164" showAll="0">
      <items count="302">
        <item x="278"/>
        <item x="230"/>
        <item x="252"/>
        <item x="71"/>
        <item x="248"/>
        <item x="247"/>
        <item x="7"/>
        <item x="264"/>
        <item x="232"/>
        <item x="17"/>
        <item x="160"/>
        <item x="166"/>
        <item x="163"/>
        <item x="167"/>
        <item x="204"/>
        <item x="170"/>
        <item x="100"/>
        <item x="105"/>
        <item x="197"/>
        <item x="129"/>
        <item x="171"/>
        <item x="159"/>
        <item x="93"/>
        <item x="299"/>
        <item x="234"/>
        <item x="169"/>
        <item x="177"/>
        <item x="267"/>
        <item x="138"/>
        <item x="59"/>
        <item x="69"/>
        <item x="136"/>
        <item x="9"/>
        <item x="157"/>
        <item x="110"/>
        <item x="225"/>
        <item x="213"/>
        <item x="187"/>
        <item x="38"/>
        <item x="297"/>
        <item x="140"/>
        <item x="164"/>
        <item x="67"/>
        <item x="273"/>
        <item x="219"/>
        <item x="223"/>
        <item x="141"/>
        <item x="208"/>
        <item x="50"/>
        <item x="139"/>
        <item x="43"/>
        <item x="256"/>
        <item x="130"/>
        <item x="251"/>
        <item x="95"/>
        <item x="175"/>
        <item x="16"/>
        <item x="239"/>
        <item x="154"/>
        <item x="55"/>
        <item x="298"/>
        <item x="14"/>
        <item x="35"/>
        <item x="45"/>
        <item x="227"/>
        <item x="31"/>
        <item x="184"/>
        <item x="201"/>
        <item x="121"/>
        <item x="185"/>
        <item x="211"/>
        <item x="250"/>
        <item x="236"/>
        <item x="165"/>
        <item x="178"/>
        <item x="274"/>
        <item x="107"/>
        <item x="277"/>
        <item x="143"/>
        <item x="102"/>
        <item x="176"/>
        <item x="207"/>
        <item x="246"/>
        <item x="212"/>
        <item x="168"/>
        <item x="10"/>
        <item x="210"/>
        <item x="205"/>
        <item x="147"/>
        <item x="112"/>
        <item x="103"/>
        <item x="203"/>
        <item x="179"/>
        <item x="291"/>
        <item x="161"/>
        <item x="235"/>
        <item x="242"/>
        <item x="226"/>
        <item x="217"/>
        <item x="92"/>
        <item x="243"/>
        <item x="214"/>
        <item x="263"/>
        <item x="98"/>
        <item x="101"/>
        <item x="151"/>
        <item x="4"/>
        <item x="131"/>
        <item x="233"/>
        <item x="162"/>
        <item x="60"/>
        <item x="144"/>
        <item x="149"/>
        <item x="209"/>
        <item x="215"/>
        <item x="180"/>
        <item x="244"/>
        <item x="145"/>
        <item x="196"/>
        <item x="195"/>
        <item x="122"/>
        <item x="240"/>
        <item x="200"/>
        <item x="257"/>
        <item x="18"/>
        <item x="99"/>
        <item x="221"/>
        <item x="186"/>
        <item x="189"/>
        <item x="174"/>
        <item x="30"/>
        <item x="202"/>
        <item x="146"/>
        <item x="15"/>
        <item x="68"/>
        <item x="193"/>
        <item x="206"/>
        <item x="120"/>
        <item x="229"/>
        <item x="72"/>
        <item x="222"/>
        <item x="292"/>
        <item x="182"/>
        <item x="198"/>
        <item x="216"/>
        <item x="137"/>
        <item x="231"/>
        <item x="190"/>
        <item x="181"/>
        <item x="282"/>
        <item x="279"/>
        <item x="300"/>
        <item x="258"/>
        <item x="126"/>
        <item x="29"/>
        <item x="66"/>
        <item x="128"/>
        <item x="24"/>
        <item x="172"/>
        <item x="52"/>
        <item x="62"/>
        <item x="224"/>
        <item x="183"/>
        <item x="220"/>
        <item x="199"/>
        <item x="259"/>
        <item x="108"/>
        <item x="20"/>
        <item x="255"/>
        <item x="253"/>
        <item x="142"/>
        <item x="153"/>
        <item x="173"/>
        <item x="150"/>
        <item x="117"/>
        <item x="238"/>
        <item x="104"/>
        <item x="283"/>
        <item x="26"/>
        <item x="11"/>
        <item x="3"/>
        <item x="19"/>
        <item x="192"/>
        <item x="111"/>
        <item x="218"/>
        <item x="254"/>
        <item x="289"/>
        <item x="262"/>
        <item x="57"/>
        <item x="245"/>
        <item x="152"/>
        <item x="78"/>
        <item x="12"/>
        <item x="228"/>
        <item x="281"/>
        <item x="260"/>
        <item x="249"/>
        <item x="116"/>
        <item x="191"/>
        <item x="53"/>
        <item x="127"/>
        <item x="158"/>
        <item x="119"/>
        <item x="86"/>
        <item x="148"/>
        <item x="123"/>
        <item x="8"/>
        <item x="194"/>
        <item x="237"/>
        <item x="42"/>
        <item x="65"/>
        <item x="133"/>
        <item x="73"/>
        <item x="83"/>
        <item x="272"/>
        <item x="82"/>
        <item x="1"/>
        <item x="261"/>
        <item x="268"/>
        <item x="132"/>
        <item x="80"/>
        <item x="91"/>
        <item x="61"/>
        <item x="188"/>
        <item x="25"/>
        <item x="106"/>
        <item x="241"/>
        <item x="23"/>
        <item x="156"/>
        <item x="79"/>
        <item x="271"/>
        <item x="296"/>
        <item x="90"/>
        <item x="97"/>
        <item x="134"/>
        <item x="85"/>
        <item x="75"/>
        <item x="81"/>
        <item x="36"/>
        <item x="84"/>
        <item x="118"/>
        <item x="40"/>
        <item x="37"/>
        <item x="94"/>
        <item x="33"/>
        <item x="87"/>
        <item x="276"/>
        <item x="21"/>
        <item x="125"/>
        <item x="32"/>
        <item x="41"/>
        <item x="63"/>
        <item x="88"/>
        <item x="113"/>
        <item x="114"/>
        <item x="46"/>
        <item x="27"/>
        <item x="28"/>
        <item x="56"/>
        <item x="49"/>
        <item x="155"/>
        <item x="293"/>
        <item x="280"/>
        <item x="5"/>
        <item x="47"/>
        <item x="51"/>
        <item x="269"/>
        <item x="294"/>
        <item x="44"/>
        <item x="109"/>
        <item x="124"/>
        <item x="74"/>
        <item x="275"/>
        <item x="76"/>
        <item x="22"/>
        <item x="135"/>
        <item x="64"/>
        <item x="96"/>
        <item x="70"/>
        <item x="39"/>
        <item x="48"/>
        <item x="2"/>
        <item x="266"/>
        <item x="115"/>
        <item x="34"/>
        <item x="270"/>
        <item x="89"/>
        <item x="58"/>
        <item x="77"/>
        <item x="13"/>
        <item x="0"/>
        <item x="54"/>
        <item x="265"/>
        <item x="6"/>
        <item x="295"/>
        <item x="288"/>
        <item x="284"/>
        <item x="287"/>
        <item x="290"/>
        <item x="285"/>
        <item x="286"/>
        <item t="default"/>
      </items>
    </pivotField>
    <pivotField numFmtId="43" showAll="0"/>
  </pivotFields>
  <rowFields count="2">
    <field x="5"/>
    <field x="1"/>
  </rowFields>
  <rowItems count="20">
    <i>
      <x/>
    </i>
    <i r="1">
      <x/>
    </i>
    <i r="1">
      <x v="2"/>
    </i>
    <i r="1">
      <x v="3"/>
    </i>
    <i r="1">
      <x v="4"/>
    </i>
    <i r="1">
      <x v="6"/>
    </i>
    <i>
      <x v="1"/>
    </i>
    <i r="1">
      <x/>
    </i>
    <i r="1">
      <x v="1"/>
    </i>
    <i r="1">
      <x v="2"/>
    </i>
    <i r="1">
      <x v="4"/>
    </i>
    <i r="1">
      <x v="5"/>
    </i>
    <i r="1">
      <x v="6"/>
    </i>
    <i>
      <x v="2"/>
    </i>
    <i r="1">
      <x v="4"/>
    </i>
    <i>
      <x v="3"/>
    </i>
    <i r="1">
      <x v="4"/>
    </i>
    <i>
      <x v="4"/>
    </i>
    <i r="1">
      <x v="6"/>
    </i>
    <i t="grand">
      <x/>
    </i>
  </rowItems>
  <colFields count="2">
    <field x="8"/>
    <field x="7"/>
  </colFields>
  <colItems count="10">
    <i>
      <x/>
      <x/>
    </i>
    <i r="1">
      <x v="1"/>
    </i>
    <i r="1">
      <x v="2"/>
    </i>
    <i r="1">
      <x v="3"/>
    </i>
    <i t="default">
      <x/>
    </i>
    <i>
      <x v="1"/>
      <x/>
    </i>
    <i r="1">
      <x v="1"/>
    </i>
    <i r="1">
      <x v="2"/>
    </i>
    <i t="default">
      <x v="1"/>
    </i>
    <i t="grand">
      <x/>
    </i>
  </colItems>
  <dataFields count="1">
    <dataField name="Sum of Net Energy" fld="9" showDataAs="percentOfRow" baseField="0" baseItem="0" numFmtId="10"/>
  </dataFields>
  <formats count="1">
    <format dxfId="6">
      <pivotArea collapsedLevelsAreSubtotals="1" fieldPosition="0">
        <references count="4">
          <reference field="1" count="1">
            <x v="4"/>
          </reference>
          <reference field="5" count="1" selected="0">
            <x v="1"/>
          </reference>
          <reference field="7" count="1" selected="0">
            <x v="0"/>
          </reference>
          <reference field="8"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5B0E06-E2B8-2D4B-A1EB-4295D6E7C64D}" name="Table1" displayName="Table1" ref="A2:K303" totalsRowShown="0" headerRowDxfId="4">
  <autoFilter ref="A2:K303" xr:uid="{AD73396F-860F-214F-98B4-3D9558D25483}"/>
  <tableColumns count="11">
    <tableColumn id="1" xr3:uid="{E4B5DE54-B617-054F-B482-081032C0FC73}" name="Application Number" dataDxfId="3"/>
    <tableColumn id="2" xr3:uid="{94E78036-2E6D-9F41-A79B-2C2BD53A6669}" name="Program"/>
    <tableColumn id="3" xr3:uid="{E1D6AA69-9BE8-7C4F-B9B3-C0C591702919}" name="Gross Actual Energy Savings (kWh)"/>
    <tableColumn id="4" xr3:uid="{16230869-12F2-384F-A6DB-16002C9F43C3}" name="Gross Actual Demand Savings (kW)"/>
    <tableColumn id="5" xr3:uid="{CE93D63C-C08F-5A4B-A94C-5C4E1D00396B}" name="Net kWh P&amp;C" dataDxfId="2" dataCellStyle="Comma"/>
    <tableColumn id="6" xr3:uid="{3F1E0C8B-91C8-6C4E-83D6-42DA26640EC0}" name="Included in 2019 P&amp;C Report"/>
    <tableColumn id="7" xr3:uid="{CEF3A459-2674-3F44-B3F4-111BEF0DD6DE}" name="Legacy LDC Reporting"/>
    <tableColumn id="8" xr3:uid="{A197C6AA-D025-574A-9885-26310375AFC2}" name="Rate Class"/>
    <tableColumn id="9" xr3:uid="{39C2FCFE-7494-DF42-8566-C521018E8A34}" name="Rate Zone"/>
    <tableColumn id="10" xr3:uid="{58F0E3E9-C007-F046-9390-D36DDC894970}" name="Net Energy" dataDxfId="1" dataCellStyle="Comma">
      <calculatedColumnFormula>IF(F3="Yes",E3,C3*_xlfn.XLOOKUP(IF(OR(B3="Retrofit",B3="New Home Construction"),B3&amp;" - "&amp;I3,B3),$M$10:$M$18,$N$10:$N$18))</calculatedColumnFormula>
    </tableColumn>
    <tableColumn id="11" xr3:uid="{8D4CB5C9-5FC7-A846-BC83-D07EF323B6A0}" name="Net Demand" dataDxfId="0" dataCellStyle="Comma">
      <calculatedColumnFormula>D3*_xlfn.XLOOKUP(IF(OR(B3="Retrofit",B3="New Home Construction"),B3&amp;" - "&amp;I3,B3),$M$10:$M$18,$O$10:$O$18)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77" dT="2020-08-11T12:53:21.26" personId="{667F83F4-C0DB-F245-9834-E3CA299D5E83}" id="{6DB4752C-BE7A-E140-9AAB-3580F7A51581}">
    <text>From Tab 8</text>
  </threadedComment>
</ThreadedComments>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17/10/relationships/threadedComment" Target="../threadedComments/threadedComment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70038-E2E9-5C49-BDFB-DA9EC3D5E15E}">
  <dimension ref="A1:VM303"/>
  <sheetViews>
    <sheetView showGridLines="0" tabSelected="1" topLeftCell="D1" workbookViewId="0">
      <selection activeCell="O17" sqref="O17"/>
    </sheetView>
  </sheetViews>
  <sheetFormatPr defaultColWidth="10.85546875" defaultRowHeight="15.75" x14ac:dyDescent="0.25"/>
  <cols>
    <col min="1" max="1" width="23" style="50" customWidth="1"/>
    <col min="2" max="2" width="10.85546875" style="50"/>
    <col min="3" max="3" width="37.85546875" style="50" customWidth="1"/>
    <col min="4" max="4" width="38.140625" style="50" customWidth="1"/>
    <col min="5" max="5" width="18.140625" style="51" customWidth="1"/>
    <col min="6" max="6" width="31" style="50" customWidth="1"/>
    <col min="7" max="7" width="19" style="50" hidden="1" customWidth="1"/>
    <col min="8" max="8" width="13.85546875" style="50" customWidth="1"/>
    <col min="9" max="9" width="13.7109375" style="50" customWidth="1"/>
    <col min="10" max="10" width="15.85546875" style="52" customWidth="1"/>
    <col min="11" max="11" width="17.28515625" style="51" customWidth="1"/>
    <col min="12" max="12" width="10.85546875" style="50"/>
    <col min="13" max="13" width="29.140625" style="50" bestFit="1" customWidth="1"/>
    <col min="14" max="14" width="15.7109375" style="50" bestFit="1" customWidth="1"/>
    <col min="15" max="15" width="17.140625" style="50" bestFit="1" customWidth="1"/>
    <col min="16" max="17" width="16.42578125" style="50" bestFit="1" customWidth="1"/>
    <col min="18" max="18" width="15" style="50" bestFit="1" customWidth="1"/>
    <col min="19" max="19" width="16.42578125" style="50" bestFit="1" customWidth="1"/>
    <col min="20" max="20" width="15" style="50" bestFit="1" customWidth="1"/>
    <col min="21" max="21" width="16.42578125" style="50" bestFit="1" customWidth="1"/>
    <col min="22" max="22" width="15" style="50" bestFit="1" customWidth="1"/>
    <col min="23" max="23" width="16.42578125" style="50" bestFit="1" customWidth="1"/>
    <col min="24" max="24" width="15" style="50" bestFit="1" customWidth="1"/>
    <col min="25" max="25" width="16.42578125" style="50" bestFit="1" customWidth="1"/>
    <col min="26" max="26" width="15" style="50" bestFit="1" customWidth="1"/>
    <col min="27" max="27" width="16.42578125" style="50" bestFit="1" customWidth="1"/>
    <col min="28" max="28" width="15" style="50" bestFit="1" customWidth="1"/>
    <col min="29" max="29" width="16.42578125" style="50" bestFit="1" customWidth="1"/>
    <col min="30" max="30" width="15" style="50" bestFit="1" customWidth="1"/>
    <col min="31" max="31" width="16.42578125" style="50" bestFit="1" customWidth="1"/>
    <col min="32" max="32" width="15" style="50" bestFit="1" customWidth="1"/>
    <col min="33" max="33" width="16.42578125" style="50" bestFit="1" customWidth="1"/>
    <col min="34" max="34" width="15" style="50" bestFit="1" customWidth="1"/>
    <col min="35" max="35" width="16.42578125" style="50" bestFit="1" customWidth="1"/>
    <col min="36" max="36" width="15" style="50" bestFit="1" customWidth="1"/>
    <col min="37" max="37" width="16.42578125" style="50" bestFit="1" customWidth="1"/>
    <col min="38" max="38" width="15" style="50" bestFit="1" customWidth="1"/>
    <col min="39" max="39" width="16.42578125" style="50" bestFit="1" customWidth="1"/>
    <col min="40" max="40" width="15" style="50" bestFit="1" customWidth="1"/>
    <col min="41" max="41" width="16.42578125" style="50" bestFit="1" customWidth="1"/>
    <col min="42" max="42" width="15" style="50" bestFit="1" customWidth="1"/>
    <col min="43" max="43" width="16.42578125" style="50" bestFit="1" customWidth="1"/>
    <col min="44" max="44" width="15" style="50" bestFit="1" customWidth="1"/>
    <col min="45" max="45" width="16.42578125" style="50" bestFit="1" customWidth="1"/>
    <col min="46" max="46" width="15" style="50" bestFit="1" customWidth="1"/>
    <col min="47" max="47" width="16.42578125" style="50" bestFit="1" customWidth="1"/>
    <col min="48" max="48" width="15" style="50" bestFit="1" customWidth="1"/>
    <col min="49" max="49" width="16.42578125" style="50" bestFit="1" customWidth="1"/>
    <col min="50" max="50" width="15" style="50" bestFit="1" customWidth="1"/>
    <col min="51" max="51" width="16.42578125" style="50" bestFit="1" customWidth="1"/>
    <col min="52" max="52" width="15" style="50" bestFit="1" customWidth="1"/>
    <col min="53" max="53" width="16.42578125" style="50" bestFit="1" customWidth="1"/>
    <col min="54" max="54" width="15" style="50" bestFit="1" customWidth="1"/>
    <col min="55" max="55" width="16.42578125" style="50" bestFit="1" customWidth="1"/>
    <col min="56" max="56" width="15" style="50" bestFit="1" customWidth="1"/>
    <col min="57" max="57" width="16.42578125" style="50" bestFit="1" customWidth="1"/>
    <col min="58" max="58" width="15" style="50" bestFit="1" customWidth="1"/>
    <col min="59" max="59" width="16.42578125" style="50" bestFit="1" customWidth="1"/>
    <col min="60" max="60" width="15" style="50" bestFit="1" customWidth="1"/>
    <col min="61" max="61" width="16.42578125" style="50" bestFit="1" customWidth="1"/>
    <col min="62" max="62" width="15" style="50" bestFit="1" customWidth="1"/>
    <col min="63" max="63" width="16.42578125" style="50" bestFit="1" customWidth="1"/>
    <col min="64" max="64" width="15" style="50" bestFit="1" customWidth="1"/>
    <col min="65" max="65" width="16.42578125" style="50" bestFit="1" customWidth="1"/>
    <col min="66" max="66" width="15" style="50" bestFit="1" customWidth="1"/>
    <col min="67" max="67" width="16.42578125" style="50" bestFit="1" customWidth="1"/>
    <col min="68" max="68" width="15" style="50" bestFit="1" customWidth="1"/>
    <col min="69" max="69" width="16.42578125" style="50" bestFit="1" customWidth="1"/>
    <col min="70" max="70" width="15" style="50" bestFit="1" customWidth="1"/>
    <col min="71" max="71" width="16.42578125" style="50" bestFit="1" customWidth="1"/>
    <col min="72" max="72" width="15" style="50" bestFit="1" customWidth="1"/>
    <col min="73" max="73" width="16.42578125" style="50" bestFit="1" customWidth="1"/>
    <col min="74" max="74" width="15" style="50" bestFit="1" customWidth="1"/>
    <col min="75" max="75" width="16.42578125" style="50" bestFit="1" customWidth="1"/>
    <col min="76" max="76" width="15" style="50" bestFit="1" customWidth="1"/>
    <col min="77" max="77" width="16.42578125" style="50" bestFit="1" customWidth="1"/>
    <col min="78" max="78" width="15" style="50" bestFit="1" customWidth="1"/>
    <col min="79" max="79" width="16.42578125" style="50" bestFit="1" customWidth="1"/>
    <col min="80" max="80" width="15" style="50" bestFit="1" customWidth="1"/>
    <col min="81" max="81" width="16.42578125" style="50" bestFit="1" customWidth="1"/>
    <col min="82" max="82" width="15" style="50" bestFit="1" customWidth="1"/>
    <col min="83" max="83" width="16.42578125" style="50" bestFit="1" customWidth="1"/>
    <col min="84" max="84" width="15" style="50" bestFit="1" customWidth="1"/>
    <col min="85" max="85" width="16.42578125" style="50" bestFit="1" customWidth="1"/>
    <col min="86" max="86" width="15" style="50" bestFit="1" customWidth="1"/>
    <col min="87" max="87" width="16.42578125" style="50" bestFit="1" customWidth="1"/>
    <col min="88" max="88" width="15" style="50" bestFit="1" customWidth="1"/>
    <col min="89" max="89" width="16.42578125" style="50" bestFit="1" customWidth="1"/>
    <col min="90" max="90" width="15" style="50" bestFit="1" customWidth="1"/>
    <col min="91" max="91" width="16.42578125" style="50" bestFit="1" customWidth="1"/>
    <col min="92" max="92" width="15" style="50" bestFit="1" customWidth="1"/>
    <col min="93" max="93" width="16.42578125" style="50" bestFit="1" customWidth="1"/>
    <col min="94" max="94" width="15" style="50" bestFit="1" customWidth="1"/>
    <col min="95" max="95" width="16.42578125" style="50" bestFit="1" customWidth="1"/>
    <col min="96" max="96" width="15" style="50" bestFit="1" customWidth="1"/>
    <col min="97" max="97" width="16.42578125" style="50" bestFit="1" customWidth="1"/>
    <col min="98" max="98" width="15" style="50" bestFit="1" customWidth="1"/>
    <col min="99" max="99" width="16.42578125" style="50" bestFit="1" customWidth="1"/>
    <col min="100" max="100" width="15" style="50" bestFit="1" customWidth="1"/>
    <col min="101" max="101" width="16.42578125" style="50" bestFit="1" customWidth="1"/>
    <col min="102" max="102" width="15" style="50" bestFit="1" customWidth="1"/>
    <col min="103" max="103" width="16.42578125" style="50" bestFit="1" customWidth="1"/>
    <col min="104" max="104" width="15" style="50" bestFit="1" customWidth="1"/>
    <col min="105" max="105" width="16.42578125" style="50" bestFit="1" customWidth="1"/>
    <col min="106" max="106" width="15" style="50" bestFit="1" customWidth="1"/>
    <col min="107" max="107" width="16.42578125" style="50" bestFit="1" customWidth="1"/>
    <col min="108" max="108" width="15" style="50" bestFit="1" customWidth="1"/>
    <col min="109" max="109" width="16.42578125" style="50" bestFit="1" customWidth="1"/>
    <col min="110" max="110" width="15" style="50" bestFit="1" customWidth="1"/>
    <col min="111" max="111" width="16.42578125" style="50" bestFit="1" customWidth="1"/>
    <col min="112" max="112" width="15" style="50" bestFit="1" customWidth="1"/>
    <col min="113" max="113" width="16.42578125" style="50" bestFit="1" customWidth="1"/>
    <col min="114" max="114" width="15" style="50" bestFit="1" customWidth="1"/>
    <col min="115" max="115" width="16.42578125" style="50" bestFit="1" customWidth="1"/>
    <col min="116" max="116" width="15" style="50" bestFit="1" customWidth="1"/>
    <col min="117" max="117" width="16.42578125" style="50" bestFit="1" customWidth="1"/>
    <col min="118" max="118" width="15" style="50" bestFit="1" customWidth="1"/>
    <col min="119" max="119" width="16.42578125" style="50" bestFit="1" customWidth="1"/>
    <col min="120" max="120" width="15" style="50" bestFit="1" customWidth="1"/>
    <col min="121" max="121" width="16.42578125" style="50" bestFit="1" customWidth="1"/>
    <col min="122" max="122" width="15" style="50" bestFit="1" customWidth="1"/>
    <col min="123" max="123" width="16.42578125" style="50" bestFit="1" customWidth="1"/>
    <col min="124" max="124" width="15" style="50" bestFit="1" customWidth="1"/>
    <col min="125" max="125" width="16.42578125" style="50" bestFit="1" customWidth="1"/>
    <col min="126" max="126" width="15" style="50" bestFit="1" customWidth="1"/>
    <col min="127" max="127" width="16.42578125" style="50" bestFit="1" customWidth="1"/>
    <col min="128" max="128" width="15" style="50" bestFit="1" customWidth="1"/>
    <col min="129" max="129" width="16.42578125" style="50" bestFit="1" customWidth="1"/>
    <col min="130" max="130" width="15" style="50" bestFit="1" customWidth="1"/>
    <col min="131" max="131" width="16.42578125" style="50" bestFit="1" customWidth="1"/>
    <col min="132" max="132" width="15" style="50" bestFit="1" customWidth="1"/>
    <col min="133" max="133" width="16.42578125" style="50" bestFit="1" customWidth="1"/>
    <col min="134" max="134" width="15" style="50" bestFit="1" customWidth="1"/>
    <col min="135" max="135" width="16.42578125" style="50" bestFit="1" customWidth="1"/>
    <col min="136" max="136" width="15" style="50" bestFit="1" customWidth="1"/>
    <col min="137" max="137" width="16.42578125" style="50" bestFit="1" customWidth="1"/>
    <col min="138" max="138" width="15" style="50" bestFit="1" customWidth="1"/>
    <col min="139" max="139" width="16.42578125" style="50" bestFit="1" customWidth="1"/>
    <col min="140" max="140" width="15" style="50" bestFit="1" customWidth="1"/>
    <col min="141" max="141" width="16.42578125" style="50" bestFit="1" customWidth="1"/>
    <col min="142" max="142" width="15" style="50" bestFit="1" customWidth="1"/>
    <col min="143" max="143" width="16.42578125" style="50" bestFit="1" customWidth="1"/>
    <col min="144" max="144" width="15" style="50" bestFit="1" customWidth="1"/>
    <col min="145" max="145" width="16.42578125" style="50" bestFit="1" customWidth="1"/>
    <col min="146" max="146" width="15" style="50" bestFit="1" customWidth="1"/>
    <col min="147" max="147" width="16.42578125" style="50" bestFit="1" customWidth="1"/>
    <col min="148" max="148" width="15" style="50" bestFit="1" customWidth="1"/>
    <col min="149" max="149" width="16.42578125" style="50" bestFit="1" customWidth="1"/>
    <col min="150" max="150" width="15" style="50" bestFit="1" customWidth="1"/>
    <col min="151" max="151" width="16.42578125" style="50" bestFit="1" customWidth="1"/>
    <col min="152" max="152" width="15" style="50" bestFit="1" customWidth="1"/>
    <col min="153" max="153" width="16.42578125" style="50" bestFit="1" customWidth="1"/>
    <col min="154" max="154" width="15" style="50" bestFit="1" customWidth="1"/>
    <col min="155" max="155" width="16.42578125" style="50" bestFit="1" customWidth="1"/>
    <col min="156" max="156" width="15" style="50" bestFit="1" customWidth="1"/>
    <col min="157" max="157" width="16.42578125" style="50" bestFit="1" customWidth="1"/>
    <col min="158" max="158" width="15" style="50" bestFit="1" customWidth="1"/>
    <col min="159" max="159" width="16.42578125" style="50" bestFit="1" customWidth="1"/>
    <col min="160" max="160" width="15" style="50" bestFit="1" customWidth="1"/>
    <col min="161" max="161" width="16.42578125" style="50" bestFit="1" customWidth="1"/>
    <col min="162" max="162" width="15" style="50" bestFit="1" customWidth="1"/>
    <col min="163" max="163" width="16.42578125" style="50" bestFit="1" customWidth="1"/>
    <col min="164" max="164" width="15" style="50" bestFit="1" customWidth="1"/>
    <col min="165" max="165" width="16.42578125" style="50" bestFit="1" customWidth="1"/>
    <col min="166" max="166" width="15" style="50" bestFit="1" customWidth="1"/>
    <col min="167" max="167" width="16.42578125" style="50" bestFit="1" customWidth="1"/>
    <col min="168" max="168" width="15" style="50" bestFit="1" customWidth="1"/>
    <col min="169" max="169" width="16.42578125" style="50" bestFit="1" customWidth="1"/>
    <col min="170" max="170" width="15" style="50" bestFit="1" customWidth="1"/>
    <col min="171" max="171" width="16.42578125" style="50" bestFit="1" customWidth="1"/>
    <col min="172" max="172" width="15" style="50" bestFit="1" customWidth="1"/>
    <col min="173" max="173" width="16.42578125" style="50" bestFit="1" customWidth="1"/>
    <col min="174" max="174" width="15" style="50" bestFit="1" customWidth="1"/>
    <col min="175" max="175" width="16.42578125" style="50" bestFit="1" customWidth="1"/>
    <col min="176" max="176" width="15" style="50" bestFit="1" customWidth="1"/>
    <col min="177" max="177" width="16.42578125" style="50" bestFit="1" customWidth="1"/>
    <col min="178" max="178" width="15" style="50" bestFit="1" customWidth="1"/>
    <col min="179" max="179" width="16.42578125" style="50" bestFit="1" customWidth="1"/>
    <col min="180" max="180" width="15" style="50" bestFit="1" customWidth="1"/>
    <col min="181" max="181" width="16.42578125" style="50" bestFit="1" customWidth="1"/>
    <col min="182" max="182" width="15" style="50" bestFit="1" customWidth="1"/>
    <col min="183" max="183" width="16.42578125" style="50" bestFit="1" customWidth="1"/>
    <col min="184" max="184" width="15" style="50" bestFit="1" customWidth="1"/>
    <col min="185" max="185" width="16.42578125" style="50" bestFit="1" customWidth="1"/>
    <col min="186" max="186" width="15" style="50" bestFit="1" customWidth="1"/>
    <col min="187" max="187" width="16.42578125" style="50" bestFit="1" customWidth="1"/>
    <col min="188" max="188" width="15" style="50" bestFit="1" customWidth="1"/>
    <col min="189" max="189" width="16.42578125" style="50" bestFit="1" customWidth="1"/>
    <col min="190" max="190" width="15" style="50" bestFit="1" customWidth="1"/>
    <col min="191" max="191" width="16.42578125" style="50" bestFit="1" customWidth="1"/>
    <col min="192" max="192" width="15" style="50" bestFit="1" customWidth="1"/>
    <col min="193" max="193" width="16.42578125" style="50" bestFit="1" customWidth="1"/>
    <col min="194" max="194" width="15" style="50" bestFit="1" customWidth="1"/>
    <col min="195" max="195" width="16.42578125" style="50" bestFit="1" customWidth="1"/>
    <col min="196" max="196" width="15" style="50" bestFit="1" customWidth="1"/>
    <col min="197" max="197" width="16.42578125" style="50" bestFit="1" customWidth="1"/>
    <col min="198" max="198" width="15" style="50" bestFit="1" customWidth="1"/>
    <col min="199" max="199" width="16.42578125" style="50" bestFit="1" customWidth="1"/>
    <col min="200" max="200" width="15" style="50" bestFit="1" customWidth="1"/>
    <col min="201" max="201" width="16.42578125" style="50" bestFit="1" customWidth="1"/>
    <col min="202" max="202" width="15" style="50" bestFit="1" customWidth="1"/>
    <col min="203" max="203" width="16.42578125" style="50" bestFit="1" customWidth="1"/>
    <col min="204" max="204" width="15" style="50" bestFit="1" customWidth="1"/>
    <col min="205" max="205" width="16.42578125" style="50" bestFit="1" customWidth="1"/>
    <col min="206" max="206" width="15" style="50" bestFit="1" customWidth="1"/>
    <col min="207" max="207" width="16.42578125" style="50" bestFit="1" customWidth="1"/>
    <col min="208" max="208" width="15" style="50" bestFit="1" customWidth="1"/>
    <col min="209" max="209" width="16.42578125" style="50" bestFit="1" customWidth="1"/>
    <col min="210" max="210" width="15" style="50" bestFit="1" customWidth="1"/>
    <col min="211" max="211" width="16.42578125" style="50" bestFit="1" customWidth="1"/>
    <col min="212" max="212" width="15" style="50" bestFit="1" customWidth="1"/>
    <col min="213" max="213" width="16.42578125" style="50" bestFit="1" customWidth="1"/>
    <col min="214" max="214" width="15" style="50" bestFit="1" customWidth="1"/>
    <col min="215" max="215" width="16.42578125" style="50" bestFit="1" customWidth="1"/>
    <col min="216" max="216" width="15" style="50" bestFit="1" customWidth="1"/>
    <col min="217" max="217" width="16.42578125" style="50" bestFit="1" customWidth="1"/>
    <col min="218" max="218" width="15" style="50" bestFit="1" customWidth="1"/>
    <col min="219" max="219" width="16.42578125" style="50" bestFit="1" customWidth="1"/>
    <col min="220" max="220" width="15" style="50" bestFit="1" customWidth="1"/>
    <col min="221" max="221" width="16.42578125" style="50" bestFit="1" customWidth="1"/>
    <col min="222" max="222" width="15" style="50" bestFit="1" customWidth="1"/>
    <col min="223" max="223" width="16.42578125" style="50" bestFit="1" customWidth="1"/>
    <col min="224" max="224" width="15" style="50" bestFit="1" customWidth="1"/>
    <col min="225" max="225" width="16.42578125" style="50" bestFit="1" customWidth="1"/>
    <col min="226" max="226" width="15" style="50" bestFit="1" customWidth="1"/>
    <col min="227" max="227" width="16.42578125" style="50" bestFit="1" customWidth="1"/>
    <col min="228" max="228" width="15" style="50" bestFit="1" customWidth="1"/>
    <col min="229" max="229" width="16.42578125" style="50" bestFit="1" customWidth="1"/>
    <col min="230" max="230" width="15" style="50" bestFit="1" customWidth="1"/>
    <col min="231" max="231" width="16.42578125" style="50" bestFit="1" customWidth="1"/>
    <col min="232" max="232" width="15" style="50" bestFit="1" customWidth="1"/>
    <col min="233" max="233" width="16.42578125" style="50" bestFit="1" customWidth="1"/>
    <col min="234" max="234" width="15" style="50" bestFit="1" customWidth="1"/>
    <col min="235" max="235" width="16.42578125" style="50" bestFit="1" customWidth="1"/>
    <col min="236" max="236" width="15" style="50" bestFit="1" customWidth="1"/>
    <col min="237" max="237" width="16.42578125" style="50" bestFit="1" customWidth="1"/>
    <col min="238" max="238" width="15" style="50" bestFit="1" customWidth="1"/>
    <col min="239" max="239" width="16.42578125" style="50" bestFit="1" customWidth="1"/>
    <col min="240" max="240" width="15" style="50" bestFit="1" customWidth="1"/>
    <col min="241" max="241" width="16.42578125" style="50" bestFit="1" customWidth="1"/>
    <col min="242" max="242" width="15" style="50" bestFit="1" customWidth="1"/>
    <col min="243" max="243" width="16.42578125" style="50" bestFit="1" customWidth="1"/>
    <col min="244" max="244" width="15" style="50" bestFit="1" customWidth="1"/>
    <col min="245" max="245" width="16.42578125" style="50" bestFit="1" customWidth="1"/>
    <col min="246" max="246" width="15" style="50" bestFit="1" customWidth="1"/>
    <col min="247" max="247" width="16.42578125" style="50" bestFit="1" customWidth="1"/>
    <col min="248" max="248" width="15" style="50" bestFit="1" customWidth="1"/>
    <col min="249" max="249" width="16.42578125" style="50" bestFit="1" customWidth="1"/>
    <col min="250" max="250" width="15" style="50" bestFit="1" customWidth="1"/>
    <col min="251" max="251" width="16.42578125" style="50" bestFit="1" customWidth="1"/>
    <col min="252" max="252" width="15" style="50" bestFit="1" customWidth="1"/>
    <col min="253" max="253" width="16.42578125" style="50" bestFit="1" customWidth="1"/>
    <col min="254" max="254" width="15" style="50" bestFit="1" customWidth="1"/>
    <col min="255" max="255" width="16.42578125" style="50" bestFit="1" customWidth="1"/>
    <col min="256" max="256" width="15" style="50" bestFit="1" customWidth="1"/>
    <col min="257" max="257" width="16.42578125" style="50" bestFit="1" customWidth="1"/>
    <col min="258" max="258" width="15" style="50" bestFit="1" customWidth="1"/>
    <col min="259" max="259" width="16.42578125" style="50" bestFit="1" customWidth="1"/>
    <col min="260" max="260" width="15" style="50" bestFit="1" customWidth="1"/>
    <col min="261" max="261" width="16.42578125" style="50" bestFit="1" customWidth="1"/>
    <col min="262" max="262" width="15" style="50" bestFit="1" customWidth="1"/>
    <col min="263" max="263" width="16.42578125" style="50" bestFit="1" customWidth="1"/>
    <col min="264" max="264" width="15" style="50" bestFit="1" customWidth="1"/>
    <col min="265" max="265" width="16.42578125" style="50" bestFit="1" customWidth="1"/>
    <col min="266" max="266" width="15" style="50" bestFit="1" customWidth="1"/>
    <col min="267" max="267" width="16.42578125" style="50" bestFit="1" customWidth="1"/>
    <col min="268" max="268" width="15" style="50" bestFit="1" customWidth="1"/>
    <col min="269" max="269" width="16.42578125" style="50" bestFit="1" customWidth="1"/>
    <col min="270" max="270" width="15" style="50" bestFit="1" customWidth="1"/>
    <col min="271" max="271" width="16.42578125" style="50" bestFit="1" customWidth="1"/>
    <col min="272" max="272" width="15" style="50" bestFit="1" customWidth="1"/>
    <col min="273" max="273" width="16.42578125" style="50" bestFit="1" customWidth="1"/>
    <col min="274" max="274" width="15" style="50" bestFit="1" customWidth="1"/>
    <col min="275" max="275" width="16.42578125" style="50" bestFit="1" customWidth="1"/>
    <col min="276" max="276" width="15" style="50" bestFit="1" customWidth="1"/>
    <col min="277" max="277" width="16.42578125" style="50" bestFit="1" customWidth="1"/>
    <col min="278" max="278" width="15" style="50" bestFit="1" customWidth="1"/>
    <col min="279" max="279" width="16.42578125" style="50" bestFit="1" customWidth="1"/>
    <col min="280" max="280" width="15" style="50" bestFit="1" customWidth="1"/>
    <col min="281" max="281" width="16.42578125" style="50" bestFit="1" customWidth="1"/>
    <col min="282" max="282" width="15" style="50" bestFit="1" customWidth="1"/>
    <col min="283" max="283" width="16.42578125" style="50" bestFit="1" customWidth="1"/>
    <col min="284" max="284" width="15" style="50" bestFit="1" customWidth="1"/>
    <col min="285" max="285" width="16.42578125" style="50" bestFit="1" customWidth="1"/>
    <col min="286" max="286" width="15" style="50" bestFit="1" customWidth="1"/>
    <col min="287" max="287" width="16.42578125" style="50" bestFit="1" customWidth="1"/>
    <col min="288" max="288" width="15" style="50" bestFit="1" customWidth="1"/>
    <col min="289" max="289" width="16.42578125" style="50" bestFit="1" customWidth="1"/>
    <col min="290" max="290" width="15" style="50" bestFit="1" customWidth="1"/>
    <col min="291" max="291" width="16.42578125" style="50" bestFit="1" customWidth="1"/>
    <col min="292" max="292" width="15" style="50" bestFit="1" customWidth="1"/>
    <col min="293" max="293" width="16.42578125" style="50" bestFit="1" customWidth="1"/>
    <col min="294" max="294" width="15" style="50" bestFit="1" customWidth="1"/>
    <col min="295" max="295" width="16.42578125" style="50" bestFit="1" customWidth="1"/>
    <col min="296" max="296" width="15" style="50" bestFit="1" customWidth="1"/>
    <col min="297" max="297" width="16.42578125" style="50" bestFit="1" customWidth="1"/>
    <col min="298" max="298" width="15" style="50" bestFit="1" customWidth="1"/>
    <col min="299" max="299" width="16.42578125" style="50" bestFit="1" customWidth="1"/>
    <col min="300" max="300" width="15" style="50" bestFit="1" customWidth="1"/>
    <col min="301" max="301" width="16.42578125" style="50" bestFit="1" customWidth="1"/>
    <col min="302" max="302" width="15" style="50" bestFit="1" customWidth="1"/>
    <col min="303" max="303" width="16.42578125" style="50" bestFit="1" customWidth="1"/>
    <col min="304" max="304" width="15" style="50" bestFit="1" customWidth="1"/>
    <col min="305" max="305" width="16.42578125" style="50" bestFit="1" customWidth="1"/>
    <col min="306" max="306" width="15" style="50" bestFit="1" customWidth="1"/>
    <col min="307" max="307" width="16.42578125" style="50" bestFit="1" customWidth="1"/>
    <col min="308" max="308" width="15" style="50" bestFit="1" customWidth="1"/>
    <col min="309" max="309" width="16.42578125" style="50" bestFit="1" customWidth="1"/>
    <col min="310" max="310" width="15" style="50" bestFit="1" customWidth="1"/>
    <col min="311" max="311" width="16.42578125" style="50" bestFit="1" customWidth="1"/>
    <col min="312" max="312" width="15" style="50" bestFit="1" customWidth="1"/>
    <col min="313" max="313" width="16.42578125" style="50" bestFit="1" customWidth="1"/>
    <col min="314" max="314" width="15" style="50" bestFit="1" customWidth="1"/>
    <col min="315" max="315" width="16.42578125" style="50" bestFit="1" customWidth="1"/>
    <col min="316" max="316" width="15" style="50" bestFit="1" customWidth="1"/>
    <col min="317" max="317" width="16.42578125" style="50" bestFit="1" customWidth="1"/>
    <col min="318" max="318" width="15" style="50" bestFit="1" customWidth="1"/>
    <col min="319" max="319" width="16.42578125" style="50" bestFit="1" customWidth="1"/>
    <col min="320" max="320" width="15" style="50" bestFit="1" customWidth="1"/>
    <col min="321" max="321" width="16.42578125" style="50" bestFit="1" customWidth="1"/>
    <col min="322" max="322" width="15" style="50" bestFit="1" customWidth="1"/>
    <col min="323" max="323" width="16.42578125" style="50" bestFit="1" customWidth="1"/>
    <col min="324" max="324" width="15" style="50" bestFit="1" customWidth="1"/>
    <col min="325" max="325" width="16.42578125" style="50" bestFit="1" customWidth="1"/>
    <col min="326" max="326" width="15" style="50" bestFit="1" customWidth="1"/>
    <col min="327" max="327" width="16.42578125" style="50" bestFit="1" customWidth="1"/>
    <col min="328" max="328" width="15" style="50" bestFit="1" customWidth="1"/>
    <col min="329" max="329" width="16.42578125" style="50" bestFit="1" customWidth="1"/>
    <col min="330" max="330" width="15" style="50" bestFit="1" customWidth="1"/>
    <col min="331" max="331" width="16.42578125" style="50" bestFit="1" customWidth="1"/>
    <col min="332" max="332" width="15" style="50" bestFit="1" customWidth="1"/>
    <col min="333" max="333" width="16.42578125" style="50" bestFit="1" customWidth="1"/>
    <col min="334" max="334" width="15" style="50" bestFit="1" customWidth="1"/>
    <col min="335" max="335" width="16.42578125" style="50" bestFit="1" customWidth="1"/>
    <col min="336" max="336" width="15" style="50" bestFit="1" customWidth="1"/>
    <col min="337" max="337" width="16.42578125" style="50" bestFit="1" customWidth="1"/>
    <col min="338" max="338" width="15" style="50" bestFit="1" customWidth="1"/>
    <col min="339" max="339" width="16.42578125" style="50" bestFit="1" customWidth="1"/>
    <col min="340" max="340" width="15" style="50" bestFit="1" customWidth="1"/>
    <col min="341" max="341" width="16.42578125" style="50" bestFit="1" customWidth="1"/>
    <col min="342" max="342" width="15" style="50" bestFit="1" customWidth="1"/>
    <col min="343" max="343" width="16.42578125" style="50" bestFit="1" customWidth="1"/>
    <col min="344" max="344" width="15" style="50" bestFit="1" customWidth="1"/>
    <col min="345" max="345" width="16.42578125" style="50" bestFit="1" customWidth="1"/>
    <col min="346" max="346" width="15" style="50" bestFit="1" customWidth="1"/>
    <col min="347" max="347" width="16.42578125" style="50" bestFit="1" customWidth="1"/>
    <col min="348" max="348" width="15" style="50" bestFit="1" customWidth="1"/>
    <col min="349" max="349" width="16.42578125" style="50" bestFit="1" customWidth="1"/>
    <col min="350" max="350" width="15" style="50" bestFit="1" customWidth="1"/>
    <col min="351" max="351" width="16.42578125" style="50" bestFit="1" customWidth="1"/>
    <col min="352" max="352" width="15" style="50" bestFit="1" customWidth="1"/>
    <col min="353" max="353" width="16.42578125" style="50" bestFit="1" customWidth="1"/>
    <col min="354" max="354" width="15" style="50" bestFit="1" customWidth="1"/>
    <col min="355" max="355" width="16.42578125" style="50" bestFit="1" customWidth="1"/>
    <col min="356" max="356" width="15" style="50" bestFit="1" customWidth="1"/>
    <col min="357" max="357" width="16.42578125" style="50" bestFit="1" customWidth="1"/>
    <col min="358" max="358" width="15" style="50" bestFit="1" customWidth="1"/>
    <col min="359" max="359" width="16.42578125" style="50" bestFit="1" customWidth="1"/>
    <col min="360" max="360" width="15" style="50" bestFit="1" customWidth="1"/>
    <col min="361" max="361" width="16.42578125" style="50" bestFit="1" customWidth="1"/>
    <col min="362" max="362" width="15" style="50" bestFit="1" customWidth="1"/>
    <col min="363" max="363" width="16.42578125" style="50" bestFit="1" customWidth="1"/>
    <col min="364" max="364" width="15" style="50" bestFit="1" customWidth="1"/>
    <col min="365" max="365" width="16.42578125" style="50" bestFit="1" customWidth="1"/>
    <col min="366" max="366" width="15" style="50" bestFit="1" customWidth="1"/>
    <col min="367" max="367" width="16.42578125" style="50" bestFit="1" customWidth="1"/>
    <col min="368" max="368" width="15" style="50" bestFit="1" customWidth="1"/>
    <col min="369" max="369" width="16.42578125" style="50" bestFit="1" customWidth="1"/>
    <col min="370" max="370" width="15" style="50" bestFit="1" customWidth="1"/>
    <col min="371" max="371" width="16.42578125" style="50" bestFit="1" customWidth="1"/>
    <col min="372" max="372" width="15" style="50" bestFit="1" customWidth="1"/>
    <col min="373" max="373" width="16.42578125" style="50" bestFit="1" customWidth="1"/>
    <col min="374" max="374" width="15" style="50" bestFit="1" customWidth="1"/>
    <col min="375" max="375" width="16.42578125" style="50" bestFit="1" customWidth="1"/>
    <col min="376" max="376" width="15" style="50" bestFit="1" customWidth="1"/>
    <col min="377" max="377" width="16.42578125" style="50" bestFit="1" customWidth="1"/>
    <col min="378" max="378" width="15" style="50" bestFit="1" customWidth="1"/>
    <col min="379" max="379" width="16.42578125" style="50" bestFit="1" customWidth="1"/>
    <col min="380" max="380" width="15" style="50" bestFit="1" customWidth="1"/>
    <col min="381" max="381" width="16.42578125" style="50" bestFit="1" customWidth="1"/>
    <col min="382" max="382" width="15" style="50" bestFit="1" customWidth="1"/>
    <col min="383" max="383" width="16.42578125" style="50" bestFit="1" customWidth="1"/>
    <col min="384" max="384" width="15" style="50" bestFit="1" customWidth="1"/>
    <col min="385" max="385" width="16.42578125" style="50" bestFit="1" customWidth="1"/>
    <col min="386" max="386" width="15" style="50" bestFit="1" customWidth="1"/>
    <col min="387" max="387" width="16.42578125" style="50" bestFit="1" customWidth="1"/>
    <col min="388" max="388" width="15" style="50" bestFit="1" customWidth="1"/>
    <col min="389" max="389" width="16.42578125" style="50" bestFit="1" customWidth="1"/>
    <col min="390" max="390" width="15" style="50" bestFit="1" customWidth="1"/>
    <col min="391" max="391" width="16.42578125" style="50" bestFit="1" customWidth="1"/>
    <col min="392" max="392" width="15" style="50" bestFit="1" customWidth="1"/>
    <col min="393" max="393" width="16.42578125" style="50" bestFit="1" customWidth="1"/>
    <col min="394" max="394" width="15" style="50" bestFit="1" customWidth="1"/>
    <col min="395" max="395" width="16.42578125" style="50" bestFit="1" customWidth="1"/>
    <col min="396" max="396" width="15" style="50" bestFit="1" customWidth="1"/>
    <col min="397" max="397" width="16.42578125" style="50" bestFit="1" customWidth="1"/>
    <col min="398" max="398" width="15" style="50" bestFit="1" customWidth="1"/>
    <col min="399" max="399" width="16.42578125" style="50" bestFit="1" customWidth="1"/>
    <col min="400" max="400" width="15" style="50" bestFit="1" customWidth="1"/>
    <col min="401" max="401" width="16.42578125" style="50" bestFit="1" customWidth="1"/>
    <col min="402" max="402" width="15" style="50" bestFit="1" customWidth="1"/>
    <col min="403" max="403" width="16.42578125" style="50" bestFit="1" customWidth="1"/>
    <col min="404" max="404" width="15" style="50" bestFit="1" customWidth="1"/>
    <col min="405" max="405" width="16.42578125" style="50" bestFit="1" customWidth="1"/>
    <col min="406" max="406" width="15" style="50" bestFit="1" customWidth="1"/>
    <col min="407" max="407" width="16.42578125" style="50" bestFit="1" customWidth="1"/>
    <col min="408" max="408" width="15" style="50" bestFit="1" customWidth="1"/>
    <col min="409" max="409" width="16.42578125" style="50" bestFit="1" customWidth="1"/>
    <col min="410" max="410" width="15" style="50" bestFit="1" customWidth="1"/>
    <col min="411" max="411" width="16.42578125" style="50" bestFit="1" customWidth="1"/>
    <col min="412" max="412" width="15" style="50" bestFit="1" customWidth="1"/>
    <col min="413" max="413" width="16.42578125" style="50" bestFit="1" customWidth="1"/>
    <col min="414" max="414" width="15" style="50" bestFit="1" customWidth="1"/>
    <col min="415" max="415" width="16.42578125" style="50" bestFit="1" customWidth="1"/>
    <col min="416" max="416" width="15" style="50" bestFit="1" customWidth="1"/>
    <col min="417" max="417" width="16.42578125" style="50" bestFit="1" customWidth="1"/>
    <col min="418" max="418" width="15" style="50" bestFit="1" customWidth="1"/>
    <col min="419" max="419" width="16.42578125" style="50" bestFit="1" customWidth="1"/>
    <col min="420" max="420" width="15" style="50" bestFit="1" customWidth="1"/>
    <col min="421" max="421" width="16.42578125" style="50" bestFit="1" customWidth="1"/>
    <col min="422" max="422" width="15" style="50" bestFit="1" customWidth="1"/>
    <col min="423" max="423" width="16.42578125" style="50" bestFit="1" customWidth="1"/>
    <col min="424" max="424" width="15" style="50" bestFit="1" customWidth="1"/>
    <col min="425" max="425" width="16.42578125" style="50" bestFit="1" customWidth="1"/>
    <col min="426" max="426" width="15" style="50" bestFit="1" customWidth="1"/>
    <col min="427" max="427" width="16.42578125" style="50" bestFit="1" customWidth="1"/>
    <col min="428" max="428" width="15" style="50" bestFit="1" customWidth="1"/>
    <col min="429" max="429" width="16.42578125" style="50" bestFit="1" customWidth="1"/>
    <col min="430" max="430" width="15" style="50" bestFit="1" customWidth="1"/>
    <col min="431" max="431" width="16.42578125" style="50" bestFit="1" customWidth="1"/>
    <col min="432" max="432" width="15" style="50" bestFit="1" customWidth="1"/>
    <col min="433" max="433" width="16.42578125" style="50" bestFit="1" customWidth="1"/>
    <col min="434" max="434" width="15" style="50" bestFit="1" customWidth="1"/>
    <col min="435" max="435" width="16.42578125" style="50" bestFit="1" customWidth="1"/>
    <col min="436" max="436" width="15" style="50" bestFit="1" customWidth="1"/>
    <col min="437" max="437" width="16.42578125" style="50" bestFit="1" customWidth="1"/>
    <col min="438" max="438" width="15" style="50" bestFit="1" customWidth="1"/>
    <col min="439" max="439" width="16.42578125" style="50" bestFit="1" customWidth="1"/>
    <col min="440" max="440" width="15" style="50" bestFit="1" customWidth="1"/>
    <col min="441" max="441" width="16.42578125" style="50" bestFit="1" customWidth="1"/>
    <col min="442" max="442" width="15" style="50" bestFit="1" customWidth="1"/>
    <col min="443" max="443" width="16.42578125" style="50" bestFit="1" customWidth="1"/>
    <col min="444" max="444" width="15" style="50" bestFit="1" customWidth="1"/>
    <col min="445" max="445" width="16.42578125" style="50" bestFit="1" customWidth="1"/>
    <col min="446" max="446" width="15" style="50" bestFit="1" customWidth="1"/>
    <col min="447" max="447" width="16.42578125" style="50" bestFit="1" customWidth="1"/>
    <col min="448" max="448" width="15" style="50" bestFit="1" customWidth="1"/>
    <col min="449" max="449" width="16.42578125" style="50" bestFit="1" customWidth="1"/>
    <col min="450" max="450" width="15" style="50" bestFit="1" customWidth="1"/>
    <col min="451" max="451" width="16.42578125" style="50" bestFit="1" customWidth="1"/>
    <col min="452" max="452" width="15" style="50" bestFit="1" customWidth="1"/>
    <col min="453" max="453" width="16.42578125" style="50" bestFit="1" customWidth="1"/>
    <col min="454" max="454" width="15" style="50" bestFit="1" customWidth="1"/>
    <col min="455" max="455" width="16.42578125" style="50" bestFit="1" customWidth="1"/>
    <col min="456" max="456" width="15" style="50" bestFit="1" customWidth="1"/>
    <col min="457" max="457" width="16.42578125" style="50" bestFit="1" customWidth="1"/>
    <col min="458" max="458" width="15" style="50" bestFit="1" customWidth="1"/>
    <col min="459" max="459" width="16.42578125" style="50" bestFit="1" customWidth="1"/>
    <col min="460" max="460" width="15" style="50" bestFit="1" customWidth="1"/>
    <col min="461" max="461" width="16.42578125" style="50" bestFit="1" customWidth="1"/>
    <col min="462" max="462" width="15" style="50" bestFit="1" customWidth="1"/>
    <col min="463" max="463" width="16.42578125" style="50" bestFit="1" customWidth="1"/>
    <col min="464" max="464" width="15" style="50" bestFit="1" customWidth="1"/>
    <col min="465" max="465" width="16.42578125" style="50" bestFit="1" customWidth="1"/>
    <col min="466" max="466" width="15" style="50" bestFit="1" customWidth="1"/>
    <col min="467" max="467" width="16.42578125" style="50" bestFit="1" customWidth="1"/>
    <col min="468" max="468" width="15" style="50" bestFit="1" customWidth="1"/>
    <col min="469" max="469" width="16.42578125" style="50" bestFit="1" customWidth="1"/>
    <col min="470" max="470" width="15" style="50" bestFit="1" customWidth="1"/>
    <col min="471" max="471" width="16.42578125" style="50" bestFit="1" customWidth="1"/>
    <col min="472" max="472" width="15" style="50" bestFit="1" customWidth="1"/>
    <col min="473" max="473" width="16.42578125" style="50" bestFit="1" customWidth="1"/>
    <col min="474" max="474" width="15" style="50" bestFit="1" customWidth="1"/>
    <col min="475" max="475" width="16.42578125" style="50" bestFit="1" customWidth="1"/>
    <col min="476" max="476" width="15" style="50" bestFit="1" customWidth="1"/>
    <col min="477" max="477" width="16.42578125" style="50" bestFit="1" customWidth="1"/>
    <col min="478" max="478" width="15" style="50" bestFit="1" customWidth="1"/>
    <col min="479" max="479" width="16.42578125" style="50" bestFit="1" customWidth="1"/>
    <col min="480" max="480" width="15" style="50" bestFit="1" customWidth="1"/>
    <col min="481" max="481" width="16.42578125" style="50" bestFit="1" customWidth="1"/>
    <col min="482" max="482" width="15" style="50" bestFit="1" customWidth="1"/>
    <col min="483" max="483" width="16.42578125" style="50" bestFit="1" customWidth="1"/>
    <col min="484" max="484" width="15" style="50" bestFit="1" customWidth="1"/>
    <col min="485" max="485" width="16.42578125" style="50" bestFit="1" customWidth="1"/>
    <col min="486" max="486" width="15" style="50" bestFit="1" customWidth="1"/>
    <col min="487" max="487" width="16.42578125" style="50" bestFit="1" customWidth="1"/>
    <col min="488" max="488" width="15" style="50" bestFit="1" customWidth="1"/>
    <col min="489" max="489" width="16.42578125" style="50" bestFit="1" customWidth="1"/>
    <col min="490" max="490" width="15" style="50" bestFit="1" customWidth="1"/>
    <col min="491" max="491" width="16.42578125" style="50" bestFit="1" customWidth="1"/>
    <col min="492" max="492" width="15" style="50" bestFit="1" customWidth="1"/>
    <col min="493" max="493" width="16.42578125" style="50" bestFit="1" customWidth="1"/>
    <col min="494" max="494" width="15" style="50" bestFit="1" customWidth="1"/>
    <col min="495" max="495" width="16.42578125" style="50" bestFit="1" customWidth="1"/>
    <col min="496" max="496" width="15" style="50" bestFit="1" customWidth="1"/>
    <col min="497" max="497" width="16.42578125" style="50" bestFit="1" customWidth="1"/>
    <col min="498" max="498" width="15" style="50" bestFit="1" customWidth="1"/>
    <col min="499" max="499" width="16.42578125" style="50" bestFit="1" customWidth="1"/>
    <col min="500" max="500" width="15" style="50" bestFit="1" customWidth="1"/>
    <col min="501" max="501" width="16.42578125" style="50" bestFit="1" customWidth="1"/>
    <col min="502" max="502" width="15" style="50" bestFit="1" customWidth="1"/>
    <col min="503" max="503" width="16.42578125" style="50" bestFit="1" customWidth="1"/>
    <col min="504" max="504" width="15" style="50" bestFit="1" customWidth="1"/>
    <col min="505" max="505" width="16.42578125" style="50" bestFit="1" customWidth="1"/>
    <col min="506" max="506" width="15" style="50" bestFit="1" customWidth="1"/>
    <col min="507" max="507" width="16.42578125" style="50" bestFit="1" customWidth="1"/>
    <col min="508" max="508" width="15" style="50" bestFit="1" customWidth="1"/>
    <col min="509" max="509" width="16.42578125" style="50" bestFit="1" customWidth="1"/>
    <col min="510" max="510" width="15" style="50" bestFit="1" customWidth="1"/>
    <col min="511" max="511" width="16.42578125" style="50" bestFit="1" customWidth="1"/>
    <col min="512" max="512" width="15" style="50" bestFit="1" customWidth="1"/>
    <col min="513" max="513" width="16.42578125" style="50" bestFit="1" customWidth="1"/>
    <col min="514" max="514" width="15" style="50" bestFit="1" customWidth="1"/>
    <col min="515" max="515" width="16.42578125" style="50" bestFit="1" customWidth="1"/>
    <col min="516" max="516" width="15" style="50" bestFit="1" customWidth="1"/>
    <col min="517" max="517" width="16.42578125" style="50" bestFit="1" customWidth="1"/>
    <col min="518" max="518" width="15" style="50" bestFit="1" customWidth="1"/>
    <col min="519" max="519" width="16.42578125" style="50" bestFit="1" customWidth="1"/>
    <col min="520" max="520" width="15" style="50" bestFit="1" customWidth="1"/>
    <col min="521" max="521" width="16.42578125" style="50" bestFit="1" customWidth="1"/>
    <col min="522" max="522" width="15" style="50" bestFit="1" customWidth="1"/>
    <col min="523" max="523" width="16.42578125" style="50" bestFit="1" customWidth="1"/>
    <col min="524" max="524" width="15" style="50" bestFit="1" customWidth="1"/>
    <col min="525" max="525" width="16.42578125" style="50" bestFit="1" customWidth="1"/>
    <col min="526" max="526" width="15" style="50" bestFit="1" customWidth="1"/>
    <col min="527" max="527" width="16.42578125" style="50" bestFit="1" customWidth="1"/>
    <col min="528" max="528" width="15" style="50" bestFit="1" customWidth="1"/>
    <col min="529" max="529" width="16.42578125" style="50" bestFit="1" customWidth="1"/>
    <col min="530" max="530" width="15" style="50" bestFit="1" customWidth="1"/>
    <col min="531" max="531" width="16.42578125" style="50" bestFit="1" customWidth="1"/>
    <col min="532" max="532" width="15" style="50" bestFit="1" customWidth="1"/>
    <col min="533" max="533" width="16.42578125" style="50" bestFit="1" customWidth="1"/>
    <col min="534" max="534" width="15" style="50" bestFit="1" customWidth="1"/>
    <col min="535" max="535" width="16.42578125" style="50" bestFit="1" customWidth="1"/>
    <col min="536" max="536" width="15" style="50" bestFit="1" customWidth="1"/>
    <col min="537" max="537" width="16.42578125" style="50" bestFit="1" customWidth="1"/>
    <col min="538" max="538" width="15" style="50" bestFit="1" customWidth="1"/>
    <col min="539" max="539" width="16.42578125" style="50" bestFit="1" customWidth="1"/>
    <col min="540" max="540" width="15" style="50" bestFit="1" customWidth="1"/>
    <col min="541" max="541" width="16.42578125" style="50" bestFit="1" customWidth="1"/>
    <col min="542" max="542" width="15" style="50" bestFit="1" customWidth="1"/>
    <col min="543" max="543" width="16.42578125" style="50" bestFit="1" customWidth="1"/>
    <col min="544" max="544" width="15" style="50" bestFit="1" customWidth="1"/>
    <col min="545" max="545" width="16.42578125" style="50" bestFit="1" customWidth="1"/>
    <col min="546" max="546" width="15" style="50" bestFit="1" customWidth="1"/>
    <col min="547" max="547" width="16.42578125" style="50" bestFit="1" customWidth="1"/>
    <col min="548" max="548" width="15" style="50" bestFit="1" customWidth="1"/>
    <col min="549" max="549" width="16.42578125" style="50" bestFit="1" customWidth="1"/>
    <col min="550" max="550" width="15" style="50" bestFit="1" customWidth="1"/>
    <col min="551" max="551" width="16.42578125" style="50" bestFit="1" customWidth="1"/>
    <col min="552" max="552" width="15" style="50" bestFit="1" customWidth="1"/>
    <col min="553" max="553" width="16.42578125" style="50" bestFit="1" customWidth="1"/>
    <col min="554" max="554" width="15" style="50" bestFit="1" customWidth="1"/>
    <col min="555" max="555" width="16.42578125" style="50" bestFit="1" customWidth="1"/>
    <col min="556" max="556" width="15" style="50" bestFit="1" customWidth="1"/>
    <col min="557" max="557" width="16.42578125" style="50" bestFit="1" customWidth="1"/>
    <col min="558" max="558" width="15" style="50" bestFit="1" customWidth="1"/>
    <col min="559" max="559" width="16.42578125" style="50" bestFit="1" customWidth="1"/>
    <col min="560" max="560" width="15" style="50" bestFit="1" customWidth="1"/>
    <col min="561" max="561" width="16.42578125" style="50" bestFit="1" customWidth="1"/>
    <col min="562" max="562" width="15" style="50" bestFit="1" customWidth="1"/>
    <col min="563" max="563" width="16.42578125" style="50" bestFit="1" customWidth="1"/>
    <col min="564" max="564" width="15" style="50" bestFit="1" customWidth="1"/>
    <col min="565" max="565" width="16.42578125" style="50" bestFit="1" customWidth="1"/>
    <col min="566" max="566" width="15" style="50" bestFit="1" customWidth="1"/>
    <col min="567" max="567" width="16.42578125" style="50" bestFit="1" customWidth="1"/>
    <col min="568" max="568" width="15" style="50" bestFit="1" customWidth="1"/>
    <col min="569" max="569" width="16.42578125" style="50" bestFit="1" customWidth="1"/>
    <col min="570" max="570" width="15" style="50" bestFit="1" customWidth="1"/>
    <col min="571" max="571" width="16.42578125" style="50" bestFit="1" customWidth="1"/>
    <col min="572" max="572" width="15" style="50" bestFit="1" customWidth="1"/>
    <col min="573" max="573" width="16.42578125" style="50" bestFit="1" customWidth="1"/>
    <col min="574" max="574" width="15" style="50" bestFit="1" customWidth="1"/>
    <col min="575" max="575" width="16.42578125" style="50" bestFit="1" customWidth="1"/>
    <col min="576" max="576" width="15" style="50" bestFit="1" customWidth="1"/>
    <col min="577" max="577" width="16.42578125" style="50" bestFit="1" customWidth="1"/>
    <col min="578" max="578" width="15" style="50" bestFit="1" customWidth="1"/>
    <col min="579" max="579" width="16.42578125" style="50" bestFit="1" customWidth="1"/>
    <col min="580" max="580" width="15" style="50" bestFit="1" customWidth="1"/>
    <col min="581" max="581" width="16.42578125" style="50" bestFit="1" customWidth="1"/>
    <col min="582" max="582" width="15" style="50" bestFit="1" customWidth="1"/>
    <col min="583" max="583" width="16.42578125" style="50" bestFit="1" customWidth="1"/>
    <col min="584" max="584" width="19.28515625" style="50" bestFit="1" customWidth="1"/>
    <col min="585" max="585" width="20.7109375" style="50" bestFit="1" customWidth="1"/>
    <col min="586" max="16384" width="10.85546875" style="50"/>
  </cols>
  <sheetData>
    <row r="1" spans="1:15" ht="20.25" thickBot="1" x14ac:dyDescent="0.35">
      <c r="A1" s="49" t="s">
        <v>152</v>
      </c>
    </row>
    <row r="2" spans="1:15" ht="32.25" thickTop="1" x14ac:dyDescent="0.25">
      <c r="A2" s="53" t="s">
        <v>153</v>
      </c>
      <c r="B2" s="53" t="s">
        <v>13</v>
      </c>
      <c r="C2" s="54" t="s">
        <v>154</v>
      </c>
      <c r="D2" s="54" t="s">
        <v>155</v>
      </c>
      <c r="E2" s="55" t="s">
        <v>156</v>
      </c>
      <c r="F2" s="56" t="s">
        <v>157</v>
      </c>
      <c r="G2" s="56" t="s">
        <v>158</v>
      </c>
      <c r="H2" s="56" t="s">
        <v>159</v>
      </c>
      <c r="I2" s="56" t="s">
        <v>160</v>
      </c>
      <c r="J2" s="57" t="s">
        <v>161</v>
      </c>
      <c r="K2" s="55" t="s">
        <v>162</v>
      </c>
      <c r="L2" s="58"/>
    </row>
    <row r="3" spans="1:15" x14ac:dyDescent="0.25">
      <c r="A3" s="59">
        <v>156149</v>
      </c>
      <c r="B3" s="50" t="s">
        <v>40</v>
      </c>
      <c r="C3" s="50">
        <v>311329</v>
      </c>
      <c r="D3" s="50">
        <v>46.25</v>
      </c>
      <c r="E3" s="51">
        <v>202141.63701803496</v>
      </c>
      <c r="F3" s="50" t="s">
        <v>163</v>
      </c>
      <c r="G3" s="50" t="s">
        <v>164</v>
      </c>
      <c r="H3" s="50" t="s">
        <v>165</v>
      </c>
      <c r="I3" s="50" t="s">
        <v>166</v>
      </c>
      <c r="J3" s="52">
        <f>IF(F3="Yes",E3,C3*_xlfn.XLOOKUP(IF(OR(B3="Retrofit",B3="New Home Construction"),B3&amp;" - "&amp;I3,B3),$M$10:$M$18,$N$10:$N$18))</f>
        <v>202141.63701803496</v>
      </c>
      <c r="K3" s="51">
        <f>D3*_xlfn.XLOOKUP(IF(OR(B3="Retrofit",B3="New Home Construction"),B3&amp;" - "&amp;I3,B3),$M$10:$M$18,$O$10:$O$18)</f>
        <v>43.173938679245289</v>
      </c>
    </row>
    <row r="4" spans="1:15" x14ac:dyDescent="0.25">
      <c r="A4" s="59">
        <v>158236</v>
      </c>
      <c r="B4" s="50" t="s">
        <v>40</v>
      </c>
      <c r="C4" s="50">
        <v>15950.815999999999</v>
      </c>
      <c r="D4" s="50">
        <v>0.872</v>
      </c>
      <c r="E4" s="51">
        <v>14666.380121883425</v>
      </c>
      <c r="F4" s="60" t="s">
        <v>167</v>
      </c>
      <c r="G4" s="50" t="s">
        <v>164</v>
      </c>
      <c r="H4" s="50" t="s">
        <v>168</v>
      </c>
      <c r="I4" s="50" t="s">
        <v>166</v>
      </c>
      <c r="J4" s="52">
        <f t="shared" ref="J4:J67" si="0">IF(F4="Yes",E4,C4*_xlfn.XLOOKUP(IF(OR(B4="Retrofit",B4="New Home Construction"),B4&amp;" - "&amp;I4,B4),$M$10:$M$18,$N$10:$N$18))</f>
        <v>14176.551294402621</v>
      </c>
      <c r="K4" s="51">
        <f t="shared" ref="K4:K67" si="1">D4*_xlfn.XLOOKUP(IF(OR(B4="Retrofit",B4="New Home Construction"),B4&amp;" - "&amp;I4,B4),$M$10:$M$18,$O$10:$O$18)</f>
        <v>0.81400377358490572</v>
      </c>
    </row>
    <row r="5" spans="1:15" x14ac:dyDescent="0.25">
      <c r="A5" s="59">
        <v>162267</v>
      </c>
      <c r="B5" s="50" t="s">
        <v>40</v>
      </c>
      <c r="C5" s="50">
        <v>115440</v>
      </c>
      <c r="D5" s="50">
        <v>0</v>
      </c>
      <c r="E5" s="51">
        <v>106144.21991139656</v>
      </c>
      <c r="F5" s="50" t="s">
        <v>163</v>
      </c>
      <c r="G5" s="50" t="s">
        <v>164</v>
      </c>
      <c r="H5" s="50" t="s">
        <v>168</v>
      </c>
      <c r="I5" s="50" t="s">
        <v>166</v>
      </c>
      <c r="J5" s="52">
        <f t="shared" si="0"/>
        <v>106144.21991139656</v>
      </c>
      <c r="K5" s="51">
        <f t="shared" si="1"/>
        <v>0</v>
      </c>
      <c r="M5" s="61"/>
      <c r="N5" s="61"/>
      <c r="O5" s="61"/>
    </row>
    <row r="6" spans="1:15" x14ac:dyDescent="0.25">
      <c r="A6" s="59">
        <v>169114</v>
      </c>
      <c r="B6" s="50" t="s">
        <v>40</v>
      </c>
      <c r="C6" s="50">
        <v>13303</v>
      </c>
      <c r="D6" s="50">
        <v>4.0999999999999996</v>
      </c>
      <c r="E6" s="51">
        <v>8637.454902212512</v>
      </c>
      <c r="F6" s="50" t="s">
        <v>163</v>
      </c>
      <c r="G6" s="50" t="s">
        <v>164</v>
      </c>
      <c r="H6" s="50" t="s">
        <v>168</v>
      </c>
      <c r="I6" s="50" t="s">
        <v>166</v>
      </c>
      <c r="J6" s="52">
        <f t="shared" si="0"/>
        <v>8637.454902212512</v>
      </c>
      <c r="K6" s="51">
        <f t="shared" si="1"/>
        <v>3.8273113207547169</v>
      </c>
      <c r="M6" s="62" t="s">
        <v>169</v>
      </c>
      <c r="N6" s="61"/>
      <c r="O6" s="61"/>
    </row>
    <row r="7" spans="1:15" ht="16.5" thickBot="1" x14ac:dyDescent="0.3">
      <c r="A7" s="59">
        <v>171647</v>
      </c>
      <c r="B7" s="50" t="s">
        <v>40</v>
      </c>
      <c r="C7" s="50">
        <v>4731.82</v>
      </c>
      <c r="D7" s="50">
        <v>1.03</v>
      </c>
      <c r="E7" s="51">
        <v>4350.7912565934203</v>
      </c>
      <c r="F7" s="50" t="s">
        <v>163</v>
      </c>
      <c r="G7" s="50" t="s">
        <v>164</v>
      </c>
      <c r="H7" s="50" t="s">
        <v>168</v>
      </c>
      <c r="I7" s="50" t="s">
        <v>166</v>
      </c>
      <c r="J7" s="52">
        <f t="shared" si="0"/>
        <v>4350.7912565934203</v>
      </c>
      <c r="K7" s="51">
        <f t="shared" si="1"/>
        <v>0.961495283018868</v>
      </c>
      <c r="M7" s="61"/>
      <c r="N7" s="61"/>
      <c r="O7" s="61"/>
    </row>
    <row r="8" spans="1:15" x14ac:dyDescent="0.25">
      <c r="A8" s="59">
        <v>171874</v>
      </c>
      <c r="B8" s="50" t="s">
        <v>40</v>
      </c>
      <c r="C8" s="50">
        <v>48090</v>
      </c>
      <c r="D8" s="50">
        <v>12.3</v>
      </c>
      <c r="E8" s="51">
        <v>44217.563544170654</v>
      </c>
      <c r="F8" s="50" t="s">
        <v>163</v>
      </c>
      <c r="G8" s="50" t="s">
        <v>164</v>
      </c>
      <c r="H8" s="50" t="s">
        <v>165</v>
      </c>
      <c r="I8" s="50" t="s">
        <v>166</v>
      </c>
      <c r="J8" s="52">
        <f t="shared" si="0"/>
        <v>44217.563544170654</v>
      </c>
      <c r="K8" s="51">
        <f t="shared" si="1"/>
        <v>11.481933962264153</v>
      </c>
      <c r="M8" s="80" t="s">
        <v>13</v>
      </c>
      <c r="N8" s="63" t="s">
        <v>170</v>
      </c>
      <c r="O8" s="63" t="s">
        <v>171</v>
      </c>
    </row>
    <row r="9" spans="1:15" x14ac:dyDescent="0.25">
      <c r="A9" s="59">
        <v>173773</v>
      </c>
      <c r="B9" s="50" t="s">
        <v>40</v>
      </c>
      <c r="C9" s="50">
        <v>402872</v>
      </c>
      <c r="D9" s="50">
        <v>52.07</v>
      </c>
      <c r="E9" s="51">
        <v>261579.24764069449</v>
      </c>
      <c r="F9" s="50" t="s">
        <v>163</v>
      </c>
      <c r="G9" s="50" t="s">
        <v>164</v>
      </c>
      <c r="H9" s="50" t="s">
        <v>165</v>
      </c>
      <c r="I9" s="50" t="s">
        <v>166</v>
      </c>
      <c r="J9" s="52">
        <f t="shared" si="0"/>
        <v>261579.24764069449</v>
      </c>
      <c r="K9" s="51">
        <f t="shared" si="1"/>
        <v>48.606853773584909</v>
      </c>
      <c r="M9" s="81"/>
      <c r="N9" s="64" t="s">
        <v>172</v>
      </c>
      <c r="O9" s="64" t="s">
        <v>171</v>
      </c>
    </row>
    <row r="10" spans="1:15" x14ac:dyDescent="0.25">
      <c r="A10" s="59" t="s">
        <v>173</v>
      </c>
      <c r="B10" s="50" t="s">
        <v>40</v>
      </c>
      <c r="C10" s="50">
        <v>1105</v>
      </c>
      <c r="D10" s="50">
        <v>0.4</v>
      </c>
      <c r="E10" s="51">
        <v>717.46129947717247</v>
      </c>
      <c r="F10" s="50" t="s">
        <v>163</v>
      </c>
      <c r="G10" s="50" t="s">
        <v>164</v>
      </c>
      <c r="H10" s="50" t="s">
        <v>168</v>
      </c>
      <c r="I10" s="50" t="s">
        <v>166</v>
      </c>
      <c r="J10" s="52">
        <f t="shared" si="0"/>
        <v>717.46129947717247</v>
      </c>
      <c r="K10" s="51">
        <f t="shared" si="1"/>
        <v>0.3733962264150944</v>
      </c>
      <c r="M10" s="65" t="s">
        <v>174</v>
      </c>
      <c r="N10" s="61">
        <v>0.69278877453033116</v>
      </c>
      <c r="O10" s="61">
        <v>0.75359342915811089</v>
      </c>
    </row>
    <row r="11" spans="1:15" x14ac:dyDescent="0.25">
      <c r="A11" s="59" t="s">
        <v>175</v>
      </c>
      <c r="B11" s="50" t="s">
        <v>40</v>
      </c>
      <c r="C11" s="50">
        <v>12828.285600000001</v>
      </c>
      <c r="D11" s="50">
        <v>2.7923999999999998</v>
      </c>
      <c r="E11" s="51">
        <v>11795.290781467447</v>
      </c>
      <c r="F11" s="50" t="s">
        <v>163</v>
      </c>
      <c r="G11" s="50" t="s">
        <v>164</v>
      </c>
      <c r="H11" s="50" t="s">
        <v>168</v>
      </c>
      <c r="I11" s="50" t="s">
        <v>166</v>
      </c>
      <c r="J11" s="52">
        <f t="shared" si="0"/>
        <v>11795.290781467447</v>
      </c>
      <c r="K11" s="51">
        <f t="shared" si="1"/>
        <v>2.6066790566037739</v>
      </c>
      <c r="M11" s="66" t="s">
        <v>176</v>
      </c>
      <c r="N11" s="67">
        <v>0.62295233552977314</v>
      </c>
      <c r="O11" s="67">
        <v>0.60097434726345433</v>
      </c>
    </row>
    <row r="12" spans="1:15" x14ac:dyDescent="0.25">
      <c r="A12" s="59">
        <v>176460</v>
      </c>
      <c r="B12" s="50" t="s">
        <v>40</v>
      </c>
      <c r="C12" s="50">
        <v>1782.472</v>
      </c>
      <c r="D12" s="50">
        <v>0.38800000000000001</v>
      </c>
      <c r="E12" s="51">
        <v>1638.9388422895604</v>
      </c>
      <c r="F12" s="50" t="s">
        <v>163</v>
      </c>
      <c r="G12" s="50" t="s">
        <v>164</v>
      </c>
      <c r="H12" s="50" t="s">
        <v>165</v>
      </c>
      <c r="I12" s="50" t="s">
        <v>166</v>
      </c>
      <c r="J12" s="52">
        <f t="shared" si="0"/>
        <v>1638.9388422895604</v>
      </c>
      <c r="K12" s="51">
        <f t="shared" si="1"/>
        <v>0.36219433962264158</v>
      </c>
      <c r="M12" s="65" t="s">
        <v>177</v>
      </c>
      <c r="N12" s="61">
        <v>0.31907140478569052</v>
      </c>
      <c r="O12" s="61">
        <v>3.4000000000000008</v>
      </c>
    </row>
    <row r="13" spans="1:15" x14ac:dyDescent="0.25">
      <c r="A13" s="59">
        <v>176491</v>
      </c>
      <c r="B13" s="50" t="s">
        <v>40</v>
      </c>
      <c r="C13" s="50">
        <v>4013.3184000000001</v>
      </c>
      <c r="D13" s="50">
        <v>0.87360000000000004</v>
      </c>
      <c r="E13" s="51">
        <v>3690.1468366602062</v>
      </c>
      <c r="F13" s="50" t="s">
        <v>163</v>
      </c>
      <c r="G13" s="50" t="s">
        <v>164</v>
      </c>
      <c r="H13" s="50" t="s">
        <v>165</v>
      </c>
      <c r="I13" s="50" t="s">
        <v>166</v>
      </c>
      <c r="J13" s="52">
        <f t="shared" si="0"/>
        <v>3690.1468366602062</v>
      </c>
      <c r="K13" s="51">
        <f t="shared" si="1"/>
        <v>0.81549735849056615</v>
      </c>
      <c r="M13" s="66" t="s">
        <v>178</v>
      </c>
      <c r="N13" s="67">
        <v>0.18511089729199434</v>
      </c>
      <c r="O13" s="67">
        <v>1.3342541436464088</v>
      </c>
    </row>
    <row r="14" spans="1:15" x14ac:dyDescent="0.25">
      <c r="A14" s="59">
        <v>178032</v>
      </c>
      <c r="B14" s="50" t="s">
        <v>40</v>
      </c>
      <c r="C14" s="50">
        <v>9371.76</v>
      </c>
      <c r="D14" s="50">
        <v>2.04</v>
      </c>
      <c r="E14" s="51">
        <v>8617.1011295636672</v>
      </c>
      <c r="F14" s="50" t="s">
        <v>163</v>
      </c>
      <c r="G14" s="50" t="s">
        <v>164</v>
      </c>
      <c r="H14" s="50" t="s">
        <v>165</v>
      </c>
      <c r="I14" s="50" t="s">
        <v>166</v>
      </c>
      <c r="J14" s="52">
        <f t="shared" si="0"/>
        <v>8617.1011295636672</v>
      </c>
      <c r="K14" s="51">
        <f t="shared" si="1"/>
        <v>1.9043207547169814</v>
      </c>
      <c r="M14" s="65" t="s">
        <v>48</v>
      </c>
      <c r="N14" s="61">
        <v>1.0158828657694825</v>
      </c>
      <c r="O14" s="61">
        <v>0.93958777540867089</v>
      </c>
    </row>
    <row r="15" spans="1:15" x14ac:dyDescent="0.25">
      <c r="A15" s="59" t="s">
        <v>179</v>
      </c>
      <c r="B15" s="50" t="s">
        <v>40</v>
      </c>
      <c r="C15" s="50">
        <v>15384.92</v>
      </c>
      <c r="D15" s="50">
        <v>1.6</v>
      </c>
      <c r="E15" s="51">
        <v>9989.2169190518907</v>
      </c>
      <c r="F15" s="50" t="s">
        <v>163</v>
      </c>
      <c r="G15" s="50" t="s">
        <v>164</v>
      </c>
      <c r="H15" s="50" t="s">
        <v>165</v>
      </c>
      <c r="I15" s="50" t="s">
        <v>166</v>
      </c>
      <c r="J15" s="52">
        <f t="shared" si="0"/>
        <v>9989.2169190518907</v>
      </c>
      <c r="K15" s="51">
        <f t="shared" si="1"/>
        <v>1.4935849056603776</v>
      </c>
      <c r="M15" s="66" t="s">
        <v>180</v>
      </c>
      <c r="N15" s="67">
        <v>0.56165140699976035</v>
      </c>
      <c r="O15" s="67">
        <v>0.52877697841726612</v>
      </c>
    </row>
    <row r="16" spans="1:15" x14ac:dyDescent="0.25">
      <c r="A16" s="59" t="s">
        <v>181</v>
      </c>
      <c r="B16" s="50" t="s">
        <v>40</v>
      </c>
      <c r="C16" s="50">
        <v>166930.18599999999</v>
      </c>
      <c r="D16" s="50">
        <v>25.5883</v>
      </c>
      <c r="E16" s="51">
        <v>153488.17024111509</v>
      </c>
      <c r="F16" s="50" t="s">
        <v>163</v>
      </c>
      <c r="G16" s="50" t="s">
        <v>164</v>
      </c>
      <c r="H16" s="50" t="s">
        <v>165</v>
      </c>
      <c r="I16" s="50" t="s">
        <v>166</v>
      </c>
      <c r="J16" s="52">
        <f t="shared" si="0"/>
        <v>153488.17024111509</v>
      </c>
      <c r="K16" s="51">
        <f t="shared" si="1"/>
        <v>23.886436650943399</v>
      </c>
      <c r="M16" s="65" t="s">
        <v>182</v>
      </c>
      <c r="N16" s="61">
        <v>0.88876652419554103</v>
      </c>
      <c r="O16" s="61">
        <v>0.93349056603773595</v>
      </c>
    </row>
    <row r="17" spans="1:23" x14ac:dyDescent="0.25">
      <c r="A17" s="59">
        <v>178246</v>
      </c>
      <c r="B17" s="50" t="s">
        <v>40</v>
      </c>
      <c r="C17" s="50">
        <v>4314</v>
      </c>
      <c r="D17" s="50">
        <v>0.5</v>
      </c>
      <c r="E17" s="51">
        <v>2801.020856058391</v>
      </c>
      <c r="F17" s="50" t="s">
        <v>163</v>
      </c>
      <c r="G17" s="50" t="s">
        <v>164</v>
      </c>
      <c r="H17" s="50" t="s">
        <v>168</v>
      </c>
      <c r="I17" s="50" t="s">
        <v>166</v>
      </c>
      <c r="J17" s="52">
        <f t="shared" si="0"/>
        <v>2801.020856058391</v>
      </c>
      <c r="K17" s="51">
        <f t="shared" si="1"/>
        <v>0.46674528301886797</v>
      </c>
      <c r="M17" s="66" t="s">
        <v>183</v>
      </c>
      <c r="N17" s="67">
        <v>0.88876652419554103</v>
      </c>
      <c r="O17" s="67">
        <v>0.93349056603773595</v>
      </c>
    </row>
    <row r="18" spans="1:23" ht="16.5" thickBot="1" x14ac:dyDescent="0.3">
      <c r="A18" s="59" t="s">
        <v>184</v>
      </c>
      <c r="B18" s="50" t="s">
        <v>40</v>
      </c>
      <c r="C18" s="50">
        <v>8971</v>
      </c>
      <c r="D18" s="50">
        <v>1.8</v>
      </c>
      <c r="E18" s="51">
        <v>5824.7468937644471</v>
      </c>
      <c r="F18" s="50" t="s">
        <v>163</v>
      </c>
      <c r="G18" s="50" t="s">
        <v>164</v>
      </c>
      <c r="H18" s="50" t="s">
        <v>168</v>
      </c>
      <c r="I18" s="50" t="s">
        <v>166</v>
      </c>
      <c r="J18" s="52">
        <f t="shared" si="0"/>
        <v>5824.7468937644471</v>
      </c>
      <c r="K18" s="51">
        <f t="shared" si="1"/>
        <v>1.6802830188679247</v>
      </c>
      <c r="M18" s="68" t="s">
        <v>185</v>
      </c>
      <c r="N18" s="69">
        <v>0.86252095334586454</v>
      </c>
      <c r="O18" s="69">
        <v>0.67708333333333337</v>
      </c>
    </row>
    <row r="19" spans="1:23" x14ac:dyDescent="0.25">
      <c r="A19" s="59" t="s">
        <v>186</v>
      </c>
      <c r="B19" s="50" t="s">
        <v>40</v>
      </c>
      <c r="C19" s="50">
        <v>2885.0320000000002</v>
      </c>
      <c r="D19" s="50">
        <v>0.628</v>
      </c>
      <c r="E19" s="51">
        <v>2652.7154457676393</v>
      </c>
      <c r="F19" s="50" t="s">
        <v>163</v>
      </c>
      <c r="G19" s="50" t="s">
        <v>164</v>
      </c>
      <c r="H19" s="50" t="s">
        <v>168</v>
      </c>
      <c r="I19" s="50" t="s">
        <v>166</v>
      </c>
      <c r="J19" s="52">
        <f t="shared" si="0"/>
        <v>2652.7154457676393</v>
      </c>
      <c r="K19" s="51">
        <f t="shared" si="1"/>
        <v>0.5862320754716982</v>
      </c>
      <c r="M19" s="61"/>
      <c r="N19" s="61"/>
      <c r="O19" s="61"/>
    </row>
    <row r="20" spans="1:23" x14ac:dyDescent="0.25">
      <c r="A20" s="59">
        <v>179142</v>
      </c>
      <c r="B20" s="50" t="s">
        <v>40</v>
      </c>
      <c r="C20" s="50">
        <v>1010.68</v>
      </c>
      <c r="D20" s="50">
        <v>0.22</v>
      </c>
      <c r="E20" s="51">
        <v>929.29521985490533</v>
      </c>
      <c r="F20" s="50" t="s">
        <v>163</v>
      </c>
      <c r="G20" s="50" t="s">
        <v>164</v>
      </c>
      <c r="H20" s="50" t="s">
        <v>168</v>
      </c>
      <c r="I20" s="50" t="s">
        <v>166</v>
      </c>
      <c r="J20" s="52">
        <f t="shared" si="0"/>
        <v>929.29521985490533</v>
      </c>
      <c r="K20" s="51">
        <f t="shared" si="1"/>
        <v>0.20536792452830191</v>
      </c>
      <c r="M20" s="65" t="s">
        <v>187</v>
      </c>
      <c r="N20" s="61"/>
      <c r="O20" s="61"/>
    </row>
    <row r="21" spans="1:23" x14ac:dyDescent="0.25">
      <c r="A21" s="59">
        <v>179884</v>
      </c>
      <c r="B21" s="50" t="s">
        <v>40</v>
      </c>
      <c r="C21" s="50">
        <v>5650.62</v>
      </c>
      <c r="D21" s="50">
        <v>1.23</v>
      </c>
      <c r="E21" s="51">
        <v>5195.6050928251534</v>
      </c>
      <c r="F21" s="50" t="s">
        <v>163</v>
      </c>
      <c r="G21" s="50" t="s">
        <v>164</v>
      </c>
      <c r="H21" s="50" t="s">
        <v>168</v>
      </c>
      <c r="I21" s="50" t="s">
        <v>166</v>
      </c>
      <c r="J21" s="52">
        <f t="shared" si="0"/>
        <v>5195.6050928251534</v>
      </c>
      <c r="K21" s="51">
        <f t="shared" si="1"/>
        <v>1.1481933962264153</v>
      </c>
      <c r="M21" s="65" t="s">
        <v>188</v>
      </c>
      <c r="N21" s="61"/>
      <c r="O21" s="61"/>
    </row>
    <row r="22" spans="1:23" x14ac:dyDescent="0.25">
      <c r="A22" s="59">
        <v>179894</v>
      </c>
      <c r="B22" s="50" t="s">
        <v>40</v>
      </c>
      <c r="C22" s="50">
        <v>9739.2800000000007</v>
      </c>
      <c r="D22" s="50">
        <v>2.12</v>
      </c>
      <c r="E22" s="51">
        <v>8955.0266640563605</v>
      </c>
      <c r="F22" s="50" t="s">
        <v>163</v>
      </c>
      <c r="G22" s="50" t="s">
        <v>164</v>
      </c>
      <c r="H22" s="50" t="s">
        <v>168</v>
      </c>
      <c r="I22" s="50" t="s">
        <v>166</v>
      </c>
      <c r="J22" s="52">
        <f t="shared" si="0"/>
        <v>8955.0266640563605</v>
      </c>
      <c r="K22" s="51">
        <f t="shared" si="1"/>
        <v>1.9790000000000003</v>
      </c>
    </row>
    <row r="23" spans="1:23" x14ac:dyDescent="0.25">
      <c r="A23" s="59">
        <v>179898</v>
      </c>
      <c r="B23" s="50" t="s">
        <v>40</v>
      </c>
      <c r="C23" s="50">
        <v>8269.2000000000007</v>
      </c>
      <c r="D23" s="50">
        <v>1.8</v>
      </c>
      <c r="E23" s="51">
        <v>7603.3245260855902</v>
      </c>
      <c r="F23" s="50" t="s">
        <v>163</v>
      </c>
      <c r="G23" s="50" t="s">
        <v>164</v>
      </c>
      <c r="H23" s="50" t="s">
        <v>168</v>
      </c>
      <c r="I23" s="50" t="s">
        <v>166</v>
      </c>
      <c r="J23" s="52">
        <f t="shared" si="0"/>
        <v>7603.3245260855902</v>
      </c>
      <c r="K23" s="51">
        <f t="shared" si="1"/>
        <v>1.6802830188679247</v>
      </c>
    </row>
    <row r="24" spans="1:23" x14ac:dyDescent="0.25">
      <c r="A24" s="59">
        <v>180665</v>
      </c>
      <c r="B24" s="50" t="s">
        <v>40</v>
      </c>
      <c r="C24" s="50">
        <v>49903</v>
      </c>
      <c r="D24" s="50">
        <v>12.1</v>
      </c>
      <c r="E24" s="51">
        <v>32401.331427881752</v>
      </c>
      <c r="F24" s="50" t="s">
        <v>163</v>
      </c>
      <c r="G24" s="50" t="s">
        <v>164</v>
      </c>
      <c r="H24" s="50" t="s">
        <v>165</v>
      </c>
      <c r="I24" s="50" t="s">
        <v>166</v>
      </c>
      <c r="J24" s="52">
        <f t="shared" si="0"/>
        <v>32401.331427881752</v>
      </c>
      <c r="K24" s="51">
        <f t="shared" si="1"/>
        <v>11.295235849056604</v>
      </c>
    </row>
    <row r="25" spans="1:23" x14ac:dyDescent="0.25">
      <c r="A25" s="59">
        <v>182031</v>
      </c>
      <c r="B25" s="50" t="s">
        <v>40</v>
      </c>
      <c r="C25" s="50">
        <v>106023.1</v>
      </c>
      <c r="D25" s="50">
        <v>12.09</v>
      </c>
      <c r="E25" s="51">
        <v>68839.340362532312</v>
      </c>
      <c r="F25" s="50" t="s">
        <v>163</v>
      </c>
      <c r="G25" s="50" t="s">
        <v>164</v>
      </c>
      <c r="H25" s="50" t="s">
        <v>168</v>
      </c>
      <c r="I25" s="50" t="s">
        <v>166</v>
      </c>
      <c r="J25" s="52">
        <f t="shared" si="0"/>
        <v>68839.340362532312</v>
      </c>
      <c r="K25" s="51">
        <f t="shared" si="1"/>
        <v>11.285900943396227</v>
      </c>
    </row>
    <row r="26" spans="1:23" x14ac:dyDescent="0.25">
      <c r="A26" s="59">
        <v>182553</v>
      </c>
      <c r="B26" s="50" t="s">
        <v>40</v>
      </c>
      <c r="C26" s="50">
        <v>30295</v>
      </c>
      <c r="D26" s="50">
        <v>6.5</v>
      </c>
      <c r="E26" s="51">
        <v>19670.126758064198</v>
      </c>
      <c r="F26" s="50" t="s">
        <v>163</v>
      </c>
      <c r="G26" s="50" t="s">
        <v>164</v>
      </c>
      <c r="H26" s="50" t="s">
        <v>168</v>
      </c>
      <c r="I26" s="50" t="s">
        <v>166</v>
      </c>
      <c r="J26" s="52">
        <f t="shared" si="0"/>
        <v>19670.126758064198</v>
      </c>
      <c r="K26" s="51">
        <f t="shared" si="1"/>
        <v>6.0676886792452835</v>
      </c>
      <c r="M26" s="50" t="s">
        <v>189</v>
      </c>
      <c r="N26" s="50" t="s">
        <v>190</v>
      </c>
    </row>
    <row r="27" spans="1:23" x14ac:dyDescent="0.25">
      <c r="A27" s="59">
        <v>183201</v>
      </c>
      <c r="B27" s="50" t="s">
        <v>40</v>
      </c>
      <c r="C27" s="50">
        <v>10964</v>
      </c>
      <c r="D27" s="50">
        <v>3</v>
      </c>
      <c r="E27" s="51">
        <v>7118.7743777988408</v>
      </c>
      <c r="F27" s="50" t="s">
        <v>163</v>
      </c>
      <c r="G27" s="50" t="s">
        <v>164</v>
      </c>
      <c r="H27" s="50" t="s">
        <v>165</v>
      </c>
      <c r="I27" s="50" t="s">
        <v>166</v>
      </c>
      <c r="J27" s="52">
        <f t="shared" si="0"/>
        <v>7118.7743777988408</v>
      </c>
      <c r="K27" s="51">
        <f t="shared" si="1"/>
        <v>2.8004716981132081</v>
      </c>
      <c r="N27" s="50" t="s">
        <v>166</v>
      </c>
      <c r="R27" s="50" t="s">
        <v>191</v>
      </c>
      <c r="S27" s="50" t="s">
        <v>192</v>
      </c>
      <c r="V27" s="50" t="s">
        <v>193</v>
      </c>
      <c r="W27" s="50" t="s">
        <v>52</v>
      </c>
    </row>
    <row r="28" spans="1:23" x14ac:dyDescent="0.25">
      <c r="A28" s="59">
        <v>183202</v>
      </c>
      <c r="B28" s="50" t="s">
        <v>40</v>
      </c>
      <c r="C28" s="50">
        <v>28174</v>
      </c>
      <c r="D28" s="50">
        <v>7</v>
      </c>
      <c r="E28" s="51">
        <v>18292.990634814349</v>
      </c>
      <c r="F28" s="50" t="s">
        <v>163</v>
      </c>
      <c r="G28" s="50" t="s">
        <v>164</v>
      </c>
      <c r="H28" s="50" t="s">
        <v>165</v>
      </c>
      <c r="I28" s="50" t="s">
        <v>166</v>
      </c>
      <c r="J28" s="52">
        <f t="shared" si="0"/>
        <v>18292.990634814349</v>
      </c>
      <c r="K28" s="51">
        <f t="shared" si="1"/>
        <v>6.5344339622641519</v>
      </c>
      <c r="M28" s="50" t="s">
        <v>194</v>
      </c>
      <c r="N28" s="50" t="s">
        <v>168</v>
      </c>
      <c r="O28" s="50" t="s">
        <v>165</v>
      </c>
      <c r="P28" s="50" t="s">
        <v>195</v>
      </c>
      <c r="Q28" s="50" t="s">
        <v>196</v>
      </c>
      <c r="S28" s="50" t="s">
        <v>168</v>
      </c>
      <c r="T28" s="50" t="s">
        <v>165</v>
      </c>
      <c r="U28" s="50" t="s">
        <v>195</v>
      </c>
    </row>
    <row r="29" spans="1:23" x14ac:dyDescent="0.25">
      <c r="A29" s="59" t="s">
        <v>197</v>
      </c>
      <c r="B29" s="50" t="s">
        <v>40</v>
      </c>
      <c r="C29" s="50">
        <v>9258.7200000000012</v>
      </c>
      <c r="D29" s="50">
        <v>1.38</v>
      </c>
      <c r="E29" s="51">
        <v>8513.1636501909707</v>
      </c>
      <c r="F29" s="50" t="s">
        <v>163</v>
      </c>
      <c r="G29" s="50" t="s">
        <v>164</v>
      </c>
      <c r="H29" s="50" t="s">
        <v>165</v>
      </c>
      <c r="I29" s="50" t="s">
        <v>166</v>
      </c>
      <c r="J29" s="52">
        <f t="shared" si="0"/>
        <v>8513.1636501909707</v>
      </c>
      <c r="K29" s="51">
        <f t="shared" si="1"/>
        <v>1.2882169811320756</v>
      </c>
      <c r="M29" s="70" t="s">
        <v>198</v>
      </c>
      <c r="N29" s="71">
        <v>2.3337388626826758E-2</v>
      </c>
      <c r="O29" s="71">
        <v>0.86070225377704579</v>
      </c>
      <c r="P29" s="71">
        <v>0</v>
      </c>
      <c r="Q29" s="71">
        <v>0</v>
      </c>
      <c r="R29" s="71">
        <v>0.88403964240387234</v>
      </c>
      <c r="S29" s="71">
        <v>0</v>
      </c>
      <c r="T29" s="71">
        <v>0.11476435191377481</v>
      </c>
      <c r="U29" s="71">
        <v>1.1960056823526548E-3</v>
      </c>
      <c r="V29" s="71">
        <v>0.11596035759612747</v>
      </c>
      <c r="W29" s="71">
        <v>1</v>
      </c>
    </row>
    <row r="30" spans="1:23" x14ac:dyDescent="0.25">
      <c r="A30" s="59" t="s">
        <v>199</v>
      </c>
      <c r="B30" s="50" t="s">
        <v>40</v>
      </c>
      <c r="C30" s="50">
        <v>60267</v>
      </c>
      <c r="D30" s="50">
        <v>5.7</v>
      </c>
      <c r="E30" s="51">
        <v>39130.534059358142</v>
      </c>
      <c r="F30" s="50" t="s">
        <v>163</v>
      </c>
      <c r="G30" s="50" t="s">
        <v>164</v>
      </c>
      <c r="H30" s="50" t="s">
        <v>165</v>
      </c>
      <c r="I30" s="50" t="s">
        <v>166</v>
      </c>
      <c r="J30" s="52">
        <f t="shared" si="0"/>
        <v>39130.534059358142</v>
      </c>
      <c r="K30" s="51">
        <f t="shared" si="1"/>
        <v>5.320896226415095</v>
      </c>
      <c r="M30" s="72" t="s">
        <v>174</v>
      </c>
      <c r="N30" s="71">
        <v>0.54117781068458826</v>
      </c>
      <c r="O30" s="71">
        <v>0.4588221893154118</v>
      </c>
      <c r="P30" s="71">
        <v>0</v>
      </c>
      <c r="Q30" s="71">
        <v>0</v>
      </c>
      <c r="R30" s="71">
        <v>1</v>
      </c>
      <c r="S30" s="71">
        <v>0</v>
      </c>
      <c r="T30" s="71">
        <v>0</v>
      </c>
      <c r="U30" s="71">
        <v>0</v>
      </c>
      <c r="V30" s="71">
        <v>0</v>
      </c>
      <c r="W30" s="71">
        <v>1</v>
      </c>
    </row>
    <row r="31" spans="1:23" x14ac:dyDescent="0.25">
      <c r="A31" s="59">
        <v>184514</v>
      </c>
      <c r="B31" s="50" t="s">
        <v>40</v>
      </c>
      <c r="C31" s="50">
        <v>69828.800000000003</v>
      </c>
      <c r="D31" s="50">
        <v>15.2</v>
      </c>
      <c r="E31" s="51">
        <v>64205.851553611647</v>
      </c>
      <c r="F31" s="60" t="s">
        <v>200</v>
      </c>
      <c r="G31" s="50" t="s">
        <v>164</v>
      </c>
      <c r="H31" s="50" t="s">
        <v>165</v>
      </c>
      <c r="I31" s="60" t="s">
        <v>192</v>
      </c>
      <c r="J31" s="52">
        <f t="shared" si="0"/>
        <v>39219.443769104866</v>
      </c>
      <c r="K31" s="51">
        <f t="shared" si="1"/>
        <v>8.0374100719424444</v>
      </c>
      <c r="M31" s="72" t="s">
        <v>35</v>
      </c>
      <c r="N31" s="71">
        <v>0</v>
      </c>
      <c r="O31" s="71">
        <v>0</v>
      </c>
      <c r="P31" s="71">
        <v>0</v>
      </c>
      <c r="Q31" s="71">
        <v>0</v>
      </c>
      <c r="R31" s="71">
        <v>0</v>
      </c>
      <c r="S31" s="71">
        <v>0</v>
      </c>
      <c r="T31" s="71">
        <v>0</v>
      </c>
      <c r="U31" s="71">
        <v>1</v>
      </c>
      <c r="V31" s="71">
        <v>1</v>
      </c>
      <c r="W31" s="71">
        <v>1</v>
      </c>
    </row>
    <row r="32" spans="1:23" x14ac:dyDescent="0.25">
      <c r="A32" s="59" t="s">
        <v>201</v>
      </c>
      <c r="B32" s="50" t="s">
        <v>40</v>
      </c>
      <c r="C32" s="50">
        <v>10741</v>
      </c>
      <c r="D32" s="50">
        <v>2</v>
      </c>
      <c r="E32" s="51">
        <v>6973.9835454156646</v>
      </c>
      <c r="F32" s="50" t="s">
        <v>163</v>
      </c>
      <c r="G32" s="50" t="s">
        <v>164</v>
      </c>
      <c r="H32" s="50" t="s">
        <v>168</v>
      </c>
      <c r="I32" s="50" t="s">
        <v>166</v>
      </c>
      <c r="J32" s="52">
        <f t="shared" si="0"/>
        <v>6973.9835454156646</v>
      </c>
      <c r="K32" s="51">
        <f t="shared" si="1"/>
        <v>1.8669811320754719</v>
      </c>
      <c r="M32" s="72" t="s">
        <v>48</v>
      </c>
      <c r="N32" s="71">
        <v>0</v>
      </c>
      <c r="O32" s="71">
        <v>0</v>
      </c>
      <c r="P32" s="71">
        <v>0</v>
      </c>
      <c r="Q32" s="71">
        <v>0</v>
      </c>
      <c r="R32" s="71">
        <v>0</v>
      </c>
      <c r="S32" s="71">
        <v>0</v>
      </c>
      <c r="T32" s="71">
        <v>1</v>
      </c>
      <c r="U32" s="71">
        <v>0</v>
      </c>
      <c r="V32" s="71">
        <v>1</v>
      </c>
      <c r="W32" s="71">
        <v>1</v>
      </c>
    </row>
    <row r="33" spans="1:23" x14ac:dyDescent="0.25">
      <c r="A33" s="59" t="s">
        <v>202</v>
      </c>
      <c r="B33" s="50" t="s">
        <v>40</v>
      </c>
      <c r="C33" s="50">
        <v>5972.2000000000007</v>
      </c>
      <c r="D33" s="50">
        <v>1.3</v>
      </c>
      <c r="E33" s="51">
        <v>5491.2899355062591</v>
      </c>
      <c r="F33" s="50" t="s">
        <v>163</v>
      </c>
      <c r="G33" s="50" t="s">
        <v>164</v>
      </c>
      <c r="H33" s="50" t="s">
        <v>168</v>
      </c>
      <c r="I33" s="50" t="s">
        <v>166</v>
      </c>
      <c r="J33" s="52">
        <f t="shared" si="0"/>
        <v>5491.2899355062591</v>
      </c>
      <c r="K33" s="51">
        <f t="shared" si="1"/>
        <v>1.2135377358490567</v>
      </c>
      <c r="M33" s="72" t="s">
        <v>40</v>
      </c>
      <c r="N33" s="71">
        <v>2.1421802003690638E-2</v>
      </c>
      <c r="O33" s="71">
        <v>0.97857819799630941</v>
      </c>
      <c r="P33" s="71">
        <v>0</v>
      </c>
      <c r="Q33" s="71">
        <v>0</v>
      </c>
      <c r="R33" s="71">
        <v>1</v>
      </c>
      <c r="S33" s="71">
        <v>0</v>
      </c>
      <c r="T33" s="71">
        <v>0</v>
      </c>
      <c r="U33" s="71">
        <v>0</v>
      </c>
      <c r="V33" s="71">
        <v>0</v>
      </c>
      <c r="W33" s="71">
        <v>1</v>
      </c>
    </row>
    <row r="34" spans="1:23" x14ac:dyDescent="0.25">
      <c r="A34" s="59" t="s">
        <v>203</v>
      </c>
      <c r="B34" s="50" t="s">
        <v>40</v>
      </c>
      <c r="C34" s="50">
        <v>4462</v>
      </c>
      <c r="D34" s="50">
        <v>0.1</v>
      </c>
      <c r="E34" s="51">
        <v>2897.1152201512609</v>
      </c>
      <c r="F34" s="50" t="s">
        <v>163</v>
      </c>
      <c r="G34" s="50" t="s">
        <v>164</v>
      </c>
      <c r="H34" s="50" t="s">
        <v>168</v>
      </c>
      <c r="I34" s="50" t="s">
        <v>166</v>
      </c>
      <c r="J34" s="52">
        <f t="shared" si="0"/>
        <v>2897.1152201512609</v>
      </c>
      <c r="K34" s="51">
        <f t="shared" si="1"/>
        <v>9.33490566037736E-2</v>
      </c>
      <c r="M34" s="72" t="s">
        <v>185</v>
      </c>
      <c r="N34" s="71">
        <v>1</v>
      </c>
      <c r="O34" s="71">
        <v>0</v>
      </c>
      <c r="P34" s="71">
        <v>0</v>
      </c>
      <c r="Q34" s="71">
        <v>0</v>
      </c>
      <c r="R34" s="71">
        <v>1</v>
      </c>
      <c r="S34" s="71">
        <v>0</v>
      </c>
      <c r="T34" s="71">
        <v>0</v>
      </c>
      <c r="U34" s="71">
        <v>0</v>
      </c>
      <c r="V34" s="71">
        <v>0</v>
      </c>
      <c r="W34" s="71">
        <v>1</v>
      </c>
    </row>
    <row r="35" spans="1:23" x14ac:dyDescent="0.25">
      <c r="A35" s="59" t="s">
        <v>204</v>
      </c>
      <c r="B35" s="50" t="s">
        <v>40</v>
      </c>
      <c r="C35" s="50">
        <v>35562.125599999999</v>
      </c>
      <c r="D35" s="50">
        <v>3.8786999999999998</v>
      </c>
      <c r="E35" s="51">
        <v>32698.493418252816</v>
      </c>
      <c r="F35" s="50" t="s">
        <v>163</v>
      </c>
      <c r="G35" s="50" t="s">
        <v>164</v>
      </c>
      <c r="H35" s="50" t="s">
        <v>168</v>
      </c>
      <c r="I35" s="50" t="s">
        <v>166</v>
      </c>
      <c r="J35" s="52">
        <f t="shared" si="0"/>
        <v>32698.493418252816</v>
      </c>
      <c r="K35" s="51">
        <f t="shared" si="1"/>
        <v>3.6207298584905661</v>
      </c>
      <c r="M35" s="70" t="s">
        <v>163</v>
      </c>
      <c r="N35" s="71">
        <v>0.31579980564268029</v>
      </c>
      <c r="O35" s="71">
        <v>0.49078761581984393</v>
      </c>
      <c r="P35" s="71">
        <v>2.0425438251071616E-2</v>
      </c>
      <c r="Q35" s="71">
        <v>1.069578105133976E-2</v>
      </c>
      <c r="R35" s="71">
        <v>0.83770864076493556</v>
      </c>
      <c r="S35" s="71">
        <v>4.9325081059546423E-2</v>
      </c>
      <c r="T35" s="71">
        <v>0.11296627817551806</v>
      </c>
      <c r="U35" s="71">
        <v>0</v>
      </c>
      <c r="V35" s="71">
        <v>0.16229135923506449</v>
      </c>
      <c r="W35" s="71">
        <v>1</v>
      </c>
    </row>
    <row r="36" spans="1:23" x14ac:dyDescent="0.25">
      <c r="A36" s="59">
        <v>185203</v>
      </c>
      <c r="B36" s="50" t="s">
        <v>40</v>
      </c>
      <c r="C36" s="50">
        <v>34405.402000000002</v>
      </c>
      <c r="D36" s="50">
        <v>4.3690999999999995</v>
      </c>
      <c r="E36" s="51">
        <v>31634.914726507304</v>
      </c>
      <c r="F36" s="50" t="s">
        <v>163</v>
      </c>
      <c r="G36" s="50" t="s">
        <v>164</v>
      </c>
      <c r="H36" s="50" t="s">
        <v>168</v>
      </c>
      <c r="I36" s="50" t="s">
        <v>166</v>
      </c>
      <c r="J36" s="52">
        <f t="shared" si="0"/>
        <v>31634.914726507304</v>
      </c>
      <c r="K36" s="51">
        <f t="shared" si="1"/>
        <v>4.078513632075472</v>
      </c>
      <c r="M36" s="72" t="s">
        <v>174</v>
      </c>
      <c r="N36" s="71">
        <v>0.90161636892053831</v>
      </c>
      <c r="O36" s="71">
        <v>9.8383631079461714E-2</v>
      </c>
      <c r="P36" s="71">
        <v>0</v>
      </c>
      <c r="Q36" s="71">
        <v>0</v>
      </c>
      <c r="R36" s="71">
        <v>1</v>
      </c>
      <c r="S36" s="71">
        <v>0</v>
      </c>
      <c r="T36" s="71">
        <v>0</v>
      </c>
      <c r="U36" s="71">
        <v>0</v>
      </c>
      <c r="V36" s="71">
        <v>0</v>
      </c>
      <c r="W36" s="71">
        <v>1</v>
      </c>
    </row>
    <row r="37" spans="1:23" x14ac:dyDescent="0.25">
      <c r="A37" s="59">
        <v>185206</v>
      </c>
      <c r="B37" s="50" t="s">
        <v>40</v>
      </c>
      <c r="C37" s="50">
        <v>145583.14120000001</v>
      </c>
      <c r="D37" s="50">
        <v>21.476800000000001</v>
      </c>
      <c r="E37" s="51">
        <v>133860.09143212662</v>
      </c>
      <c r="F37" s="50" t="s">
        <v>163</v>
      </c>
      <c r="G37" s="50" t="s">
        <v>164</v>
      </c>
      <c r="H37" s="50" t="s">
        <v>165</v>
      </c>
      <c r="I37" s="50" t="s">
        <v>166</v>
      </c>
      <c r="J37" s="52">
        <f t="shared" si="0"/>
        <v>133860.09143212662</v>
      </c>
      <c r="K37" s="51">
        <f t="shared" si="1"/>
        <v>20.048390188679249</v>
      </c>
      <c r="M37" s="72" t="s">
        <v>176</v>
      </c>
      <c r="N37" s="71">
        <v>0</v>
      </c>
      <c r="O37" s="71">
        <v>0</v>
      </c>
      <c r="P37" s="71">
        <v>0</v>
      </c>
      <c r="Q37" s="71">
        <v>0</v>
      </c>
      <c r="R37" s="71">
        <v>0</v>
      </c>
      <c r="S37" s="71">
        <v>0</v>
      </c>
      <c r="T37" s="71">
        <v>1</v>
      </c>
      <c r="U37" s="71">
        <v>0</v>
      </c>
      <c r="V37" s="71">
        <v>1</v>
      </c>
      <c r="W37" s="71">
        <v>1</v>
      </c>
    </row>
    <row r="38" spans="1:23" x14ac:dyDescent="0.25">
      <c r="A38" s="59" t="s">
        <v>205</v>
      </c>
      <c r="B38" s="50" t="s">
        <v>40</v>
      </c>
      <c r="C38" s="50">
        <v>4361</v>
      </c>
      <c r="D38" s="50">
        <v>0.1</v>
      </c>
      <c r="E38" s="51">
        <v>2831.5373095203158</v>
      </c>
      <c r="F38" s="50" t="s">
        <v>163</v>
      </c>
      <c r="G38" s="50" t="s">
        <v>164</v>
      </c>
      <c r="H38" s="50" t="s">
        <v>168</v>
      </c>
      <c r="I38" s="50" t="s">
        <v>166</v>
      </c>
      <c r="J38" s="52">
        <f t="shared" si="0"/>
        <v>2831.5373095203158</v>
      </c>
      <c r="K38" s="51">
        <f t="shared" si="1"/>
        <v>9.33490566037736E-2</v>
      </c>
      <c r="M38" s="72" t="s">
        <v>35</v>
      </c>
      <c r="N38" s="71">
        <v>0</v>
      </c>
      <c r="O38" s="71">
        <v>0</v>
      </c>
      <c r="P38" s="71">
        <v>1</v>
      </c>
      <c r="Q38" s="71">
        <v>0</v>
      </c>
      <c r="R38" s="71">
        <v>1</v>
      </c>
      <c r="S38" s="71">
        <v>0</v>
      </c>
      <c r="T38" s="71">
        <v>0</v>
      </c>
      <c r="U38" s="71">
        <v>0</v>
      </c>
      <c r="V38" s="71">
        <v>0</v>
      </c>
      <c r="W38" s="71">
        <v>1</v>
      </c>
    </row>
    <row r="39" spans="1:23" x14ac:dyDescent="0.25">
      <c r="A39" s="59" t="s">
        <v>206</v>
      </c>
      <c r="B39" s="50" t="s">
        <v>40</v>
      </c>
      <c r="C39" s="50">
        <v>28986.868000000002</v>
      </c>
      <c r="D39" s="50">
        <v>3.0751999999999997</v>
      </c>
      <c r="E39" s="51">
        <v>26652.706960625641</v>
      </c>
      <c r="F39" s="50" t="s">
        <v>163</v>
      </c>
      <c r="G39" s="50" t="s">
        <v>164</v>
      </c>
      <c r="H39" s="50" t="s">
        <v>168</v>
      </c>
      <c r="I39" s="50" t="s">
        <v>166</v>
      </c>
      <c r="J39" s="52">
        <f t="shared" si="0"/>
        <v>26652.706960625641</v>
      </c>
      <c r="K39" s="51">
        <f t="shared" si="1"/>
        <v>2.8706701886792452</v>
      </c>
      <c r="M39" s="72" t="s">
        <v>40</v>
      </c>
      <c r="N39" s="71">
        <v>0.27328608432719786</v>
      </c>
      <c r="O39" s="71">
        <v>0.58376728724614124</v>
      </c>
      <c r="P39" s="71">
        <v>0</v>
      </c>
      <c r="Q39" s="71">
        <v>0</v>
      </c>
      <c r="R39" s="71">
        <v>0.85705337157333916</v>
      </c>
      <c r="S39" s="73">
        <v>5.9452260666964518E-2</v>
      </c>
      <c r="T39" s="71">
        <v>8.3494367759696375E-2</v>
      </c>
      <c r="U39" s="71">
        <v>0</v>
      </c>
      <c r="V39" s="71">
        <v>0.14294662842666089</v>
      </c>
      <c r="W39" s="71">
        <v>1</v>
      </c>
    </row>
    <row r="40" spans="1:23" x14ac:dyDescent="0.25">
      <c r="A40" s="59">
        <v>185226</v>
      </c>
      <c r="B40" s="50" t="s">
        <v>40</v>
      </c>
      <c r="C40" s="50">
        <v>32549.552</v>
      </c>
      <c r="D40" s="50">
        <v>3.5669</v>
      </c>
      <c r="E40" s="51">
        <v>29928.506631197484</v>
      </c>
      <c r="F40" s="50" t="s">
        <v>163</v>
      </c>
      <c r="G40" s="50" t="s">
        <v>164</v>
      </c>
      <c r="H40" s="50" t="s">
        <v>168</v>
      </c>
      <c r="I40" s="50" t="s">
        <v>166</v>
      </c>
      <c r="J40" s="52">
        <f t="shared" si="0"/>
        <v>29928.506631197484</v>
      </c>
      <c r="K40" s="51">
        <f t="shared" si="1"/>
        <v>3.3296675000000002</v>
      </c>
      <c r="M40" s="72" t="s">
        <v>207</v>
      </c>
      <c r="N40" s="71">
        <v>0</v>
      </c>
      <c r="O40" s="71">
        <v>0</v>
      </c>
      <c r="P40" s="71">
        <v>0</v>
      </c>
      <c r="Q40" s="71">
        <v>1</v>
      </c>
      <c r="R40" s="71">
        <v>1</v>
      </c>
      <c r="S40" s="71">
        <v>0</v>
      </c>
      <c r="T40" s="71">
        <v>0</v>
      </c>
      <c r="U40" s="71">
        <v>0</v>
      </c>
      <c r="V40" s="71">
        <v>0</v>
      </c>
      <c r="W40" s="71">
        <v>1</v>
      </c>
    </row>
    <row r="41" spans="1:23" x14ac:dyDescent="0.25">
      <c r="A41" s="59" t="s">
        <v>208</v>
      </c>
      <c r="B41" s="50" t="s">
        <v>40</v>
      </c>
      <c r="C41" s="50">
        <v>2916</v>
      </c>
      <c r="D41" s="50">
        <v>0</v>
      </c>
      <c r="E41" s="51">
        <v>1893.3186871270905</v>
      </c>
      <c r="F41" s="50" t="s">
        <v>163</v>
      </c>
      <c r="G41" s="50" t="s">
        <v>164</v>
      </c>
      <c r="H41" s="50" t="s">
        <v>165</v>
      </c>
      <c r="I41" s="50" t="s">
        <v>166</v>
      </c>
      <c r="J41" s="52">
        <f t="shared" si="0"/>
        <v>1893.3186871270905</v>
      </c>
      <c r="K41" s="51">
        <f t="shared" si="1"/>
        <v>0</v>
      </c>
      <c r="M41" s="72" t="s">
        <v>185</v>
      </c>
      <c r="N41" s="71">
        <v>0.96894276382856148</v>
      </c>
      <c r="O41" s="71">
        <v>3.105723617143856E-2</v>
      </c>
      <c r="P41" s="71">
        <v>0</v>
      </c>
      <c r="Q41" s="71">
        <v>0</v>
      </c>
      <c r="R41" s="71">
        <v>1</v>
      </c>
      <c r="S41" s="71">
        <v>0</v>
      </c>
      <c r="T41" s="71">
        <v>0</v>
      </c>
      <c r="U41" s="71">
        <v>0</v>
      </c>
      <c r="V41" s="71">
        <v>0</v>
      </c>
      <c r="W41" s="71">
        <v>1</v>
      </c>
    </row>
    <row r="42" spans="1:23" x14ac:dyDescent="0.25">
      <c r="A42" s="59" t="s">
        <v>209</v>
      </c>
      <c r="B42" s="50" t="s">
        <v>40</v>
      </c>
      <c r="C42" s="50">
        <v>97544.43</v>
      </c>
      <c r="D42" s="50">
        <v>16.133400000000002</v>
      </c>
      <c r="E42" s="51">
        <v>89689.686668848124</v>
      </c>
      <c r="F42" s="50" t="s">
        <v>163</v>
      </c>
      <c r="G42" s="50" t="s">
        <v>164</v>
      </c>
      <c r="H42" s="50" t="s">
        <v>165</v>
      </c>
      <c r="I42" s="50" t="s">
        <v>166</v>
      </c>
      <c r="J42" s="52">
        <f t="shared" si="0"/>
        <v>89689.686668848124</v>
      </c>
      <c r="K42" s="51">
        <f t="shared" si="1"/>
        <v>15.060376698113211</v>
      </c>
      <c r="M42" s="70" t="s">
        <v>167</v>
      </c>
      <c r="N42" s="71">
        <v>1</v>
      </c>
      <c r="O42" s="71">
        <v>0</v>
      </c>
      <c r="P42" s="71">
        <v>0</v>
      </c>
      <c r="Q42" s="71">
        <v>0</v>
      </c>
      <c r="R42" s="71">
        <v>1</v>
      </c>
      <c r="S42" s="71">
        <v>0</v>
      </c>
      <c r="T42" s="71">
        <v>0</v>
      </c>
      <c r="U42" s="71">
        <v>0</v>
      </c>
      <c r="V42" s="71">
        <v>0</v>
      </c>
      <c r="W42" s="71">
        <v>1</v>
      </c>
    </row>
    <row r="43" spans="1:23" x14ac:dyDescent="0.25">
      <c r="A43" s="59">
        <v>185232</v>
      </c>
      <c r="B43" s="50" t="s">
        <v>40</v>
      </c>
      <c r="C43" s="50">
        <v>30703.124</v>
      </c>
      <c r="D43" s="50">
        <v>4.07</v>
      </c>
      <c r="E43" s="51">
        <v>28230.761831452506</v>
      </c>
      <c r="F43" s="50" t="s">
        <v>163</v>
      </c>
      <c r="G43" s="50" t="s">
        <v>164</v>
      </c>
      <c r="H43" s="50" t="s">
        <v>168</v>
      </c>
      <c r="I43" s="50" t="s">
        <v>166</v>
      </c>
      <c r="J43" s="52">
        <f t="shared" si="0"/>
        <v>28230.761831452506</v>
      </c>
      <c r="K43" s="51">
        <f t="shared" si="1"/>
        <v>3.7993066037735854</v>
      </c>
      <c r="M43" s="72" t="s">
        <v>40</v>
      </c>
      <c r="N43" s="71">
        <v>1</v>
      </c>
      <c r="O43" s="71">
        <v>0</v>
      </c>
      <c r="P43" s="71">
        <v>0</v>
      </c>
      <c r="Q43" s="71">
        <v>0</v>
      </c>
      <c r="R43" s="71">
        <v>1</v>
      </c>
      <c r="S43" s="71">
        <v>0</v>
      </c>
      <c r="T43" s="71">
        <v>0</v>
      </c>
      <c r="U43" s="71">
        <v>0</v>
      </c>
      <c r="V43" s="71">
        <v>0</v>
      </c>
      <c r="W43" s="71">
        <v>1</v>
      </c>
    </row>
    <row r="44" spans="1:23" x14ac:dyDescent="0.25">
      <c r="A44" s="59">
        <v>185266</v>
      </c>
      <c r="B44" s="50" t="s">
        <v>40</v>
      </c>
      <c r="C44" s="50">
        <v>37313.068400000004</v>
      </c>
      <c r="D44" s="50">
        <v>6.2314999999999996</v>
      </c>
      <c r="E44" s="51">
        <v>34308.441942295409</v>
      </c>
      <c r="F44" s="50" t="s">
        <v>163</v>
      </c>
      <c r="G44" s="50" t="s">
        <v>164</v>
      </c>
      <c r="H44" s="50" t="s">
        <v>165</v>
      </c>
      <c r="I44" s="50" t="s">
        <v>166</v>
      </c>
      <c r="J44" s="52">
        <f t="shared" si="0"/>
        <v>34308.441942295409</v>
      </c>
      <c r="K44" s="51">
        <f t="shared" si="1"/>
        <v>5.8170464622641509</v>
      </c>
      <c r="M44" s="70" t="s">
        <v>200</v>
      </c>
      <c r="N44" s="71">
        <v>0</v>
      </c>
      <c r="O44" s="71">
        <v>0</v>
      </c>
      <c r="P44" s="71">
        <v>0</v>
      </c>
      <c r="Q44" s="71">
        <v>0</v>
      </c>
      <c r="R44" s="71">
        <v>0</v>
      </c>
      <c r="S44" s="71">
        <v>0</v>
      </c>
      <c r="T44" s="71">
        <v>1</v>
      </c>
      <c r="U44" s="71">
        <v>0</v>
      </c>
      <c r="V44" s="71">
        <v>1</v>
      </c>
      <c r="W44" s="71">
        <v>1</v>
      </c>
    </row>
    <row r="45" spans="1:23" x14ac:dyDescent="0.25">
      <c r="A45" s="59">
        <v>185272</v>
      </c>
      <c r="B45" s="50" t="s">
        <v>40</v>
      </c>
      <c r="C45" s="50">
        <v>13385.44</v>
      </c>
      <c r="D45" s="50">
        <v>2.2599999999999998</v>
      </c>
      <c r="E45" s="51">
        <v>12307.580448465038</v>
      </c>
      <c r="F45" s="50" t="s">
        <v>163</v>
      </c>
      <c r="G45" s="50" t="s">
        <v>164</v>
      </c>
      <c r="H45" s="50" t="s">
        <v>168</v>
      </c>
      <c r="I45" s="50" t="s">
        <v>166</v>
      </c>
      <c r="J45" s="52">
        <f t="shared" si="0"/>
        <v>12307.580448465038</v>
      </c>
      <c r="K45" s="51">
        <f t="shared" si="1"/>
        <v>2.1096886792452829</v>
      </c>
      <c r="M45" s="72" t="s">
        <v>40</v>
      </c>
      <c r="N45" s="71">
        <v>0</v>
      </c>
      <c r="O45" s="71">
        <v>0</v>
      </c>
      <c r="P45" s="71">
        <v>0</v>
      </c>
      <c r="Q45" s="71">
        <v>0</v>
      </c>
      <c r="R45" s="71">
        <v>0</v>
      </c>
      <c r="S45" s="71">
        <v>0</v>
      </c>
      <c r="T45" s="71">
        <v>1</v>
      </c>
      <c r="U45" s="71">
        <v>0</v>
      </c>
      <c r="V45" s="71">
        <v>1</v>
      </c>
      <c r="W45" s="71">
        <v>1</v>
      </c>
    </row>
    <row r="46" spans="1:23" x14ac:dyDescent="0.25">
      <c r="A46" s="59" t="s">
        <v>210</v>
      </c>
      <c r="B46" s="50" t="s">
        <v>40</v>
      </c>
      <c r="C46" s="50">
        <v>3865</v>
      </c>
      <c r="D46" s="50">
        <v>0.1</v>
      </c>
      <c r="E46" s="51">
        <v>2509.4913325604266</v>
      </c>
      <c r="F46" s="50" t="s">
        <v>163</v>
      </c>
      <c r="G46" s="50" t="s">
        <v>164</v>
      </c>
      <c r="H46" s="50" t="s">
        <v>165</v>
      </c>
      <c r="I46" s="50" t="s">
        <v>166</v>
      </c>
      <c r="J46" s="52">
        <f t="shared" si="0"/>
        <v>2509.4913325604266</v>
      </c>
      <c r="K46" s="51">
        <f t="shared" si="1"/>
        <v>9.33490566037736E-2</v>
      </c>
      <c r="M46" s="70" t="s">
        <v>211</v>
      </c>
      <c r="N46" s="71">
        <v>1</v>
      </c>
      <c r="O46" s="71">
        <v>0</v>
      </c>
      <c r="P46" s="71">
        <v>0</v>
      </c>
      <c r="Q46" s="71">
        <v>0</v>
      </c>
      <c r="R46" s="71">
        <v>1</v>
      </c>
      <c r="S46" s="71">
        <v>0</v>
      </c>
      <c r="T46" s="71">
        <v>0</v>
      </c>
      <c r="U46" s="71">
        <v>0</v>
      </c>
      <c r="V46" s="71">
        <v>0</v>
      </c>
      <c r="W46" s="71">
        <v>1</v>
      </c>
    </row>
    <row r="47" spans="1:23" x14ac:dyDescent="0.25">
      <c r="A47" s="59" t="s">
        <v>212</v>
      </c>
      <c r="B47" s="50" t="s">
        <v>40</v>
      </c>
      <c r="C47" s="50">
        <v>58668.030599999998</v>
      </c>
      <c r="D47" s="50">
        <v>8.626199999999999</v>
      </c>
      <c r="E47" s="51">
        <v>53943.800604426033</v>
      </c>
      <c r="F47" s="50" t="s">
        <v>163</v>
      </c>
      <c r="G47" s="50" t="s">
        <v>164</v>
      </c>
      <c r="H47" s="50" t="s">
        <v>165</v>
      </c>
      <c r="I47" s="50" t="s">
        <v>166</v>
      </c>
      <c r="J47" s="52">
        <f t="shared" si="0"/>
        <v>53943.800604426033</v>
      </c>
      <c r="K47" s="51">
        <f t="shared" si="1"/>
        <v>8.0524763207547174</v>
      </c>
      <c r="M47" s="72" t="s">
        <v>185</v>
      </c>
      <c r="N47" s="71">
        <v>1</v>
      </c>
      <c r="O47" s="71">
        <v>0</v>
      </c>
      <c r="P47" s="71">
        <v>0</v>
      </c>
      <c r="Q47" s="71">
        <v>0</v>
      </c>
      <c r="R47" s="71">
        <v>1</v>
      </c>
      <c r="S47" s="71">
        <v>0</v>
      </c>
      <c r="T47" s="71">
        <v>0</v>
      </c>
      <c r="U47" s="71">
        <v>0</v>
      </c>
      <c r="V47" s="71">
        <v>0</v>
      </c>
      <c r="W47" s="71">
        <v>1</v>
      </c>
    </row>
    <row r="48" spans="1:23" x14ac:dyDescent="0.25">
      <c r="A48" s="59" t="s">
        <v>213</v>
      </c>
      <c r="B48" s="50" t="s">
        <v>40</v>
      </c>
      <c r="C48" s="50">
        <v>4413</v>
      </c>
      <c r="D48" s="50">
        <v>0.1</v>
      </c>
      <c r="E48" s="51">
        <v>2865.3001942015944</v>
      </c>
      <c r="F48" s="50" t="s">
        <v>163</v>
      </c>
      <c r="G48" s="50" t="s">
        <v>164</v>
      </c>
      <c r="H48" s="50" t="s">
        <v>168</v>
      </c>
      <c r="I48" s="50" t="s">
        <v>166</v>
      </c>
      <c r="J48" s="52">
        <f t="shared" si="0"/>
        <v>2865.3001942015944</v>
      </c>
      <c r="K48" s="51">
        <f t="shared" si="1"/>
        <v>9.33490566037736E-2</v>
      </c>
      <c r="M48" s="70" t="s">
        <v>52</v>
      </c>
      <c r="N48" s="71">
        <v>0.16582505914597376</v>
      </c>
      <c r="O48" s="71">
        <v>0.67718341691891648</v>
      </c>
      <c r="P48" s="71">
        <v>9.8580926690276047E-3</v>
      </c>
      <c r="Q48" s="71">
        <v>5.1621903763168931E-3</v>
      </c>
      <c r="R48" s="71">
        <v>0.8580287591102348</v>
      </c>
      <c r="S48" s="71">
        <v>2.3806158478229755E-2</v>
      </c>
      <c r="T48" s="71">
        <v>0.11755324010105049</v>
      </c>
      <c r="U48" s="71">
        <v>6.1184231048518045E-4</v>
      </c>
      <c r="V48" s="71">
        <v>0.14197124088976543</v>
      </c>
      <c r="W48" s="71">
        <v>1</v>
      </c>
    </row>
    <row r="49" spans="1:23" x14ac:dyDescent="0.25">
      <c r="A49" s="59" t="s">
        <v>214</v>
      </c>
      <c r="B49" s="50" t="s">
        <v>40</v>
      </c>
      <c r="C49" s="50">
        <v>42276.524000000005</v>
      </c>
      <c r="D49" s="50">
        <v>5.0589999999999993</v>
      </c>
      <c r="E49" s="51">
        <v>38872.216394191222</v>
      </c>
      <c r="F49" s="50" t="s">
        <v>163</v>
      </c>
      <c r="G49" s="50" t="s">
        <v>164</v>
      </c>
      <c r="H49" s="50" t="s">
        <v>168</v>
      </c>
      <c r="I49" s="50" t="s">
        <v>166</v>
      </c>
      <c r="J49" s="52">
        <f t="shared" si="0"/>
        <v>38872.216394191222</v>
      </c>
      <c r="K49" s="51">
        <f t="shared" si="1"/>
        <v>4.7225287735849051</v>
      </c>
    </row>
    <row r="50" spans="1:23" x14ac:dyDescent="0.25">
      <c r="A50" s="59">
        <v>185307</v>
      </c>
      <c r="B50" s="50" t="s">
        <v>40</v>
      </c>
      <c r="C50" s="50">
        <v>50787.72</v>
      </c>
      <c r="D50" s="50">
        <v>4.7942999999999998</v>
      </c>
      <c r="E50" s="51">
        <v>46698.050246694678</v>
      </c>
      <c r="F50" s="50" t="s">
        <v>163</v>
      </c>
      <c r="G50" s="50" t="s">
        <v>164</v>
      </c>
      <c r="H50" s="50" t="s">
        <v>168</v>
      </c>
      <c r="I50" s="50" t="s">
        <v>166</v>
      </c>
      <c r="J50" s="52">
        <f t="shared" si="0"/>
        <v>46698.050246694678</v>
      </c>
      <c r="K50" s="51">
        <f t="shared" si="1"/>
        <v>4.4754338207547173</v>
      </c>
    </row>
    <row r="51" spans="1:23" x14ac:dyDescent="0.25">
      <c r="A51" s="59">
        <v>185310</v>
      </c>
      <c r="B51" s="50" t="s">
        <v>40</v>
      </c>
      <c r="C51" s="50">
        <v>111662.0548</v>
      </c>
      <c r="D51" s="50">
        <v>17.531500000000001</v>
      </c>
      <c r="E51" s="51">
        <v>102670.49290063768</v>
      </c>
      <c r="F51" s="50" t="s">
        <v>163</v>
      </c>
      <c r="G51" s="50" t="s">
        <v>164</v>
      </c>
      <c r="H51" s="50" t="s">
        <v>168</v>
      </c>
      <c r="I51" s="50" t="s">
        <v>166</v>
      </c>
      <c r="J51" s="52">
        <f t="shared" si="0"/>
        <v>102670.49290063768</v>
      </c>
      <c r="K51" s="51">
        <f t="shared" si="1"/>
        <v>16.365489858490569</v>
      </c>
    </row>
    <row r="52" spans="1:23" x14ac:dyDescent="0.25">
      <c r="A52" s="59">
        <v>185311</v>
      </c>
      <c r="B52" s="50" t="s">
        <v>40</v>
      </c>
      <c r="C52" s="50">
        <v>43916.405399999996</v>
      </c>
      <c r="D52" s="50">
        <v>5.5507</v>
      </c>
      <c r="E52" s="51">
        <v>40380.046712540221</v>
      </c>
      <c r="F52" s="50" t="s">
        <v>163</v>
      </c>
      <c r="G52" s="50" t="s">
        <v>164</v>
      </c>
      <c r="H52" s="50" t="s">
        <v>168</v>
      </c>
      <c r="I52" s="50" t="s">
        <v>166</v>
      </c>
      <c r="J52" s="52">
        <f t="shared" si="0"/>
        <v>40380.046712540221</v>
      </c>
      <c r="K52" s="51">
        <f t="shared" si="1"/>
        <v>5.181526084905661</v>
      </c>
      <c r="M52" s="50" t="s">
        <v>215</v>
      </c>
      <c r="N52" s="50" t="s">
        <v>190</v>
      </c>
    </row>
    <row r="53" spans="1:23" x14ac:dyDescent="0.25">
      <c r="A53" s="59" t="s">
        <v>216</v>
      </c>
      <c r="B53" s="50" t="s">
        <v>40</v>
      </c>
      <c r="C53" s="50">
        <v>3533</v>
      </c>
      <c r="D53" s="50">
        <v>0.1</v>
      </c>
      <c r="E53" s="51">
        <v>2293.9282995953395</v>
      </c>
      <c r="F53" s="50" t="s">
        <v>163</v>
      </c>
      <c r="G53" s="50" t="s">
        <v>164</v>
      </c>
      <c r="H53" s="50" t="s">
        <v>165</v>
      </c>
      <c r="I53" s="50" t="s">
        <v>166</v>
      </c>
      <c r="J53" s="52">
        <f t="shared" si="0"/>
        <v>2293.9282995953395</v>
      </c>
      <c r="K53" s="51">
        <f t="shared" si="1"/>
        <v>9.33490566037736E-2</v>
      </c>
      <c r="N53" s="50" t="s">
        <v>166</v>
      </c>
      <c r="R53" s="50" t="s">
        <v>191</v>
      </c>
      <c r="S53" s="50" t="s">
        <v>192</v>
      </c>
      <c r="V53" s="50" t="s">
        <v>193</v>
      </c>
      <c r="W53" s="50" t="s">
        <v>52</v>
      </c>
    </row>
    <row r="54" spans="1:23" x14ac:dyDescent="0.25">
      <c r="A54" s="59" t="s">
        <v>217</v>
      </c>
      <c r="B54" s="50" t="s">
        <v>40</v>
      </c>
      <c r="C54" s="50">
        <v>51499.836000000003</v>
      </c>
      <c r="D54" s="50">
        <v>6.6981000000000002</v>
      </c>
      <c r="E54" s="51">
        <v>47352.823265634594</v>
      </c>
      <c r="F54" s="50" t="s">
        <v>163</v>
      </c>
      <c r="G54" s="50" t="s">
        <v>164</v>
      </c>
      <c r="H54" s="50" t="s">
        <v>165</v>
      </c>
      <c r="I54" s="50" t="s">
        <v>166</v>
      </c>
      <c r="J54" s="52">
        <f t="shared" si="0"/>
        <v>47352.823265634594</v>
      </c>
      <c r="K54" s="51">
        <f t="shared" si="1"/>
        <v>6.2526131603773596</v>
      </c>
      <c r="M54" s="50" t="s">
        <v>194</v>
      </c>
      <c r="N54" s="50" t="s">
        <v>168</v>
      </c>
      <c r="O54" s="50" t="s">
        <v>165</v>
      </c>
      <c r="P54" s="50" t="s">
        <v>195</v>
      </c>
      <c r="Q54" s="50" t="s">
        <v>196</v>
      </c>
      <c r="S54" s="50" t="s">
        <v>168</v>
      </c>
      <c r="T54" s="50" t="s">
        <v>165</v>
      </c>
      <c r="U54" s="50" t="s">
        <v>195</v>
      </c>
    </row>
    <row r="55" spans="1:23" x14ac:dyDescent="0.25">
      <c r="A55" s="59">
        <v>185518</v>
      </c>
      <c r="B55" s="50" t="s">
        <v>40</v>
      </c>
      <c r="C55" s="50">
        <v>7901.68</v>
      </c>
      <c r="D55" s="50">
        <v>1.72</v>
      </c>
      <c r="E55" s="51">
        <v>7265.3989915928969</v>
      </c>
      <c r="F55" s="50" t="s">
        <v>163</v>
      </c>
      <c r="G55" s="50" t="s">
        <v>164</v>
      </c>
      <c r="H55" s="50" t="s">
        <v>168</v>
      </c>
      <c r="I55" s="50" t="s">
        <v>166</v>
      </c>
      <c r="J55" s="52">
        <f t="shared" si="0"/>
        <v>7265.3989915928969</v>
      </c>
      <c r="K55" s="51">
        <f t="shared" si="1"/>
        <v>1.6056037735849058</v>
      </c>
      <c r="M55" s="70" t="s">
        <v>198</v>
      </c>
      <c r="N55" s="71">
        <v>2.2757247304985163E-2</v>
      </c>
      <c r="O55" s="71">
        <v>0.90785693090847186</v>
      </c>
      <c r="P55" s="71">
        <v>0</v>
      </c>
      <c r="Q55" s="71">
        <v>0</v>
      </c>
      <c r="R55" s="71">
        <v>0.93061417821345704</v>
      </c>
      <c r="S55" s="71">
        <v>0</v>
      </c>
      <c r="T55" s="71">
        <v>6.6259732548685127E-2</v>
      </c>
      <c r="U55" s="71">
        <v>3.1260892378577915E-3</v>
      </c>
      <c r="V55" s="71">
        <v>6.9385821786542914E-2</v>
      </c>
      <c r="W55" s="71">
        <v>1</v>
      </c>
    </row>
    <row r="56" spans="1:23" x14ac:dyDescent="0.25">
      <c r="A56" s="59">
        <v>185659</v>
      </c>
      <c r="B56" s="50" t="s">
        <v>40</v>
      </c>
      <c r="C56" s="50">
        <v>16574</v>
      </c>
      <c r="D56" s="50">
        <v>4.4000000000000004</v>
      </c>
      <c r="E56" s="51">
        <v>10761.270205913715</v>
      </c>
      <c r="F56" s="50" t="s">
        <v>163</v>
      </c>
      <c r="G56" s="50" t="s">
        <v>164</v>
      </c>
      <c r="H56" s="50" t="s">
        <v>165</v>
      </c>
      <c r="I56" s="50" t="s">
        <v>166</v>
      </c>
      <c r="J56" s="52">
        <f t="shared" si="0"/>
        <v>10761.270205913715</v>
      </c>
      <c r="K56" s="51">
        <f t="shared" si="1"/>
        <v>4.1073584905660381</v>
      </c>
      <c r="M56" s="72" t="s">
        <v>174</v>
      </c>
      <c r="N56" s="71">
        <v>0.55555555555555558</v>
      </c>
      <c r="O56" s="71">
        <v>0.44444444444444448</v>
      </c>
      <c r="P56" s="71">
        <v>0</v>
      </c>
      <c r="Q56" s="71">
        <v>0</v>
      </c>
      <c r="R56" s="71">
        <v>1</v>
      </c>
      <c r="S56" s="71">
        <v>0</v>
      </c>
      <c r="T56" s="71">
        <v>0</v>
      </c>
      <c r="U56" s="71">
        <v>0</v>
      </c>
      <c r="V56" s="71">
        <v>0</v>
      </c>
      <c r="W56" s="71">
        <v>1</v>
      </c>
    </row>
    <row r="57" spans="1:23" x14ac:dyDescent="0.25">
      <c r="A57" s="59">
        <v>185835</v>
      </c>
      <c r="B57" s="50" t="s">
        <v>40</v>
      </c>
      <c r="C57" s="50">
        <v>334245.90000000002</v>
      </c>
      <c r="D57" s="50">
        <v>71.900000000000006</v>
      </c>
      <c r="E57" s="51">
        <v>217021.26494019642</v>
      </c>
      <c r="F57" s="50" t="s">
        <v>163</v>
      </c>
      <c r="G57" s="50" t="s">
        <v>164</v>
      </c>
      <c r="H57" s="50" t="s">
        <v>165</v>
      </c>
      <c r="I57" s="50" t="s">
        <v>166</v>
      </c>
      <c r="J57" s="52">
        <f t="shared" si="0"/>
        <v>217021.26494019642</v>
      </c>
      <c r="K57" s="51">
        <f t="shared" si="1"/>
        <v>67.117971698113223</v>
      </c>
      <c r="M57" s="72" t="s">
        <v>35</v>
      </c>
      <c r="N57" s="71">
        <v>0</v>
      </c>
      <c r="O57" s="71">
        <v>0</v>
      </c>
      <c r="P57" s="71">
        <v>0</v>
      </c>
      <c r="Q57" s="71">
        <v>0</v>
      </c>
      <c r="R57" s="71">
        <v>0</v>
      </c>
      <c r="S57" s="71">
        <v>0</v>
      </c>
      <c r="T57" s="71">
        <v>0</v>
      </c>
      <c r="U57" s="71">
        <v>1</v>
      </c>
      <c r="V57" s="71">
        <v>1</v>
      </c>
      <c r="W57" s="71">
        <v>1</v>
      </c>
    </row>
    <row r="58" spans="1:23" x14ac:dyDescent="0.25">
      <c r="A58" s="59">
        <v>185942</v>
      </c>
      <c r="B58" s="50" t="s">
        <v>40</v>
      </c>
      <c r="C58" s="50">
        <v>3009.9888000000001</v>
      </c>
      <c r="D58" s="50">
        <v>0.6552</v>
      </c>
      <c r="E58" s="51">
        <v>2767.6101274951548</v>
      </c>
      <c r="F58" s="50" t="s">
        <v>163</v>
      </c>
      <c r="G58" s="50" t="s">
        <v>164</v>
      </c>
      <c r="H58" s="50" t="s">
        <v>168</v>
      </c>
      <c r="I58" s="50" t="s">
        <v>166</v>
      </c>
      <c r="J58" s="52">
        <f t="shared" si="0"/>
        <v>2767.6101274951548</v>
      </c>
      <c r="K58" s="51">
        <f t="shared" si="1"/>
        <v>0.61162301886792458</v>
      </c>
      <c r="M58" s="72" t="s">
        <v>48</v>
      </c>
      <c r="N58" s="71">
        <v>0</v>
      </c>
      <c r="O58" s="71">
        <v>0</v>
      </c>
      <c r="P58" s="71">
        <v>0</v>
      </c>
      <c r="Q58" s="71">
        <v>0</v>
      </c>
      <c r="R58" s="71">
        <v>0</v>
      </c>
      <c r="S58" s="71">
        <v>0</v>
      </c>
      <c r="T58" s="71">
        <v>1</v>
      </c>
      <c r="U58" s="71">
        <v>0</v>
      </c>
      <c r="V58" s="71">
        <v>1</v>
      </c>
      <c r="W58" s="71">
        <v>1</v>
      </c>
    </row>
    <row r="59" spans="1:23" x14ac:dyDescent="0.25">
      <c r="A59" s="59">
        <v>186000</v>
      </c>
      <c r="B59" s="50" t="s">
        <v>40</v>
      </c>
      <c r="C59" s="50">
        <v>62005</v>
      </c>
      <c r="D59" s="50">
        <v>16.399999999999999</v>
      </c>
      <c r="E59" s="51">
        <v>40258.993551205502</v>
      </c>
      <c r="F59" s="50" t="s">
        <v>163</v>
      </c>
      <c r="G59" s="50" t="s">
        <v>164</v>
      </c>
      <c r="H59" s="50" t="s">
        <v>165</v>
      </c>
      <c r="I59" s="50" t="s">
        <v>166</v>
      </c>
      <c r="J59" s="52">
        <f t="shared" si="0"/>
        <v>40258.993551205502</v>
      </c>
      <c r="K59" s="51">
        <f t="shared" si="1"/>
        <v>15.309245283018868</v>
      </c>
      <c r="M59" s="72" t="s">
        <v>40</v>
      </c>
      <c r="N59" s="71">
        <v>1.9994241082676462E-2</v>
      </c>
      <c r="O59" s="71">
        <v>0.98000575891732356</v>
      </c>
      <c r="P59" s="71">
        <v>0</v>
      </c>
      <c r="Q59" s="71">
        <v>0</v>
      </c>
      <c r="R59" s="71">
        <v>1</v>
      </c>
      <c r="S59" s="71">
        <v>0</v>
      </c>
      <c r="T59" s="71">
        <v>0</v>
      </c>
      <c r="U59" s="71">
        <v>0</v>
      </c>
      <c r="V59" s="71">
        <v>0</v>
      </c>
      <c r="W59" s="71">
        <v>1</v>
      </c>
    </row>
    <row r="60" spans="1:23" x14ac:dyDescent="0.25">
      <c r="A60" s="59">
        <v>186010</v>
      </c>
      <c r="B60" s="50" t="s">
        <v>40</v>
      </c>
      <c r="C60" s="50">
        <v>17237.824000000001</v>
      </c>
      <c r="D60" s="50">
        <v>5.1719999999999997</v>
      </c>
      <c r="E60" s="51">
        <v>15849.752091562279</v>
      </c>
      <c r="F60" s="60" t="s">
        <v>200</v>
      </c>
      <c r="G60" s="50" t="s">
        <v>164</v>
      </c>
      <c r="H60" s="50" t="s">
        <v>165</v>
      </c>
      <c r="I60" s="60" t="s">
        <v>192</v>
      </c>
      <c r="J60" s="52">
        <f t="shared" si="0"/>
        <v>9681.6481032142365</v>
      </c>
      <c r="K60" s="51">
        <f t="shared" si="1"/>
        <v>2.7348345323741001</v>
      </c>
      <c r="M60" s="72" t="s">
        <v>185</v>
      </c>
      <c r="N60" s="71">
        <v>1</v>
      </c>
      <c r="O60" s="71">
        <v>0</v>
      </c>
      <c r="P60" s="71">
        <v>0</v>
      </c>
      <c r="Q60" s="71">
        <v>0</v>
      </c>
      <c r="R60" s="71">
        <v>1</v>
      </c>
      <c r="S60" s="71">
        <v>0</v>
      </c>
      <c r="T60" s="71">
        <v>0</v>
      </c>
      <c r="U60" s="71">
        <v>0</v>
      </c>
      <c r="V60" s="71">
        <v>0</v>
      </c>
      <c r="W60" s="71">
        <v>1</v>
      </c>
    </row>
    <row r="61" spans="1:23" x14ac:dyDescent="0.25">
      <c r="A61" s="59">
        <v>186070</v>
      </c>
      <c r="B61" s="50" t="s">
        <v>40</v>
      </c>
      <c r="C61" s="50">
        <v>157344.5</v>
      </c>
      <c r="D61" s="50">
        <v>34.25</v>
      </c>
      <c r="E61" s="51">
        <v>144674.36945468411</v>
      </c>
      <c r="F61" s="50" t="s">
        <v>163</v>
      </c>
      <c r="G61" s="50" t="s">
        <v>164</v>
      </c>
      <c r="H61" s="50" t="s">
        <v>165</v>
      </c>
      <c r="I61" s="50" t="s">
        <v>166</v>
      </c>
      <c r="J61" s="52">
        <f t="shared" si="0"/>
        <v>144674.36945468411</v>
      </c>
      <c r="K61" s="51">
        <f t="shared" si="1"/>
        <v>31.972051886792457</v>
      </c>
      <c r="M61" s="70" t="s">
        <v>163</v>
      </c>
      <c r="N61" s="71">
        <v>0.2823909412447807</v>
      </c>
      <c r="O61" s="71">
        <v>0.53486666844584763</v>
      </c>
      <c r="P61" s="71">
        <v>1.2815194751917286E-2</v>
      </c>
      <c r="Q61" s="71">
        <v>8.221817578980644E-3</v>
      </c>
      <c r="R61" s="71">
        <v>0.83829462202152627</v>
      </c>
      <c r="S61" s="71">
        <v>2.8678129493827139E-2</v>
      </c>
      <c r="T61" s="71">
        <v>0.13302724848464662</v>
      </c>
      <c r="U61" s="71">
        <v>0</v>
      </c>
      <c r="V61" s="71">
        <v>0.16170537797847376</v>
      </c>
      <c r="W61" s="71">
        <v>1</v>
      </c>
    </row>
    <row r="62" spans="1:23" x14ac:dyDescent="0.25">
      <c r="A62" s="59">
        <v>186509</v>
      </c>
      <c r="B62" s="50" t="s">
        <v>40</v>
      </c>
      <c r="C62" s="50">
        <v>1680</v>
      </c>
      <c r="D62" s="50">
        <v>0</v>
      </c>
      <c r="E62" s="51">
        <v>1544.7183770889312</v>
      </c>
      <c r="F62" s="50" t="s">
        <v>163</v>
      </c>
      <c r="G62" s="50" t="s">
        <v>164</v>
      </c>
      <c r="H62" s="50" t="s">
        <v>168</v>
      </c>
      <c r="I62" s="50" t="s">
        <v>166</v>
      </c>
      <c r="J62" s="52">
        <f t="shared" si="0"/>
        <v>1544.7183770889312</v>
      </c>
      <c r="K62" s="51">
        <f t="shared" si="1"/>
        <v>0</v>
      </c>
      <c r="M62" s="72" t="s">
        <v>174</v>
      </c>
      <c r="N62" s="71">
        <v>0.96744424506536786</v>
      </c>
      <c r="O62" s="71">
        <v>3.2555754934632149E-2</v>
      </c>
      <c r="P62" s="71">
        <v>0</v>
      </c>
      <c r="Q62" s="71">
        <v>0</v>
      </c>
      <c r="R62" s="71">
        <v>1</v>
      </c>
      <c r="S62" s="71">
        <v>0</v>
      </c>
      <c r="T62" s="71">
        <v>0</v>
      </c>
      <c r="U62" s="71">
        <v>0</v>
      </c>
      <c r="V62" s="71">
        <v>0</v>
      </c>
      <c r="W62" s="71">
        <v>1</v>
      </c>
    </row>
    <row r="63" spans="1:23" x14ac:dyDescent="0.25">
      <c r="A63" s="59">
        <v>186510</v>
      </c>
      <c r="B63" s="50" t="s">
        <v>40</v>
      </c>
      <c r="C63" s="50">
        <v>4840.2384000000002</v>
      </c>
      <c r="D63" s="50">
        <v>1.0536000000000001</v>
      </c>
      <c r="E63" s="51">
        <v>4450.4792892687647</v>
      </c>
      <c r="F63" s="50" t="s">
        <v>163</v>
      </c>
      <c r="G63" s="50" t="s">
        <v>164</v>
      </c>
      <c r="H63" s="50" t="s">
        <v>168</v>
      </c>
      <c r="I63" s="50" t="s">
        <v>166</v>
      </c>
      <c r="J63" s="52">
        <f t="shared" si="0"/>
        <v>4450.4792892687647</v>
      </c>
      <c r="K63" s="51">
        <f t="shared" si="1"/>
        <v>0.98352566037735867</v>
      </c>
      <c r="M63" s="72" t="s">
        <v>176</v>
      </c>
      <c r="N63" s="71">
        <v>0</v>
      </c>
      <c r="O63" s="71">
        <v>0</v>
      </c>
      <c r="P63" s="71">
        <v>0</v>
      </c>
      <c r="Q63" s="71">
        <v>0</v>
      </c>
      <c r="R63" s="71">
        <v>0</v>
      </c>
      <c r="S63" s="71">
        <v>0</v>
      </c>
      <c r="T63" s="71">
        <v>1</v>
      </c>
      <c r="U63" s="71">
        <v>0</v>
      </c>
      <c r="V63" s="71">
        <v>1</v>
      </c>
      <c r="W63" s="71">
        <v>1</v>
      </c>
    </row>
    <row r="64" spans="1:23" x14ac:dyDescent="0.25">
      <c r="A64" s="59">
        <v>187245</v>
      </c>
      <c r="B64" s="50" t="s">
        <v>40</v>
      </c>
      <c r="C64" s="50">
        <v>25571</v>
      </c>
      <c r="D64" s="50">
        <v>3</v>
      </c>
      <c r="E64" s="51">
        <v>16602.898542018804</v>
      </c>
      <c r="F64" s="50" t="s">
        <v>163</v>
      </c>
      <c r="G64" s="50" t="s">
        <v>164</v>
      </c>
      <c r="H64" s="50" t="s">
        <v>168</v>
      </c>
      <c r="I64" s="50" t="s">
        <v>166</v>
      </c>
      <c r="J64" s="52">
        <f t="shared" si="0"/>
        <v>16602.898542018804</v>
      </c>
      <c r="K64" s="51">
        <f t="shared" si="1"/>
        <v>2.8004716981132081</v>
      </c>
      <c r="M64" s="72" t="s">
        <v>35</v>
      </c>
      <c r="N64" s="71">
        <v>0</v>
      </c>
      <c r="O64" s="71">
        <v>0</v>
      </c>
      <c r="P64" s="71">
        <v>1</v>
      </c>
      <c r="Q64" s="71">
        <v>0</v>
      </c>
      <c r="R64" s="71">
        <v>1</v>
      </c>
      <c r="S64" s="71">
        <v>0</v>
      </c>
      <c r="T64" s="71">
        <v>0</v>
      </c>
      <c r="U64" s="71">
        <v>0</v>
      </c>
      <c r="V64" s="71">
        <v>0</v>
      </c>
      <c r="W64" s="71">
        <v>1</v>
      </c>
    </row>
    <row r="65" spans="1:585" x14ac:dyDescent="0.25">
      <c r="A65" s="59">
        <v>187283</v>
      </c>
      <c r="B65" s="50" t="s">
        <v>40</v>
      </c>
      <c r="C65" s="50">
        <v>11195</v>
      </c>
      <c r="D65" s="50">
        <v>1.7</v>
      </c>
      <c r="E65" s="51">
        <v>7268.7595001329828</v>
      </c>
      <c r="F65" s="50" t="s">
        <v>163</v>
      </c>
      <c r="G65" s="50" t="s">
        <v>164</v>
      </c>
      <c r="H65" s="50" t="s">
        <v>168</v>
      </c>
      <c r="I65" s="50" t="s">
        <v>166</v>
      </c>
      <c r="J65" s="52">
        <f t="shared" si="0"/>
        <v>7268.7595001329828</v>
      </c>
      <c r="K65" s="51">
        <f t="shared" si="1"/>
        <v>1.5869339622641512</v>
      </c>
      <c r="M65" s="72" t="s">
        <v>40</v>
      </c>
      <c r="N65" s="71">
        <v>0.24767673505333795</v>
      </c>
      <c r="O65" s="71">
        <v>0.65574956692979225</v>
      </c>
      <c r="P65" s="71">
        <v>0</v>
      </c>
      <c r="Q65" s="71">
        <v>0</v>
      </c>
      <c r="R65" s="71">
        <v>0.90342630198313012</v>
      </c>
      <c r="S65" s="71">
        <v>3.5355056825740042E-2</v>
      </c>
      <c r="T65" s="71">
        <v>6.1218641191129949E-2</v>
      </c>
      <c r="U65" s="71">
        <v>0</v>
      </c>
      <c r="V65" s="71">
        <v>9.6573698016869991E-2</v>
      </c>
      <c r="W65" s="71">
        <v>1</v>
      </c>
    </row>
    <row r="66" spans="1:585" x14ac:dyDescent="0.25">
      <c r="A66" s="59">
        <v>187406</v>
      </c>
      <c r="B66" s="50" t="s">
        <v>40</v>
      </c>
      <c r="C66" s="50">
        <v>55903</v>
      </c>
      <c r="D66" s="50">
        <v>9.3000000000000007</v>
      </c>
      <c r="E66" s="51">
        <v>36297.04889110622</v>
      </c>
      <c r="F66" s="50" t="s">
        <v>163</v>
      </c>
      <c r="G66" s="50" t="s">
        <v>164</v>
      </c>
      <c r="H66" s="50" t="s">
        <v>165</v>
      </c>
      <c r="I66" s="50" t="s">
        <v>166</v>
      </c>
      <c r="J66" s="52">
        <f t="shared" si="0"/>
        <v>36297.04889110622</v>
      </c>
      <c r="K66" s="51">
        <f t="shared" si="1"/>
        <v>8.6814622641509445</v>
      </c>
      <c r="M66" s="72" t="s">
        <v>207</v>
      </c>
      <c r="N66" s="71">
        <v>0</v>
      </c>
      <c r="O66" s="71">
        <v>0</v>
      </c>
      <c r="P66" s="71">
        <v>0</v>
      </c>
      <c r="Q66" s="71">
        <v>1</v>
      </c>
      <c r="R66" s="71">
        <v>1</v>
      </c>
      <c r="S66" s="71">
        <v>0</v>
      </c>
      <c r="T66" s="71">
        <v>0</v>
      </c>
      <c r="U66" s="71">
        <v>0</v>
      </c>
      <c r="V66" s="71">
        <v>0</v>
      </c>
      <c r="W66" s="71">
        <v>1</v>
      </c>
    </row>
    <row r="67" spans="1:585" x14ac:dyDescent="0.25">
      <c r="A67" s="59">
        <v>187448</v>
      </c>
      <c r="B67" s="50" t="s">
        <v>40</v>
      </c>
      <c r="C67" s="50">
        <v>76719.8</v>
      </c>
      <c r="D67" s="50">
        <v>16.7</v>
      </c>
      <c r="E67" s="51">
        <v>70541.955325349641</v>
      </c>
      <c r="F67" s="50" t="s">
        <v>163</v>
      </c>
      <c r="G67" s="50" t="s">
        <v>164</v>
      </c>
      <c r="H67" s="50" t="s">
        <v>165</v>
      </c>
      <c r="I67" s="50" t="s">
        <v>166</v>
      </c>
      <c r="J67" s="52">
        <f t="shared" si="0"/>
        <v>70541.955325349641</v>
      </c>
      <c r="K67" s="51">
        <f t="shared" si="1"/>
        <v>15.58929245283019</v>
      </c>
      <c r="M67" s="72" t="s">
        <v>185</v>
      </c>
      <c r="N67" s="71">
        <v>0.96371219529436714</v>
      </c>
      <c r="O67" s="71">
        <v>3.6287804705632844E-2</v>
      </c>
      <c r="P67" s="71">
        <v>0</v>
      </c>
      <c r="Q67" s="71">
        <v>0</v>
      </c>
      <c r="R67" s="71">
        <v>1</v>
      </c>
      <c r="S67" s="71">
        <v>0</v>
      </c>
      <c r="T67" s="71">
        <v>0</v>
      </c>
      <c r="U67" s="71">
        <v>0</v>
      </c>
      <c r="V67" s="71">
        <v>0</v>
      </c>
      <c r="W67" s="71">
        <v>1</v>
      </c>
    </row>
    <row r="68" spans="1:585" x14ac:dyDescent="0.25">
      <c r="A68" s="59">
        <v>187588</v>
      </c>
      <c r="B68" s="50" t="s">
        <v>40</v>
      </c>
      <c r="C68" s="50">
        <v>13887.4804</v>
      </c>
      <c r="D68" s="50">
        <v>2.6886000000000001</v>
      </c>
      <c r="E68" s="51">
        <v>12769.194157941869</v>
      </c>
      <c r="F68" s="50" t="s">
        <v>163</v>
      </c>
      <c r="G68" s="50" t="s">
        <v>164</v>
      </c>
      <c r="H68" s="50" t="s">
        <v>165</v>
      </c>
      <c r="I68" s="50" t="s">
        <v>166</v>
      </c>
      <c r="J68" s="52">
        <f t="shared" ref="J68:J131" si="2">IF(F68="Yes",E68,C68*_xlfn.XLOOKUP(IF(OR(B68="Retrofit",B68="New Home Construction"),B68&amp;" - "&amp;I68,B68),$M$10:$M$18,$N$10:$N$18))</f>
        <v>12769.194157941869</v>
      </c>
      <c r="K68" s="51">
        <f t="shared" ref="K68:K131" si="3">D68*_xlfn.XLOOKUP(IF(OR(B68="Retrofit",B68="New Home Construction"),B68&amp;" - "&amp;I68,B68),$M$10:$M$18,$O$10:$O$18)</f>
        <v>2.5097827358490568</v>
      </c>
      <c r="M68" s="70" t="s">
        <v>167</v>
      </c>
      <c r="N68" s="71">
        <v>1</v>
      </c>
      <c r="O68" s="71">
        <v>0</v>
      </c>
      <c r="P68" s="71">
        <v>0</v>
      </c>
      <c r="Q68" s="71">
        <v>0</v>
      </c>
      <c r="R68" s="71">
        <v>1</v>
      </c>
      <c r="S68" s="71">
        <v>0</v>
      </c>
      <c r="T68" s="71">
        <v>0</v>
      </c>
      <c r="U68" s="71">
        <v>0</v>
      </c>
      <c r="V68" s="71">
        <v>0</v>
      </c>
      <c r="W68" s="71">
        <v>1</v>
      </c>
    </row>
    <row r="69" spans="1:585" x14ac:dyDescent="0.25">
      <c r="A69" s="59">
        <v>187605</v>
      </c>
      <c r="B69" s="50" t="s">
        <v>40</v>
      </c>
      <c r="C69" s="50">
        <v>7614.3912</v>
      </c>
      <c r="D69" s="50">
        <v>1.4401999999999999</v>
      </c>
      <c r="E69" s="51">
        <v>7001.2440577287134</v>
      </c>
      <c r="F69" s="50" t="s">
        <v>163</v>
      </c>
      <c r="G69" s="50" t="s">
        <v>164</v>
      </c>
      <c r="H69" s="50" t="s">
        <v>165</v>
      </c>
      <c r="I69" s="50" t="s">
        <v>166</v>
      </c>
      <c r="J69" s="52">
        <f t="shared" si="2"/>
        <v>7001.2440577287134</v>
      </c>
      <c r="K69" s="51">
        <f t="shared" si="3"/>
        <v>1.3444131132075472</v>
      </c>
      <c r="M69" s="72" t="s">
        <v>40</v>
      </c>
      <c r="N69" s="71">
        <v>1</v>
      </c>
      <c r="O69" s="71">
        <v>0</v>
      </c>
      <c r="P69" s="71">
        <v>0</v>
      </c>
      <c r="Q69" s="71">
        <v>0</v>
      </c>
      <c r="R69" s="71">
        <v>1</v>
      </c>
      <c r="S69" s="71">
        <v>0</v>
      </c>
      <c r="T69" s="71">
        <v>0</v>
      </c>
      <c r="U69" s="71">
        <v>0</v>
      </c>
      <c r="V69" s="71">
        <v>0</v>
      </c>
      <c r="W69" s="71">
        <v>1</v>
      </c>
    </row>
    <row r="70" spans="1:585" x14ac:dyDescent="0.25">
      <c r="A70" s="59" t="s">
        <v>218</v>
      </c>
      <c r="B70" s="50" t="s">
        <v>40</v>
      </c>
      <c r="C70" s="50">
        <v>3198</v>
      </c>
      <c r="D70" s="50">
        <v>0.5</v>
      </c>
      <c r="E70" s="51">
        <v>2076.4174078986402</v>
      </c>
      <c r="F70" s="50" t="s">
        <v>163</v>
      </c>
      <c r="G70" s="50" t="s">
        <v>164</v>
      </c>
      <c r="H70" s="50" t="s">
        <v>165</v>
      </c>
      <c r="I70" s="50" t="s">
        <v>166</v>
      </c>
      <c r="J70" s="52">
        <f t="shared" si="2"/>
        <v>2076.4174078986402</v>
      </c>
      <c r="K70" s="51">
        <f t="shared" si="3"/>
        <v>0.46674528301886797</v>
      </c>
      <c r="M70" s="70" t="s">
        <v>200</v>
      </c>
      <c r="N70" s="71">
        <v>0</v>
      </c>
      <c r="O70" s="71">
        <v>0</v>
      </c>
      <c r="P70" s="71">
        <v>0</v>
      </c>
      <c r="Q70" s="71">
        <v>0</v>
      </c>
      <c r="R70" s="71">
        <v>0</v>
      </c>
      <c r="S70" s="71">
        <v>0</v>
      </c>
      <c r="T70" s="71">
        <v>1</v>
      </c>
      <c r="U70" s="71">
        <v>0</v>
      </c>
      <c r="V70" s="71">
        <v>1</v>
      </c>
      <c r="W70" s="71">
        <v>1</v>
      </c>
    </row>
    <row r="71" spans="1:585" x14ac:dyDescent="0.25">
      <c r="A71" s="59" t="s">
        <v>219</v>
      </c>
      <c r="B71" s="50" t="s">
        <v>40</v>
      </c>
      <c r="C71" s="50">
        <v>6403.6440000000002</v>
      </c>
      <c r="D71" s="50">
        <v>1.3388</v>
      </c>
      <c r="E71" s="51">
        <v>5887.9920042471858</v>
      </c>
      <c r="F71" s="50" t="s">
        <v>163</v>
      </c>
      <c r="G71" s="50" t="s">
        <v>164</v>
      </c>
      <c r="H71" s="50" t="s">
        <v>165</v>
      </c>
      <c r="I71" s="50" t="s">
        <v>166</v>
      </c>
      <c r="J71" s="52">
        <f t="shared" si="2"/>
        <v>5887.9920042471858</v>
      </c>
      <c r="K71" s="51">
        <f t="shared" si="3"/>
        <v>1.2497571698113208</v>
      </c>
      <c r="M71" s="72" t="s">
        <v>40</v>
      </c>
      <c r="N71" s="71">
        <v>0</v>
      </c>
      <c r="O71" s="71">
        <v>0</v>
      </c>
      <c r="P71" s="71">
        <v>0</v>
      </c>
      <c r="Q71" s="71">
        <v>0</v>
      </c>
      <c r="R71" s="71">
        <v>0</v>
      </c>
      <c r="S71" s="71">
        <v>0</v>
      </c>
      <c r="T71" s="71">
        <v>1</v>
      </c>
      <c r="U71" s="71">
        <v>0</v>
      </c>
      <c r="V71" s="71">
        <v>1</v>
      </c>
      <c r="W71" s="71">
        <v>1</v>
      </c>
    </row>
    <row r="72" spans="1:585" x14ac:dyDescent="0.25">
      <c r="A72" s="59">
        <v>187851</v>
      </c>
      <c r="B72" s="50" t="s">
        <v>40</v>
      </c>
      <c r="C72" s="50">
        <v>1719.9936</v>
      </c>
      <c r="D72" s="50">
        <v>0.37440000000000001</v>
      </c>
      <c r="E72" s="51">
        <v>1581.4915014258027</v>
      </c>
      <c r="F72" s="50" t="s">
        <v>163</v>
      </c>
      <c r="G72" s="50" t="s">
        <v>164</v>
      </c>
      <c r="H72" s="50" t="s">
        <v>168</v>
      </c>
      <c r="I72" s="50" t="s">
        <v>166</v>
      </c>
      <c r="J72" s="52">
        <f t="shared" si="2"/>
        <v>1581.4915014258027</v>
      </c>
      <c r="K72" s="51">
        <f t="shared" si="3"/>
        <v>0.34949886792452833</v>
      </c>
      <c r="M72" s="70" t="s">
        <v>211</v>
      </c>
      <c r="N72" s="71">
        <v>1</v>
      </c>
      <c r="O72" s="71">
        <v>0</v>
      </c>
      <c r="P72" s="71">
        <v>0</v>
      </c>
      <c r="Q72" s="71">
        <v>0</v>
      </c>
      <c r="R72" s="71">
        <v>1</v>
      </c>
      <c r="S72" s="71">
        <v>0</v>
      </c>
      <c r="T72" s="71">
        <v>0</v>
      </c>
      <c r="U72" s="71">
        <v>0</v>
      </c>
      <c r="V72" s="71">
        <v>0</v>
      </c>
      <c r="W72" s="71">
        <v>1</v>
      </c>
    </row>
    <row r="73" spans="1:585" x14ac:dyDescent="0.25">
      <c r="A73" s="59">
        <v>188048</v>
      </c>
      <c r="B73" s="50" t="s">
        <v>40</v>
      </c>
      <c r="C73" s="50">
        <v>128207.1</v>
      </c>
      <c r="D73" s="50">
        <v>23.71</v>
      </c>
      <c r="E73" s="51">
        <v>83243.106396560906</v>
      </c>
      <c r="F73" s="50" t="s">
        <v>163</v>
      </c>
      <c r="G73" s="50" t="s">
        <v>164</v>
      </c>
      <c r="H73" s="50" t="s">
        <v>165</v>
      </c>
      <c r="I73" s="50" t="s">
        <v>166</v>
      </c>
      <c r="J73" s="52">
        <f t="shared" si="2"/>
        <v>83243.106396560906</v>
      </c>
      <c r="K73" s="51">
        <f t="shared" si="3"/>
        <v>22.13306132075472</v>
      </c>
      <c r="M73" s="72" t="s">
        <v>185</v>
      </c>
      <c r="N73" s="71">
        <v>1</v>
      </c>
      <c r="O73" s="71">
        <v>0</v>
      </c>
      <c r="P73" s="71">
        <v>0</v>
      </c>
      <c r="Q73" s="71">
        <v>0</v>
      </c>
      <c r="R73" s="71">
        <v>1</v>
      </c>
      <c r="S73" s="71">
        <v>0</v>
      </c>
      <c r="T73" s="71">
        <v>0</v>
      </c>
      <c r="U73" s="71">
        <v>0</v>
      </c>
      <c r="V73" s="71">
        <v>0</v>
      </c>
      <c r="W73" s="71">
        <v>1</v>
      </c>
    </row>
    <row r="74" spans="1:585" x14ac:dyDescent="0.25">
      <c r="A74" s="59">
        <v>188054</v>
      </c>
      <c r="B74" s="50" t="s">
        <v>40</v>
      </c>
      <c r="C74" s="50">
        <v>524.5</v>
      </c>
      <c r="D74" s="50">
        <v>0.58499999999999996</v>
      </c>
      <c r="E74" s="51">
        <v>482.26475522806214</v>
      </c>
      <c r="F74" s="50" t="s">
        <v>163</v>
      </c>
      <c r="G74" s="50" t="s">
        <v>164</v>
      </c>
      <c r="H74" s="50" t="s">
        <v>165</v>
      </c>
      <c r="I74" s="50" t="s">
        <v>166</v>
      </c>
      <c r="J74" s="52">
        <f t="shared" si="2"/>
        <v>482.26475522806214</v>
      </c>
      <c r="K74" s="51">
        <f t="shared" si="3"/>
        <v>0.54609198113207547</v>
      </c>
      <c r="M74" s="70" t="s">
        <v>52</v>
      </c>
      <c r="N74" s="71">
        <v>0.14682990634109186</v>
      </c>
      <c r="O74" s="71">
        <v>0.72522899335179236</v>
      </c>
      <c r="P74" s="71">
        <v>6.1001515110854958E-3</v>
      </c>
      <c r="Q74" s="71">
        <v>3.9136613917462671E-3</v>
      </c>
      <c r="R74" s="71">
        <v>0.88207271259571629</v>
      </c>
      <c r="S74" s="71">
        <v>1.3651055512886543E-2</v>
      </c>
      <c r="T74" s="71">
        <v>0.10265568628108421</v>
      </c>
      <c r="U74" s="71">
        <v>1.6205456103132734E-3</v>
      </c>
      <c r="V74" s="71">
        <v>0.11792728740428403</v>
      </c>
      <c r="W74" s="71">
        <v>1</v>
      </c>
    </row>
    <row r="75" spans="1:585" x14ac:dyDescent="0.25">
      <c r="A75" s="59">
        <v>188082</v>
      </c>
      <c r="B75" s="50" t="s">
        <v>40</v>
      </c>
      <c r="C75" s="50">
        <v>6767.53</v>
      </c>
      <c r="D75" s="50">
        <v>1.1152</v>
      </c>
      <c r="E75" s="51">
        <v>6222.5761657741987</v>
      </c>
      <c r="F75" s="50" t="s">
        <v>163</v>
      </c>
      <c r="G75" s="50" t="s">
        <v>164</v>
      </c>
      <c r="H75" s="50" t="s">
        <v>168</v>
      </c>
      <c r="I75" s="50" t="s">
        <v>166</v>
      </c>
      <c r="J75" s="52">
        <f t="shared" si="2"/>
        <v>6222.5761657741987</v>
      </c>
      <c r="K75" s="51">
        <f t="shared" si="3"/>
        <v>1.0410286792452832</v>
      </c>
    </row>
    <row r="76" spans="1:585" x14ac:dyDescent="0.25">
      <c r="A76" s="59">
        <v>188094</v>
      </c>
      <c r="B76" s="50" t="s">
        <v>40</v>
      </c>
      <c r="C76" s="50">
        <v>20593</v>
      </c>
      <c r="D76" s="50">
        <v>4.9000000000000004</v>
      </c>
      <c r="E76" s="51">
        <v>13370.751620030238</v>
      </c>
      <c r="F76" s="50" t="s">
        <v>163</v>
      </c>
      <c r="G76" s="50" t="s">
        <v>164</v>
      </c>
      <c r="H76" s="50" t="s">
        <v>168</v>
      </c>
      <c r="I76" s="50" t="s">
        <v>166</v>
      </c>
      <c r="J76" s="52">
        <f t="shared" si="2"/>
        <v>13370.751620030238</v>
      </c>
      <c r="K76" s="51">
        <f t="shared" si="3"/>
        <v>4.5741037735849064</v>
      </c>
      <c r="M76" s="75" t="s">
        <v>157</v>
      </c>
      <c r="N76" t="s">
        <v>361</v>
      </c>
    </row>
    <row r="77" spans="1:585" x14ac:dyDescent="0.25">
      <c r="A77" s="59">
        <v>188337</v>
      </c>
      <c r="B77" s="60" t="s">
        <v>207</v>
      </c>
      <c r="C77" s="50">
        <v>63533.4</v>
      </c>
      <c r="D77" s="60">
        <v>9.06</v>
      </c>
      <c r="E77" s="51">
        <v>58417.387225560655</v>
      </c>
      <c r="F77" s="50" t="s">
        <v>163</v>
      </c>
      <c r="G77" s="50" t="s">
        <v>164</v>
      </c>
      <c r="H77" s="50" t="s">
        <v>196</v>
      </c>
      <c r="I77" s="50" t="s">
        <v>166</v>
      </c>
      <c r="J77" s="52">
        <f t="shared" si="2"/>
        <v>58417.387225560655</v>
      </c>
      <c r="K77" s="51">
        <f t="shared" si="3"/>
        <v>8.457424528301889</v>
      </c>
      <c r="M77" s="74"/>
    </row>
    <row r="78" spans="1:585" x14ac:dyDescent="0.25">
      <c r="A78" s="59">
        <v>188395</v>
      </c>
      <c r="B78" s="50" t="s">
        <v>40</v>
      </c>
      <c r="C78" s="50">
        <v>39775</v>
      </c>
      <c r="D78" s="50">
        <v>4.5999999999999996</v>
      </c>
      <c r="E78" s="51">
        <v>25825.360349958853</v>
      </c>
      <c r="F78" s="50" t="s">
        <v>163</v>
      </c>
      <c r="G78" s="50" t="s">
        <v>164</v>
      </c>
      <c r="H78" s="50" t="s">
        <v>165</v>
      </c>
      <c r="I78" s="50" t="s">
        <v>166</v>
      </c>
      <c r="J78" s="52">
        <f t="shared" si="2"/>
        <v>25825.360349958853</v>
      </c>
      <c r="K78" s="51">
        <f t="shared" si="3"/>
        <v>4.2940566037735852</v>
      </c>
      <c r="M78" s="75" t="s">
        <v>194</v>
      </c>
      <c r="N78" t="s">
        <v>189</v>
      </c>
      <c r="O78" t="s">
        <v>360</v>
      </c>
      <c r="P78" t="s">
        <v>215</v>
      </c>
      <c r="Q78" s="76" t="s">
        <v>362</v>
      </c>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row>
    <row r="79" spans="1:585" x14ac:dyDescent="0.25">
      <c r="A79" s="59">
        <v>188416</v>
      </c>
      <c r="B79" s="50" t="s">
        <v>40</v>
      </c>
      <c r="C79" s="50">
        <v>71320</v>
      </c>
      <c r="D79" s="50">
        <v>0.437</v>
      </c>
      <c r="E79" s="51">
        <v>65576.973008322966</v>
      </c>
      <c r="F79" s="50" t="s">
        <v>163</v>
      </c>
      <c r="G79" s="50" t="s">
        <v>164</v>
      </c>
      <c r="H79" s="50" t="s">
        <v>168</v>
      </c>
      <c r="I79" s="50" t="s">
        <v>166</v>
      </c>
      <c r="J79" s="52">
        <f t="shared" si="2"/>
        <v>65576.973008322966</v>
      </c>
      <c r="K79" s="51">
        <f t="shared" si="3"/>
        <v>0.40793537735849061</v>
      </c>
      <c r="M79" s="77" t="s">
        <v>174</v>
      </c>
      <c r="N79" s="78">
        <v>289467.89598493482</v>
      </c>
      <c r="O79" s="78">
        <v>283385.90333333303</v>
      </c>
      <c r="P79" s="78">
        <v>30.21156057494867</v>
      </c>
      <c r="Q79" s="78">
        <f t="shared" ref="Q79:Q85" si="4">N79-O79</f>
        <v>6081.9926516017877</v>
      </c>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row>
    <row r="80" spans="1:585" x14ac:dyDescent="0.25">
      <c r="A80" s="59">
        <v>188435</v>
      </c>
      <c r="B80" s="50" t="s">
        <v>40</v>
      </c>
      <c r="C80" s="50">
        <v>223324</v>
      </c>
      <c r="D80" s="50">
        <v>27.5</v>
      </c>
      <c r="E80" s="51">
        <v>145001.20112619011</v>
      </c>
      <c r="F80" s="50" t="s">
        <v>163</v>
      </c>
      <c r="G80" s="50" t="s">
        <v>164</v>
      </c>
      <c r="H80" s="50" t="s">
        <v>168</v>
      </c>
      <c r="I80" s="60" t="s">
        <v>192</v>
      </c>
      <c r="J80" s="52">
        <f t="shared" si="2"/>
        <v>145001.20112619011</v>
      </c>
      <c r="K80" s="51">
        <f t="shared" si="3"/>
        <v>14.541366906474819</v>
      </c>
      <c r="M80" s="77" t="s">
        <v>176</v>
      </c>
      <c r="N80" s="78">
        <v>238646.98754632787</v>
      </c>
      <c r="O80" s="78">
        <v>238646.98754632787</v>
      </c>
      <c r="P80" s="78">
        <v>85.759039354494931</v>
      </c>
      <c r="Q80" s="78">
        <f t="shared" si="4"/>
        <v>0</v>
      </c>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row>
    <row r="81" spans="1:585" x14ac:dyDescent="0.25">
      <c r="A81" s="59">
        <v>188752</v>
      </c>
      <c r="B81" s="50" t="s">
        <v>40</v>
      </c>
      <c r="C81" s="50">
        <v>10788.735999999999</v>
      </c>
      <c r="D81" s="50">
        <v>2.2639999999999998</v>
      </c>
      <c r="E81" s="51">
        <v>9919.9754552148352</v>
      </c>
      <c r="F81" s="50" t="s">
        <v>163</v>
      </c>
      <c r="G81" s="50" t="s">
        <v>164</v>
      </c>
      <c r="H81" s="50" t="s">
        <v>165</v>
      </c>
      <c r="I81" s="60" t="s">
        <v>192</v>
      </c>
      <c r="J81" s="52">
        <f t="shared" si="2"/>
        <v>9919.9754552148352</v>
      </c>
      <c r="K81" s="51">
        <f t="shared" si="3"/>
        <v>1.1971510791366904</v>
      </c>
      <c r="M81" s="77" t="s">
        <v>35</v>
      </c>
      <c r="N81" s="78">
        <v>118481.9236289039</v>
      </c>
      <c r="O81" s="78">
        <v>111558.07414505442</v>
      </c>
      <c r="P81" s="78">
        <v>16.68443093922652</v>
      </c>
      <c r="Q81" s="78">
        <f t="shared" si="4"/>
        <v>6923.8494838494807</v>
      </c>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row>
    <row r="82" spans="1:585" x14ac:dyDescent="0.25">
      <c r="A82" s="59">
        <v>188807</v>
      </c>
      <c r="B82" s="50" t="s">
        <v>40</v>
      </c>
      <c r="C82" s="50">
        <v>31634.79</v>
      </c>
      <c r="D82" s="50">
        <v>3.6100000000000003</v>
      </c>
      <c r="E82" s="51">
        <v>20540.033974739785</v>
      </c>
      <c r="F82" s="50" t="s">
        <v>163</v>
      </c>
      <c r="G82" s="50" t="s">
        <v>164</v>
      </c>
      <c r="H82" s="50" t="s">
        <v>168</v>
      </c>
      <c r="I82" s="50" t="s">
        <v>166</v>
      </c>
      <c r="J82" s="52">
        <f t="shared" si="2"/>
        <v>20540.033974739785</v>
      </c>
      <c r="K82" s="51">
        <f t="shared" si="3"/>
        <v>3.3699009433962273</v>
      </c>
      <c r="M82" s="77" t="s">
        <v>48</v>
      </c>
      <c r="N82" s="78">
        <v>664387.39421324152</v>
      </c>
      <c r="O82" s="78"/>
      <c r="P82" s="78">
        <v>74.227434257284997</v>
      </c>
      <c r="Q82" s="78">
        <f t="shared" si="4"/>
        <v>664387.39421324152</v>
      </c>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row>
    <row r="83" spans="1:585" x14ac:dyDescent="0.25">
      <c r="A83" s="59">
        <v>188954</v>
      </c>
      <c r="B83" s="50" t="s">
        <v>40</v>
      </c>
      <c r="C83" s="50">
        <v>24334</v>
      </c>
      <c r="D83" s="50">
        <v>6.5</v>
      </c>
      <c r="E83" s="51">
        <v>15799.731458350692</v>
      </c>
      <c r="F83" s="50" t="s">
        <v>163</v>
      </c>
      <c r="G83" s="50" t="s">
        <v>164</v>
      </c>
      <c r="H83" s="50" t="s">
        <v>168</v>
      </c>
      <c r="I83" s="50" t="s">
        <v>166</v>
      </c>
      <c r="J83" s="52">
        <f t="shared" si="2"/>
        <v>15799.731458350692</v>
      </c>
      <c r="K83" s="51">
        <f t="shared" si="3"/>
        <v>6.0676886792452835</v>
      </c>
      <c r="M83" s="77" t="s">
        <v>40</v>
      </c>
      <c r="N83" s="78">
        <v>9620318.6902894545</v>
      </c>
      <c r="O83" s="78">
        <v>4531365.1379556423</v>
      </c>
      <c r="P83" s="78">
        <v>1871.7976687874982</v>
      </c>
      <c r="Q83" s="78">
        <f t="shared" si="4"/>
        <v>5088953.5523338122</v>
      </c>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row>
    <row r="84" spans="1:585" x14ac:dyDescent="0.25">
      <c r="A84" s="59">
        <v>189646</v>
      </c>
      <c r="B84" s="50" t="s">
        <v>40</v>
      </c>
      <c r="C84" s="50">
        <v>40481</v>
      </c>
      <c r="D84" s="50">
        <v>6.8</v>
      </c>
      <c r="E84" s="51">
        <v>26283.756438131601</v>
      </c>
      <c r="F84" s="50" t="s">
        <v>163</v>
      </c>
      <c r="G84" s="50" t="s">
        <v>164</v>
      </c>
      <c r="H84" s="50" t="s">
        <v>165</v>
      </c>
      <c r="I84" s="50" t="s">
        <v>166</v>
      </c>
      <c r="J84" s="52">
        <f t="shared" si="2"/>
        <v>26283.756438131601</v>
      </c>
      <c r="K84" s="51">
        <f t="shared" si="3"/>
        <v>6.3477358490566047</v>
      </c>
      <c r="M84" s="77" t="s">
        <v>207</v>
      </c>
      <c r="N84" s="78">
        <v>58417.387225560655</v>
      </c>
      <c r="O84" s="78">
        <v>58417.387225560655</v>
      </c>
      <c r="P84" s="78">
        <v>8.457424528301889</v>
      </c>
      <c r="Q84" s="78">
        <f t="shared" si="4"/>
        <v>0</v>
      </c>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row>
    <row r="85" spans="1:585" x14ac:dyDescent="0.25">
      <c r="A85" s="59">
        <v>189693</v>
      </c>
      <c r="B85" s="50" t="s">
        <v>40</v>
      </c>
      <c r="C85" s="50">
        <v>20900</v>
      </c>
      <c r="D85" s="50">
        <v>6.3</v>
      </c>
      <c r="E85" s="51">
        <v>13570.082496898556</v>
      </c>
      <c r="F85" s="50" t="s">
        <v>163</v>
      </c>
      <c r="G85" s="50" t="s">
        <v>164</v>
      </c>
      <c r="H85" s="50" t="s">
        <v>168</v>
      </c>
      <c r="I85" s="60" t="s">
        <v>192</v>
      </c>
      <c r="J85" s="52">
        <f t="shared" si="2"/>
        <v>13570.082496898556</v>
      </c>
      <c r="K85" s="51">
        <f t="shared" si="3"/>
        <v>3.3312949640287766</v>
      </c>
      <c r="M85" s="77" t="s">
        <v>185</v>
      </c>
      <c r="N85" s="78">
        <v>261146.45079451927</v>
      </c>
      <c r="O85" s="78">
        <v>238348.93522118687</v>
      </c>
      <c r="P85" s="78">
        <v>61.768281250000022</v>
      </c>
      <c r="Q85" s="78">
        <f t="shared" si="4"/>
        <v>22797.515573332406</v>
      </c>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row>
    <row r="86" spans="1:585" x14ac:dyDescent="0.25">
      <c r="A86" s="59" t="s">
        <v>220</v>
      </c>
      <c r="B86" s="50" t="s">
        <v>40</v>
      </c>
      <c r="C86" s="50">
        <v>20650</v>
      </c>
      <c r="D86" s="50">
        <v>4.7</v>
      </c>
      <c r="E86" s="51">
        <v>13407.76093593087</v>
      </c>
      <c r="F86" s="50" t="s">
        <v>163</v>
      </c>
      <c r="G86" s="50" t="s">
        <v>164</v>
      </c>
      <c r="H86" s="50" t="s">
        <v>165</v>
      </c>
      <c r="I86" s="60" t="s">
        <v>192</v>
      </c>
      <c r="J86" s="52">
        <f t="shared" si="2"/>
        <v>13407.76093593087</v>
      </c>
      <c r="K86" s="51">
        <f t="shared" si="3"/>
        <v>2.4852517985611509</v>
      </c>
      <c r="M86" s="77" t="s">
        <v>52</v>
      </c>
      <c r="N86" s="78">
        <v>11250866.729682943</v>
      </c>
      <c r="O86" s="78">
        <v>5461722.4254271053</v>
      </c>
      <c r="P86" s="78">
        <v>2148.9058396917558</v>
      </c>
      <c r="Q86" s="79">
        <f>SUM(Q79:Q85)</f>
        <v>5789144.3042558376</v>
      </c>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row>
    <row r="87" spans="1:585" x14ac:dyDescent="0.25">
      <c r="A87" s="59" t="s">
        <v>221</v>
      </c>
      <c r="B87" s="50" t="s">
        <v>40</v>
      </c>
      <c r="C87" s="50">
        <v>29804.034399999997</v>
      </c>
      <c r="D87" s="50">
        <v>6.4876000000000005</v>
      </c>
      <c r="E87" s="51">
        <v>27404.071219684924</v>
      </c>
      <c r="F87" s="50" t="s">
        <v>163</v>
      </c>
      <c r="G87" s="50" t="s">
        <v>164</v>
      </c>
      <c r="H87" s="50" t="s">
        <v>165</v>
      </c>
      <c r="I87" s="60" t="s">
        <v>192</v>
      </c>
      <c r="J87" s="52">
        <f t="shared" si="2"/>
        <v>27404.071219684924</v>
      </c>
      <c r="K87" s="51">
        <f t="shared" si="3"/>
        <v>3.4304935251798558</v>
      </c>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row>
    <row r="88" spans="1:585" x14ac:dyDescent="0.25">
      <c r="A88" s="59">
        <v>189907</v>
      </c>
      <c r="B88" s="50" t="s">
        <v>40</v>
      </c>
      <c r="C88" s="50">
        <v>27930</v>
      </c>
      <c r="D88" s="50">
        <v>0</v>
      </c>
      <c r="E88" s="51">
        <v>25680.943019103477</v>
      </c>
      <c r="F88" s="50" t="s">
        <v>163</v>
      </c>
      <c r="G88" s="50" t="s">
        <v>164</v>
      </c>
      <c r="H88" s="50" t="s">
        <v>165</v>
      </c>
      <c r="I88" s="50" t="s">
        <v>166</v>
      </c>
      <c r="J88" s="52">
        <f t="shared" si="2"/>
        <v>25680.943019103477</v>
      </c>
      <c r="K88" s="51">
        <f t="shared" si="3"/>
        <v>0</v>
      </c>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row>
    <row r="89" spans="1:585" x14ac:dyDescent="0.25">
      <c r="A89" s="59" t="s">
        <v>222</v>
      </c>
      <c r="B89" s="50" t="s">
        <v>40</v>
      </c>
      <c r="C89" s="50">
        <v>12089.0344</v>
      </c>
      <c r="D89" s="50">
        <v>0.95950000000000002</v>
      </c>
      <c r="E89" s="51">
        <v>11115.567618416821</v>
      </c>
      <c r="F89" s="50" t="s">
        <v>163</v>
      </c>
      <c r="G89" s="50" t="s">
        <v>164</v>
      </c>
      <c r="H89" s="50" t="s">
        <v>168</v>
      </c>
      <c r="I89" s="50" t="s">
        <v>166</v>
      </c>
      <c r="J89" s="52">
        <f t="shared" si="2"/>
        <v>11115.567618416821</v>
      </c>
      <c r="K89" s="51">
        <f t="shared" si="3"/>
        <v>0.89568419811320765</v>
      </c>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row>
    <row r="90" spans="1:585" x14ac:dyDescent="0.25">
      <c r="A90" s="59" t="s">
        <v>223</v>
      </c>
      <c r="B90" s="50" t="s">
        <v>40</v>
      </c>
      <c r="C90" s="50">
        <v>48881</v>
      </c>
      <c r="D90" s="50">
        <v>12.3</v>
      </c>
      <c r="E90" s="51">
        <v>31737.76088664585</v>
      </c>
      <c r="F90" s="50" t="s">
        <v>163</v>
      </c>
      <c r="G90" s="50" t="s">
        <v>164</v>
      </c>
      <c r="H90" s="50" t="s">
        <v>168</v>
      </c>
      <c r="I90" s="50" t="s">
        <v>166</v>
      </c>
      <c r="J90" s="52">
        <f t="shared" si="2"/>
        <v>31737.76088664585</v>
      </c>
      <c r="K90" s="51">
        <f t="shared" si="3"/>
        <v>11.481933962264153</v>
      </c>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row>
    <row r="91" spans="1:585" x14ac:dyDescent="0.25">
      <c r="A91" s="59">
        <v>190129</v>
      </c>
      <c r="B91" s="50" t="s">
        <v>40</v>
      </c>
      <c r="C91" s="50">
        <v>56573.3</v>
      </c>
      <c r="D91" s="50">
        <v>12.4</v>
      </c>
      <c r="E91" s="51">
        <v>36732.265460372779</v>
      </c>
      <c r="F91" s="50" t="s">
        <v>163</v>
      </c>
      <c r="G91" s="50" t="s">
        <v>164</v>
      </c>
      <c r="H91" s="50" t="s">
        <v>168</v>
      </c>
      <c r="I91" s="50" t="s">
        <v>166</v>
      </c>
      <c r="J91" s="52">
        <f t="shared" si="2"/>
        <v>36732.265460372779</v>
      </c>
      <c r="K91" s="51">
        <f t="shared" si="3"/>
        <v>11.575283018867927</v>
      </c>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c r="QN91"/>
      <c r="QO91"/>
      <c r="QP91"/>
      <c r="QQ91"/>
      <c r="QR91"/>
      <c r="QS91"/>
      <c r="QT91"/>
      <c r="QU91"/>
      <c r="QV91"/>
      <c r="QW91"/>
      <c r="QX91"/>
      <c r="QY91"/>
      <c r="QZ91"/>
      <c r="RA91"/>
      <c r="RB91"/>
      <c r="RC91"/>
      <c r="RD91"/>
      <c r="RE91"/>
      <c r="RF91"/>
      <c r="RG91"/>
      <c r="RH91"/>
      <c r="RI91"/>
      <c r="RJ91"/>
      <c r="RK91"/>
      <c r="RL91"/>
      <c r="RM91"/>
      <c r="RN91"/>
      <c r="RO91"/>
      <c r="RP91"/>
      <c r="RQ91"/>
      <c r="RR91"/>
      <c r="RS91"/>
      <c r="RT91"/>
      <c r="RU91"/>
      <c r="RV91"/>
      <c r="RW91"/>
      <c r="RX91"/>
      <c r="RY91"/>
      <c r="RZ91"/>
      <c r="SA91"/>
      <c r="SB91"/>
      <c r="SC91"/>
      <c r="SD91"/>
      <c r="SE91"/>
      <c r="SF91"/>
      <c r="SG91"/>
      <c r="SH91"/>
      <c r="SI91"/>
      <c r="SJ91"/>
      <c r="SK91"/>
      <c r="SL91"/>
      <c r="SM91"/>
      <c r="SN91"/>
      <c r="SO91"/>
      <c r="SP91"/>
      <c r="SQ91"/>
      <c r="SR91"/>
      <c r="SS91"/>
      <c r="ST91"/>
      <c r="SU91"/>
      <c r="SV91"/>
      <c r="SW91"/>
      <c r="SX91"/>
      <c r="SY91"/>
      <c r="SZ91"/>
      <c r="TA91"/>
      <c r="TB91"/>
      <c r="TC91"/>
      <c r="TD91"/>
      <c r="TE91"/>
      <c r="TF91"/>
      <c r="TG91"/>
      <c r="TH91"/>
      <c r="TI91"/>
      <c r="TJ91"/>
      <c r="TK91"/>
      <c r="TL91"/>
      <c r="TM91"/>
      <c r="TN91"/>
      <c r="TO91"/>
      <c r="TP91"/>
      <c r="TQ91"/>
      <c r="TR91"/>
      <c r="TS91"/>
      <c r="TT91"/>
      <c r="TU91"/>
      <c r="TV91"/>
      <c r="TW91"/>
      <c r="TX91"/>
      <c r="TY91"/>
      <c r="TZ91"/>
      <c r="UA91"/>
      <c r="UB91"/>
      <c r="UC91"/>
      <c r="UD91"/>
      <c r="UE91"/>
      <c r="UF91"/>
      <c r="UG91"/>
      <c r="UH91"/>
      <c r="UI91"/>
      <c r="UJ91"/>
      <c r="UK91"/>
      <c r="UL91"/>
      <c r="UM91"/>
      <c r="UN91"/>
      <c r="UO91"/>
      <c r="UP91"/>
      <c r="UQ91"/>
      <c r="UR91"/>
      <c r="US91"/>
      <c r="UT91"/>
      <c r="UU91"/>
      <c r="UV91"/>
      <c r="UW91"/>
      <c r="UX91"/>
      <c r="UY91"/>
      <c r="UZ91"/>
      <c r="VA91"/>
      <c r="VB91"/>
      <c r="VC91"/>
      <c r="VD91"/>
      <c r="VE91"/>
      <c r="VF91"/>
      <c r="VG91"/>
      <c r="VH91"/>
      <c r="VI91"/>
      <c r="VJ91"/>
      <c r="VK91"/>
      <c r="VL91"/>
      <c r="VM91"/>
    </row>
    <row r="92" spans="1:585" x14ac:dyDescent="0.25">
      <c r="A92" s="59">
        <v>190135</v>
      </c>
      <c r="B92" s="50" t="s">
        <v>40</v>
      </c>
      <c r="C92" s="50">
        <v>215611</v>
      </c>
      <c r="D92" s="50">
        <v>41.6</v>
      </c>
      <c r="E92" s="51">
        <v>139993.25632721506</v>
      </c>
      <c r="F92" s="50" t="s">
        <v>163</v>
      </c>
      <c r="G92" s="50" t="s">
        <v>164</v>
      </c>
      <c r="H92" s="50" t="s">
        <v>165</v>
      </c>
      <c r="I92" s="50" t="s">
        <v>166</v>
      </c>
      <c r="J92" s="52">
        <f t="shared" si="2"/>
        <v>139993.25632721506</v>
      </c>
      <c r="K92" s="51">
        <f t="shared" si="3"/>
        <v>38.833207547169813</v>
      </c>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c r="QN92"/>
      <c r="QO92"/>
      <c r="QP92"/>
      <c r="QQ92"/>
      <c r="QR92"/>
      <c r="QS92"/>
      <c r="QT92"/>
      <c r="QU92"/>
      <c r="QV92"/>
      <c r="QW92"/>
      <c r="QX92"/>
      <c r="QY92"/>
      <c r="QZ92"/>
      <c r="RA92"/>
      <c r="RB92"/>
      <c r="RC92"/>
      <c r="RD92"/>
      <c r="RE92"/>
      <c r="RF92"/>
      <c r="RG92"/>
      <c r="RH92"/>
      <c r="RI92"/>
      <c r="RJ92"/>
      <c r="RK92"/>
      <c r="RL92"/>
      <c r="RM92"/>
      <c r="RN92"/>
      <c r="RO92"/>
      <c r="RP92"/>
      <c r="RQ92"/>
      <c r="RR92"/>
      <c r="RS92"/>
      <c r="RT92"/>
      <c r="RU92"/>
      <c r="RV92"/>
      <c r="RW92"/>
      <c r="RX92"/>
      <c r="RY92"/>
      <c r="RZ92"/>
      <c r="SA92"/>
      <c r="SB92"/>
      <c r="SC92"/>
      <c r="SD92"/>
      <c r="SE92"/>
      <c r="SF92"/>
      <c r="SG92"/>
      <c r="SH92"/>
      <c r="SI92"/>
      <c r="SJ92"/>
      <c r="SK92"/>
      <c r="SL92"/>
      <c r="SM92"/>
      <c r="SN92"/>
      <c r="SO92"/>
      <c r="SP92"/>
      <c r="SQ92"/>
      <c r="SR92"/>
      <c r="SS92"/>
      <c r="ST92"/>
      <c r="SU92"/>
      <c r="SV92"/>
      <c r="SW92"/>
      <c r="SX92"/>
      <c r="SY92"/>
      <c r="SZ92"/>
      <c r="TA92"/>
      <c r="TB92"/>
      <c r="TC92"/>
      <c r="TD92"/>
      <c r="TE92"/>
      <c r="TF92"/>
      <c r="TG92"/>
      <c r="TH92"/>
      <c r="TI92"/>
      <c r="TJ92"/>
      <c r="TK92"/>
      <c r="TL92"/>
      <c r="TM92"/>
      <c r="TN92"/>
      <c r="TO92"/>
      <c r="TP92"/>
      <c r="TQ92"/>
      <c r="TR92"/>
      <c r="TS92"/>
      <c r="TT92"/>
      <c r="TU92"/>
      <c r="TV92"/>
      <c r="TW92"/>
      <c r="TX92"/>
      <c r="TY92"/>
      <c r="TZ92"/>
      <c r="UA92"/>
      <c r="UB92"/>
      <c r="UC92"/>
      <c r="UD92"/>
      <c r="UE92"/>
      <c r="UF92"/>
      <c r="UG92"/>
      <c r="UH92"/>
      <c r="UI92"/>
      <c r="UJ92"/>
      <c r="UK92"/>
      <c r="UL92"/>
      <c r="UM92"/>
      <c r="UN92"/>
      <c r="UO92"/>
      <c r="UP92"/>
      <c r="UQ92"/>
      <c r="UR92"/>
      <c r="US92"/>
      <c r="UT92"/>
      <c r="UU92"/>
      <c r="UV92"/>
      <c r="UW92"/>
      <c r="UX92"/>
      <c r="UY92"/>
      <c r="UZ92"/>
      <c r="VA92"/>
      <c r="VB92"/>
      <c r="VC92"/>
      <c r="VD92"/>
      <c r="VE92"/>
      <c r="VF92"/>
      <c r="VG92"/>
      <c r="VH92"/>
      <c r="VI92"/>
      <c r="VJ92"/>
      <c r="VK92"/>
      <c r="VL92"/>
      <c r="VM92"/>
    </row>
    <row r="93" spans="1:585" x14ac:dyDescent="0.25">
      <c r="A93" s="59">
        <v>190141</v>
      </c>
      <c r="B93" s="50" t="s">
        <v>40</v>
      </c>
      <c r="C93" s="50">
        <v>25083.24</v>
      </c>
      <c r="D93" s="50">
        <v>5.46</v>
      </c>
      <c r="E93" s="51">
        <v>23063.417729126289</v>
      </c>
      <c r="F93" s="50" t="s">
        <v>163</v>
      </c>
      <c r="G93" s="50" t="s">
        <v>164</v>
      </c>
      <c r="H93" s="50" t="s">
        <v>165</v>
      </c>
      <c r="I93" s="60" t="s">
        <v>192</v>
      </c>
      <c r="J93" s="52">
        <f t="shared" si="2"/>
        <v>23063.417729126289</v>
      </c>
      <c r="K93" s="51">
        <f t="shared" si="3"/>
        <v>2.8871223021582728</v>
      </c>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row>
    <row r="94" spans="1:585" x14ac:dyDescent="0.25">
      <c r="A94" s="59">
        <v>190313</v>
      </c>
      <c r="B94" s="50" t="s">
        <v>40</v>
      </c>
      <c r="C94" s="50">
        <v>25561</v>
      </c>
      <c r="D94" s="50">
        <v>5.8</v>
      </c>
      <c r="E94" s="51">
        <v>16596.405679580093</v>
      </c>
      <c r="F94" s="50" t="s">
        <v>163</v>
      </c>
      <c r="G94" s="50" t="s">
        <v>164</v>
      </c>
      <c r="H94" s="50" t="s">
        <v>168</v>
      </c>
      <c r="I94" s="50" t="s">
        <v>166</v>
      </c>
      <c r="J94" s="52">
        <f t="shared" si="2"/>
        <v>16596.405679580093</v>
      </c>
      <c r="K94" s="51">
        <f t="shared" si="3"/>
        <v>5.4142452830188681</v>
      </c>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row>
    <row r="95" spans="1:585" x14ac:dyDescent="0.25">
      <c r="A95" s="59">
        <v>190446</v>
      </c>
      <c r="B95" s="50" t="s">
        <v>40</v>
      </c>
      <c r="C95" s="50">
        <v>4502.12</v>
      </c>
      <c r="D95" s="50">
        <v>0.98</v>
      </c>
      <c r="E95" s="51">
        <v>4139.587797535487</v>
      </c>
      <c r="F95" s="50" t="s">
        <v>163</v>
      </c>
      <c r="G95" s="50" t="s">
        <v>164</v>
      </c>
      <c r="H95" s="50" t="s">
        <v>168</v>
      </c>
      <c r="I95" s="60" t="s">
        <v>192</v>
      </c>
      <c r="J95" s="52">
        <f t="shared" si="2"/>
        <v>4139.587797535487</v>
      </c>
      <c r="K95" s="51">
        <f t="shared" si="3"/>
        <v>0.51820143884892078</v>
      </c>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row>
    <row r="96" spans="1:585" x14ac:dyDescent="0.25">
      <c r="A96" s="59" t="s">
        <v>224</v>
      </c>
      <c r="B96" s="50" t="s">
        <v>40</v>
      </c>
      <c r="C96" s="50">
        <v>2141</v>
      </c>
      <c r="D96" s="50">
        <v>0.4</v>
      </c>
      <c r="E96" s="51">
        <v>1390.1218481272635</v>
      </c>
      <c r="F96" s="50" t="s">
        <v>163</v>
      </c>
      <c r="G96" s="50" t="s">
        <v>164</v>
      </c>
      <c r="H96" s="50" t="s">
        <v>165</v>
      </c>
      <c r="I96" s="50" t="s">
        <v>166</v>
      </c>
      <c r="J96" s="52">
        <f t="shared" si="2"/>
        <v>1390.1218481272635</v>
      </c>
      <c r="K96" s="51">
        <f t="shared" si="3"/>
        <v>0.3733962264150944</v>
      </c>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row>
    <row r="97" spans="1:585" x14ac:dyDescent="0.25">
      <c r="A97" s="59" t="s">
        <v>225</v>
      </c>
      <c r="B97" s="50" t="s">
        <v>40</v>
      </c>
      <c r="C97" s="50">
        <v>32767.769</v>
      </c>
      <c r="D97" s="50">
        <v>6.6769999999999996</v>
      </c>
      <c r="E97" s="51">
        <v>30129.15175625297</v>
      </c>
      <c r="F97" s="50" t="s">
        <v>163</v>
      </c>
      <c r="G97" s="50" t="s">
        <v>164</v>
      </c>
      <c r="H97" s="50" t="s">
        <v>165</v>
      </c>
      <c r="I97" s="50" t="s">
        <v>166</v>
      </c>
      <c r="J97" s="52">
        <f t="shared" si="2"/>
        <v>30129.15175625297</v>
      </c>
      <c r="K97" s="51">
        <f t="shared" si="3"/>
        <v>6.2329165094339629</v>
      </c>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row>
    <row r="98" spans="1:585" x14ac:dyDescent="0.25">
      <c r="A98" s="59">
        <v>190585</v>
      </c>
      <c r="B98" s="50" t="s">
        <v>40</v>
      </c>
      <c r="C98" s="50">
        <v>2866.6559999999999</v>
      </c>
      <c r="D98" s="50">
        <v>0.624</v>
      </c>
      <c r="E98" s="51">
        <v>2635.8191690430044</v>
      </c>
      <c r="F98" s="50" t="s">
        <v>163</v>
      </c>
      <c r="G98" s="50" t="s">
        <v>164</v>
      </c>
      <c r="H98" s="50" t="s">
        <v>168</v>
      </c>
      <c r="I98" s="50" t="s">
        <v>166</v>
      </c>
      <c r="J98" s="52">
        <f t="shared" si="2"/>
        <v>2635.8191690430044</v>
      </c>
      <c r="K98" s="51">
        <f t="shared" si="3"/>
        <v>0.58249811320754719</v>
      </c>
    </row>
    <row r="99" spans="1:585" x14ac:dyDescent="0.25">
      <c r="A99" s="59">
        <v>190901</v>
      </c>
      <c r="B99" s="50" t="s">
        <v>40</v>
      </c>
      <c r="C99" s="50">
        <v>78011.888000000006</v>
      </c>
      <c r="D99" s="50">
        <v>17.234000000000002</v>
      </c>
      <c r="E99" s="51">
        <v>71729.998229168748</v>
      </c>
      <c r="F99" s="50" t="s">
        <v>163</v>
      </c>
      <c r="G99" s="50" t="s">
        <v>164</v>
      </c>
      <c r="H99" s="50" t="s">
        <v>165</v>
      </c>
      <c r="I99" s="50" t="s">
        <v>166</v>
      </c>
      <c r="J99" s="52">
        <f t="shared" si="2"/>
        <v>71729.998229168748</v>
      </c>
      <c r="K99" s="51">
        <f t="shared" si="3"/>
        <v>16.087776415094343</v>
      </c>
    </row>
    <row r="100" spans="1:585" x14ac:dyDescent="0.25">
      <c r="A100" s="59">
        <v>191529</v>
      </c>
      <c r="B100" s="50" t="s">
        <v>40</v>
      </c>
      <c r="C100" s="50">
        <v>36520.35</v>
      </c>
      <c r="D100" s="50">
        <v>4.16</v>
      </c>
      <c r="E100" s="51">
        <v>23712.160876344937</v>
      </c>
      <c r="F100" s="50" t="s">
        <v>163</v>
      </c>
      <c r="G100" s="50" t="s">
        <v>164</v>
      </c>
      <c r="H100" s="50" t="s">
        <v>168</v>
      </c>
      <c r="I100" s="50" t="s">
        <v>166</v>
      </c>
      <c r="J100" s="52">
        <f t="shared" si="2"/>
        <v>23712.160876344937</v>
      </c>
      <c r="K100" s="51">
        <f t="shared" si="3"/>
        <v>3.8833207547169817</v>
      </c>
    </row>
    <row r="101" spans="1:585" x14ac:dyDescent="0.25">
      <c r="A101" s="59">
        <v>191804</v>
      </c>
      <c r="B101" s="50" t="s">
        <v>40</v>
      </c>
      <c r="C101" s="50">
        <v>4586.6495999999997</v>
      </c>
      <c r="D101" s="50">
        <v>0.99839999999999995</v>
      </c>
      <c r="E101" s="51">
        <v>4217.3106704688062</v>
      </c>
      <c r="F101" s="50" t="s">
        <v>163</v>
      </c>
      <c r="G101" s="50" t="s">
        <v>164</v>
      </c>
      <c r="H101" s="50" t="s">
        <v>168</v>
      </c>
      <c r="I101" s="50" t="s">
        <v>166</v>
      </c>
      <c r="J101" s="52">
        <f t="shared" si="2"/>
        <v>4217.3106704688062</v>
      </c>
      <c r="K101" s="51">
        <f t="shared" si="3"/>
        <v>0.93199698113207552</v>
      </c>
    </row>
    <row r="102" spans="1:585" x14ac:dyDescent="0.25">
      <c r="A102" s="59">
        <v>191852</v>
      </c>
      <c r="B102" s="50" t="s">
        <v>40</v>
      </c>
      <c r="C102" s="50">
        <v>5685.5344000000005</v>
      </c>
      <c r="D102" s="50">
        <v>1.2376</v>
      </c>
      <c r="E102" s="51">
        <v>5227.7080186019584</v>
      </c>
      <c r="F102" s="50" t="s">
        <v>163</v>
      </c>
      <c r="G102" s="50" t="s">
        <v>164</v>
      </c>
      <c r="H102" s="50" t="s">
        <v>168</v>
      </c>
      <c r="I102" s="50" t="s">
        <v>166</v>
      </c>
      <c r="J102" s="52">
        <f t="shared" si="2"/>
        <v>5227.7080186019584</v>
      </c>
      <c r="K102" s="51">
        <f t="shared" si="3"/>
        <v>1.1552879245283021</v>
      </c>
    </row>
    <row r="103" spans="1:585" x14ac:dyDescent="0.25">
      <c r="A103" s="59">
        <v>191920</v>
      </c>
      <c r="B103" s="50" t="s">
        <v>40</v>
      </c>
      <c r="C103" s="50">
        <v>1289.9952000000001</v>
      </c>
      <c r="D103" s="50">
        <v>0.28079999999999999</v>
      </c>
      <c r="E103" s="51">
        <v>1186.1186260693519</v>
      </c>
      <c r="F103" s="50" t="s">
        <v>163</v>
      </c>
      <c r="G103" s="50" t="s">
        <v>164</v>
      </c>
      <c r="H103" s="50" t="s">
        <v>168</v>
      </c>
      <c r="I103" s="50" t="s">
        <v>166</v>
      </c>
      <c r="J103" s="52">
        <f t="shared" si="2"/>
        <v>1186.1186260693519</v>
      </c>
      <c r="K103" s="51">
        <f t="shared" si="3"/>
        <v>0.26212415094339625</v>
      </c>
    </row>
    <row r="104" spans="1:585" x14ac:dyDescent="0.25">
      <c r="A104" s="59">
        <v>192528</v>
      </c>
      <c r="B104" s="50" t="s">
        <v>40</v>
      </c>
      <c r="C104" s="50">
        <v>4598.5940000000001</v>
      </c>
      <c r="D104" s="50">
        <v>1.0010000000000001</v>
      </c>
      <c r="E104" s="51">
        <v>4228.2932503398197</v>
      </c>
      <c r="F104" s="50" t="s">
        <v>163</v>
      </c>
      <c r="G104" s="50" t="s">
        <v>164</v>
      </c>
      <c r="H104" s="50" t="s">
        <v>168</v>
      </c>
      <c r="I104" s="50" t="s">
        <v>166</v>
      </c>
      <c r="J104" s="52">
        <f t="shared" si="2"/>
        <v>4228.2932503398197</v>
      </c>
      <c r="K104" s="51">
        <f t="shared" si="3"/>
        <v>0.93442405660377381</v>
      </c>
    </row>
    <row r="105" spans="1:585" x14ac:dyDescent="0.25">
      <c r="A105" s="59">
        <v>192737</v>
      </c>
      <c r="B105" s="50" t="s">
        <v>40</v>
      </c>
      <c r="C105" s="50">
        <v>3774.4303999999997</v>
      </c>
      <c r="D105" s="50">
        <v>0.8216</v>
      </c>
      <c r="E105" s="51">
        <v>3470.4952392399555</v>
      </c>
      <c r="F105" s="50" t="s">
        <v>163</v>
      </c>
      <c r="G105" s="50" t="s">
        <v>164</v>
      </c>
      <c r="H105" s="50" t="s">
        <v>168</v>
      </c>
      <c r="I105" s="50" t="s">
        <v>166</v>
      </c>
      <c r="J105" s="52">
        <f t="shared" si="2"/>
        <v>3470.4952392399555</v>
      </c>
      <c r="K105" s="51">
        <f t="shared" si="3"/>
        <v>0.76695584905660386</v>
      </c>
    </row>
    <row r="106" spans="1:585" x14ac:dyDescent="0.25">
      <c r="A106" s="59">
        <v>192901</v>
      </c>
      <c r="B106" s="50" t="s">
        <v>40</v>
      </c>
      <c r="C106" s="50">
        <v>4200</v>
      </c>
      <c r="D106" s="50">
        <v>0</v>
      </c>
      <c r="E106" s="51">
        <v>3861.7959427223282</v>
      </c>
      <c r="F106" s="50" t="s">
        <v>163</v>
      </c>
      <c r="G106" s="50" t="s">
        <v>164</v>
      </c>
      <c r="H106" s="50" t="s">
        <v>165</v>
      </c>
      <c r="I106" s="50" t="s">
        <v>166</v>
      </c>
      <c r="J106" s="52">
        <f t="shared" si="2"/>
        <v>3861.7959427223282</v>
      </c>
      <c r="K106" s="51">
        <f t="shared" si="3"/>
        <v>0</v>
      </c>
    </row>
    <row r="107" spans="1:585" x14ac:dyDescent="0.25">
      <c r="A107" s="59">
        <v>192987</v>
      </c>
      <c r="B107" s="50" t="s">
        <v>40</v>
      </c>
      <c r="C107" s="50">
        <v>8814.7800000000007</v>
      </c>
      <c r="D107" s="50">
        <v>2.34</v>
      </c>
      <c r="E107" s="51">
        <v>8104.9718190452204</v>
      </c>
      <c r="F107" s="50" t="s">
        <v>163</v>
      </c>
      <c r="G107" s="50" t="s">
        <v>164</v>
      </c>
      <c r="H107" s="50" t="s">
        <v>168</v>
      </c>
      <c r="I107" s="50" t="s">
        <v>166</v>
      </c>
      <c r="J107" s="52">
        <f t="shared" si="2"/>
        <v>8104.9718190452204</v>
      </c>
      <c r="K107" s="51">
        <f t="shared" si="3"/>
        <v>2.1843679245283019</v>
      </c>
    </row>
    <row r="108" spans="1:585" x14ac:dyDescent="0.25">
      <c r="A108" s="59">
        <v>193038</v>
      </c>
      <c r="B108" s="50" t="s">
        <v>40</v>
      </c>
      <c r="C108" s="50">
        <v>1316.6404</v>
      </c>
      <c r="D108" s="50">
        <v>0.28660000000000002</v>
      </c>
      <c r="E108" s="51">
        <v>1210.618227320072</v>
      </c>
      <c r="F108" s="50" t="s">
        <v>163</v>
      </c>
      <c r="G108" s="50" t="s">
        <v>164</v>
      </c>
      <c r="H108" s="50" t="s">
        <v>168</v>
      </c>
      <c r="I108" s="60" t="s">
        <v>192</v>
      </c>
      <c r="J108" s="52">
        <f t="shared" si="2"/>
        <v>1210.618227320072</v>
      </c>
      <c r="K108" s="51">
        <f t="shared" si="3"/>
        <v>0.15154748201438847</v>
      </c>
    </row>
    <row r="109" spans="1:585" x14ac:dyDescent="0.25">
      <c r="A109" s="59">
        <v>193191</v>
      </c>
      <c r="B109" s="50" t="s">
        <v>40</v>
      </c>
      <c r="C109" s="50">
        <v>20160</v>
      </c>
      <c r="D109" s="50">
        <v>0</v>
      </c>
      <c r="E109" s="51">
        <v>18536.620525067174</v>
      </c>
      <c r="F109" s="50" t="s">
        <v>163</v>
      </c>
      <c r="G109" s="50" t="s">
        <v>164</v>
      </c>
      <c r="H109" s="50" t="s">
        <v>165</v>
      </c>
      <c r="I109" s="50" t="s">
        <v>166</v>
      </c>
      <c r="J109" s="52">
        <f t="shared" si="2"/>
        <v>18536.620525067174</v>
      </c>
      <c r="K109" s="51">
        <f t="shared" si="3"/>
        <v>0</v>
      </c>
    </row>
    <row r="110" spans="1:585" x14ac:dyDescent="0.25">
      <c r="A110" s="59">
        <v>193771</v>
      </c>
      <c r="B110" s="50" t="s">
        <v>40</v>
      </c>
      <c r="C110" s="50">
        <v>3535.5423999999998</v>
      </c>
      <c r="D110" s="50">
        <v>0.76960000000000006</v>
      </c>
      <c r="E110" s="51">
        <v>3250.8436418197052</v>
      </c>
      <c r="F110" s="50" t="s">
        <v>163</v>
      </c>
      <c r="G110" s="50" t="s">
        <v>164</v>
      </c>
      <c r="H110" s="50" t="s">
        <v>168</v>
      </c>
      <c r="I110" s="50" t="s">
        <v>166</v>
      </c>
      <c r="J110" s="52">
        <f t="shared" si="2"/>
        <v>3250.8436418197052</v>
      </c>
      <c r="K110" s="51">
        <f t="shared" si="3"/>
        <v>0.71841433962264167</v>
      </c>
    </row>
    <row r="111" spans="1:585" x14ac:dyDescent="0.25">
      <c r="A111" s="59">
        <v>194042</v>
      </c>
      <c r="B111" s="50" t="s">
        <v>40</v>
      </c>
      <c r="C111" s="50">
        <v>8265.6</v>
      </c>
      <c r="D111" s="50">
        <v>0</v>
      </c>
      <c r="E111" s="51">
        <v>7600.014415277542</v>
      </c>
      <c r="F111" s="50" t="s">
        <v>163</v>
      </c>
      <c r="G111" s="50" t="s">
        <v>164</v>
      </c>
      <c r="H111" s="50" t="s">
        <v>168</v>
      </c>
      <c r="I111" s="50" t="s">
        <v>166</v>
      </c>
      <c r="J111" s="52">
        <f t="shared" si="2"/>
        <v>7600.014415277542</v>
      </c>
      <c r="K111" s="51">
        <f t="shared" si="3"/>
        <v>0</v>
      </c>
    </row>
    <row r="112" spans="1:585" x14ac:dyDescent="0.25">
      <c r="A112" s="59">
        <v>194179</v>
      </c>
      <c r="B112" s="50" t="s">
        <v>40</v>
      </c>
      <c r="C112" s="50">
        <v>84227</v>
      </c>
      <c r="D112" s="50">
        <v>12.6</v>
      </c>
      <c r="E112" s="51">
        <v>54687.43246250118</v>
      </c>
      <c r="F112" s="50" t="s">
        <v>163</v>
      </c>
      <c r="G112" s="50" t="s">
        <v>164</v>
      </c>
      <c r="H112" s="50" t="s">
        <v>165</v>
      </c>
      <c r="I112" s="50" t="s">
        <v>166</v>
      </c>
      <c r="J112" s="52">
        <f t="shared" si="2"/>
        <v>54687.43246250118</v>
      </c>
      <c r="K112" s="51">
        <f t="shared" si="3"/>
        <v>11.761981132075473</v>
      </c>
    </row>
    <row r="113" spans="1:11" x14ac:dyDescent="0.25">
      <c r="A113" s="59" t="s">
        <v>226</v>
      </c>
      <c r="B113" s="50" t="s">
        <v>40</v>
      </c>
      <c r="C113" s="50">
        <v>1875.2708000000002</v>
      </c>
      <c r="D113" s="50">
        <v>0.40820000000000001</v>
      </c>
      <c r="E113" s="51">
        <v>1724.2650397489656</v>
      </c>
      <c r="F113" s="50" t="s">
        <v>163</v>
      </c>
      <c r="G113" s="50" t="s">
        <v>164</v>
      </c>
      <c r="H113" s="50" t="s">
        <v>168</v>
      </c>
      <c r="I113" s="50" t="s">
        <v>166</v>
      </c>
      <c r="J113" s="52">
        <f t="shared" si="2"/>
        <v>1724.2650397489656</v>
      </c>
      <c r="K113" s="51">
        <f t="shared" si="3"/>
        <v>0.3810508490566038</v>
      </c>
    </row>
    <row r="114" spans="1:11" x14ac:dyDescent="0.25">
      <c r="A114" s="59" t="s">
        <v>227</v>
      </c>
      <c r="B114" s="50" t="s">
        <v>40</v>
      </c>
      <c r="C114" s="50">
        <v>13962</v>
      </c>
      <c r="D114" s="50">
        <v>4.3</v>
      </c>
      <c r="E114" s="51">
        <v>9065.3345369233321</v>
      </c>
      <c r="F114" s="50" t="s">
        <v>163</v>
      </c>
      <c r="G114" s="50" t="s">
        <v>164</v>
      </c>
      <c r="H114" s="50" t="s">
        <v>168</v>
      </c>
      <c r="I114" s="50" t="s">
        <v>166</v>
      </c>
      <c r="J114" s="52">
        <f t="shared" si="2"/>
        <v>9065.3345369233321</v>
      </c>
      <c r="K114" s="51">
        <f t="shared" si="3"/>
        <v>4.0140094339622641</v>
      </c>
    </row>
    <row r="115" spans="1:11" x14ac:dyDescent="0.25">
      <c r="A115" s="59" t="s">
        <v>228</v>
      </c>
      <c r="B115" s="50" t="s">
        <v>40</v>
      </c>
      <c r="C115" s="50">
        <v>4156.6512000000002</v>
      </c>
      <c r="D115" s="50">
        <v>0.90480000000000005</v>
      </c>
      <c r="E115" s="51">
        <v>3821.9377951123565</v>
      </c>
      <c r="F115" s="50" t="s">
        <v>163</v>
      </c>
      <c r="G115" s="50" t="s">
        <v>164</v>
      </c>
      <c r="H115" s="50" t="s">
        <v>165</v>
      </c>
      <c r="I115" s="50" t="s">
        <v>166</v>
      </c>
      <c r="J115" s="52">
        <f t="shared" si="2"/>
        <v>3821.9377951123565</v>
      </c>
      <c r="K115" s="51">
        <f t="shared" si="3"/>
        <v>0.84462226415094355</v>
      </c>
    </row>
    <row r="116" spans="1:11" x14ac:dyDescent="0.25">
      <c r="A116" s="59" t="s">
        <v>229</v>
      </c>
      <c r="B116" s="50" t="s">
        <v>40</v>
      </c>
      <c r="C116" s="50">
        <v>58557</v>
      </c>
      <c r="D116" s="50">
        <v>13.4</v>
      </c>
      <c r="E116" s="51">
        <v>38020.25458233917</v>
      </c>
      <c r="F116" s="50" t="s">
        <v>163</v>
      </c>
      <c r="G116" s="50" t="s">
        <v>164</v>
      </c>
      <c r="H116" s="50" t="s">
        <v>165</v>
      </c>
      <c r="I116" s="50" t="s">
        <v>166</v>
      </c>
      <c r="J116" s="52">
        <f t="shared" si="2"/>
        <v>38020.25458233917</v>
      </c>
      <c r="K116" s="51">
        <f t="shared" si="3"/>
        <v>12.508773584905661</v>
      </c>
    </row>
    <row r="117" spans="1:11" x14ac:dyDescent="0.25">
      <c r="A117" s="59">
        <v>194466</v>
      </c>
      <c r="B117" s="50" t="s">
        <v>40</v>
      </c>
      <c r="C117" s="50">
        <v>41459.0124</v>
      </c>
      <c r="D117" s="50">
        <v>9.0245999999999995</v>
      </c>
      <c r="E117" s="51">
        <v>38120.534732284446</v>
      </c>
      <c r="F117" s="50" t="s">
        <v>163</v>
      </c>
      <c r="G117" s="50" t="s">
        <v>164</v>
      </c>
      <c r="H117" s="50" t="s">
        <v>165</v>
      </c>
      <c r="I117" s="50" t="s">
        <v>166</v>
      </c>
      <c r="J117" s="52">
        <f t="shared" si="2"/>
        <v>38120.534732284446</v>
      </c>
      <c r="K117" s="51">
        <f t="shared" si="3"/>
        <v>8.4243789622641518</v>
      </c>
    </row>
    <row r="118" spans="1:11" x14ac:dyDescent="0.25">
      <c r="A118" s="59">
        <v>194582</v>
      </c>
      <c r="B118" s="50" t="s">
        <v>40</v>
      </c>
      <c r="C118" s="50">
        <v>132146</v>
      </c>
      <c r="D118" s="50">
        <v>18.025999999999996</v>
      </c>
      <c r="E118" s="51">
        <v>121504.97301118684</v>
      </c>
      <c r="F118" s="50" t="s">
        <v>163</v>
      </c>
      <c r="G118" s="50" t="s">
        <v>164</v>
      </c>
      <c r="H118" s="50" t="s">
        <v>165</v>
      </c>
      <c r="I118" s="50" t="s">
        <v>166</v>
      </c>
      <c r="J118" s="52">
        <f t="shared" si="2"/>
        <v>121504.97301118684</v>
      </c>
      <c r="K118" s="51">
        <f t="shared" si="3"/>
        <v>16.827100943396225</v>
      </c>
    </row>
    <row r="119" spans="1:11" x14ac:dyDescent="0.25">
      <c r="A119" s="59">
        <v>194836</v>
      </c>
      <c r="B119" s="50" t="s">
        <v>40</v>
      </c>
      <c r="C119" s="50">
        <v>11503.8</v>
      </c>
      <c r="D119" s="50">
        <v>0</v>
      </c>
      <c r="E119" s="51">
        <v>10577.459087116455</v>
      </c>
      <c r="F119" s="50" t="s">
        <v>163</v>
      </c>
      <c r="G119" s="50" t="s">
        <v>164</v>
      </c>
      <c r="H119" s="50" t="s">
        <v>165</v>
      </c>
      <c r="I119" s="50" t="s">
        <v>166</v>
      </c>
      <c r="J119" s="52">
        <f t="shared" si="2"/>
        <v>10577.459087116455</v>
      </c>
      <c r="K119" s="51">
        <f t="shared" si="3"/>
        <v>0</v>
      </c>
    </row>
    <row r="120" spans="1:11" x14ac:dyDescent="0.25">
      <c r="A120" s="59">
        <v>195037</v>
      </c>
      <c r="B120" s="50" t="s">
        <v>40</v>
      </c>
      <c r="C120" s="50">
        <v>8528.4879999999994</v>
      </c>
      <c r="D120" s="50">
        <v>2.2639999999999998</v>
      </c>
      <c r="E120" s="51">
        <v>7841.7334180847756</v>
      </c>
      <c r="F120" s="50" t="s">
        <v>163</v>
      </c>
      <c r="G120" s="50" t="s">
        <v>164</v>
      </c>
      <c r="H120" s="50" t="s">
        <v>168</v>
      </c>
      <c r="I120" s="50" t="s">
        <v>166</v>
      </c>
      <c r="J120" s="52">
        <f t="shared" si="2"/>
        <v>7841.7334180847756</v>
      </c>
      <c r="K120" s="51">
        <f t="shared" si="3"/>
        <v>2.1134226415094339</v>
      </c>
    </row>
    <row r="121" spans="1:11" x14ac:dyDescent="0.25">
      <c r="A121" s="59">
        <v>195386</v>
      </c>
      <c r="B121" s="50" t="s">
        <v>40</v>
      </c>
      <c r="C121" s="50">
        <v>42889</v>
      </c>
      <c r="D121" s="50">
        <v>4.9000000000000004</v>
      </c>
      <c r="E121" s="51">
        <v>27847.237713372353</v>
      </c>
      <c r="F121" s="50" t="s">
        <v>163</v>
      </c>
      <c r="G121" s="50" t="s">
        <v>164</v>
      </c>
      <c r="H121" s="50" t="s">
        <v>165</v>
      </c>
      <c r="I121" s="50" t="s">
        <v>166</v>
      </c>
      <c r="J121" s="52">
        <f t="shared" si="2"/>
        <v>27847.237713372353</v>
      </c>
      <c r="K121" s="51">
        <f t="shared" si="3"/>
        <v>4.5741037735849064</v>
      </c>
    </row>
    <row r="122" spans="1:11" x14ac:dyDescent="0.25">
      <c r="A122" s="59">
        <v>195560</v>
      </c>
      <c r="B122" s="50" t="s">
        <v>40</v>
      </c>
      <c r="C122" s="50">
        <v>12066.531800000001</v>
      </c>
      <c r="D122" s="50">
        <v>2.6696999999999997</v>
      </c>
      <c r="E122" s="51">
        <v>11094.877035230942</v>
      </c>
      <c r="F122" s="50" t="s">
        <v>163</v>
      </c>
      <c r="G122" s="50" t="s">
        <v>164</v>
      </c>
      <c r="H122" s="50" t="s">
        <v>165</v>
      </c>
      <c r="I122" s="50" t="s">
        <v>166</v>
      </c>
      <c r="J122" s="52">
        <f t="shared" si="2"/>
        <v>11094.877035230942</v>
      </c>
      <c r="K122" s="51">
        <f t="shared" si="3"/>
        <v>2.4921397641509433</v>
      </c>
    </row>
    <row r="123" spans="1:11" x14ac:dyDescent="0.25">
      <c r="A123" s="59">
        <v>195587</v>
      </c>
      <c r="B123" s="50" t="s">
        <v>40</v>
      </c>
      <c r="C123" s="50">
        <v>6550.7999999999993</v>
      </c>
      <c r="D123" s="50">
        <v>1.6600000000000001</v>
      </c>
      <c r="E123" s="51">
        <v>6023.2983003774816</v>
      </c>
      <c r="F123" s="50" t="s">
        <v>163</v>
      </c>
      <c r="G123" s="50" t="s">
        <v>164</v>
      </c>
      <c r="H123" s="50" t="s">
        <v>165</v>
      </c>
      <c r="I123" s="50" t="s">
        <v>166</v>
      </c>
      <c r="J123" s="52">
        <f t="shared" si="2"/>
        <v>6023.2983003774816</v>
      </c>
      <c r="K123" s="51">
        <f t="shared" si="3"/>
        <v>1.5495943396226417</v>
      </c>
    </row>
    <row r="124" spans="1:11" x14ac:dyDescent="0.25">
      <c r="A124" s="59">
        <v>195649</v>
      </c>
      <c r="B124" s="50" t="s">
        <v>40</v>
      </c>
      <c r="C124" s="50">
        <v>3184.5</v>
      </c>
      <c r="D124" s="50">
        <v>0.79999999999999993</v>
      </c>
      <c r="E124" s="51">
        <v>2928.0688522855367</v>
      </c>
      <c r="F124" s="50" t="s">
        <v>163</v>
      </c>
      <c r="G124" s="50" t="s">
        <v>164</v>
      </c>
      <c r="H124" s="50" t="s">
        <v>168</v>
      </c>
      <c r="I124" s="50" t="s">
        <v>166</v>
      </c>
      <c r="J124" s="52">
        <f t="shared" si="2"/>
        <v>2928.0688522855367</v>
      </c>
      <c r="K124" s="51">
        <f t="shared" si="3"/>
        <v>0.74679245283018869</v>
      </c>
    </row>
    <row r="125" spans="1:11" x14ac:dyDescent="0.25">
      <c r="A125" s="59" t="s">
        <v>230</v>
      </c>
      <c r="B125" s="50" t="s">
        <v>40</v>
      </c>
      <c r="C125" s="50">
        <v>5522.4474</v>
      </c>
      <c r="D125" s="50">
        <v>0.66210000000000002</v>
      </c>
      <c r="E125" s="51">
        <v>5077.753562670825</v>
      </c>
      <c r="F125" s="50" t="s">
        <v>163</v>
      </c>
      <c r="G125" s="50" t="s">
        <v>164</v>
      </c>
      <c r="H125" s="50" t="s">
        <v>165</v>
      </c>
      <c r="I125" s="50" t="s">
        <v>166</v>
      </c>
      <c r="J125" s="52">
        <f t="shared" si="2"/>
        <v>5077.753562670825</v>
      </c>
      <c r="K125" s="51">
        <f t="shared" si="3"/>
        <v>0.61806410377358501</v>
      </c>
    </row>
    <row r="126" spans="1:11" x14ac:dyDescent="0.25">
      <c r="A126" s="59" t="s">
        <v>231</v>
      </c>
      <c r="B126" s="50" t="s">
        <v>40</v>
      </c>
      <c r="C126" s="50">
        <v>17604</v>
      </c>
      <c r="D126" s="50">
        <v>3.4</v>
      </c>
      <c r="E126" s="51">
        <v>11430.035037100582</v>
      </c>
      <c r="F126" s="50" t="s">
        <v>163</v>
      </c>
      <c r="G126" s="50" t="s">
        <v>164</v>
      </c>
      <c r="H126" s="50" t="s">
        <v>165</v>
      </c>
      <c r="I126" s="50" t="s">
        <v>166</v>
      </c>
      <c r="J126" s="52">
        <f t="shared" si="2"/>
        <v>11430.035037100582</v>
      </c>
      <c r="K126" s="51">
        <f t="shared" si="3"/>
        <v>3.1738679245283024</v>
      </c>
    </row>
    <row r="127" spans="1:11" x14ac:dyDescent="0.25">
      <c r="A127" s="59">
        <v>196107</v>
      </c>
      <c r="B127" s="50" t="s">
        <v>40</v>
      </c>
      <c r="C127" s="50">
        <v>60462.63</v>
      </c>
      <c r="D127" s="50">
        <v>17.339999999999996</v>
      </c>
      <c r="E127" s="51">
        <v>55593.890290552699</v>
      </c>
      <c r="F127" s="50" t="s">
        <v>163</v>
      </c>
      <c r="G127" s="50" t="s">
        <v>164</v>
      </c>
      <c r="H127" s="50" t="s">
        <v>168</v>
      </c>
      <c r="I127" s="50" t="s">
        <v>166</v>
      </c>
      <c r="J127" s="52">
        <f t="shared" si="2"/>
        <v>55593.890290552699</v>
      </c>
      <c r="K127" s="51">
        <f t="shared" si="3"/>
        <v>16.186726415094338</v>
      </c>
    </row>
    <row r="128" spans="1:11" x14ac:dyDescent="0.25">
      <c r="A128" s="59">
        <v>196128</v>
      </c>
      <c r="B128" s="50" t="s">
        <v>40</v>
      </c>
      <c r="C128" s="50">
        <v>35557.56</v>
      </c>
      <c r="D128" s="50">
        <v>7.74</v>
      </c>
      <c r="E128" s="51">
        <v>32694.295462168033</v>
      </c>
      <c r="F128" s="50" t="s">
        <v>163</v>
      </c>
      <c r="G128" s="50" t="s">
        <v>164</v>
      </c>
      <c r="H128" s="50" t="s">
        <v>168</v>
      </c>
      <c r="I128" s="50" t="s">
        <v>166</v>
      </c>
      <c r="J128" s="52">
        <f t="shared" si="2"/>
        <v>32694.295462168033</v>
      </c>
      <c r="K128" s="51">
        <f t="shared" si="3"/>
        <v>7.2252169811320766</v>
      </c>
    </row>
    <row r="129" spans="1:11" x14ac:dyDescent="0.25">
      <c r="A129" s="59">
        <v>196208</v>
      </c>
      <c r="B129" s="50" t="s">
        <v>40</v>
      </c>
      <c r="C129" s="50">
        <v>7548.7360000000008</v>
      </c>
      <c r="D129" s="50">
        <v>1.9239999999999999</v>
      </c>
      <c r="E129" s="51">
        <v>6940.8757279718993</v>
      </c>
      <c r="F129" s="50" t="s">
        <v>163</v>
      </c>
      <c r="G129" s="50" t="s">
        <v>164</v>
      </c>
      <c r="H129" s="50" t="s">
        <v>168</v>
      </c>
      <c r="I129" s="50" t="s">
        <v>166</v>
      </c>
      <c r="J129" s="52">
        <f t="shared" si="2"/>
        <v>6940.8757279718993</v>
      </c>
      <c r="K129" s="51">
        <f t="shared" si="3"/>
        <v>1.796035849056604</v>
      </c>
    </row>
    <row r="130" spans="1:11" x14ac:dyDescent="0.25">
      <c r="A130" s="59">
        <v>196209</v>
      </c>
      <c r="B130" s="50" t="s">
        <v>40</v>
      </c>
      <c r="C130" s="50">
        <v>11824.955999999998</v>
      </c>
      <c r="D130" s="50">
        <v>2.5739999999999998</v>
      </c>
      <c r="E130" s="51">
        <v>10872.75407230239</v>
      </c>
      <c r="F130" s="50" t="s">
        <v>163</v>
      </c>
      <c r="G130" s="50" t="s">
        <v>164</v>
      </c>
      <c r="H130" s="50" t="s">
        <v>168</v>
      </c>
      <c r="I130" s="50" t="s">
        <v>166</v>
      </c>
      <c r="J130" s="52">
        <f t="shared" si="2"/>
        <v>10872.75407230239</v>
      </c>
      <c r="K130" s="51">
        <f t="shared" si="3"/>
        <v>2.402804716981132</v>
      </c>
    </row>
    <row r="131" spans="1:11" x14ac:dyDescent="0.25">
      <c r="A131" s="59">
        <v>196247</v>
      </c>
      <c r="B131" s="50" t="s">
        <v>40</v>
      </c>
      <c r="C131" s="50">
        <v>7632.4716000000008</v>
      </c>
      <c r="D131" s="50">
        <v>1.6614</v>
      </c>
      <c r="E131" s="51">
        <v>7017.8685375769992</v>
      </c>
      <c r="F131" s="50" t="s">
        <v>163</v>
      </c>
      <c r="G131" s="50" t="s">
        <v>164</v>
      </c>
      <c r="H131" s="50" t="s">
        <v>168</v>
      </c>
      <c r="I131" s="50" t="s">
        <v>166</v>
      </c>
      <c r="J131" s="52">
        <f t="shared" si="2"/>
        <v>7017.8685375769992</v>
      </c>
      <c r="K131" s="51">
        <f t="shared" si="3"/>
        <v>1.5509012264150945</v>
      </c>
    </row>
    <row r="132" spans="1:11" x14ac:dyDescent="0.25">
      <c r="A132" s="59">
        <v>196260</v>
      </c>
      <c r="B132" s="50" t="s">
        <v>40</v>
      </c>
      <c r="C132" s="50">
        <v>1385</v>
      </c>
      <c r="D132" s="50">
        <v>2.2999999999999998</v>
      </c>
      <c r="E132" s="51">
        <v>1273.4731858739106</v>
      </c>
      <c r="F132" s="50" t="s">
        <v>163</v>
      </c>
      <c r="G132" s="50" t="s">
        <v>164</v>
      </c>
      <c r="H132" s="50" t="s">
        <v>165</v>
      </c>
      <c r="I132" s="50" t="s">
        <v>166</v>
      </c>
      <c r="J132" s="52">
        <f t="shared" ref="J132:J195" si="5">IF(F132="Yes",E132,C132*_xlfn.XLOOKUP(IF(OR(B132="Retrofit",B132="New Home Construction"),B132&amp;" - "&amp;I132,B132),$M$10:$M$18,$N$10:$N$18))</f>
        <v>1273.4731858739106</v>
      </c>
      <c r="K132" s="51">
        <f t="shared" ref="K132:K195" si="6">D132*_xlfn.XLOOKUP(IF(OR(B132="Retrofit",B132="New Home Construction"),B132&amp;" - "&amp;I132,B132),$M$10:$M$18,$O$10:$O$18)</f>
        <v>2.1470283018867926</v>
      </c>
    </row>
    <row r="133" spans="1:11" x14ac:dyDescent="0.25">
      <c r="A133" s="59">
        <v>196261</v>
      </c>
      <c r="B133" s="50" t="s">
        <v>40</v>
      </c>
      <c r="C133" s="50">
        <v>2770</v>
      </c>
      <c r="D133" s="50">
        <v>4.5999999999999996</v>
      </c>
      <c r="E133" s="51">
        <v>2546.9463717478211</v>
      </c>
      <c r="F133" s="50" t="s">
        <v>163</v>
      </c>
      <c r="G133" s="50" t="s">
        <v>164</v>
      </c>
      <c r="H133" s="50" t="s">
        <v>165</v>
      </c>
      <c r="I133" s="50" t="s">
        <v>166</v>
      </c>
      <c r="J133" s="52">
        <f t="shared" si="5"/>
        <v>2546.9463717478211</v>
      </c>
      <c r="K133" s="51">
        <f t="shared" si="6"/>
        <v>4.2940566037735852</v>
      </c>
    </row>
    <row r="134" spans="1:11" x14ac:dyDescent="0.25">
      <c r="A134" s="59" t="s">
        <v>232</v>
      </c>
      <c r="B134" s="50" t="s">
        <v>40</v>
      </c>
      <c r="C134" s="50">
        <v>6707</v>
      </c>
      <c r="D134" s="50">
        <v>0</v>
      </c>
      <c r="E134" s="51">
        <v>4354.7628376410821</v>
      </c>
      <c r="F134" s="50" t="s">
        <v>163</v>
      </c>
      <c r="G134" s="50" t="s">
        <v>164</v>
      </c>
      <c r="H134" s="50" t="s">
        <v>168</v>
      </c>
      <c r="I134" s="50" t="s">
        <v>166</v>
      </c>
      <c r="J134" s="52">
        <f t="shared" si="5"/>
        <v>4354.7628376410821</v>
      </c>
      <c r="K134" s="51">
        <f t="shared" si="6"/>
        <v>0</v>
      </c>
    </row>
    <row r="135" spans="1:11" x14ac:dyDescent="0.25">
      <c r="A135" s="59" t="s">
        <v>233</v>
      </c>
      <c r="B135" s="50" t="s">
        <v>40</v>
      </c>
      <c r="C135" s="50">
        <v>17052</v>
      </c>
      <c r="D135" s="50">
        <v>0</v>
      </c>
      <c r="E135" s="51">
        <v>15678.89152745265</v>
      </c>
      <c r="F135" s="50" t="s">
        <v>163</v>
      </c>
      <c r="G135" s="50" t="s">
        <v>164</v>
      </c>
      <c r="H135" s="50" t="s">
        <v>168</v>
      </c>
      <c r="I135" s="50" t="s">
        <v>166</v>
      </c>
      <c r="J135" s="52">
        <f t="shared" si="5"/>
        <v>15678.89152745265</v>
      </c>
      <c r="K135" s="51">
        <f t="shared" si="6"/>
        <v>0</v>
      </c>
    </row>
    <row r="136" spans="1:11" x14ac:dyDescent="0.25">
      <c r="A136" s="59">
        <v>196663</v>
      </c>
      <c r="B136" s="50" t="s">
        <v>40</v>
      </c>
      <c r="C136" s="50">
        <v>14425.16</v>
      </c>
      <c r="D136" s="50">
        <v>3.14</v>
      </c>
      <c r="E136" s="51">
        <v>13263.577228838194</v>
      </c>
      <c r="F136" s="50" t="s">
        <v>163</v>
      </c>
      <c r="G136" s="50" t="s">
        <v>164</v>
      </c>
      <c r="H136" s="50" t="s">
        <v>168</v>
      </c>
      <c r="I136" s="50" t="s">
        <v>166</v>
      </c>
      <c r="J136" s="52">
        <f t="shared" si="5"/>
        <v>13263.577228838194</v>
      </c>
      <c r="K136" s="51">
        <f t="shared" si="6"/>
        <v>2.9311603773584909</v>
      </c>
    </row>
    <row r="137" spans="1:11" x14ac:dyDescent="0.25">
      <c r="A137" s="59" t="s">
        <v>234</v>
      </c>
      <c r="B137" s="50" t="s">
        <v>40</v>
      </c>
      <c r="C137" s="50">
        <v>38747</v>
      </c>
      <c r="D137" s="50">
        <v>0</v>
      </c>
      <c r="E137" s="51">
        <v>25157.894091259728</v>
      </c>
      <c r="F137" s="50" t="s">
        <v>163</v>
      </c>
      <c r="G137" s="50" t="s">
        <v>164</v>
      </c>
      <c r="H137" s="50" t="s">
        <v>165</v>
      </c>
      <c r="I137" s="50" t="s">
        <v>166</v>
      </c>
      <c r="J137" s="52">
        <f t="shared" si="5"/>
        <v>25157.894091259728</v>
      </c>
      <c r="K137" s="51">
        <f t="shared" si="6"/>
        <v>0</v>
      </c>
    </row>
    <row r="138" spans="1:11" x14ac:dyDescent="0.25">
      <c r="A138" s="59" t="s">
        <v>235</v>
      </c>
      <c r="B138" s="50" t="s">
        <v>40</v>
      </c>
      <c r="C138" s="50">
        <v>76650</v>
      </c>
      <c r="D138" s="50">
        <v>0</v>
      </c>
      <c r="E138" s="51">
        <v>70477.775954682482</v>
      </c>
      <c r="F138" s="50" t="s">
        <v>163</v>
      </c>
      <c r="G138" s="50" t="s">
        <v>164</v>
      </c>
      <c r="H138" s="50" t="s">
        <v>165</v>
      </c>
      <c r="I138" s="50" t="s">
        <v>166</v>
      </c>
      <c r="J138" s="52">
        <f t="shared" si="5"/>
        <v>70477.775954682482</v>
      </c>
      <c r="K138" s="51">
        <f t="shared" si="6"/>
        <v>0</v>
      </c>
    </row>
    <row r="139" spans="1:11" x14ac:dyDescent="0.25">
      <c r="A139" s="59" t="s">
        <v>236</v>
      </c>
      <c r="B139" s="50" t="s">
        <v>40</v>
      </c>
      <c r="C139" s="50">
        <v>2483</v>
      </c>
      <c r="D139" s="50">
        <v>0</v>
      </c>
      <c r="E139" s="51">
        <v>1612.177743531058</v>
      </c>
      <c r="F139" s="50" t="s">
        <v>163</v>
      </c>
      <c r="G139" s="50" t="s">
        <v>164</v>
      </c>
      <c r="H139" s="50" t="s">
        <v>168</v>
      </c>
      <c r="I139" s="50" t="s">
        <v>166</v>
      </c>
      <c r="J139" s="52">
        <f t="shared" si="5"/>
        <v>1612.177743531058</v>
      </c>
      <c r="K139" s="51">
        <f t="shared" si="6"/>
        <v>0</v>
      </c>
    </row>
    <row r="140" spans="1:11" x14ac:dyDescent="0.25">
      <c r="A140" s="59" t="s">
        <v>237</v>
      </c>
      <c r="B140" s="50" t="s">
        <v>40</v>
      </c>
      <c r="C140" s="50">
        <v>7005.6</v>
      </c>
      <c r="D140" s="50">
        <v>0</v>
      </c>
      <c r="E140" s="51">
        <v>6441.4756324608434</v>
      </c>
      <c r="F140" s="50" t="s">
        <v>163</v>
      </c>
      <c r="G140" s="50" t="s">
        <v>164</v>
      </c>
      <c r="H140" s="50" t="s">
        <v>168</v>
      </c>
      <c r="I140" s="50" t="s">
        <v>166</v>
      </c>
      <c r="J140" s="52">
        <f t="shared" si="5"/>
        <v>6441.4756324608434</v>
      </c>
      <c r="K140" s="51">
        <f t="shared" si="6"/>
        <v>0</v>
      </c>
    </row>
    <row r="141" spans="1:11" x14ac:dyDescent="0.25">
      <c r="A141" s="59">
        <v>197511</v>
      </c>
      <c r="B141" s="50" t="s">
        <v>40</v>
      </c>
      <c r="C141" s="50">
        <v>2309</v>
      </c>
      <c r="D141" s="50">
        <v>0.1</v>
      </c>
      <c r="E141" s="51">
        <v>1499.2019370975486</v>
      </c>
      <c r="F141" s="50" t="s">
        <v>163</v>
      </c>
      <c r="G141" s="50" t="s">
        <v>164</v>
      </c>
      <c r="H141" s="50" t="s">
        <v>165</v>
      </c>
      <c r="I141" s="50" t="s">
        <v>166</v>
      </c>
      <c r="J141" s="52">
        <f t="shared" si="5"/>
        <v>1499.2019370975486</v>
      </c>
      <c r="K141" s="51">
        <f t="shared" si="6"/>
        <v>9.33490566037736E-2</v>
      </c>
    </row>
    <row r="142" spans="1:11" x14ac:dyDescent="0.25">
      <c r="A142" s="59" t="s">
        <v>238</v>
      </c>
      <c r="B142" s="50" t="s">
        <v>40</v>
      </c>
      <c r="C142" s="50">
        <v>3748</v>
      </c>
      <c r="D142" s="50">
        <v>0.4</v>
      </c>
      <c r="E142" s="51">
        <v>2433.5248420275498</v>
      </c>
      <c r="F142" s="50" t="s">
        <v>163</v>
      </c>
      <c r="G142" s="50" t="s">
        <v>164</v>
      </c>
      <c r="H142" s="50" t="s">
        <v>168</v>
      </c>
      <c r="I142" s="50" t="s">
        <v>166</v>
      </c>
      <c r="J142" s="52">
        <f t="shared" si="5"/>
        <v>2433.5248420275498</v>
      </c>
      <c r="K142" s="51">
        <f t="shared" si="6"/>
        <v>0.3733962264150944</v>
      </c>
    </row>
    <row r="143" spans="1:11" x14ac:dyDescent="0.25">
      <c r="A143" s="59" t="s">
        <v>239</v>
      </c>
      <c r="B143" s="50" t="s">
        <v>40</v>
      </c>
      <c r="C143" s="50">
        <v>2177.556</v>
      </c>
      <c r="D143" s="50">
        <v>0.47399999999999998</v>
      </c>
      <c r="E143" s="51">
        <v>2002.2087918692052</v>
      </c>
      <c r="F143" s="50" t="s">
        <v>163</v>
      </c>
      <c r="G143" s="50" t="s">
        <v>164</v>
      </c>
      <c r="H143" s="50" t="s">
        <v>168</v>
      </c>
      <c r="I143" s="50" t="s">
        <v>166</v>
      </c>
      <c r="J143" s="52">
        <f t="shared" si="5"/>
        <v>2002.2087918692052</v>
      </c>
      <c r="K143" s="51">
        <f t="shared" si="6"/>
        <v>0.44247452830188683</v>
      </c>
    </row>
    <row r="144" spans="1:11" x14ac:dyDescent="0.25">
      <c r="A144" s="59">
        <v>197732</v>
      </c>
      <c r="B144" s="50" t="s">
        <v>40</v>
      </c>
      <c r="C144" s="50">
        <v>2436</v>
      </c>
      <c r="D144" s="50">
        <v>0</v>
      </c>
      <c r="E144" s="51">
        <v>2239.8416467789502</v>
      </c>
      <c r="F144" s="50" t="s">
        <v>163</v>
      </c>
      <c r="G144" s="50" t="s">
        <v>164</v>
      </c>
      <c r="H144" s="50" t="s">
        <v>168</v>
      </c>
      <c r="I144" s="50" t="s">
        <v>166</v>
      </c>
      <c r="J144" s="52">
        <f t="shared" si="5"/>
        <v>2239.8416467789502</v>
      </c>
      <c r="K144" s="51">
        <f t="shared" si="6"/>
        <v>0</v>
      </c>
    </row>
    <row r="145" spans="1:11" x14ac:dyDescent="0.25">
      <c r="A145" s="59">
        <v>197883</v>
      </c>
      <c r="B145" s="50" t="s">
        <v>40</v>
      </c>
      <c r="C145" s="50">
        <v>8349</v>
      </c>
      <c r="D145" s="50">
        <v>2.1579000000000002</v>
      </c>
      <c r="E145" s="51">
        <v>7676.6986489973133</v>
      </c>
      <c r="F145" s="50" t="s">
        <v>163</v>
      </c>
      <c r="G145" s="50" t="s">
        <v>164</v>
      </c>
      <c r="H145" s="50" t="s">
        <v>165</v>
      </c>
      <c r="I145" s="50" t="s">
        <v>166</v>
      </c>
      <c r="J145" s="52">
        <f t="shared" si="5"/>
        <v>7676.6986489973133</v>
      </c>
      <c r="K145" s="51">
        <f t="shared" si="6"/>
        <v>2.0143792924528308</v>
      </c>
    </row>
    <row r="146" spans="1:11" x14ac:dyDescent="0.25">
      <c r="A146" s="59">
        <v>197923</v>
      </c>
      <c r="B146" s="50" t="s">
        <v>40</v>
      </c>
      <c r="C146" s="50">
        <v>3726.6527999999998</v>
      </c>
      <c r="D146" s="50">
        <v>0.81119999999999992</v>
      </c>
      <c r="E146" s="51">
        <v>3426.564919755906</v>
      </c>
      <c r="F146" s="50" t="s">
        <v>163</v>
      </c>
      <c r="G146" s="50" t="s">
        <v>164</v>
      </c>
      <c r="H146" s="50" t="s">
        <v>168</v>
      </c>
      <c r="I146" s="50" t="s">
        <v>166</v>
      </c>
      <c r="J146" s="52">
        <f t="shared" si="5"/>
        <v>3426.564919755906</v>
      </c>
      <c r="K146" s="51">
        <f t="shared" si="6"/>
        <v>0.75724754716981135</v>
      </c>
    </row>
    <row r="147" spans="1:11" x14ac:dyDescent="0.25">
      <c r="A147" s="59">
        <v>198263</v>
      </c>
      <c r="B147" s="50" t="s">
        <v>40</v>
      </c>
      <c r="C147" s="50">
        <v>4873.3152</v>
      </c>
      <c r="D147" s="50">
        <v>1.0608</v>
      </c>
      <c r="E147" s="51">
        <v>4480.8925873731068</v>
      </c>
      <c r="F147" s="50" t="s">
        <v>163</v>
      </c>
      <c r="G147" s="50" t="s">
        <v>164</v>
      </c>
      <c r="H147" s="50" t="s">
        <v>168</v>
      </c>
      <c r="I147" s="50" t="s">
        <v>166</v>
      </c>
      <c r="J147" s="52">
        <f t="shared" si="5"/>
        <v>4480.8925873731068</v>
      </c>
      <c r="K147" s="51">
        <f t="shared" si="6"/>
        <v>0.99024679245283032</v>
      </c>
    </row>
    <row r="148" spans="1:11" x14ac:dyDescent="0.25">
      <c r="A148" s="59">
        <v>198716</v>
      </c>
      <c r="B148" s="50" t="s">
        <v>40</v>
      </c>
      <c r="C148" s="50">
        <v>7556</v>
      </c>
      <c r="D148" s="50">
        <v>0.8</v>
      </c>
      <c r="E148" s="51">
        <v>4906.006858687344</v>
      </c>
      <c r="F148" s="50" t="s">
        <v>163</v>
      </c>
      <c r="G148" s="50" t="s">
        <v>164</v>
      </c>
      <c r="H148" s="50" t="s">
        <v>168</v>
      </c>
      <c r="I148" s="50" t="s">
        <v>166</v>
      </c>
      <c r="J148" s="52">
        <f t="shared" si="5"/>
        <v>4906.006858687344</v>
      </c>
      <c r="K148" s="51">
        <f t="shared" si="6"/>
        <v>0.7467924528301888</v>
      </c>
    </row>
    <row r="149" spans="1:11" x14ac:dyDescent="0.25">
      <c r="A149" s="59">
        <v>198781</v>
      </c>
      <c r="B149" s="50" t="s">
        <v>40</v>
      </c>
      <c r="C149" s="50">
        <v>8688</v>
      </c>
      <c r="D149" s="50">
        <v>0</v>
      </c>
      <c r="E149" s="51">
        <v>5640.9988867490265</v>
      </c>
      <c r="F149" s="50" t="s">
        <v>163</v>
      </c>
      <c r="G149" s="50" t="s">
        <v>164</v>
      </c>
      <c r="H149" s="50" t="s">
        <v>165</v>
      </c>
      <c r="I149" s="50" t="s">
        <v>166</v>
      </c>
      <c r="J149" s="52">
        <f t="shared" si="5"/>
        <v>5640.9988867490265</v>
      </c>
      <c r="K149" s="51">
        <f t="shared" si="6"/>
        <v>0</v>
      </c>
    </row>
    <row r="150" spans="1:11" x14ac:dyDescent="0.25">
      <c r="A150" s="59">
        <v>198806</v>
      </c>
      <c r="B150" s="50" t="s">
        <v>40</v>
      </c>
      <c r="C150" s="50">
        <v>4113.5640000000003</v>
      </c>
      <c r="D150" s="50">
        <v>1.0920000000000001</v>
      </c>
      <c r="E150" s="51">
        <v>3782.3201822211026</v>
      </c>
      <c r="F150" s="50" t="s">
        <v>163</v>
      </c>
      <c r="G150" s="50" t="s">
        <v>164</v>
      </c>
      <c r="H150" s="50" t="s">
        <v>168</v>
      </c>
      <c r="I150" s="50" t="s">
        <v>166</v>
      </c>
      <c r="J150" s="52">
        <f t="shared" si="5"/>
        <v>3782.3201822211026</v>
      </c>
      <c r="K150" s="51">
        <f t="shared" si="6"/>
        <v>1.0193716981132077</v>
      </c>
    </row>
    <row r="151" spans="1:11" x14ac:dyDescent="0.25">
      <c r="A151" s="59">
        <v>199455</v>
      </c>
      <c r="B151" s="50" t="s">
        <v>40</v>
      </c>
      <c r="C151" s="50">
        <v>17225</v>
      </c>
      <c r="D151" s="50">
        <v>0.6</v>
      </c>
      <c r="E151" s="51">
        <v>11183.955550673571</v>
      </c>
      <c r="F151" s="50" t="s">
        <v>163</v>
      </c>
      <c r="G151" s="50" t="s">
        <v>164</v>
      </c>
      <c r="H151" s="50" t="s">
        <v>168</v>
      </c>
      <c r="I151" s="50" t="s">
        <v>166</v>
      </c>
      <c r="J151" s="52">
        <f t="shared" si="5"/>
        <v>11183.955550673571</v>
      </c>
      <c r="K151" s="51">
        <f t="shared" si="6"/>
        <v>0.56009433962264155</v>
      </c>
    </row>
    <row r="152" spans="1:11" x14ac:dyDescent="0.25">
      <c r="A152" s="59">
        <v>199986</v>
      </c>
      <c r="B152" s="50" t="s">
        <v>40</v>
      </c>
      <c r="C152" s="50">
        <v>7121</v>
      </c>
      <c r="D152" s="50">
        <v>1.9</v>
      </c>
      <c r="E152" s="51">
        <v>4623.5673426035701</v>
      </c>
      <c r="F152" s="50" t="s">
        <v>163</v>
      </c>
      <c r="G152" s="50" t="s">
        <v>164</v>
      </c>
      <c r="H152" s="50" t="s">
        <v>168</v>
      </c>
      <c r="I152" s="50" t="s">
        <v>166</v>
      </c>
      <c r="J152" s="52">
        <f t="shared" si="5"/>
        <v>4623.5673426035701</v>
      </c>
      <c r="K152" s="51">
        <f t="shared" si="6"/>
        <v>1.7736320754716983</v>
      </c>
    </row>
    <row r="153" spans="1:11" x14ac:dyDescent="0.25">
      <c r="A153" s="59">
        <v>200164</v>
      </c>
      <c r="B153" s="50" t="s">
        <v>40</v>
      </c>
      <c r="C153" s="50">
        <v>8498.9</v>
      </c>
      <c r="D153" s="50">
        <v>1.85</v>
      </c>
      <c r="E153" s="51">
        <v>7814.5279851435216</v>
      </c>
      <c r="F153" s="50" t="s">
        <v>163</v>
      </c>
      <c r="G153" s="50" t="s">
        <v>164</v>
      </c>
      <c r="H153" s="50" t="s">
        <v>165</v>
      </c>
      <c r="I153" s="50" t="s">
        <v>166</v>
      </c>
      <c r="J153" s="52">
        <f t="shared" si="5"/>
        <v>7814.5279851435216</v>
      </c>
      <c r="K153" s="51">
        <f t="shared" si="6"/>
        <v>1.7269575471698115</v>
      </c>
    </row>
    <row r="154" spans="1:11" x14ac:dyDescent="0.25">
      <c r="A154" s="59">
        <v>200189</v>
      </c>
      <c r="B154" s="50" t="s">
        <v>40</v>
      </c>
      <c r="C154" s="50">
        <v>4620</v>
      </c>
      <c r="D154" s="50">
        <v>0</v>
      </c>
      <c r="E154" s="51">
        <v>4247.9755369945606</v>
      </c>
      <c r="F154" s="50" t="s">
        <v>163</v>
      </c>
      <c r="G154" s="50" t="s">
        <v>164</v>
      </c>
      <c r="H154" s="50" t="s">
        <v>168</v>
      </c>
      <c r="I154" s="50" t="s">
        <v>166</v>
      </c>
      <c r="J154" s="52">
        <f t="shared" si="5"/>
        <v>4247.9755369945606</v>
      </c>
      <c r="K154" s="51">
        <f t="shared" si="6"/>
        <v>0</v>
      </c>
    </row>
    <row r="155" spans="1:11" x14ac:dyDescent="0.25">
      <c r="A155" s="59">
        <v>200277</v>
      </c>
      <c r="B155" s="50" t="s">
        <v>40</v>
      </c>
      <c r="C155" s="50">
        <v>10751.7976</v>
      </c>
      <c r="D155" s="50">
        <v>2.3404000000000003</v>
      </c>
      <c r="E155" s="51">
        <v>9886.0115115837289</v>
      </c>
      <c r="F155" s="50" t="s">
        <v>163</v>
      </c>
      <c r="G155" s="50" t="s">
        <v>164</v>
      </c>
      <c r="H155" s="50" t="s">
        <v>165</v>
      </c>
      <c r="I155" s="50" t="s">
        <v>166</v>
      </c>
      <c r="J155" s="52">
        <f t="shared" si="5"/>
        <v>9886.0115115837289</v>
      </c>
      <c r="K155" s="51">
        <f t="shared" si="6"/>
        <v>2.1847413207547173</v>
      </c>
    </row>
    <row r="156" spans="1:11" x14ac:dyDescent="0.25">
      <c r="A156" s="59">
        <v>201235</v>
      </c>
      <c r="B156" s="50" t="s">
        <v>40</v>
      </c>
      <c r="C156" s="50">
        <v>11901</v>
      </c>
      <c r="D156" s="50">
        <v>3.3</v>
      </c>
      <c r="E156" s="51">
        <v>7727.1555883057281</v>
      </c>
      <c r="F156" s="50" t="s">
        <v>163</v>
      </c>
      <c r="G156" s="50" t="s">
        <v>164</v>
      </c>
      <c r="H156" s="50" t="s">
        <v>168</v>
      </c>
      <c r="I156" s="50" t="s">
        <v>166</v>
      </c>
      <c r="J156" s="52">
        <f t="shared" si="5"/>
        <v>7727.1555883057281</v>
      </c>
      <c r="K156" s="51">
        <f t="shared" si="6"/>
        <v>3.0805188679245283</v>
      </c>
    </row>
    <row r="157" spans="1:11" x14ac:dyDescent="0.25">
      <c r="A157" s="59">
        <v>201800</v>
      </c>
      <c r="B157" s="50" t="s">
        <v>40</v>
      </c>
      <c r="C157" s="50">
        <v>4259</v>
      </c>
      <c r="D157" s="50">
        <v>1.87</v>
      </c>
      <c r="E157" s="51">
        <v>2765.3101126454999</v>
      </c>
      <c r="F157" s="50" t="s">
        <v>163</v>
      </c>
      <c r="G157" s="50" t="s">
        <v>164</v>
      </c>
      <c r="H157" s="50" t="s">
        <v>168</v>
      </c>
      <c r="I157" s="50" t="s">
        <v>166</v>
      </c>
      <c r="J157" s="52">
        <f t="shared" si="5"/>
        <v>2765.3101126454999</v>
      </c>
      <c r="K157" s="51">
        <f t="shared" si="6"/>
        <v>1.7456273584905664</v>
      </c>
    </row>
    <row r="158" spans="1:11" x14ac:dyDescent="0.25">
      <c r="A158" s="59">
        <v>202122</v>
      </c>
      <c r="B158" s="50" t="s">
        <v>40</v>
      </c>
      <c r="C158" s="50">
        <v>44774.559999999998</v>
      </c>
      <c r="D158" s="50">
        <v>11.89</v>
      </c>
      <c r="E158" s="51">
        <v>41169.098605994623</v>
      </c>
      <c r="F158" s="50" t="s">
        <v>163</v>
      </c>
      <c r="G158" s="50" t="s">
        <v>164</v>
      </c>
      <c r="H158" s="50" t="s">
        <v>165</v>
      </c>
      <c r="I158" s="50" t="s">
        <v>166</v>
      </c>
      <c r="J158" s="52">
        <f t="shared" si="5"/>
        <v>41169.098605994623</v>
      </c>
      <c r="K158" s="51">
        <f t="shared" si="6"/>
        <v>11.09920283018868</v>
      </c>
    </row>
    <row r="159" spans="1:11" x14ac:dyDescent="0.25">
      <c r="A159" s="59">
        <v>202160</v>
      </c>
      <c r="B159" s="50" t="s">
        <v>40</v>
      </c>
      <c r="C159" s="50">
        <v>31501</v>
      </c>
      <c r="D159" s="50">
        <v>5.2</v>
      </c>
      <c r="E159" s="51">
        <v>20453.165968172318</v>
      </c>
      <c r="F159" s="50" t="s">
        <v>163</v>
      </c>
      <c r="G159" s="50" t="s">
        <v>164</v>
      </c>
      <c r="H159" s="50" t="s">
        <v>168</v>
      </c>
      <c r="I159" s="50" t="s">
        <v>166</v>
      </c>
      <c r="J159" s="52">
        <f t="shared" si="5"/>
        <v>20453.165968172318</v>
      </c>
      <c r="K159" s="51">
        <f t="shared" si="6"/>
        <v>4.8541509433962267</v>
      </c>
    </row>
    <row r="160" spans="1:11" x14ac:dyDescent="0.25">
      <c r="A160" s="59">
        <v>202456</v>
      </c>
      <c r="B160" s="50" t="s">
        <v>40</v>
      </c>
      <c r="C160" s="50">
        <v>1863.33</v>
      </c>
      <c r="D160" s="50">
        <v>0.41</v>
      </c>
      <c r="E160" s="51">
        <v>1713.2857699887606</v>
      </c>
      <c r="F160" s="50" t="s">
        <v>163</v>
      </c>
      <c r="G160" s="50" t="s">
        <v>164</v>
      </c>
      <c r="H160" s="50" t="s">
        <v>165</v>
      </c>
      <c r="I160" s="50" t="s">
        <v>166</v>
      </c>
      <c r="J160" s="52">
        <f t="shared" si="5"/>
        <v>1713.2857699887606</v>
      </c>
      <c r="K160" s="51">
        <f t="shared" si="6"/>
        <v>0.38273113207547171</v>
      </c>
    </row>
    <row r="161" spans="1:11" x14ac:dyDescent="0.25">
      <c r="A161" s="59">
        <v>203393</v>
      </c>
      <c r="B161" s="50" t="s">
        <v>40</v>
      </c>
      <c r="C161" s="50">
        <v>12055.25</v>
      </c>
      <c r="D161" s="50">
        <v>3.06</v>
      </c>
      <c r="E161" s="51">
        <v>11084.503699643654</v>
      </c>
      <c r="F161" s="50" t="s">
        <v>163</v>
      </c>
      <c r="G161" s="50" t="s">
        <v>164</v>
      </c>
      <c r="H161" s="50" t="s">
        <v>165</v>
      </c>
      <c r="I161" s="50" t="s">
        <v>166</v>
      </c>
      <c r="J161" s="52">
        <f t="shared" si="5"/>
        <v>11084.503699643654</v>
      </c>
      <c r="K161" s="51">
        <f t="shared" si="6"/>
        <v>2.8564811320754719</v>
      </c>
    </row>
    <row r="162" spans="1:11" x14ac:dyDescent="0.25">
      <c r="A162" s="59" t="s">
        <v>240</v>
      </c>
      <c r="B162" s="50" t="s">
        <v>185</v>
      </c>
      <c r="C162" s="50">
        <v>2084.4900000000002</v>
      </c>
      <c r="D162" s="50">
        <v>0.34499999999999997</v>
      </c>
      <c r="E162" s="51">
        <v>1375.2762629190677</v>
      </c>
      <c r="F162" s="50" t="s">
        <v>163</v>
      </c>
      <c r="G162" s="50" t="s">
        <v>164</v>
      </c>
      <c r="H162" s="50" t="s">
        <v>168</v>
      </c>
      <c r="I162" s="50" t="s">
        <v>166</v>
      </c>
      <c r="J162" s="52">
        <f t="shared" si="5"/>
        <v>1375.2762629190677</v>
      </c>
      <c r="K162" s="51">
        <f t="shared" si="6"/>
        <v>0.23359374999999999</v>
      </c>
    </row>
    <row r="163" spans="1:11" x14ac:dyDescent="0.25">
      <c r="A163" s="59" t="s">
        <v>241</v>
      </c>
      <c r="B163" s="50" t="s">
        <v>185</v>
      </c>
      <c r="C163" s="50">
        <v>1595.088</v>
      </c>
      <c r="D163" s="50">
        <v>0.26400000000000001</v>
      </c>
      <c r="E163" s="51">
        <v>1052.3853142337211</v>
      </c>
      <c r="F163" s="50" t="s">
        <v>163</v>
      </c>
      <c r="G163" s="50" t="s">
        <v>164</v>
      </c>
      <c r="H163" s="50" t="s">
        <v>168</v>
      </c>
      <c r="I163" s="50" t="s">
        <v>166</v>
      </c>
      <c r="J163" s="52">
        <f t="shared" si="5"/>
        <v>1052.3853142337211</v>
      </c>
      <c r="K163" s="51">
        <f t="shared" si="6"/>
        <v>0.17875000000000002</v>
      </c>
    </row>
    <row r="164" spans="1:11" x14ac:dyDescent="0.25">
      <c r="A164" s="59" t="s">
        <v>242</v>
      </c>
      <c r="B164" s="50" t="s">
        <v>185</v>
      </c>
      <c r="C164" s="50">
        <v>6042.0000000000009</v>
      </c>
      <c r="D164" s="50">
        <v>1.0000000000000002</v>
      </c>
      <c r="E164" s="51">
        <v>3986.3080084610656</v>
      </c>
      <c r="F164" s="50" t="s">
        <v>163</v>
      </c>
      <c r="G164" s="50" t="s">
        <v>164</v>
      </c>
      <c r="H164" s="50" t="s">
        <v>168</v>
      </c>
      <c r="I164" s="50" t="s">
        <v>166</v>
      </c>
      <c r="J164" s="52">
        <f t="shared" si="5"/>
        <v>3986.3080084610656</v>
      </c>
      <c r="K164" s="51">
        <f t="shared" si="6"/>
        <v>0.67708333333333348</v>
      </c>
    </row>
    <row r="165" spans="1:11" x14ac:dyDescent="0.25">
      <c r="A165" s="59" t="s">
        <v>243</v>
      </c>
      <c r="B165" s="50" t="s">
        <v>185</v>
      </c>
      <c r="C165" s="50">
        <v>6742.8720000000003</v>
      </c>
      <c r="D165" s="50">
        <v>1.1160000000000001</v>
      </c>
      <c r="E165" s="51">
        <v>4448.7197374425486</v>
      </c>
      <c r="F165" s="50" t="s">
        <v>163</v>
      </c>
      <c r="G165" s="50" t="s">
        <v>164</v>
      </c>
      <c r="H165" s="50" t="s">
        <v>168</v>
      </c>
      <c r="I165" s="50" t="s">
        <v>166</v>
      </c>
      <c r="J165" s="52">
        <f t="shared" si="5"/>
        <v>4448.7197374425486</v>
      </c>
      <c r="K165" s="51">
        <f t="shared" si="6"/>
        <v>0.7556250000000001</v>
      </c>
    </row>
    <row r="166" spans="1:11" x14ac:dyDescent="0.25">
      <c r="A166" s="59" t="s">
        <v>244</v>
      </c>
      <c r="B166" s="50" t="s">
        <v>185</v>
      </c>
      <c r="C166" s="50">
        <v>1628.3999999999999</v>
      </c>
      <c r="D166" s="50">
        <v>0.57499999999999996</v>
      </c>
      <c r="E166" s="51">
        <v>1074.3634493508769</v>
      </c>
      <c r="F166" s="50" t="s">
        <v>163</v>
      </c>
      <c r="G166" s="50" t="s">
        <v>164</v>
      </c>
      <c r="H166" s="50" t="s">
        <v>168</v>
      </c>
      <c r="I166" s="50" t="s">
        <v>166</v>
      </c>
      <c r="J166" s="52">
        <f t="shared" si="5"/>
        <v>1074.3634493508769</v>
      </c>
      <c r="K166" s="51">
        <f t="shared" si="6"/>
        <v>0.38932291666666669</v>
      </c>
    </row>
    <row r="167" spans="1:11" x14ac:dyDescent="0.25">
      <c r="A167" s="59" t="s">
        <v>245</v>
      </c>
      <c r="B167" s="50" t="s">
        <v>185</v>
      </c>
      <c r="C167" s="50">
        <v>3136.6400000000008</v>
      </c>
      <c r="D167" s="50">
        <v>0.52000000000000013</v>
      </c>
      <c r="E167" s="51">
        <v>2069.4493796192187</v>
      </c>
      <c r="F167" s="50" t="s">
        <v>163</v>
      </c>
      <c r="G167" s="50" t="s">
        <v>164</v>
      </c>
      <c r="H167" s="50" t="s">
        <v>168</v>
      </c>
      <c r="I167" s="50" t="s">
        <v>166</v>
      </c>
      <c r="J167" s="52">
        <f t="shared" si="5"/>
        <v>2069.4493796192187</v>
      </c>
      <c r="K167" s="51">
        <f t="shared" si="6"/>
        <v>0.35208333333333341</v>
      </c>
    </row>
    <row r="168" spans="1:11" x14ac:dyDescent="0.25">
      <c r="A168" s="59" t="s">
        <v>246</v>
      </c>
      <c r="B168" s="50" t="s">
        <v>185</v>
      </c>
      <c r="C168" s="50">
        <v>4600.2800000000007</v>
      </c>
      <c r="D168" s="50">
        <v>0.76000000000000012</v>
      </c>
      <c r="E168" s="51">
        <v>3035.1097327314251</v>
      </c>
      <c r="F168" s="50" t="s">
        <v>163</v>
      </c>
      <c r="G168" s="50" t="s">
        <v>164</v>
      </c>
      <c r="H168" s="50" t="s">
        <v>168</v>
      </c>
      <c r="I168" s="50" t="s">
        <v>166</v>
      </c>
      <c r="J168" s="52">
        <f t="shared" si="5"/>
        <v>3035.1097327314251</v>
      </c>
      <c r="K168" s="51">
        <f t="shared" si="6"/>
        <v>0.51458333333333339</v>
      </c>
    </row>
    <row r="169" spans="1:11" x14ac:dyDescent="0.25">
      <c r="A169" s="59" t="s">
        <v>247</v>
      </c>
      <c r="B169" s="50" t="s">
        <v>185</v>
      </c>
      <c r="C169" s="50">
        <v>1623.8000000000002</v>
      </c>
      <c r="D169" s="50">
        <v>0.92000000000000015</v>
      </c>
      <c r="E169" s="51">
        <v>1071.3285243527107</v>
      </c>
      <c r="F169" s="50" t="s">
        <v>163</v>
      </c>
      <c r="G169" s="50" t="s">
        <v>164</v>
      </c>
      <c r="H169" s="50" t="s">
        <v>168</v>
      </c>
      <c r="I169" s="50" t="s">
        <v>166</v>
      </c>
      <c r="J169" s="52">
        <f t="shared" si="5"/>
        <v>1071.3285243527107</v>
      </c>
      <c r="K169" s="51">
        <f t="shared" si="6"/>
        <v>0.62291666666666679</v>
      </c>
    </row>
    <row r="170" spans="1:11" x14ac:dyDescent="0.25">
      <c r="A170" s="59" t="s">
        <v>248</v>
      </c>
      <c r="B170" s="50" t="s">
        <v>185</v>
      </c>
      <c r="C170" s="50">
        <v>1706.692</v>
      </c>
      <c r="D170" s="50">
        <v>0.59799999999999998</v>
      </c>
      <c r="E170" s="51">
        <v>1126.0178728196677</v>
      </c>
      <c r="F170" s="50" t="s">
        <v>163</v>
      </c>
      <c r="G170" s="50" t="s">
        <v>164</v>
      </c>
      <c r="H170" s="50" t="s">
        <v>168</v>
      </c>
      <c r="I170" s="50" t="s">
        <v>166</v>
      </c>
      <c r="J170" s="52">
        <f t="shared" si="5"/>
        <v>1126.0178728196677</v>
      </c>
      <c r="K170" s="51">
        <f t="shared" si="6"/>
        <v>0.40489583333333334</v>
      </c>
    </row>
    <row r="171" spans="1:11" x14ac:dyDescent="0.25">
      <c r="A171" s="59" t="s">
        <v>249</v>
      </c>
      <c r="B171" s="50" t="s">
        <v>185</v>
      </c>
      <c r="C171" s="50">
        <v>5558.6400000000012</v>
      </c>
      <c r="D171" s="50">
        <v>0.92000000000000015</v>
      </c>
      <c r="E171" s="51">
        <v>3667.4033677841808</v>
      </c>
      <c r="F171" s="50" t="s">
        <v>163</v>
      </c>
      <c r="G171" s="50" t="s">
        <v>164</v>
      </c>
      <c r="H171" s="50" t="s">
        <v>168</v>
      </c>
      <c r="I171" s="50" t="s">
        <v>166</v>
      </c>
      <c r="J171" s="52">
        <f t="shared" si="5"/>
        <v>3667.4033677841808</v>
      </c>
      <c r="K171" s="51">
        <f t="shared" si="6"/>
        <v>0.62291666666666679</v>
      </c>
    </row>
    <row r="172" spans="1:11" x14ac:dyDescent="0.25">
      <c r="A172" s="59" t="s">
        <v>250</v>
      </c>
      <c r="B172" s="50" t="s">
        <v>185</v>
      </c>
      <c r="C172" s="50">
        <v>2228.1360000000004</v>
      </c>
      <c r="D172" s="50">
        <v>0.78900000000000015</v>
      </c>
      <c r="E172" s="51">
        <v>1470.0490534161545</v>
      </c>
      <c r="F172" s="50" t="s">
        <v>163</v>
      </c>
      <c r="G172" s="50" t="s">
        <v>164</v>
      </c>
      <c r="H172" s="50" t="s">
        <v>168</v>
      </c>
      <c r="I172" s="50" t="s">
        <v>166</v>
      </c>
      <c r="J172" s="52">
        <f t="shared" si="5"/>
        <v>1470.0490534161545</v>
      </c>
      <c r="K172" s="51">
        <f t="shared" si="6"/>
        <v>0.53421875000000008</v>
      </c>
    </row>
    <row r="173" spans="1:11" x14ac:dyDescent="0.25">
      <c r="A173" s="59" t="s">
        <v>251</v>
      </c>
      <c r="B173" s="50" t="s">
        <v>185</v>
      </c>
      <c r="C173" s="50">
        <v>1353.4079999999997</v>
      </c>
      <c r="D173" s="50">
        <v>0.22399999999999995</v>
      </c>
      <c r="E173" s="51">
        <v>892.9329938952784</v>
      </c>
      <c r="F173" s="60" t="s">
        <v>211</v>
      </c>
      <c r="G173" s="50" t="s">
        <v>164</v>
      </c>
      <c r="H173" s="50" t="s">
        <v>168</v>
      </c>
      <c r="I173" s="50" t="s">
        <v>166</v>
      </c>
      <c r="J173" s="52">
        <f t="shared" si="5"/>
        <v>1167.3427584259196</v>
      </c>
      <c r="K173" s="51">
        <f t="shared" si="6"/>
        <v>0.15166666666666664</v>
      </c>
    </row>
    <row r="174" spans="1:11" x14ac:dyDescent="0.25">
      <c r="A174" s="59" t="s">
        <v>252</v>
      </c>
      <c r="B174" s="50" t="s">
        <v>185</v>
      </c>
      <c r="C174" s="50">
        <v>1488.248</v>
      </c>
      <c r="D174" s="50">
        <v>0.52700000000000002</v>
      </c>
      <c r="E174" s="51">
        <v>981.89588231978871</v>
      </c>
      <c r="F174" s="60" t="s">
        <v>211</v>
      </c>
      <c r="G174" s="50" t="s">
        <v>164</v>
      </c>
      <c r="H174" s="50" t="s">
        <v>168</v>
      </c>
      <c r="I174" s="50" t="s">
        <v>166</v>
      </c>
      <c r="J174" s="52">
        <f t="shared" si="5"/>
        <v>1283.6450837750763</v>
      </c>
      <c r="K174" s="51">
        <f t="shared" si="6"/>
        <v>0.35682291666666671</v>
      </c>
    </row>
    <row r="175" spans="1:11" x14ac:dyDescent="0.25">
      <c r="A175" s="59" t="s">
        <v>253</v>
      </c>
      <c r="B175" s="50" t="s">
        <v>185</v>
      </c>
      <c r="C175" s="50">
        <v>10896.080000000002</v>
      </c>
      <c r="D175" s="50">
        <v>3.07</v>
      </c>
      <c r="E175" s="51">
        <v>7188.8664291347977</v>
      </c>
      <c r="F175" s="50" t="s">
        <v>163</v>
      </c>
      <c r="G175" s="50" t="s">
        <v>164</v>
      </c>
      <c r="H175" s="50" t="s">
        <v>168</v>
      </c>
      <c r="I175" s="50" t="s">
        <v>166</v>
      </c>
      <c r="J175" s="52">
        <f t="shared" si="5"/>
        <v>7188.8664291347977</v>
      </c>
      <c r="K175" s="51">
        <f t="shared" si="6"/>
        <v>2.0786458333333333</v>
      </c>
    </row>
    <row r="176" spans="1:11" x14ac:dyDescent="0.25">
      <c r="A176" s="59" t="s">
        <v>254</v>
      </c>
      <c r="B176" s="50" t="s">
        <v>185</v>
      </c>
      <c r="C176" s="50">
        <v>11785.5</v>
      </c>
      <c r="D176" s="50">
        <v>2.96</v>
      </c>
      <c r="E176" s="51">
        <v>7775.6757751932928</v>
      </c>
      <c r="F176" s="50" t="s">
        <v>163</v>
      </c>
      <c r="G176" s="50" t="s">
        <v>164</v>
      </c>
      <c r="H176" s="50" t="s">
        <v>168</v>
      </c>
      <c r="I176" s="50" t="s">
        <v>166</v>
      </c>
      <c r="J176" s="52">
        <f t="shared" si="5"/>
        <v>7775.6757751932928</v>
      </c>
      <c r="K176" s="51">
        <f t="shared" si="6"/>
        <v>2.0041666666666669</v>
      </c>
    </row>
    <row r="177" spans="1:11" x14ac:dyDescent="0.25">
      <c r="A177" s="59" t="s">
        <v>255</v>
      </c>
      <c r="B177" s="50" t="s">
        <v>185</v>
      </c>
      <c r="C177" s="50">
        <v>8045.52</v>
      </c>
      <c r="D177" s="50">
        <v>1.62</v>
      </c>
      <c r="E177" s="51">
        <v>5308.1629937493663</v>
      </c>
      <c r="F177" s="50" t="s">
        <v>163</v>
      </c>
      <c r="G177" s="50" t="s">
        <v>164</v>
      </c>
      <c r="H177" s="50" t="s">
        <v>168</v>
      </c>
      <c r="I177" s="50" t="s">
        <v>166</v>
      </c>
      <c r="J177" s="52">
        <f t="shared" si="5"/>
        <v>5308.1629937493663</v>
      </c>
      <c r="K177" s="51">
        <f t="shared" si="6"/>
        <v>1.096875</v>
      </c>
    </row>
    <row r="178" spans="1:11" x14ac:dyDescent="0.25">
      <c r="A178" s="59" t="s">
        <v>256</v>
      </c>
      <c r="B178" s="50" t="s">
        <v>185</v>
      </c>
      <c r="C178" s="50">
        <v>4016.41</v>
      </c>
      <c r="D178" s="50">
        <v>3.21</v>
      </c>
      <c r="E178" s="51">
        <v>2649.8919808446053</v>
      </c>
      <c r="F178" s="50" t="s">
        <v>163</v>
      </c>
      <c r="G178" s="50" t="s">
        <v>164</v>
      </c>
      <c r="H178" s="50" t="s">
        <v>168</v>
      </c>
      <c r="I178" s="50" t="s">
        <v>166</v>
      </c>
      <c r="J178" s="52">
        <f t="shared" si="5"/>
        <v>2649.8919808446053</v>
      </c>
      <c r="K178" s="51">
        <f t="shared" si="6"/>
        <v>2.1734374999999999</v>
      </c>
    </row>
    <row r="179" spans="1:11" x14ac:dyDescent="0.25">
      <c r="A179" s="59" t="s">
        <v>257</v>
      </c>
      <c r="B179" s="50" t="s">
        <v>185</v>
      </c>
      <c r="C179" s="50">
        <v>5386.07</v>
      </c>
      <c r="D179" s="50">
        <v>1.19</v>
      </c>
      <c r="E179" s="51">
        <v>3553.5474967116661</v>
      </c>
      <c r="F179" s="50" t="s">
        <v>163</v>
      </c>
      <c r="G179" s="50" t="s">
        <v>164</v>
      </c>
      <c r="H179" s="50" t="s">
        <v>168</v>
      </c>
      <c r="I179" s="50" t="s">
        <v>166</v>
      </c>
      <c r="J179" s="52">
        <f t="shared" si="5"/>
        <v>3553.5474967116661</v>
      </c>
      <c r="K179" s="51">
        <f t="shared" si="6"/>
        <v>0.80572916666666672</v>
      </c>
    </row>
    <row r="180" spans="1:11" x14ac:dyDescent="0.25">
      <c r="A180" s="59" t="s">
        <v>258</v>
      </c>
      <c r="B180" s="50" t="s">
        <v>185</v>
      </c>
      <c r="C180" s="50">
        <v>2239.44</v>
      </c>
      <c r="D180" s="50">
        <v>0.84</v>
      </c>
      <c r="E180" s="51">
        <v>1477.5070517159959</v>
      </c>
      <c r="F180" s="50" t="s">
        <v>163</v>
      </c>
      <c r="G180" s="50" t="s">
        <v>164</v>
      </c>
      <c r="H180" s="50" t="s">
        <v>168</v>
      </c>
      <c r="I180" s="50" t="s">
        <v>166</v>
      </c>
      <c r="J180" s="52">
        <f t="shared" si="5"/>
        <v>1477.5070517159959</v>
      </c>
      <c r="K180" s="51">
        <f t="shared" si="6"/>
        <v>0.56874999999999998</v>
      </c>
    </row>
    <row r="181" spans="1:11" x14ac:dyDescent="0.25">
      <c r="A181" s="59" t="s">
        <v>259</v>
      </c>
      <c r="B181" s="50" t="s">
        <v>185</v>
      </c>
      <c r="C181" s="50">
        <v>4647.32</v>
      </c>
      <c r="D181" s="50">
        <v>0.89</v>
      </c>
      <c r="E181" s="51">
        <v>3066.145139669195</v>
      </c>
      <c r="F181" s="50" t="s">
        <v>163</v>
      </c>
      <c r="G181" s="50" t="s">
        <v>164</v>
      </c>
      <c r="H181" s="50" t="s">
        <v>168</v>
      </c>
      <c r="I181" s="50" t="s">
        <v>166</v>
      </c>
      <c r="J181" s="52">
        <f t="shared" si="5"/>
        <v>3066.145139669195</v>
      </c>
      <c r="K181" s="51">
        <f t="shared" si="6"/>
        <v>0.60260416666666672</v>
      </c>
    </row>
    <row r="182" spans="1:11" x14ac:dyDescent="0.25">
      <c r="A182" s="59" t="s">
        <v>260</v>
      </c>
      <c r="B182" s="50" t="s">
        <v>185</v>
      </c>
      <c r="C182" s="50">
        <v>5967.91</v>
      </c>
      <c r="D182" s="50">
        <v>1</v>
      </c>
      <c r="E182" s="51">
        <v>3937.4259230014686</v>
      </c>
      <c r="F182" s="50" t="s">
        <v>163</v>
      </c>
      <c r="G182" s="50" t="s">
        <v>164</v>
      </c>
      <c r="H182" s="50" t="s">
        <v>168</v>
      </c>
      <c r="I182" s="50" t="s">
        <v>166</v>
      </c>
      <c r="J182" s="52">
        <f t="shared" si="5"/>
        <v>3937.4259230014686</v>
      </c>
      <c r="K182" s="51">
        <f t="shared" si="6"/>
        <v>0.67708333333333337</v>
      </c>
    </row>
    <row r="183" spans="1:11" x14ac:dyDescent="0.25">
      <c r="A183" s="59" t="s">
        <v>261</v>
      </c>
      <c r="B183" s="50" t="s">
        <v>185</v>
      </c>
      <c r="C183" s="50">
        <v>7303.71</v>
      </c>
      <c r="D183" s="50">
        <v>1.1200000000000001</v>
      </c>
      <c r="E183" s="51">
        <v>4818.7417518168095</v>
      </c>
      <c r="F183" s="50" t="s">
        <v>163</v>
      </c>
      <c r="G183" s="50" t="s">
        <v>164</v>
      </c>
      <c r="H183" s="50" t="s">
        <v>168</v>
      </c>
      <c r="I183" s="50" t="s">
        <v>166</v>
      </c>
      <c r="J183" s="52">
        <f t="shared" si="5"/>
        <v>4818.7417518168095</v>
      </c>
      <c r="K183" s="51">
        <f t="shared" si="6"/>
        <v>0.75833333333333341</v>
      </c>
    </row>
    <row r="184" spans="1:11" x14ac:dyDescent="0.25">
      <c r="A184" s="59" t="s">
        <v>262</v>
      </c>
      <c r="B184" s="50" t="s">
        <v>185</v>
      </c>
      <c r="C184" s="50">
        <v>9929.52</v>
      </c>
      <c r="D184" s="50">
        <v>1.9100000000000001</v>
      </c>
      <c r="E184" s="51">
        <v>6551.1627103896581</v>
      </c>
      <c r="F184" s="50" t="s">
        <v>163</v>
      </c>
      <c r="G184" s="50" t="s">
        <v>164</v>
      </c>
      <c r="H184" s="50" t="s">
        <v>168</v>
      </c>
      <c r="I184" s="50" t="s">
        <v>166</v>
      </c>
      <c r="J184" s="52">
        <f t="shared" si="5"/>
        <v>6551.1627103896581</v>
      </c>
      <c r="K184" s="51">
        <f t="shared" si="6"/>
        <v>1.2932291666666669</v>
      </c>
    </row>
    <row r="185" spans="1:11" x14ac:dyDescent="0.25">
      <c r="A185" s="59" t="s">
        <v>263</v>
      </c>
      <c r="B185" s="50" t="s">
        <v>185</v>
      </c>
      <c r="C185" s="50">
        <v>9637.56</v>
      </c>
      <c r="D185" s="50">
        <v>3.8600000000000003</v>
      </c>
      <c r="E185" s="51">
        <v>6358.5373402886498</v>
      </c>
      <c r="F185" s="50" t="s">
        <v>163</v>
      </c>
      <c r="G185" s="50" t="s">
        <v>164</v>
      </c>
      <c r="H185" s="50" t="s">
        <v>168</v>
      </c>
      <c r="I185" s="50" t="s">
        <v>166</v>
      </c>
      <c r="J185" s="52">
        <f t="shared" si="5"/>
        <v>6358.5373402886498</v>
      </c>
      <c r="K185" s="51">
        <f t="shared" si="6"/>
        <v>2.6135416666666669</v>
      </c>
    </row>
    <row r="186" spans="1:11" x14ac:dyDescent="0.25">
      <c r="A186" s="59" t="s">
        <v>264</v>
      </c>
      <c r="B186" s="50" t="s">
        <v>185</v>
      </c>
      <c r="C186" s="50">
        <v>11219.82</v>
      </c>
      <c r="D186" s="50">
        <v>3.08</v>
      </c>
      <c r="E186" s="51">
        <v>7402.4591723753101</v>
      </c>
      <c r="F186" s="50" t="s">
        <v>163</v>
      </c>
      <c r="G186" s="50" t="s">
        <v>164</v>
      </c>
      <c r="H186" s="50" t="s">
        <v>165</v>
      </c>
      <c r="I186" s="50" t="s">
        <v>166</v>
      </c>
      <c r="J186" s="52">
        <f t="shared" si="5"/>
        <v>7402.4591723753101</v>
      </c>
      <c r="K186" s="51">
        <f t="shared" si="6"/>
        <v>2.0854166666666667</v>
      </c>
    </row>
    <row r="187" spans="1:11" x14ac:dyDescent="0.25">
      <c r="A187" s="59" t="s">
        <v>265</v>
      </c>
      <c r="B187" s="50" t="s">
        <v>185</v>
      </c>
      <c r="C187" s="50">
        <v>4416.2700000000004</v>
      </c>
      <c r="D187" s="50">
        <v>1.5500000000000003</v>
      </c>
      <c r="E187" s="51">
        <v>2913.7061351417328</v>
      </c>
      <c r="F187" s="50" t="s">
        <v>163</v>
      </c>
      <c r="G187" s="50" t="s">
        <v>164</v>
      </c>
      <c r="H187" s="50" t="s">
        <v>168</v>
      </c>
      <c r="I187" s="50" t="s">
        <v>166</v>
      </c>
      <c r="J187" s="52">
        <f t="shared" si="5"/>
        <v>2913.7061351417328</v>
      </c>
      <c r="K187" s="51">
        <f t="shared" si="6"/>
        <v>1.049479166666667</v>
      </c>
    </row>
    <row r="188" spans="1:11" x14ac:dyDescent="0.25">
      <c r="A188" s="59" t="s">
        <v>266</v>
      </c>
      <c r="B188" s="50" t="s">
        <v>185</v>
      </c>
      <c r="C188" s="50">
        <v>4479.9599999999991</v>
      </c>
      <c r="D188" s="50">
        <v>1.72</v>
      </c>
      <c r="E188" s="51">
        <v>2955.7266510402565</v>
      </c>
      <c r="F188" s="50" t="s">
        <v>163</v>
      </c>
      <c r="G188" s="50" t="s">
        <v>164</v>
      </c>
      <c r="H188" s="50" t="s">
        <v>168</v>
      </c>
      <c r="I188" s="50" t="s">
        <v>166</v>
      </c>
      <c r="J188" s="52">
        <f t="shared" si="5"/>
        <v>2955.7266510402565</v>
      </c>
      <c r="K188" s="51">
        <f t="shared" si="6"/>
        <v>1.1645833333333333</v>
      </c>
    </row>
    <row r="189" spans="1:11" x14ac:dyDescent="0.25">
      <c r="A189" s="59" t="s">
        <v>267</v>
      </c>
      <c r="B189" s="50" t="s">
        <v>185</v>
      </c>
      <c r="C189" s="50">
        <v>8023.5599999999995</v>
      </c>
      <c r="D189" s="50">
        <v>3.08</v>
      </c>
      <c r="E189" s="51">
        <v>5293.6745257146413</v>
      </c>
      <c r="F189" s="50" t="s">
        <v>163</v>
      </c>
      <c r="G189" s="50" t="s">
        <v>164</v>
      </c>
      <c r="H189" s="50" t="s">
        <v>168</v>
      </c>
      <c r="I189" s="50" t="s">
        <v>166</v>
      </c>
      <c r="J189" s="52">
        <f t="shared" si="5"/>
        <v>5293.6745257146413</v>
      </c>
      <c r="K189" s="51">
        <f t="shared" si="6"/>
        <v>2.0854166666666667</v>
      </c>
    </row>
    <row r="190" spans="1:11" x14ac:dyDescent="0.25">
      <c r="A190" s="59" t="s">
        <v>268</v>
      </c>
      <c r="B190" s="50" t="s">
        <v>185</v>
      </c>
      <c r="C190" s="50">
        <v>2800.22</v>
      </c>
      <c r="D190" s="50">
        <v>0.76</v>
      </c>
      <c r="E190" s="51">
        <v>1847.4907996446282</v>
      </c>
      <c r="F190" s="50" t="s">
        <v>163</v>
      </c>
      <c r="G190" s="50" t="s">
        <v>164</v>
      </c>
      <c r="H190" s="50" t="s">
        <v>168</v>
      </c>
      <c r="I190" s="50" t="s">
        <v>166</v>
      </c>
      <c r="J190" s="52">
        <f t="shared" si="5"/>
        <v>1847.4907996446282</v>
      </c>
      <c r="K190" s="51">
        <f t="shared" si="6"/>
        <v>0.51458333333333339</v>
      </c>
    </row>
    <row r="191" spans="1:11" x14ac:dyDescent="0.25">
      <c r="A191" s="59" t="s">
        <v>269</v>
      </c>
      <c r="B191" s="50" t="s">
        <v>185</v>
      </c>
      <c r="C191" s="50">
        <v>26431.260000000002</v>
      </c>
      <c r="D191" s="50">
        <v>6.35</v>
      </c>
      <c r="E191" s="51">
        <v>17438.454718920326</v>
      </c>
      <c r="F191" s="50" t="s">
        <v>163</v>
      </c>
      <c r="G191" s="50" t="s">
        <v>164</v>
      </c>
      <c r="H191" s="50" t="s">
        <v>168</v>
      </c>
      <c r="I191" s="50" t="s">
        <v>166</v>
      </c>
      <c r="J191" s="52">
        <f t="shared" si="5"/>
        <v>17438.454718920326</v>
      </c>
      <c r="K191" s="51">
        <f t="shared" si="6"/>
        <v>4.299479166666667</v>
      </c>
    </row>
    <row r="192" spans="1:11" x14ac:dyDescent="0.25">
      <c r="A192" s="59" t="s">
        <v>270</v>
      </c>
      <c r="B192" s="50" t="s">
        <v>185</v>
      </c>
      <c r="C192" s="50">
        <v>8037.06</v>
      </c>
      <c r="D192" s="50">
        <v>2.66</v>
      </c>
      <c r="E192" s="51">
        <v>5302.5813708179558</v>
      </c>
      <c r="F192" s="50" t="s">
        <v>163</v>
      </c>
      <c r="G192" s="50" t="s">
        <v>164</v>
      </c>
      <c r="H192" s="50" t="s">
        <v>168</v>
      </c>
      <c r="I192" s="50" t="s">
        <v>166</v>
      </c>
      <c r="J192" s="52">
        <f t="shared" si="5"/>
        <v>5302.5813708179558</v>
      </c>
      <c r="K192" s="51">
        <f t="shared" si="6"/>
        <v>1.8010416666666669</v>
      </c>
    </row>
    <row r="193" spans="1:11" x14ac:dyDescent="0.25">
      <c r="A193" s="59" t="s">
        <v>271</v>
      </c>
      <c r="B193" s="50" t="s">
        <v>185</v>
      </c>
      <c r="C193" s="50">
        <v>9860.76</v>
      </c>
      <c r="D193" s="50">
        <v>2.52</v>
      </c>
      <c r="E193" s="51">
        <v>6505.7971793301112</v>
      </c>
      <c r="F193" s="50" t="s">
        <v>163</v>
      </c>
      <c r="G193" s="50" t="s">
        <v>164</v>
      </c>
      <c r="H193" s="50" t="s">
        <v>168</v>
      </c>
      <c r="I193" s="50" t="s">
        <v>166</v>
      </c>
      <c r="J193" s="52">
        <f t="shared" si="5"/>
        <v>6505.7971793301112</v>
      </c>
      <c r="K193" s="51">
        <f t="shared" si="6"/>
        <v>1.70625</v>
      </c>
    </row>
    <row r="194" spans="1:11" x14ac:dyDescent="0.25">
      <c r="A194" s="59" t="s">
        <v>272</v>
      </c>
      <c r="B194" s="50" t="s">
        <v>185</v>
      </c>
      <c r="C194" s="50">
        <v>16191.239999999998</v>
      </c>
      <c r="D194" s="50">
        <v>3.2600000000000002</v>
      </c>
      <c r="E194" s="51">
        <v>10682.434571154439</v>
      </c>
      <c r="F194" s="50" t="s">
        <v>163</v>
      </c>
      <c r="G194" s="50" t="s">
        <v>164</v>
      </c>
      <c r="H194" s="50" t="s">
        <v>168</v>
      </c>
      <c r="I194" s="50" t="s">
        <v>166</v>
      </c>
      <c r="J194" s="52">
        <f t="shared" si="5"/>
        <v>10682.434571154439</v>
      </c>
      <c r="K194" s="51">
        <f t="shared" si="6"/>
        <v>2.2072916666666669</v>
      </c>
    </row>
    <row r="195" spans="1:11" x14ac:dyDescent="0.25">
      <c r="A195" s="59" t="s">
        <v>273</v>
      </c>
      <c r="B195" s="50" t="s">
        <v>185</v>
      </c>
      <c r="C195" s="50">
        <v>13622.539999999999</v>
      </c>
      <c r="D195" s="50">
        <v>3.03</v>
      </c>
      <c r="E195" s="51">
        <v>8987.6928662001319</v>
      </c>
      <c r="F195" s="50" t="s">
        <v>163</v>
      </c>
      <c r="G195" s="50" t="s">
        <v>164</v>
      </c>
      <c r="H195" s="50" t="s">
        <v>168</v>
      </c>
      <c r="I195" s="50" t="s">
        <v>166</v>
      </c>
      <c r="J195" s="52">
        <f t="shared" si="5"/>
        <v>8987.6928662001319</v>
      </c>
      <c r="K195" s="51">
        <f t="shared" si="6"/>
        <v>2.0515625000000002</v>
      </c>
    </row>
    <row r="196" spans="1:11" x14ac:dyDescent="0.25">
      <c r="A196" s="59" t="s">
        <v>274</v>
      </c>
      <c r="B196" s="50" t="s">
        <v>185</v>
      </c>
      <c r="C196" s="50">
        <v>8972.89</v>
      </c>
      <c r="D196" s="50">
        <v>3.37</v>
      </c>
      <c r="E196" s="51">
        <v>5920.0104710427349</v>
      </c>
      <c r="F196" s="50" t="s">
        <v>163</v>
      </c>
      <c r="G196" s="50" t="s">
        <v>164</v>
      </c>
      <c r="H196" s="50" t="s">
        <v>168</v>
      </c>
      <c r="I196" s="50" t="s">
        <v>166</v>
      </c>
      <c r="J196" s="52">
        <f t="shared" ref="J196:J259" si="7">IF(F196="Yes",E196,C196*_xlfn.XLOOKUP(IF(OR(B196="Retrofit",B196="New Home Construction"),B196&amp;" - "&amp;I196,B196),$M$10:$M$18,$N$10:$N$18))</f>
        <v>5920.0104710427349</v>
      </c>
      <c r="K196" s="51">
        <f t="shared" ref="K196:K259" si="8">D196*_xlfn.XLOOKUP(IF(OR(B196="Retrofit",B196="New Home Construction"),B196&amp;" - "&amp;I196,B196),$M$10:$M$18,$O$10:$O$18)</f>
        <v>2.2817708333333337</v>
      </c>
    </row>
    <row r="197" spans="1:11" x14ac:dyDescent="0.25">
      <c r="A197" s="59" t="s">
        <v>275</v>
      </c>
      <c r="B197" s="50" t="s">
        <v>185</v>
      </c>
      <c r="C197" s="50">
        <v>18093.02</v>
      </c>
      <c r="D197" s="50">
        <v>2.06</v>
      </c>
      <c r="E197" s="51">
        <v>11937.16493267895</v>
      </c>
      <c r="F197" s="50" t="s">
        <v>163</v>
      </c>
      <c r="G197" s="50" t="s">
        <v>164</v>
      </c>
      <c r="H197" s="50" t="s">
        <v>168</v>
      </c>
      <c r="I197" s="50" t="s">
        <v>166</v>
      </c>
      <c r="J197" s="52">
        <f t="shared" si="7"/>
        <v>11937.16493267895</v>
      </c>
      <c r="K197" s="51">
        <f t="shared" si="8"/>
        <v>1.3947916666666669</v>
      </c>
    </row>
    <row r="198" spans="1:11" x14ac:dyDescent="0.25">
      <c r="A198" s="59" t="s">
        <v>276</v>
      </c>
      <c r="B198" s="50" t="s">
        <v>185</v>
      </c>
      <c r="C198" s="50">
        <v>7519.68</v>
      </c>
      <c r="D198" s="50">
        <v>1.9100000000000001</v>
      </c>
      <c r="E198" s="51">
        <v>4961.2314804807183</v>
      </c>
      <c r="F198" s="50" t="s">
        <v>163</v>
      </c>
      <c r="G198" s="50" t="s">
        <v>164</v>
      </c>
      <c r="H198" s="50" t="s">
        <v>168</v>
      </c>
      <c r="I198" s="50" t="s">
        <v>166</v>
      </c>
      <c r="J198" s="52">
        <f t="shared" si="7"/>
        <v>4961.2314804807183</v>
      </c>
      <c r="K198" s="51">
        <f t="shared" si="8"/>
        <v>1.2932291666666669</v>
      </c>
    </row>
    <row r="199" spans="1:11" x14ac:dyDescent="0.25">
      <c r="A199" s="59" t="s">
        <v>277</v>
      </c>
      <c r="B199" s="50" t="s">
        <v>185</v>
      </c>
      <c r="C199" s="50">
        <v>7440.04</v>
      </c>
      <c r="D199" s="50">
        <v>1.36</v>
      </c>
      <c r="E199" s="51">
        <v>4908.6876920342047</v>
      </c>
      <c r="F199" s="50" t="s">
        <v>163</v>
      </c>
      <c r="G199" s="50" t="s">
        <v>164</v>
      </c>
      <c r="H199" s="50" t="s">
        <v>168</v>
      </c>
      <c r="I199" s="50" t="s">
        <v>166</v>
      </c>
      <c r="J199" s="52">
        <f t="shared" si="7"/>
        <v>4908.6876920342047</v>
      </c>
      <c r="K199" s="51">
        <f t="shared" si="8"/>
        <v>0.9208333333333335</v>
      </c>
    </row>
    <row r="200" spans="1:11" x14ac:dyDescent="0.25">
      <c r="A200" s="59" t="s">
        <v>278</v>
      </c>
      <c r="B200" s="50" t="s">
        <v>185</v>
      </c>
      <c r="C200" s="50">
        <v>1870.1200000000003</v>
      </c>
      <c r="D200" s="50">
        <v>0.55999999999999994</v>
      </c>
      <c r="E200" s="51">
        <v>1233.8421603414777</v>
      </c>
      <c r="F200" s="50" t="s">
        <v>163</v>
      </c>
      <c r="G200" s="50" t="s">
        <v>164</v>
      </c>
      <c r="H200" s="50" t="s">
        <v>168</v>
      </c>
      <c r="I200" s="50" t="s">
        <v>166</v>
      </c>
      <c r="J200" s="52">
        <f t="shared" si="7"/>
        <v>1233.8421603414777</v>
      </c>
      <c r="K200" s="51">
        <f t="shared" si="8"/>
        <v>0.37916666666666665</v>
      </c>
    </row>
    <row r="201" spans="1:11" x14ac:dyDescent="0.25">
      <c r="A201" s="59" t="s">
        <v>279</v>
      </c>
      <c r="B201" s="50" t="s">
        <v>185</v>
      </c>
      <c r="C201" s="50">
        <v>9656.2199999999993</v>
      </c>
      <c r="D201" s="50">
        <v>2.25</v>
      </c>
      <c r="E201" s="51">
        <v>6370.8485795203414</v>
      </c>
      <c r="F201" s="50" t="s">
        <v>163</v>
      </c>
      <c r="G201" s="50" t="s">
        <v>164</v>
      </c>
      <c r="H201" s="50" t="s">
        <v>168</v>
      </c>
      <c r="I201" s="50" t="s">
        <v>166</v>
      </c>
      <c r="J201" s="52">
        <f t="shared" si="7"/>
        <v>6370.8485795203414</v>
      </c>
      <c r="K201" s="51">
        <f t="shared" si="8"/>
        <v>1.5234375</v>
      </c>
    </row>
    <row r="202" spans="1:11" x14ac:dyDescent="0.25">
      <c r="A202" s="59" t="s">
        <v>280</v>
      </c>
      <c r="B202" s="50" t="s">
        <v>185</v>
      </c>
      <c r="C202" s="50">
        <v>11423.23</v>
      </c>
      <c r="D202" s="50">
        <v>3.45</v>
      </c>
      <c r="E202" s="51">
        <v>7536.6622362616172</v>
      </c>
      <c r="F202" s="50" t="s">
        <v>163</v>
      </c>
      <c r="G202" s="50" t="s">
        <v>164</v>
      </c>
      <c r="H202" s="50" t="s">
        <v>168</v>
      </c>
      <c r="I202" s="50" t="s">
        <v>166</v>
      </c>
      <c r="J202" s="52">
        <f t="shared" si="7"/>
        <v>7536.6622362616172</v>
      </c>
      <c r="K202" s="51">
        <f t="shared" si="8"/>
        <v>2.3359375000000004</v>
      </c>
    </row>
    <row r="203" spans="1:11" x14ac:dyDescent="0.25">
      <c r="A203" s="59" t="s">
        <v>281</v>
      </c>
      <c r="B203" s="50" t="s">
        <v>185</v>
      </c>
      <c r="C203" s="50">
        <v>7762.7599999999993</v>
      </c>
      <c r="D203" s="50">
        <v>1.06</v>
      </c>
      <c r="E203" s="51">
        <v>5121.6074736446899</v>
      </c>
      <c r="F203" s="50" t="s">
        <v>163</v>
      </c>
      <c r="G203" s="50" t="s">
        <v>164</v>
      </c>
      <c r="H203" s="50" t="s">
        <v>168</v>
      </c>
      <c r="I203" s="50" t="s">
        <v>166</v>
      </c>
      <c r="J203" s="52">
        <f t="shared" si="7"/>
        <v>5121.6074736446899</v>
      </c>
      <c r="K203" s="51">
        <f t="shared" si="8"/>
        <v>0.71770833333333339</v>
      </c>
    </row>
    <row r="204" spans="1:11" x14ac:dyDescent="0.25">
      <c r="A204" s="59" t="s">
        <v>282</v>
      </c>
      <c r="B204" s="50" t="s">
        <v>185</v>
      </c>
      <c r="C204" s="50">
        <v>4423.95</v>
      </c>
      <c r="D204" s="50">
        <v>0.99</v>
      </c>
      <c r="E204" s="51">
        <v>2918.7731403560624</v>
      </c>
      <c r="F204" s="50" t="s">
        <v>163</v>
      </c>
      <c r="G204" s="50" t="s">
        <v>164</v>
      </c>
      <c r="H204" s="50" t="s">
        <v>168</v>
      </c>
      <c r="I204" s="50" t="s">
        <v>166</v>
      </c>
      <c r="J204" s="52">
        <f t="shared" si="7"/>
        <v>2918.7731403560624</v>
      </c>
      <c r="K204" s="51">
        <f t="shared" si="8"/>
        <v>0.67031249999999998</v>
      </c>
    </row>
    <row r="205" spans="1:11" x14ac:dyDescent="0.25">
      <c r="A205" s="59" t="s">
        <v>283</v>
      </c>
      <c r="B205" s="50" t="s">
        <v>185</v>
      </c>
      <c r="C205" s="50">
        <v>8342.16</v>
      </c>
      <c r="D205" s="50">
        <v>2.0999999999999996</v>
      </c>
      <c r="E205" s="51">
        <v>5503.8760701528563</v>
      </c>
      <c r="F205" s="50" t="s">
        <v>163</v>
      </c>
      <c r="G205" s="50" t="s">
        <v>164</v>
      </c>
      <c r="H205" s="50" t="s">
        <v>168</v>
      </c>
      <c r="I205" s="50" t="s">
        <v>166</v>
      </c>
      <c r="J205" s="52">
        <f t="shared" si="7"/>
        <v>5503.8760701528563</v>
      </c>
      <c r="K205" s="51">
        <f t="shared" si="8"/>
        <v>1.4218749999999998</v>
      </c>
    </row>
    <row r="206" spans="1:11" x14ac:dyDescent="0.25">
      <c r="A206" s="59" t="s">
        <v>284</v>
      </c>
      <c r="B206" s="50" t="s">
        <v>185</v>
      </c>
      <c r="C206" s="50">
        <v>5853.5399999999991</v>
      </c>
      <c r="D206" s="50">
        <v>0.98</v>
      </c>
      <c r="E206" s="51">
        <v>3861.9684508187984</v>
      </c>
      <c r="F206" s="50" t="s">
        <v>163</v>
      </c>
      <c r="G206" s="50" t="s">
        <v>164</v>
      </c>
      <c r="H206" s="50" t="s">
        <v>168</v>
      </c>
      <c r="I206" s="50" t="s">
        <v>166</v>
      </c>
      <c r="J206" s="52">
        <f t="shared" si="7"/>
        <v>3861.9684508187984</v>
      </c>
      <c r="K206" s="51">
        <f t="shared" si="8"/>
        <v>0.6635416666666667</v>
      </c>
    </row>
    <row r="207" spans="1:11" x14ac:dyDescent="0.25">
      <c r="A207" s="59" t="s">
        <v>285</v>
      </c>
      <c r="B207" s="50" t="s">
        <v>185</v>
      </c>
      <c r="C207" s="50">
        <v>1708.1499999999999</v>
      </c>
      <c r="D207" s="50">
        <v>0.41000000000000003</v>
      </c>
      <c r="E207" s="51">
        <v>1126.9798120908256</v>
      </c>
      <c r="F207" s="50" t="s">
        <v>163</v>
      </c>
      <c r="G207" s="50" t="s">
        <v>164</v>
      </c>
      <c r="H207" s="50" t="s">
        <v>168</v>
      </c>
      <c r="I207" s="50" t="s">
        <v>166</v>
      </c>
      <c r="J207" s="52">
        <f t="shared" si="7"/>
        <v>1126.9798120908256</v>
      </c>
      <c r="K207" s="51">
        <f t="shared" si="8"/>
        <v>0.27760416666666671</v>
      </c>
    </row>
    <row r="208" spans="1:11" x14ac:dyDescent="0.25">
      <c r="A208" s="59" t="s">
        <v>286</v>
      </c>
      <c r="B208" s="50" t="s">
        <v>185</v>
      </c>
      <c r="C208" s="50">
        <v>5669.25</v>
      </c>
      <c r="D208" s="50">
        <v>0.78</v>
      </c>
      <c r="E208" s="51">
        <v>3740.3801186640007</v>
      </c>
      <c r="F208" s="50" t="s">
        <v>163</v>
      </c>
      <c r="G208" s="50" t="s">
        <v>164</v>
      </c>
      <c r="H208" s="50" t="s">
        <v>168</v>
      </c>
      <c r="I208" s="50" t="s">
        <v>166</v>
      </c>
      <c r="J208" s="52">
        <f t="shared" si="7"/>
        <v>3740.3801186640007</v>
      </c>
      <c r="K208" s="51">
        <f t="shared" si="8"/>
        <v>0.52812500000000007</v>
      </c>
    </row>
    <row r="209" spans="1:11" x14ac:dyDescent="0.25">
      <c r="A209" s="59" t="s">
        <v>287</v>
      </c>
      <c r="B209" s="50" t="s">
        <v>185</v>
      </c>
      <c r="C209" s="50">
        <v>9044.27</v>
      </c>
      <c r="D209" s="50">
        <v>1.1100000000000001</v>
      </c>
      <c r="E209" s="51">
        <v>5967.1045898186294</v>
      </c>
      <c r="F209" s="50" t="s">
        <v>163</v>
      </c>
      <c r="G209" s="50" t="s">
        <v>164</v>
      </c>
      <c r="H209" s="50" t="s">
        <v>168</v>
      </c>
      <c r="I209" s="50" t="s">
        <v>166</v>
      </c>
      <c r="J209" s="52">
        <f t="shared" si="7"/>
        <v>5967.1045898186294</v>
      </c>
      <c r="K209" s="51">
        <f t="shared" si="8"/>
        <v>0.75156250000000013</v>
      </c>
    </row>
    <row r="210" spans="1:11" x14ac:dyDescent="0.25">
      <c r="A210" s="59" t="s">
        <v>288</v>
      </c>
      <c r="B210" s="50" t="s">
        <v>185</v>
      </c>
      <c r="C210" s="50">
        <v>5461.43</v>
      </c>
      <c r="D210" s="50">
        <v>0.70000000000000007</v>
      </c>
      <c r="E210" s="51">
        <v>3603.2674853772783</v>
      </c>
      <c r="F210" s="50" t="s">
        <v>163</v>
      </c>
      <c r="G210" s="50" t="s">
        <v>164</v>
      </c>
      <c r="H210" s="50" t="s">
        <v>168</v>
      </c>
      <c r="I210" s="50" t="s">
        <v>166</v>
      </c>
      <c r="J210" s="52">
        <f t="shared" si="7"/>
        <v>3603.2674853772783</v>
      </c>
      <c r="K210" s="51">
        <f t="shared" si="8"/>
        <v>0.47395833333333343</v>
      </c>
    </row>
    <row r="211" spans="1:11" x14ac:dyDescent="0.25">
      <c r="A211" s="59" t="s">
        <v>289</v>
      </c>
      <c r="B211" s="50" t="s">
        <v>185</v>
      </c>
      <c r="C211" s="50">
        <v>3429.88</v>
      </c>
      <c r="D211" s="50">
        <v>0.56999999999999995</v>
      </c>
      <c r="E211" s="51">
        <v>2262.9192505892815</v>
      </c>
      <c r="F211" s="50" t="s">
        <v>163</v>
      </c>
      <c r="G211" s="50" t="s">
        <v>164</v>
      </c>
      <c r="H211" s="50" t="s">
        <v>168</v>
      </c>
      <c r="I211" s="50" t="s">
        <v>166</v>
      </c>
      <c r="J211" s="52">
        <f t="shared" si="7"/>
        <v>2262.9192505892815</v>
      </c>
      <c r="K211" s="51">
        <f t="shared" si="8"/>
        <v>0.38593749999999999</v>
      </c>
    </row>
    <row r="212" spans="1:11" x14ac:dyDescent="0.25">
      <c r="A212" s="59" t="s">
        <v>290</v>
      </c>
      <c r="B212" s="50" t="s">
        <v>185</v>
      </c>
      <c r="C212" s="50">
        <v>7028.88</v>
      </c>
      <c r="D212" s="50">
        <v>1.0900000000000001</v>
      </c>
      <c r="E212" s="51">
        <v>4637.4181785024512</v>
      </c>
      <c r="F212" s="50" t="s">
        <v>163</v>
      </c>
      <c r="G212" s="50" t="s">
        <v>164</v>
      </c>
      <c r="H212" s="50" t="s">
        <v>168</v>
      </c>
      <c r="I212" s="50" t="s">
        <v>166</v>
      </c>
      <c r="J212" s="52">
        <f t="shared" si="7"/>
        <v>4637.4181785024512</v>
      </c>
      <c r="K212" s="51">
        <f t="shared" si="8"/>
        <v>0.73802083333333346</v>
      </c>
    </row>
    <row r="213" spans="1:11" x14ac:dyDescent="0.25">
      <c r="A213" s="59" t="s">
        <v>291</v>
      </c>
      <c r="B213" s="50" t="s">
        <v>185</v>
      </c>
      <c r="C213" s="50">
        <v>5640.3499999999995</v>
      </c>
      <c r="D213" s="50">
        <v>0.91</v>
      </c>
      <c r="E213" s="51">
        <v>3721.3128724798685</v>
      </c>
      <c r="F213" s="50" t="s">
        <v>163</v>
      </c>
      <c r="G213" s="50" t="s">
        <v>164</v>
      </c>
      <c r="H213" s="50" t="s">
        <v>168</v>
      </c>
      <c r="I213" s="50" t="s">
        <v>166</v>
      </c>
      <c r="J213" s="52">
        <f t="shared" si="7"/>
        <v>3721.3128724798685</v>
      </c>
      <c r="K213" s="51">
        <f t="shared" si="8"/>
        <v>0.61614583333333339</v>
      </c>
    </row>
    <row r="214" spans="1:11" x14ac:dyDescent="0.25">
      <c r="A214" s="59" t="s">
        <v>292</v>
      </c>
      <c r="B214" s="50" t="s">
        <v>185</v>
      </c>
      <c r="C214" s="50">
        <v>4494.04</v>
      </c>
      <c r="D214" s="50">
        <v>0.92</v>
      </c>
      <c r="E214" s="51">
        <v>2965.0161605998619</v>
      </c>
      <c r="F214" s="50" t="s">
        <v>163</v>
      </c>
      <c r="G214" s="50" t="s">
        <v>164</v>
      </c>
      <c r="H214" s="50" t="s">
        <v>168</v>
      </c>
      <c r="I214" s="50" t="s">
        <v>166</v>
      </c>
      <c r="J214" s="52">
        <f t="shared" si="7"/>
        <v>2965.0161605998619</v>
      </c>
      <c r="K214" s="51">
        <f t="shared" si="8"/>
        <v>0.62291666666666667</v>
      </c>
    </row>
    <row r="215" spans="1:11" x14ac:dyDescent="0.25">
      <c r="A215" s="59" t="s">
        <v>293</v>
      </c>
      <c r="B215" s="50" t="s">
        <v>185</v>
      </c>
      <c r="C215" s="50">
        <v>5544.04</v>
      </c>
      <c r="D215" s="50">
        <v>0.81</v>
      </c>
      <c r="E215" s="51">
        <v>3657.7707797465214</v>
      </c>
      <c r="F215" s="50" t="s">
        <v>163</v>
      </c>
      <c r="G215" s="50" t="s">
        <v>164</v>
      </c>
      <c r="H215" s="50" t="s">
        <v>168</v>
      </c>
      <c r="I215" s="50" t="s">
        <v>166</v>
      </c>
      <c r="J215" s="52">
        <f t="shared" si="7"/>
        <v>3657.7707797465214</v>
      </c>
      <c r="K215" s="51">
        <f t="shared" si="8"/>
        <v>0.54843750000000002</v>
      </c>
    </row>
    <row r="216" spans="1:11" x14ac:dyDescent="0.25">
      <c r="A216" s="59" t="s">
        <v>294</v>
      </c>
      <c r="B216" s="50" t="s">
        <v>174</v>
      </c>
      <c r="C216" s="50">
        <v>1798</v>
      </c>
      <c r="D216" s="50">
        <v>0.25</v>
      </c>
      <c r="E216" s="51">
        <v>1754.548333333332</v>
      </c>
      <c r="F216" s="50" t="s">
        <v>163</v>
      </c>
      <c r="G216" s="50" t="s">
        <v>164</v>
      </c>
      <c r="H216" s="50" t="s">
        <v>168</v>
      </c>
      <c r="I216" s="50" t="s">
        <v>166</v>
      </c>
      <c r="J216" s="52">
        <f t="shared" si="7"/>
        <v>1754.548333333332</v>
      </c>
      <c r="K216" s="51">
        <f t="shared" si="8"/>
        <v>0.18839835728952772</v>
      </c>
    </row>
    <row r="217" spans="1:11" x14ac:dyDescent="0.25">
      <c r="A217" s="59" t="s">
        <v>295</v>
      </c>
      <c r="B217" s="50" t="s">
        <v>174</v>
      </c>
      <c r="C217" s="50">
        <v>4310</v>
      </c>
      <c r="D217" s="50">
        <v>0.62000000000000011</v>
      </c>
      <c r="E217" s="51">
        <v>4205.8416666666626</v>
      </c>
      <c r="F217" s="50" t="s">
        <v>163</v>
      </c>
      <c r="G217" s="50" t="s">
        <v>164</v>
      </c>
      <c r="H217" s="50" t="s">
        <v>168</v>
      </c>
      <c r="I217" s="50" t="s">
        <v>166</v>
      </c>
      <c r="J217" s="52">
        <f t="shared" si="7"/>
        <v>4205.8416666666626</v>
      </c>
      <c r="K217" s="51">
        <f t="shared" si="8"/>
        <v>0.46722792607802882</v>
      </c>
    </row>
    <row r="218" spans="1:11" x14ac:dyDescent="0.25">
      <c r="A218" s="59" t="s">
        <v>296</v>
      </c>
      <c r="B218" s="50" t="s">
        <v>174</v>
      </c>
      <c r="C218" s="50">
        <v>4913</v>
      </c>
      <c r="D218" s="50">
        <v>0.71</v>
      </c>
      <c r="E218" s="51">
        <v>4794.2691666666624</v>
      </c>
      <c r="F218" s="50" t="s">
        <v>163</v>
      </c>
      <c r="G218" s="50" t="s">
        <v>164</v>
      </c>
      <c r="H218" s="50" t="s">
        <v>168</v>
      </c>
      <c r="I218" s="50" t="s">
        <v>166</v>
      </c>
      <c r="J218" s="52">
        <f t="shared" si="7"/>
        <v>4794.2691666666624</v>
      </c>
      <c r="K218" s="51">
        <f t="shared" si="8"/>
        <v>0.53505133470225874</v>
      </c>
    </row>
    <row r="219" spans="1:11" x14ac:dyDescent="0.25">
      <c r="A219" s="59" t="s">
        <v>297</v>
      </c>
      <c r="B219" s="50" t="s">
        <v>174</v>
      </c>
      <c r="C219" s="50">
        <v>6578</v>
      </c>
      <c r="D219" s="50">
        <v>0.90999999999999992</v>
      </c>
      <c r="E219" s="51">
        <v>6419.0316666666622</v>
      </c>
      <c r="F219" s="50" t="s">
        <v>163</v>
      </c>
      <c r="G219" s="50" t="s">
        <v>164</v>
      </c>
      <c r="H219" s="50" t="s">
        <v>168</v>
      </c>
      <c r="I219" s="50" t="s">
        <v>166</v>
      </c>
      <c r="J219" s="52">
        <f t="shared" si="7"/>
        <v>6419.0316666666622</v>
      </c>
      <c r="K219" s="51">
        <f t="shared" si="8"/>
        <v>0.68577002053388081</v>
      </c>
    </row>
    <row r="220" spans="1:11" x14ac:dyDescent="0.25">
      <c r="A220" s="59" t="s">
        <v>298</v>
      </c>
      <c r="B220" s="50" t="s">
        <v>174</v>
      </c>
      <c r="C220" s="50">
        <v>4230</v>
      </c>
      <c r="D220" s="50">
        <v>0.56000000000000005</v>
      </c>
      <c r="E220" s="51">
        <v>4127.7749999999969</v>
      </c>
      <c r="F220" s="50" t="s">
        <v>163</v>
      </c>
      <c r="G220" s="50" t="s">
        <v>164</v>
      </c>
      <c r="H220" s="50" t="s">
        <v>168</v>
      </c>
      <c r="I220" s="50" t="s">
        <v>166</v>
      </c>
      <c r="J220" s="52">
        <f t="shared" si="7"/>
        <v>4127.7749999999969</v>
      </c>
      <c r="K220" s="51">
        <f t="shared" si="8"/>
        <v>0.42201232032854213</v>
      </c>
    </row>
    <row r="221" spans="1:11" x14ac:dyDescent="0.25">
      <c r="A221" s="59" t="s">
        <v>299</v>
      </c>
      <c r="B221" s="50" t="s">
        <v>174</v>
      </c>
      <c r="C221" s="50">
        <v>9373</v>
      </c>
      <c r="D221" s="50">
        <v>1.26</v>
      </c>
      <c r="E221" s="51">
        <v>9146.4858333333268</v>
      </c>
      <c r="F221" s="50" t="s">
        <v>163</v>
      </c>
      <c r="G221" s="50" t="s">
        <v>164</v>
      </c>
      <c r="H221" s="50" t="s">
        <v>168</v>
      </c>
      <c r="I221" s="50" t="s">
        <v>166</v>
      </c>
      <c r="J221" s="52">
        <f t="shared" si="7"/>
        <v>9146.4858333333268</v>
      </c>
      <c r="K221" s="51">
        <f t="shared" si="8"/>
        <v>0.94952772073921976</v>
      </c>
    </row>
    <row r="222" spans="1:11" x14ac:dyDescent="0.25">
      <c r="A222" s="59" t="s">
        <v>300</v>
      </c>
      <c r="B222" s="50" t="s">
        <v>174</v>
      </c>
      <c r="C222" s="50">
        <v>2147</v>
      </c>
      <c r="D222" s="50">
        <v>0.28999999999999998</v>
      </c>
      <c r="E222" s="51">
        <v>2095.1141666666649</v>
      </c>
      <c r="F222" s="50" t="s">
        <v>163</v>
      </c>
      <c r="G222" s="50" t="s">
        <v>164</v>
      </c>
      <c r="H222" s="50" t="s">
        <v>168</v>
      </c>
      <c r="I222" s="50" t="s">
        <v>166</v>
      </c>
      <c r="J222" s="52">
        <f t="shared" si="7"/>
        <v>2095.1141666666649</v>
      </c>
      <c r="K222" s="51">
        <f t="shared" si="8"/>
        <v>0.21854209445585215</v>
      </c>
    </row>
    <row r="223" spans="1:11" x14ac:dyDescent="0.25">
      <c r="A223" s="59" t="s">
        <v>301</v>
      </c>
      <c r="B223" s="50" t="s">
        <v>174</v>
      </c>
      <c r="C223" s="50">
        <v>7592</v>
      </c>
      <c r="D223" s="50">
        <v>1.1800000000000002</v>
      </c>
      <c r="E223" s="51">
        <v>7408.5266666666612</v>
      </c>
      <c r="F223" s="50" t="s">
        <v>163</v>
      </c>
      <c r="G223" s="50" t="s">
        <v>164</v>
      </c>
      <c r="H223" s="50" t="s">
        <v>168</v>
      </c>
      <c r="I223" s="50" t="s">
        <v>166</v>
      </c>
      <c r="J223" s="52">
        <f t="shared" si="7"/>
        <v>7408.5266666666612</v>
      </c>
      <c r="K223" s="51">
        <f t="shared" si="8"/>
        <v>0.88924024640657096</v>
      </c>
    </row>
    <row r="224" spans="1:11" x14ac:dyDescent="0.25">
      <c r="A224" s="59" t="s">
        <v>302</v>
      </c>
      <c r="B224" s="50" t="s">
        <v>174</v>
      </c>
      <c r="C224" s="50">
        <v>5380</v>
      </c>
      <c r="D224" s="50">
        <v>0.74</v>
      </c>
      <c r="E224" s="51">
        <v>5249.983333333329</v>
      </c>
      <c r="F224" s="50" t="s">
        <v>163</v>
      </c>
      <c r="G224" s="50" t="s">
        <v>164</v>
      </c>
      <c r="H224" s="50" t="s">
        <v>168</v>
      </c>
      <c r="I224" s="50" t="s">
        <v>166</v>
      </c>
      <c r="J224" s="52">
        <f t="shared" si="7"/>
        <v>5249.983333333329</v>
      </c>
      <c r="K224" s="51">
        <f t="shared" si="8"/>
        <v>0.55765913757700203</v>
      </c>
    </row>
    <row r="225" spans="1:11" x14ac:dyDescent="0.25">
      <c r="A225" s="59" t="s">
        <v>303</v>
      </c>
      <c r="B225" s="50" t="s">
        <v>174</v>
      </c>
      <c r="C225" s="50">
        <v>6405</v>
      </c>
      <c r="D225" s="50">
        <v>0.92</v>
      </c>
      <c r="E225" s="51">
        <v>6250.2124999999951</v>
      </c>
      <c r="F225" s="50" t="s">
        <v>163</v>
      </c>
      <c r="G225" s="50" t="s">
        <v>164</v>
      </c>
      <c r="H225" s="50" t="s">
        <v>168</v>
      </c>
      <c r="I225" s="50" t="s">
        <v>166</v>
      </c>
      <c r="J225" s="52">
        <f t="shared" si="7"/>
        <v>6250.2124999999951</v>
      </c>
      <c r="K225" s="51">
        <f t="shared" si="8"/>
        <v>0.69330595482546209</v>
      </c>
    </row>
    <row r="226" spans="1:11" x14ac:dyDescent="0.25">
      <c r="A226" s="59" t="s">
        <v>304</v>
      </c>
      <c r="B226" s="50" t="s">
        <v>174</v>
      </c>
      <c r="C226" s="50">
        <v>2280</v>
      </c>
      <c r="D226" s="50">
        <v>0.6</v>
      </c>
      <c r="E226" s="51">
        <v>2224.8999999999983</v>
      </c>
      <c r="F226" s="50" t="s">
        <v>163</v>
      </c>
      <c r="G226" s="50" t="s">
        <v>164</v>
      </c>
      <c r="H226" s="50" t="s">
        <v>168</v>
      </c>
      <c r="I226" s="50" t="s">
        <v>166</v>
      </c>
      <c r="J226" s="52">
        <f t="shared" si="7"/>
        <v>2224.8999999999983</v>
      </c>
      <c r="K226" s="51">
        <f t="shared" si="8"/>
        <v>0.45215605749486654</v>
      </c>
    </row>
    <row r="227" spans="1:11" x14ac:dyDescent="0.25">
      <c r="A227" s="59" t="s">
        <v>305</v>
      </c>
      <c r="B227" s="50" t="s">
        <v>174</v>
      </c>
      <c r="C227" s="50">
        <v>7494</v>
      </c>
      <c r="D227" s="50">
        <v>0.96</v>
      </c>
      <c r="E227" s="51">
        <v>7312.8949999999941</v>
      </c>
      <c r="F227" s="50" t="s">
        <v>163</v>
      </c>
      <c r="G227" s="50" t="s">
        <v>164</v>
      </c>
      <c r="H227" s="50" t="s">
        <v>168</v>
      </c>
      <c r="I227" s="50" t="s">
        <v>166</v>
      </c>
      <c r="J227" s="52">
        <f t="shared" si="7"/>
        <v>7312.8949999999941</v>
      </c>
      <c r="K227" s="51">
        <f t="shared" si="8"/>
        <v>0.72344969199178644</v>
      </c>
    </row>
    <row r="228" spans="1:11" x14ac:dyDescent="0.25">
      <c r="A228" s="59" t="s">
        <v>306</v>
      </c>
      <c r="B228" s="50" t="s">
        <v>174</v>
      </c>
      <c r="C228" s="50">
        <v>1780</v>
      </c>
      <c r="D228" s="50">
        <v>0.35000000000000003</v>
      </c>
      <c r="E228" s="51">
        <v>1736.9833333333318</v>
      </c>
      <c r="F228" s="50" t="s">
        <v>163</v>
      </c>
      <c r="G228" s="50" t="s">
        <v>164</v>
      </c>
      <c r="H228" s="50" t="s">
        <v>168</v>
      </c>
      <c r="I228" s="50" t="s">
        <v>166</v>
      </c>
      <c r="J228" s="52">
        <f t="shared" si="7"/>
        <v>1736.9833333333318</v>
      </c>
      <c r="K228" s="51">
        <f t="shared" si="8"/>
        <v>0.26375770020533884</v>
      </c>
    </row>
    <row r="229" spans="1:11" x14ac:dyDescent="0.25">
      <c r="A229" s="59" t="s">
        <v>307</v>
      </c>
      <c r="B229" s="50" t="s">
        <v>174</v>
      </c>
      <c r="C229" s="50">
        <v>4202</v>
      </c>
      <c r="D229" s="50">
        <v>1.01</v>
      </c>
      <c r="E229" s="51">
        <v>4100.4516666666632</v>
      </c>
      <c r="F229" s="50" t="s">
        <v>163</v>
      </c>
      <c r="G229" s="50" t="s">
        <v>164</v>
      </c>
      <c r="H229" s="50" t="s">
        <v>168</v>
      </c>
      <c r="I229" s="50" t="s">
        <v>166</v>
      </c>
      <c r="J229" s="52">
        <f t="shared" si="7"/>
        <v>4100.4516666666632</v>
      </c>
      <c r="K229" s="51">
        <f t="shared" si="8"/>
        <v>0.76112936344969206</v>
      </c>
    </row>
    <row r="230" spans="1:11" x14ac:dyDescent="0.25">
      <c r="A230" s="59" t="s">
        <v>308</v>
      </c>
      <c r="B230" s="50" t="s">
        <v>174</v>
      </c>
      <c r="C230" s="50">
        <v>2960</v>
      </c>
      <c r="D230" s="50">
        <v>0.48</v>
      </c>
      <c r="E230" s="51">
        <v>2888.466666666664</v>
      </c>
      <c r="F230" s="50" t="s">
        <v>163</v>
      </c>
      <c r="G230" s="50" t="s">
        <v>164</v>
      </c>
      <c r="H230" s="50" t="s">
        <v>168</v>
      </c>
      <c r="I230" s="50" t="s">
        <v>166</v>
      </c>
      <c r="J230" s="52">
        <f t="shared" si="7"/>
        <v>2888.466666666664</v>
      </c>
      <c r="K230" s="51">
        <f t="shared" si="8"/>
        <v>0.36172484599589322</v>
      </c>
    </row>
    <row r="231" spans="1:11" x14ac:dyDescent="0.25">
      <c r="A231" s="59" t="s">
        <v>309</v>
      </c>
      <c r="B231" s="50" t="s">
        <v>174</v>
      </c>
      <c r="C231" s="50">
        <v>10268</v>
      </c>
      <c r="D231" s="50">
        <v>1.44</v>
      </c>
      <c r="E231" s="51">
        <v>10019.856666666657</v>
      </c>
      <c r="F231" s="50" t="s">
        <v>163</v>
      </c>
      <c r="G231" s="50" t="s">
        <v>164</v>
      </c>
      <c r="H231" s="50" t="s">
        <v>168</v>
      </c>
      <c r="I231" s="50" t="s">
        <v>166</v>
      </c>
      <c r="J231" s="52">
        <f t="shared" si="7"/>
        <v>10019.856666666657</v>
      </c>
      <c r="K231" s="51">
        <f t="shared" si="8"/>
        <v>1.0851745379876796</v>
      </c>
    </row>
    <row r="232" spans="1:11" x14ac:dyDescent="0.25">
      <c r="A232" s="59" t="s">
        <v>310</v>
      </c>
      <c r="B232" s="50" t="s">
        <v>174</v>
      </c>
      <c r="C232" s="50">
        <v>6320</v>
      </c>
      <c r="D232" s="50">
        <v>1.1099999999999999</v>
      </c>
      <c r="E232" s="51">
        <v>6167.2666666666619</v>
      </c>
      <c r="F232" s="50" t="s">
        <v>163</v>
      </c>
      <c r="G232" s="50" t="s">
        <v>164</v>
      </c>
      <c r="H232" s="50" t="s">
        <v>168</v>
      </c>
      <c r="I232" s="50" t="s">
        <v>166</v>
      </c>
      <c r="J232" s="52">
        <f t="shared" si="7"/>
        <v>6167.2666666666619</v>
      </c>
      <c r="K232" s="51">
        <f t="shared" si="8"/>
        <v>0.83648870636550299</v>
      </c>
    </row>
    <row r="233" spans="1:11" x14ac:dyDescent="0.25">
      <c r="A233" s="59" t="s">
        <v>311</v>
      </c>
      <c r="B233" s="50" t="s">
        <v>174</v>
      </c>
      <c r="C233" s="50">
        <v>380</v>
      </c>
      <c r="D233" s="50">
        <v>0.1</v>
      </c>
      <c r="E233" s="51">
        <v>370.81666666666638</v>
      </c>
      <c r="F233" s="50" t="s">
        <v>163</v>
      </c>
      <c r="G233" s="50" t="s">
        <v>164</v>
      </c>
      <c r="H233" s="50" t="s">
        <v>168</v>
      </c>
      <c r="I233" s="50" t="s">
        <v>166</v>
      </c>
      <c r="J233" s="52">
        <f t="shared" si="7"/>
        <v>370.81666666666638</v>
      </c>
      <c r="K233" s="51">
        <f t="shared" si="8"/>
        <v>7.5359342915811089E-2</v>
      </c>
    </row>
    <row r="234" spans="1:11" x14ac:dyDescent="0.25">
      <c r="A234" s="59" t="s">
        <v>312</v>
      </c>
      <c r="B234" s="50" t="s">
        <v>174</v>
      </c>
      <c r="C234" s="50">
        <v>6630</v>
      </c>
      <c r="D234" s="50">
        <v>0.89999999999999991</v>
      </c>
      <c r="E234" s="51">
        <v>6469.7749999999951</v>
      </c>
      <c r="F234" s="50" t="s">
        <v>163</v>
      </c>
      <c r="G234" s="50" t="s">
        <v>164</v>
      </c>
      <c r="H234" s="50" t="s">
        <v>168</v>
      </c>
      <c r="I234" s="50" t="s">
        <v>166</v>
      </c>
      <c r="J234" s="52">
        <f t="shared" si="7"/>
        <v>6469.7749999999951</v>
      </c>
      <c r="K234" s="51">
        <f t="shared" si="8"/>
        <v>0.67823408624229975</v>
      </c>
    </row>
    <row r="235" spans="1:11" x14ac:dyDescent="0.25">
      <c r="A235" s="59" t="s">
        <v>313</v>
      </c>
      <c r="B235" s="50" t="s">
        <v>174</v>
      </c>
      <c r="C235" s="50">
        <v>919</v>
      </c>
      <c r="D235" s="50">
        <v>0.16999999999999998</v>
      </c>
      <c r="E235" s="51">
        <v>896.79083333333267</v>
      </c>
      <c r="F235" s="50" t="s">
        <v>163</v>
      </c>
      <c r="G235" s="50" t="s">
        <v>164</v>
      </c>
      <c r="H235" s="50" t="s">
        <v>168</v>
      </c>
      <c r="I235" s="50" t="s">
        <v>166</v>
      </c>
      <c r="J235" s="52">
        <f t="shared" si="7"/>
        <v>896.79083333333267</v>
      </c>
      <c r="K235" s="51">
        <f t="shared" si="8"/>
        <v>0.12811088295687884</v>
      </c>
    </row>
    <row r="236" spans="1:11" x14ac:dyDescent="0.25">
      <c r="A236" s="59" t="s">
        <v>314</v>
      </c>
      <c r="B236" s="50" t="s">
        <v>174</v>
      </c>
      <c r="C236" s="50">
        <v>4508</v>
      </c>
      <c r="D236" s="50">
        <v>0.55999999999999994</v>
      </c>
      <c r="E236" s="51">
        <v>4399.0566666666627</v>
      </c>
      <c r="F236" s="50" t="s">
        <v>163</v>
      </c>
      <c r="G236" s="50" t="s">
        <v>164</v>
      </c>
      <c r="H236" s="50" t="s">
        <v>168</v>
      </c>
      <c r="I236" s="50" t="s">
        <v>166</v>
      </c>
      <c r="J236" s="52">
        <f t="shared" si="7"/>
        <v>4399.0566666666627</v>
      </c>
      <c r="K236" s="51">
        <f t="shared" si="8"/>
        <v>0.42201232032854208</v>
      </c>
    </row>
    <row r="237" spans="1:11" x14ac:dyDescent="0.25">
      <c r="A237" s="59" t="s">
        <v>315</v>
      </c>
      <c r="B237" s="50" t="s">
        <v>174</v>
      </c>
      <c r="C237" s="50">
        <v>1446</v>
      </c>
      <c r="D237" s="50">
        <v>0.24</v>
      </c>
      <c r="E237" s="51">
        <v>1411.0549999999989</v>
      </c>
      <c r="F237" s="50" t="s">
        <v>163</v>
      </c>
      <c r="G237" s="50" t="s">
        <v>164</v>
      </c>
      <c r="H237" s="50" t="s">
        <v>165</v>
      </c>
      <c r="I237" s="50" t="s">
        <v>166</v>
      </c>
      <c r="J237" s="52">
        <f t="shared" si="7"/>
        <v>1411.0549999999989</v>
      </c>
      <c r="K237" s="51">
        <f t="shared" si="8"/>
        <v>0.18086242299794661</v>
      </c>
    </row>
    <row r="238" spans="1:11" x14ac:dyDescent="0.25">
      <c r="A238" s="59" t="s">
        <v>316</v>
      </c>
      <c r="B238" s="50" t="s">
        <v>174</v>
      </c>
      <c r="C238" s="50">
        <v>4120</v>
      </c>
      <c r="D238" s="50">
        <v>0.57000000000000006</v>
      </c>
      <c r="E238" s="51">
        <v>4020.4333333333302</v>
      </c>
      <c r="F238" s="50" t="s">
        <v>163</v>
      </c>
      <c r="G238" s="50" t="s">
        <v>164</v>
      </c>
      <c r="H238" s="50" t="s">
        <v>168</v>
      </c>
      <c r="I238" s="50" t="s">
        <v>166</v>
      </c>
      <c r="J238" s="52">
        <f t="shared" si="7"/>
        <v>4020.4333333333302</v>
      </c>
      <c r="K238" s="51">
        <f t="shared" si="8"/>
        <v>0.42954825462012325</v>
      </c>
    </row>
    <row r="239" spans="1:11" x14ac:dyDescent="0.25">
      <c r="A239" s="59" t="s">
        <v>317</v>
      </c>
      <c r="B239" s="50" t="s">
        <v>174</v>
      </c>
      <c r="C239" s="50">
        <v>3042</v>
      </c>
      <c r="D239" s="50">
        <v>0.41</v>
      </c>
      <c r="E239" s="51">
        <v>2968.4849999999979</v>
      </c>
      <c r="F239" s="50" t="s">
        <v>163</v>
      </c>
      <c r="G239" s="50" t="s">
        <v>164</v>
      </c>
      <c r="H239" s="50" t="s">
        <v>168</v>
      </c>
      <c r="I239" s="50" t="s">
        <v>166</v>
      </c>
      <c r="J239" s="52">
        <f t="shared" si="7"/>
        <v>2968.4849999999979</v>
      </c>
      <c r="K239" s="51">
        <f t="shared" si="8"/>
        <v>0.30897330595482547</v>
      </c>
    </row>
    <row r="240" spans="1:11" x14ac:dyDescent="0.25">
      <c r="A240" s="59" t="s">
        <v>318</v>
      </c>
      <c r="B240" s="50" t="s">
        <v>174</v>
      </c>
      <c r="C240" s="50">
        <v>12556</v>
      </c>
      <c r="D240" s="50">
        <v>1.8000000000000003</v>
      </c>
      <c r="E240" s="51">
        <v>12252.563333333324</v>
      </c>
      <c r="F240" s="50" t="s">
        <v>163</v>
      </c>
      <c r="G240" s="50" t="s">
        <v>164</v>
      </c>
      <c r="H240" s="50" t="s">
        <v>168</v>
      </c>
      <c r="I240" s="50" t="s">
        <v>166</v>
      </c>
      <c r="J240" s="52">
        <f t="shared" si="7"/>
        <v>12252.563333333324</v>
      </c>
      <c r="K240" s="51">
        <f t="shared" si="8"/>
        <v>1.3564681724845997</v>
      </c>
    </row>
    <row r="241" spans="1:11" x14ac:dyDescent="0.25">
      <c r="A241" s="59" t="s">
        <v>319</v>
      </c>
      <c r="B241" s="50" t="s">
        <v>174</v>
      </c>
      <c r="C241" s="50">
        <v>8099</v>
      </c>
      <c r="D241" s="50">
        <v>1.1100000000000001</v>
      </c>
      <c r="E241" s="51">
        <v>7903.2741666666598</v>
      </c>
      <c r="F241" s="50" t="s">
        <v>163</v>
      </c>
      <c r="G241" s="50" t="s">
        <v>164</v>
      </c>
      <c r="H241" s="50" t="s">
        <v>168</v>
      </c>
      <c r="I241" s="50" t="s">
        <v>166</v>
      </c>
      <c r="J241" s="52">
        <f t="shared" si="7"/>
        <v>7903.2741666666598</v>
      </c>
      <c r="K241" s="51">
        <f t="shared" si="8"/>
        <v>0.83648870636550321</v>
      </c>
    </row>
    <row r="242" spans="1:11" x14ac:dyDescent="0.25">
      <c r="A242" s="59" t="s">
        <v>320</v>
      </c>
      <c r="B242" s="50" t="s">
        <v>174</v>
      </c>
      <c r="C242" s="50">
        <v>2743</v>
      </c>
      <c r="D242" s="50">
        <v>0.36</v>
      </c>
      <c r="E242" s="51">
        <v>2676.7108333333313</v>
      </c>
      <c r="F242" s="50" t="s">
        <v>163</v>
      </c>
      <c r="G242" s="50" t="s">
        <v>164</v>
      </c>
      <c r="H242" s="50" t="s">
        <v>168</v>
      </c>
      <c r="I242" s="50" t="s">
        <v>166</v>
      </c>
      <c r="J242" s="52">
        <f t="shared" si="7"/>
        <v>2676.7108333333313</v>
      </c>
      <c r="K242" s="51">
        <f t="shared" si="8"/>
        <v>0.2712936344969199</v>
      </c>
    </row>
    <row r="243" spans="1:11" x14ac:dyDescent="0.25">
      <c r="A243" s="59" t="s">
        <v>321</v>
      </c>
      <c r="B243" s="50" t="s">
        <v>174</v>
      </c>
      <c r="C243" s="50">
        <v>5237</v>
      </c>
      <c r="D243" s="50">
        <v>0.67999999999999994</v>
      </c>
      <c r="E243" s="51">
        <v>5110.4391666666634</v>
      </c>
      <c r="F243" s="50" t="s">
        <v>163</v>
      </c>
      <c r="G243" s="50" t="s">
        <v>164</v>
      </c>
      <c r="H243" s="50" t="s">
        <v>168</v>
      </c>
      <c r="I243" s="50" t="s">
        <v>166</v>
      </c>
      <c r="J243" s="52">
        <f t="shared" si="7"/>
        <v>5110.4391666666634</v>
      </c>
      <c r="K243" s="51">
        <f t="shared" si="8"/>
        <v>0.51244353182751534</v>
      </c>
    </row>
    <row r="244" spans="1:11" x14ac:dyDescent="0.25">
      <c r="A244" s="59" t="s">
        <v>322</v>
      </c>
      <c r="B244" s="50" t="s">
        <v>174</v>
      </c>
      <c r="C244" s="50">
        <v>19320</v>
      </c>
      <c r="D244" s="50">
        <v>0</v>
      </c>
      <c r="E244" s="51">
        <v>18853.099999999984</v>
      </c>
      <c r="F244" s="50" t="s">
        <v>163</v>
      </c>
      <c r="G244" s="50" t="s">
        <v>164</v>
      </c>
      <c r="H244" s="50" t="s">
        <v>165</v>
      </c>
      <c r="I244" s="50" t="s">
        <v>166</v>
      </c>
      <c r="J244" s="52">
        <f t="shared" si="7"/>
        <v>18853.099999999984</v>
      </c>
      <c r="K244" s="51">
        <f t="shared" si="8"/>
        <v>0</v>
      </c>
    </row>
    <row r="245" spans="1:11" x14ac:dyDescent="0.25">
      <c r="A245" s="59" t="s">
        <v>323</v>
      </c>
      <c r="B245" s="50" t="s">
        <v>174</v>
      </c>
      <c r="C245" s="50">
        <v>4183</v>
      </c>
      <c r="D245" s="50">
        <v>0.56999999999999995</v>
      </c>
      <c r="E245" s="51">
        <v>4081.9108333333302</v>
      </c>
      <c r="F245" s="50" t="s">
        <v>163</v>
      </c>
      <c r="G245" s="50" t="s">
        <v>164</v>
      </c>
      <c r="H245" s="50" t="s">
        <v>168</v>
      </c>
      <c r="I245" s="50" t="s">
        <v>166</v>
      </c>
      <c r="J245" s="52">
        <f t="shared" si="7"/>
        <v>4081.9108333333302</v>
      </c>
      <c r="K245" s="51">
        <f t="shared" si="8"/>
        <v>0.42954825462012319</v>
      </c>
    </row>
    <row r="246" spans="1:11" x14ac:dyDescent="0.25">
      <c r="A246" s="59" t="s">
        <v>324</v>
      </c>
      <c r="B246" s="50" t="s">
        <v>174</v>
      </c>
      <c r="C246" s="50">
        <v>4271</v>
      </c>
      <c r="D246" s="50">
        <v>0.52</v>
      </c>
      <c r="E246" s="51">
        <v>4167.7841666666636</v>
      </c>
      <c r="F246" s="50" t="s">
        <v>163</v>
      </c>
      <c r="G246" s="50" t="s">
        <v>164</v>
      </c>
      <c r="H246" s="50" t="s">
        <v>168</v>
      </c>
      <c r="I246" s="50" t="s">
        <v>166</v>
      </c>
      <c r="J246" s="52">
        <f t="shared" si="7"/>
        <v>4167.7841666666636</v>
      </c>
      <c r="K246" s="51">
        <f t="shared" si="8"/>
        <v>0.39186858316221768</v>
      </c>
    </row>
    <row r="247" spans="1:11" x14ac:dyDescent="0.25">
      <c r="A247" s="59" t="s">
        <v>325</v>
      </c>
      <c r="B247" s="50" t="s">
        <v>174</v>
      </c>
      <c r="C247" s="50">
        <v>4988</v>
      </c>
      <c r="D247" s="50">
        <v>0.64</v>
      </c>
      <c r="E247" s="51">
        <v>4867.4566666666624</v>
      </c>
      <c r="F247" s="50" t="s">
        <v>163</v>
      </c>
      <c r="G247" s="50" t="s">
        <v>164</v>
      </c>
      <c r="H247" s="50" t="s">
        <v>168</v>
      </c>
      <c r="I247" s="50" t="s">
        <v>166</v>
      </c>
      <c r="J247" s="52">
        <f t="shared" si="7"/>
        <v>4867.4566666666624</v>
      </c>
      <c r="K247" s="51">
        <f t="shared" si="8"/>
        <v>0.48229979466119099</v>
      </c>
    </row>
    <row r="248" spans="1:11" x14ac:dyDescent="0.25">
      <c r="A248" s="59" t="s">
        <v>326</v>
      </c>
      <c r="B248" s="50" t="s">
        <v>174</v>
      </c>
      <c r="C248" s="50">
        <v>10058</v>
      </c>
      <c r="D248" s="50">
        <v>1.3000000000000003</v>
      </c>
      <c r="E248" s="51">
        <v>9814.93166666666</v>
      </c>
      <c r="F248" s="50" t="s">
        <v>163</v>
      </c>
      <c r="G248" s="50" t="s">
        <v>164</v>
      </c>
      <c r="H248" s="50" t="s">
        <v>168</v>
      </c>
      <c r="I248" s="50" t="s">
        <v>166</v>
      </c>
      <c r="J248" s="52">
        <f t="shared" si="7"/>
        <v>9814.93166666666</v>
      </c>
      <c r="K248" s="51">
        <f t="shared" si="8"/>
        <v>0.97967145790554433</v>
      </c>
    </row>
    <row r="249" spans="1:11" x14ac:dyDescent="0.25">
      <c r="A249" s="59" t="s">
        <v>327</v>
      </c>
      <c r="B249" s="50" t="s">
        <v>174</v>
      </c>
      <c r="C249" s="50">
        <v>3744</v>
      </c>
      <c r="D249" s="50">
        <v>0.48</v>
      </c>
      <c r="E249" s="51">
        <v>3653.5199999999973</v>
      </c>
      <c r="F249" s="50" t="s">
        <v>163</v>
      </c>
      <c r="G249" s="50" t="s">
        <v>164</v>
      </c>
      <c r="H249" s="50" t="s">
        <v>168</v>
      </c>
      <c r="I249" s="50" t="s">
        <v>166</v>
      </c>
      <c r="J249" s="52">
        <f t="shared" si="7"/>
        <v>3653.5199999999973</v>
      </c>
      <c r="K249" s="51">
        <f t="shared" si="8"/>
        <v>0.36172484599589322</v>
      </c>
    </row>
    <row r="250" spans="1:11" x14ac:dyDescent="0.25">
      <c r="A250" s="59" t="s">
        <v>328</v>
      </c>
      <c r="B250" s="50" t="s">
        <v>174</v>
      </c>
      <c r="C250" s="50">
        <v>729</v>
      </c>
      <c r="D250" s="50">
        <v>0.12</v>
      </c>
      <c r="E250" s="51">
        <v>711.38249999999948</v>
      </c>
      <c r="F250" s="50" t="s">
        <v>163</v>
      </c>
      <c r="G250" s="50" t="s">
        <v>164</v>
      </c>
      <c r="H250" s="50" t="s">
        <v>168</v>
      </c>
      <c r="I250" s="50" t="s">
        <v>166</v>
      </c>
      <c r="J250" s="52">
        <f t="shared" si="7"/>
        <v>711.38249999999948</v>
      </c>
      <c r="K250" s="51">
        <f t="shared" si="8"/>
        <v>9.0431211498973305E-2</v>
      </c>
    </row>
    <row r="251" spans="1:11" x14ac:dyDescent="0.25">
      <c r="A251" s="59" t="s">
        <v>329</v>
      </c>
      <c r="B251" s="50" t="s">
        <v>174</v>
      </c>
      <c r="C251" s="50">
        <v>676</v>
      </c>
      <c r="D251" s="50">
        <v>0.13</v>
      </c>
      <c r="E251" s="51">
        <v>659.66333333333284</v>
      </c>
      <c r="F251" s="50" t="s">
        <v>163</v>
      </c>
      <c r="G251" s="50" t="s">
        <v>164</v>
      </c>
      <c r="H251" s="50" t="s">
        <v>168</v>
      </c>
      <c r="I251" s="50" t="s">
        <v>166</v>
      </c>
      <c r="J251" s="52">
        <f t="shared" si="7"/>
        <v>659.66333333333284</v>
      </c>
      <c r="K251" s="51">
        <f t="shared" si="8"/>
        <v>9.7967145790554419E-2</v>
      </c>
    </row>
    <row r="252" spans="1:11" x14ac:dyDescent="0.25">
      <c r="A252" s="59" t="s">
        <v>330</v>
      </c>
      <c r="B252" s="50" t="s">
        <v>174</v>
      </c>
      <c r="C252" s="50">
        <v>10592</v>
      </c>
      <c r="D252" s="50">
        <v>1.38</v>
      </c>
      <c r="E252" s="51">
        <v>10336.026666666658</v>
      </c>
      <c r="F252" s="50" t="s">
        <v>163</v>
      </c>
      <c r="G252" s="50" t="s">
        <v>164</v>
      </c>
      <c r="H252" s="50" t="s">
        <v>168</v>
      </c>
      <c r="I252" s="50" t="s">
        <v>166</v>
      </c>
      <c r="J252" s="52">
        <f t="shared" si="7"/>
        <v>10336.026666666658</v>
      </c>
      <c r="K252" s="51">
        <f t="shared" si="8"/>
        <v>1.039958932238193</v>
      </c>
    </row>
    <row r="253" spans="1:11" x14ac:dyDescent="0.25">
      <c r="A253" s="59" t="s">
        <v>331</v>
      </c>
      <c r="B253" s="50" t="s">
        <v>174</v>
      </c>
      <c r="C253" s="50">
        <v>3040</v>
      </c>
      <c r="D253" s="50">
        <v>0.8</v>
      </c>
      <c r="E253" s="51">
        <v>2966.533333333331</v>
      </c>
      <c r="F253" s="50" t="s">
        <v>163</v>
      </c>
      <c r="G253" s="50" t="s">
        <v>164</v>
      </c>
      <c r="H253" s="50" t="s">
        <v>168</v>
      </c>
      <c r="I253" s="50" t="s">
        <v>166</v>
      </c>
      <c r="J253" s="52">
        <f t="shared" si="7"/>
        <v>2966.533333333331</v>
      </c>
      <c r="K253" s="51">
        <f t="shared" si="8"/>
        <v>0.60287474332648872</v>
      </c>
    </row>
    <row r="254" spans="1:11" x14ac:dyDescent="0.25">
      <c r="A254" s="59" t="s">
        <v>332</v>
      </c>
      <c r="B254" s="50" t="s">
        <v>174</v>
      </c>
      <c r="C254" s="50">
        <v>2627</v>
      </c>
      <c r="D254" s="50">
        <v>0.37</v>
      </c>
      <c r="E254" s="51">
        <v>2563.5141666666646</v>
      </c>
      <c r="F254" s="50" t="s">
        <v>163</v>
      </c>
      <c r="G254" s="50" t="s">
        <v>164</v>
      </c>
      <c r="H254" s="50" t="s">
        <v>168</v>
      </c>
      <c r="I254" s="50" t="s">
        <v>166</v>
      </c>
      <c r="J254" s="52">
        <f t="shared" si="7"/>
        <v>2563.5141666666646</v>
      </c>
      <c r="K254" s="51">
        <f t="shared" si="8"/>
        <v>0.27882956878850101</v>
      </c>
    </row>
    <row r="255" spans="1:11" x14ac:dyDescent="0.25">
      <c r="A255" s="59" t="s">
        <v>333</v>
      </c>
      <c r="B255" s="50" t="s">
        <v>174</v>
      </c>
      <c r="C255" s="50">
        <v>480</v>
      </c>
      <c r="D255" s="50">
        <v>0.08</v>
      </c>
      <c r="E255" s="51">
        <v>468.39999999999964</v>
      </c>
      <c r="F255" s="50" t="s">
        <v>163</v>
      </c>
      <c r="G255" s="50" t="s">
        <v>164</v>
      </c>
      <c r="H255" s="50" t="s">
        <v>168</v>
      </c>
      <c r="I255" s="50" t="s">
        <v>166</v>
      </c>
      <c r="J255" s="52">
        <f t="shared" si="7"/>
        <v>468.39999999999964</v>
      </c>
      <c r="K255" s="51">
        <f t="shared" si="8"/>
        <v>6.0287474332648874E-2</v>
      </c>
    </row>
    <row r="256" spans="1:11" x14ac:dyDescent="0.25">
      <c r="A256" s="59" t="s">
        <v>334</v>
      </c>
      <c r="B256" s="50" t="s">
        <v>174</v>
      </c>
      <c r="C256" s="50">
        <v>7805</v>
      </c>
      <c r="D256" s="50">
        <v>1.03</v>
      </c>
      <c r="E256" s="51">
        <v>7616.3791666666602</v>
      </c>
      <c r="F256" s="50" t="s">
        <v>163</v>
      </c>
      <c r="G256" s="50" t="s">
        <v>164</v>
      </c>
      <c r="H256" s="50" t="s">
        <v>165</v>
      </c>
      <c r="I256" s="50" t="s">
        <v>166</v>
      </c>
      <c r="J256" s="52">
        <f t="shared" si="7"/>
        <v>7616.3791666666602</v>
      </c>
      <c r="K256" s="51">
        <f t="shared" si="8"/>
        <v>0.77620123203285429</v>
      </c>
    </row>
    <row r="257" spans="1:11" x14ac:dyDescent="0.25">
      <c r="A257" s="59" t="s">
        <v>335</v>
      </c>
      <c r="B257" s="50" t="s">
        <v>174</v>
      </c>
      <c r="C257" s="50">
        <v>9564</v>
      </c>
      <c r="D257" s="50">
        <v>1.21</v>
      </c>
      <c r="E257" s="51">
        <v>9332.8699999999917</v>
      </c>
      <c r="F257" s="50" t="s">
        <v>163</v>
      </c>
      <c r="G257" s="50" t="s">
        <v>164</v>
      </c>
      <c r="H257" s="50" t="s">
        <v>168</v>
      </c>
      <c r="I257" s="50" t="s">
        <v>166</v>
      </c>
      <c r="J257" s="52">
        <f t="shared" si="7"/>
        <v>9332.8699999999917</v>
      </c>
      <c r="K257" s="51">
        <f t="shared" si="8"/>
        <v>0.91184804928131413</v>
      </c>
    </row>
    <row r="258" spans="1:11" x14ac:dyDescent="0.25">
      <c r="A258" s="59" t="s">
        <v>336</v>
      </c>
      <c r="B258" s="50" t="s">
        <v>174</v>
      </c>
      <c r="C258" s="50">
        <v>7799</v>
      </c>
      <c r="D258" s="50">
        <v>1.01</v>
      </c>
      <c r="E258" s="51">
        <v>7610.5241666666616</v>
      </c>
      <c r="F258" s="50" t="s">
        <v>163</v>
      </c>
      <c r="G258" s="50" t="s">
        <v>164</v>
      </c>
      <c r="H258" s="50" t="s">
        <v>168</v>
      </c>
      <c r="I258" s="50" t="s">
        <v>166</v>
      </c>
      <c r="J258" s="52">
        <f t="shared" si="7"/>
        <v>7610.5241666666616</v>
      </c>
      <c r="K258" s="51">
        <f t="shared" si="8"/>
        <v>0.76112936344969206</v>
      </c>
    </row>
    <row r="259" spans="1:11" x14ac:dyDescent="0.25">
      <c r="A259" s="59" t="s">
        <v>337</v>
      </c>
      <c r="B259" s="50" t="s">
        <v>174</v>
      </c>
      <c r="C259" s="50">
        <v>2609</v>
      </c>
      <c r="D259" s="50">
        <v>0.47000000000000003</v>
      </c>
      <c r="E259" s="51">
        <v>2545.9491666666645</v>
      </c>
      <c r="F259" s="50" t="s">
        <v>163</v>
      </c>
      <c r="G259" s="50" t="s">
        <v>164</v>
      </c>
      <c r="H259" s="50" t="s">
        <v>168</v>
      </c>
      <c r="I259" s="50" t="s">
        <v>166</v>
      </c>
      <c r="J259" s="52">
        <f t="shared" si="7"/>
        <v>2545.9491666666645</v>
      </c>
      <c r="K259" s="51">
        <f t="shared" si="8"/>
        <v>0.35418891170431216</v>
      </c>
    </row>
    <row r="260" spans="1:11" x14ac:dyDescent="0.25">
      <c r="A260" s="59" t="s">
        <v>338</v>
      </c>
      <c r="B260" s="50" t="s">
        <v>174</v>
      </c>
      <c r="C260" s="50">
        <v>5265</v>
      </c>
      <c r="D260" s="50">
        <v>1.03</v>
      </c>
      <c r="E260" s="51">
        <v>5137.7624999999962</v>
      </c>
      <c r="F260" s="50" t="s">
        <v>163</v>
      </c>
      <c r="G260" s="50" t="s">
        <v>164</v>
      </c>
      <c r="H260" s="50" t="s">
        <v>168</v>
      </c>
      <c r="I260" s="50" t="s">
        <v>166</v>
      </c>
      <c r="J260" s="52">
        <f t="shared" ref="J260:J303" si="9">IF(F260="Yes",E260,C260*_xlfn.XLOOKUP(IF(OR(B260="Retrofit",B260="New Home Construction"),B260&amp;" - "&amp;I260,B260),$M$10:$M$18,$N$10:$N$18))</f>
        <v>5137.7624999999962</v>
      </c>
      <c r="K260" s="51">
        <f t="shared" ref="K260:K303" si="10">D260*_xlfn.XLOOKUP(IF(OR(B260="Retrofit",B260="New Home Construction"),B260&amp;" - "&amp;I260,B260),$M$10:$M$18,$O$10:$O$18)</f>
        <v>0.77620123203285429</v>
      </c>
    </row>
    <row r="261" spans="1:11" x14ac:dyDescent="0.25">
      <c r="A261" s="59" t="s">
        <v>339</v>
      </c>
      <c r="B261" s="50" t="s">
        <v>174</v>
      </c>
      <c r="C261" s="50">
        <v>7106</v>
      </c>
      <c r="D261" s="50">
        <v>0.97</v>
      </c>
      <c r="E261" s="51">
        <v>6934.2716666666611</v>
      </c>
      <c r="F261" s="50" t="s">
        <v>163</v>
      </c>
      <c r="G261" s="50" t="s">
        <v>164</v>
      </c>
      <c r="H261" s="50" t="s">
        <v>168</v>
      </c>
      <c r="I261" s="50" t="s">
        <v>166</v>
      </c>
      <c r="J261" s="52">
        <f t="shared" si="9"/>
        <v>6934.2716666666611</v>
      </c>
      <c r="K261" s="51">
        <f t="shared" si="10"/>
        <v>0.7309856262833675</v>
      </c>
    </row>
    <row r="262" spans="1:11" x14ac:dyDescent="0.25">
      <c r="A262" s="59" t="s">
        <v>340</v>
      </c>
      <c r="B262" s="50" t="s">
        <v>174</v>
      </c>
      <c r="C262" s="50">
        <v>7751</v>
      </c>
      <c r="D262" s="50">
        <v>1.1600000000000001</v>
      </c>
      <c r="E262" s="51">
        <v>7563.6841666666605</v>
      </c>
      <c r="F262" s="50" t="s">
        <v>163</v>
      </c>
      <c r="G262" s="50" t="s">
        <v>164</v>
      </c>
      <c r="H262" s="50" t="s">
        <v>168</v>
      </c>
      <c r="I262" s="50" t="s">
        <v>166</v>
      </c>
      <c r="J262" s="52">
        <f t="shared" si="9"/>
        <v>7563.6841666666605</v>
      </c>
      <c r="K262" s="51">
        <f t="shared" si="10"/>
        <v>0.87416837782340873</v>
      </c>
    </row>
    <row r="263" spans="1:11" x14ac:dyDescent="0.25">
      <c r="A263" s="59" t="s">
        <v>341</v>
      </c>
      <c r="B263" s="50" t="s">
        <v>174</v>
      </c>
      <c r="C263" s="50">
        <v>10301</v>
      </c>
      <c r="D263" s="50">
        <v>1.3399999999999999</v>
      </c>
      <c r="E263" s="51">
        <v>10052.059166666657</v>
      </c>
      <c r="F263" s="50" t="s">
        <v>163</v>
      </c>
      <c r="G263" s="50" t="s">
        <v>164</v>
      </c>
      <c r="H263" s="50" t="s">
        <v>168</v>
      </c>
      <c r="I263" s="50" t="s">
        <v>166</v>
      </c>
      <c r="J263" s="52">
        <f t="shared" si="9"/>
        <v>10052.059166666657</v>
      </c>
      <c r="K263" s="51">
        <f t="shared" si="10"/>
        <v>1.0098151950718686</v>
      </c>
    </row>
    <row r="264" spans="1:11" x14ac:dyDescent="0.25">
      <c r="A264" s="59" t="s">
        <v>342</v>
      </c>
      <c r="B264" s="50" t="s">
        <v>174</v>
      </c>
      <c r="C264" s="50">
        <v>14945</v>
      </c>
      <c r="D264" s="50">
        <v>2</v>
      </c>
      <c r="E264" s="51">
        <v>14583.829166666656</v>
      </c>
      <c r="F264" s="50" t="s">
        <v>163</v>
      </c>
      <c r="G264" s="50" t="s">
        <v>164</v>
      </c>
      <c r="H264" s="50" t="s">
        <v>168</v>
      </c>
      <c r="I264" s="50" t="s">
        <v>166</v>
      </c>
      <c r="J264" s="52">
        <f t="shared" si="9"/>
        <v>14583.829166666656</v>
      </c>
      <c r="K264" s="51">
        <f t="shared" si="10"/>
        <v>1.5071868583162218</v>
      </c>
    </row>
    <row r="265" spans="1:11" x14ac:dyDescent="0.25">
      <c r="A265" s="59" t="s">
        <v>343</v>
      </c>
      <c r="B265" s="50" t="s">
        <v>174</v>
      </c>
      <c r="C265" s="50">
        <v>9780</v>
      </c>
      <c r="D265" s="50">
        <v>1.3</v>
      </c>
      <c r="E265" s="51">
        <v>9543.6499999999905</v>
      </c>
      <c r="F265" s="50" t="s">
        <v>163</v>
      </c>
      <c r="G265" s="50" t="s">
        <v>164</v>
      </c>
      <c r="H265" s="50" t="s">
        <v>168</v>
      </c>
      <c r="I265" s="50" t="s">
        <v>166</v>
      </c>
      <c r="J265" s="52">
        <f t="shared" si="9"/>
        <v>9543.6499999999905</v>
      </c>
      <c r="K265" s="51">
        <f t="shared" si="10"/>
        <v>0.97967145790554422</v>
      </c>
    </row>
    <row r="266" spans="1:11" x14ac:dyDescent="0.25">
      <c r="A266" s="59" t="s">
        <v>344</v>
      </c>
      <c r="B266" s="50" t="s">
        <v>174</v>
      </c>
      <c r="C266" s="50">
        <v>4315</v>
      </c>
      <c r="D266" s="50">
        <v>0.62999999999999989</v>
      </c>
      <c r="E266" s="51">
        <v>4210.7208333333292</v>
      </c>
      <c r="F266" s="50" t="s">
        <v>163</v>
      </c>
      <c r="G266" s="50" t="s">
        <v>164</v>
      </c>
      <c r="H266" s="50" t="s">
        <v>168</v>
      </c>
      <c r="I266" s="50" t="s">
        <v>166</v>
      </c>
      <c r="J266" s="52">
        <f t="shared" si="9"/>
        <v>4210.7208333333292</v>
      </c>
      <c r="K266" s="51">
        <f t="shared" si="10"/>
        <v>0.47476386036960977</v>
      </c>
    </row>
    <row r="267" spans="1:11" x14ac:dyDescent="0.25">
      <c r="A267" s="59" t="s">
        <v>345</v>
      </c>
      <c r="B267" s="50" t="s">
        <v>174</v>
      </c>
      <c r="C267" s="50">
        <v>746</v>
      </c>
      <c r="D267" s="50">
        <v>0.18</v>
      </c>
      <c r="E267" s="51">
        <v>727.97166666666601</v>
      </c>
      <c r="F267" s="50" t="s">
        <v>163</v>
      </c>
      <c r="G267" s="50" t="s">
        <v>164</v>
      </c>
      <c r="H267" s="50" t="s">
        <v>168</v>
      </c>
      <c r="I267" s="50" t="s">
        <v>166</v>
      </c>
      <c r="J267" s="52">
        <f t="shared" si="9"/>
        <v>727.97166666666601</v>
      </c>
      <c r="K267" s="51">
        <f t="shared" si="10"/>
        <v>0.13564681724845995</v>
      </c>
    </row>
    <row r="268" spans="1:11" x14ac:dyDescent="0.25">
      <c r="A268" s="59" t="s">
        <v>346</v>
      </c>
      <c r="B268" s="50" t="s">
        <v>176</v>
      </c>
      <c r="C268" s="50">
        <v>563190</v>
      </c>
      <c r="D268" s="50">
        <v>142.69999999999999</v>
      </c>
      <c r="E268" s="51">
        <v>238646.98754632787</v>
      </c>
      <c r="F268" s="50" t="s">
        <v>163</v>
      </c>
      <c r="G268" s="50" t="s">
        <v>164</v>
      </c>
      <c r="H268" s="50" t="s">
        <v>165</v>
      </c>
      <c r="I268" s="60" t="s">
        <v>192</v>
      </c>
      <c r="J268" s="52">
        <f t="shared" si="9"/>
        <v>238646.98754632787</v>
      </c>
      <c r="K268" s="51">
        <f t="shared" si="10"/>
        <v>85.759039354494931</v>
      </c>
    </row>
    <row r="269" spans="1:11" x14ac:dyDescent="0.25">
      <c r="A269" s="59" t="s">
        <v>347</v>
      </c>
      <c r="B269" s="50" t="s">
        <v>35</v>
      </c>
      <c r="C269" s="50">
        <v>208370</v>
      </c>
      <c r="D269" s="50">
        <v>9.879999999999999</v>
      </c>
      <c r="E269" s="51">
        <v>111558.07414505442</v>
      </c>
      <c r="F269" s="50" t="s">
        <v>163</v>
      </c>
      <c r="G269" s="50" t="s">
        <v>164</v>
      </c>
      <c r="H269" s="60" t="s">
        <v>195</v>
      </c>
      <c r="I269" s="50" t="s">
        <v>166</v>
      </c>
      <c r="J269" s="52">
        <f t="shared" si="9"/>
        <v>111558.07414505442</v>
      </c>
      <c r="K269" s="51">
        <f t="shared" si="10"/>
        <v>13.182430939226517</v>
      </c>
    </row>
    <row r="270" spans="1:11" x14ac:dyDescent="0.25">
      <c r="A270" s="59" t="s">
        <v>348</v>
      </c>
      <c r="B270" s="50" t="s">
        <v>40</v>
      </c>
      <c r="C270" s="50">
        <v>2282</v>
      </c>
      <c r="D270" s="50">
        <v>0.1</v>
      </c>
      <c r="E270" s="51">
        <v>1481.6712085130384</v>
      </c>
      <c r="F270" s="50" t="s">
        <v>163</v>
      </c>
      <c r="G270" s="50" t="s">
        <v>349</v>
      </c>
      <c r="H270" s="50" t="s">
        <v>165</v>
      </c>
      <c r="I270" s="50" t="s">
        <v>192</v>
      </c>
      <c r="J270" s="52">
        <f t="shared" si="9"/>
        <v>1481.6712085130384</v>
      </c>
      <c r="K270" s="51">
        <f t="shared" si="10"/>
        <v>5.2877697841726613E-2</v>
      </c>
    </row>
    <row r="271" spans="1:11" x14ac:dyDescent="0.25">
      <c r="A271" s="59" t="s">
        <v>350</v>
      </c>
      <c r="B271" s="50" t="s">
        <v>40</v>
      </c>
      <c r="C271" s="50">
        <v>16669.8</v>
      </c>
      <c r="D271" s="50">
        <v>0</v>
      </c>
      <c r="E271" s="51">
        <v>15327.468096664918</v>
      </c>
      <c r="F271" s="50" t="s">
        <v>163</v>
      </c>
      <c r="G271" s="50" t="s">
        <v>349</v>
      </c>
      <c r="H271" s="50" t="s">
        <v>165</v>
      </c>
      <c r="I271" s="50" t="s">
        <v>192</v>
      </c>
      <c r="J271" s="52">
        <f t="shared" si="9"/>
        <v>15327.468096664918</v>
      </c>
      <c r="K271" s="51">
        <f t="shared" si="10"/>
        <v>0</v>
      </c>
    </row>
    <row r="272" spans="1:11" x14ac:dyDescent="0.25">
      <c r="A272" s="59">
        <v>162329</v>
      </c>
      <c r="B272" s="50" t="s">
        <v>40</v>
      </c>
      <c r="C272" s="50">
        <v>89995</v>
      </c>
      <c r="D272" s="50">
        <v>27.1</v>
      </c>
      <c r="E272" s="51">
        <v>47379.841052937503</v>
      </c>
      <c r="F272" s="50" t="s">
        <v>163</v>
      </c>
      <c r="G272" s="50" t="s">
        <v>349</v>
      </c>
      <c r="H272" s="50" t="s">
        <v>165</v>
      </c>
      <c r="I272" s="50" t="s">
        <v>192</v>
      </c>
      <c r="J272" s="52">
        <f t="shared" si="9"/>
        <v>47379.841052937503</v>
      </c>
      <c r="K272" s="51">
        <f t="shared" si="10"/>
        <v>14.329856115107912</v>
      </c>
    </row>
    <row r="273" spans="1:11" x14ac:dyDescent="0.25">
      <c r="A273" s="59">
        <v>184076</v>
      </c>
      <c r="B273" s="50" t="s">
        <v>40</v>
      </c>
      <c r="C273" s="50">
        <v>146686.42000000001</v>
      </c>
      <c r="D273" s="50">
        <v>31.93</v>
      </c>
      <c r="E273" s="51">
        <v>134874.52895439605</v>
      </c>
      <c r="F273" s="50" t="s">
        <v>163</v>
      </c>
      <c r="G273" s="50" t="s">
        <v>349</v>
      </c>
      <c r="H273" s="50" t="s">
        <v>165</v>
      </c>
      <c r="I273" s="50" t="s">
        <v>192</v>
      </c>
      <c r="J273" s="52">
        <f t="shared" si="9"/>
        <v>134874.52895439605</v>
      </c>
      <c r="K273" s="51">
        <f t="shared" si="10"/>
        <v>16.883848920863308</v>
      </c>
    </row>
    <row r="274" spans="1:11" x14ac:dyDescent="0.25">
      <c r="A274" s="59">
        <v>186844</v>
      </c>
      <c r="B274" s="50" t="s">
        <v>40</v>
      </c>
      <c r="C274" s="50">
        <v>34878</v>
      </c>
      <c r="D274" s="50">
        <v>4</v>
      </c>
      <c r="E274" s="51">
        <v>22645.80561372382</v>
      </c>
      <c r="F274" s="50" t="s">
        <v>163</v>
      </c>
      <c r="G274" s="50" t="s">
        <v>349</v>
      </c>
      <c r="H274" s="50" t="s">
        <v>165</v>
      </c>
      <c r="I274" s="50" t="s">
        <v>192</v>
      </c>
      <c r="J274" s="52">
        <f t="shared" si="9"/>
        <v>22645.80561372382</v>
      </c>
      <c r="K274" s="51">
        <f t="shared" si="10"/>
        <v>2.1151079136690645</v>
      </c>
    </row>
    <row r="275" spans="1:11" x14ac:dyDescent="0.25">
      <c r="A275" s="59">
        <v>187141</v>
      </c>
      <c r="B275" s="50" t="s">
        <v>40</v>
      </c>
      <c r="C275" s="50">
        <v>14616</v>
      </c>
      <c r="D275" s="50">
        <v>0</v>
      </c>
      <c r="E275" s="51">
        <v>13439.049880673701</v>
      </c>
      <c r="F275" s="50" t="s">
        <v>163</v>
      </c>
      <c r="G275" s="50" t="s">
        <v>349</v>
      </c>
      <c r="H275" s="50" t="s">
        <v>165</v>
      </c>
      <c r="I275" s="50" t="s">
        <v>192</v>
      </c>
      <c r="J275" s="52">
        <f t="shared" si="9"/>
        <v>13439.049880673701</v>
      </c>
      <c r="K275" s="51">
        <f t="shared" si="10"/>
        <v>0</v>
      </c>
    </row>
    <row r="276" spans="1:11" x14ac:dyDescent="0.25">
      <c r="A276" s="59" t="s">
        <v>351</v>
      </c>
      <c r="B276" s="50" t="s">
        <v>40</v>
      </c>
      <c r="C276" s="50">
        <v>3210</v>
      </c>
      <c r="D276" s="50">
        <v>1</v>
      </c>
      <c r="E276" s="51">
        <v>2084.2088428250891</v>
      </c>
      <c r="F276" s="50" t="s">
        <v>163</v>
      </c>
      <c r="G276" s="50" t="s">
        <v>349</v>
      </c>
      <c r="H276" s="50" t="s">
        <v>165</v>
      </c>
      <c r="I276" s="50" t="s">
        <v>192</v>
      </c>
      <c r="J276" s="52">
        <f t="shared" si="9"/>
        <v>2084.2088428250891</v>
      </c>
      <c r="K276" s="51">
        <f t="shared" si="10"/>
        <v>0.52877697841726612</v>
      </c>
    </row>
    <row r="277" spans="1:11" x14ac:dyDescent="0.25">
      <c r="A277" s="59" t="s">
        <v>352</v>
      </c>
      <c r="B277" s="50" t="s">
        <v>40</v>
      </c>
      <c r="C277" s="50">
        <v>3487.7647999999999</v>
      </c>
      <c r="D277" s="50">
        <v>0.75919999999999999</v>
      </c>
      <c r="E277" s="51">
        <v>3206.9133223356548</v>
      </c>
      <c r="F277" s="50" t="s">
        <v>163</v>
      </c>
      <c r="G277" s="50" t="s">
        <v>349</v>
      </c>
      <c r="H277" s="50" t="s">
        <v>165</v>
      </c>
      <c r="I277" s="50" t="s">
        <v>192</v>
      </c>
      <c r="J277" s="52">
        <f t="shared" si="9"/>
        <v>3206.9133223356548</v>
      </c>
      <c r="K277" s="51">
        <f t="shared" si="10"/>
        <v>0.40144748201438846</v>
      </c>
    </row>
    <row r="278" spans="1:11" x14ac:dyDescent="0.25">
      <c r="A278" s="59">
        <v>188413</v>
      </c>
      <c r="B278" s="50" t="s">
        <v>40</v>
      </c>
      <c r="C278" s="50">
        <v>91597</v>
      </c>
      <c r="D278" s="50">
        <v>16</v>
      </c>
      <c r="E278" s="51">
        <v>59472.672079828568</v>
      </c>
      <c r="F278" s="50" t="s">
        <v>163</v>
      </c>
      <c r="G278" s="50" t="s">
        <v>349</v>
      </c>
      <c r="H278" s="50" t="s">
        <v>168</v>
      </c>
      <c r="I278" s="50" t="s">
        <v>192</v>
      </c>
      <c r="J278" s="52">
        <f t="shared" si="9"/>
        <v>59472.672079828568</v>
      </c>
      <c r="K278" s="51">
        <f t="shared" si="10"/>
        <v>8.4604316546762579</v>
      </c>
    </row>
    <row r="279" spans="1:11" x14ac:dyDescent="0.25">
      <c r="A279" s="59">
        <v>189733</v>
      </c>
      <c r="B279" s="50" t="s">
        <v>40</v>
      </c>
      <c r="C279" s="50">
        <v>49883</v>
      </c>
      <c r="D279" s="50">
        <v>0</v>
      </c>
      <c r="E279" s="51">
        <v>32388.345703004339</v>
      </c>
      <c r="F279" s="50" t="s">
        <v>163</v>
      </c>
      <c r="G279" s="50" t="s">
        <v>349</v>
      </c>
      <c r="H279" s="50" t="s">
        <v>168</v>
      </c>
      <c r="I279" s="50" t="s">
        <v>192</v>
      </c>
      <c r="J279" s="52">
        <f t="shared" si="9"/>
        <v>32388.345703004339</v>
      </c>
      <c r="K279" s="51">
        <f t="shared" si="10"/>
        <v>0</v>
      </c>
    </row>
    <row r="280" spans="1:11" x14ac:dyDescent="0.25">
      <c r="A280" s="59">
        <v>190236</v>
      </c>
      <c r="B280" s="50" t="s">
        <v>40</v>
      </c>
      <c r="C280" s="50">
        <v>3675.2</v>
      </c>
      <c r="D280" s="50">
        <v>0.8</v>
      </c>
      <c r="E280" s="51">
        <v>3379.2553449269285</v>
      </c>
      <c r="F280" s="50" t="s">
        <v>163</v>
      </c>
      <c r="G280" s="50" t="s">
        <v>349</v>
      </c>
      <c r="H280" s="50" t="s">
        <v>165</v>
      </c>
      <c r="I280" s="50" t="s">
        <v>192</v>
      </c>
      <c r="J280" s="52">
        <f t="shared" si="9"/>
        <v>3379.2553449269285</v>
      </c>
      <c r="K280" s="51">
        <f t="shared" si="10"/>
        <v>0.42302158273381291</v>
      </c>
    </row>
    <row r="281" spans="1:11" x14ac:dyDescent="0.25">
      <c r="A281" s="59" t="s">
        <v>353</v>
      </c>
      <c r="B281" s="50" t="s">
        <v>40</v>
      </c>
      <c r="C281" s="50">
        <v>286.66559999999998</v>
      </c>
      <c r="D281" s="50">
        <v>6.2399999999999997E-2</v>
      </c>
      <c r="E281" s="51">
        <v>263.58191690430039</v>
      </c>
      <c r="F281" s="50" t="s">
        <v>163</v>
      </c>
      <c r="G281" s="50" t="s">
        <v>349</v>
      </c>
      <c r="H281" s="50" t="s">
        <v>168</v>
      </c>
      <c r="I281" s="50" t="s">
        <v>192</v>
      </c>
      <c r="J281" s="52">
        <f t="shared" si="9"/>
        <v>263.58191690430039</v>
      </c>
      <c r="K281" s="51">
        <f t="shared" si="10"/>
        <v>3.2995683453237404E-2</v>
      </c>
    </row>
    <row r="282" spans="1:11" x14ac:dyDescent="0.25">
      <c r="A282" s="59" t="s">
        <v>354</v>
      </c>
      <c r="B282" s="50" t="s">
        <v>40</v>
      </c>
      <c r="C282" s="50">
        <v>10418</v>
      </c>
      <c r="D282" s="50">
        <v>3.1</v>
      </c>
      <c r="E282" s="51">
        <v>6764.2640886454137</v>
      </c>
      <c r="F282" s="50" t="s">
        <v>163</v>
      </c>
      <c r="G282" s="50" t="s">
        <v>349</v>
      </c>
      <c r="H282" s="50" t="s">
        <v>168</v>
      </c>
      <c r="I282" s="50" t="s">
        <v>192</v>
      </c>
      <c r="J282" s="52">
        <f t="shared" si="9"/>
        <v>6764.2640886454137</v>
      </c>
      <c r="K282" s="51">
        <f t="shared" si="10"/>
        <v>1.6392086330935249</v>
      </c>
    </row>
    <row r="283" spans="1:11" x14ac:dyDescent="0.25">
      <c r="A283" s="59">
        <v>192554</v>
      </c>
      <c r="B283" s="50" t="s">
        <v>40</v>
      </c>
      <c r="C283" s="50">
        <v>45940</v>
      </c>
      <c r="D283" s="50">
        <v>10</v>
      </c>
      <c r="E283" s="51">
        <v>42240.691811586606</v>
      </c>
      <c r="F283" s="50" t="s">
        <v>163</v>
      </c>
      <c r="G283" s="50" t="s">
        <v>349</v>
      </c>
      <c r="H283" s="50" t="s">
        <v>165</v>
      </c>
      <c r="I283" s="50" t="s">
        <v>192</v>
      </c>
      <c r="J283" s="52">
        <f t="shared" si="9"/>
        <v>42240.691811586606</v>
      </c>
      <c r="K283" s="51">
        <f t="shared" si="10"/>
        <v>5.287769784172661</v>
      </c>
    </row>
    <row r="284" spans="1:11" x14ac:dyDescent="0.25">
      <c r="A284" s="59">
        <v>192555</v>
      </c>
      <c r="B284" s="50" t="s">
        <v>40</v>
      </c>
      <c r="C284" s="50">
        <v>10920</v>
      </c>
      <c r="D284" s="50">
        <v>0</v>
      </c>
      <c r="E284" s="51">
        <v>10040.669451078053</v>
      </c>
      <c r="F284" s="50" t="s">
        <v>163</v>
      </c>
      <c r="G284" s="50" t="s">
        <v>349</v>
      </c>
      <c r="H284" s="50" t="s">
        <v>165</v>
      </c>
      <c r="I284" s="50" t="s">
        <v>192</v>
      </c>
      <c r="J284" s="52">
        <f t="shared" si="9"/>
        <v>10040.669451078053</v>
      </c>
      <c r="K284" s="51">
        <f t="shared" si="10"/>
        <v>0</v>
      </c>
    </row>
    <row r="285" spans="1:11" x14ac:dyDescent="0.25">
      <c r="A285" s="59">
        <v>193705</v>
      </c>
      <c r="B285" s="50" t="s">
        <v>40</v>
      </c>
      <c r="C285" s="50">
        <v>7166.64</v>
      </c>
      <c r="D285" s="50">
        <v>1.56</v>
      </c>
      <c r="E285" s="51">
        <v>6589.5479226075113</v>
      </c>
      <c r="F285" s="50" t="s">
        <v>163</v>
      </c>
      <c r="G285" s="50" t="s">
        <v>349</v>
      </c>
      <c r="H285" s="50" t="s">
        <v>168</v>
      </c>
      <c r="I285" s="50" t="s">
        <v>192</v>
      </c>
      <c r="J285" s="52">
        <f t="shared" si="9"/>
        <v>6589.5479226075113</v>
      </c>
      <c r="K285" s="51">
        <f t="shared" si="10"/>
        <v>0.82489208633093514</v>
      </c>
    </row>
    <row r="286" spans="1:11" x14ac:dyDescent="0.25">
      <c r="A286" s="59">
        <v>195184</v>
      </c>
      <c r="B286" s="50" t="s">
        <v>40</v>
      </c>
      <c r="C286" s="50">
        <v>9188</v>
      </c>
      <c r="D286" s="50">
        <v>2</v>
      </c>
      <c r="E286" s="51">
        <v>8448.1383623173206</v>
      </c>
      <c r="F286" s="50" t="s">
        <v>163</v>
      </c>
      <c r="G286" s="50" t="s">
        <v>349</v>
      </c>
      <c r="H286" s="50" t="s">
        <v>165</v>
      </c>
      <c r="I286" s="50" t="s">
        <v>192</v>
      </c>
      <c r="J286" s="52">
        <f t="shared" si="9"/>
        <v>8448.1383623173206</v>
      </c>
      <c r="K286" s="51">
        <f t="shared" si="10"/>
        <v>1.0575539568345322</v>
      </c>
    </row>
    <row r="287" spans="1:11" x14ac:dyDescent="0.25">
      <c r="A287" s="59">
        <v>174956</v>
      </c>
      <c r="B287" s="50" t="s">
        <v>40</v>
      </c>
      <c r="C287" s="50">
        <v>874457.4</v>
      </c>
      <c r="D287" s="50">
        <v>181.2</v>
      </c>
      <c r="F287" s="50" t="s">
        <v>198</v>
      </c>
      <c r="G287" s="50" t="e">
        <v>#N/A</v>
      </c>
      <c r="H287" s="50" t="s">
        <v>165</v>
      </c>
      <c r="I287" s="50" t="s">
        <v>166</v>
      </c>
      <c r="J287" s="52">
        <f t="shared" si="9"/>
        <v>777188.46395506989</v>
      </c>
      <c r="K287" s="51">
        <f t="shared" si="10"/>
        <v>169.14849056603774</v>
      </c>
    </row>
    <row r="288" spans="1:11" x14ac:dyDescent="0.25">
      <c r="A288" s="59">
        <v>174975</v>
      </c>
      <c r="B288" s="50" t="s">
        <v>40</v>
      </c>
      <c r="C288" s="50">
        <v>948231.7</v>
      </c>
      <c r="D288" s="50">
        <v>181.6</v>
      </c>
      <c r="F288" s="50" t="s">
        <v>198</v>
      </c>
      <c r="G288" s="50" t="e">
        <v>#N/A</v>
      </c>
      <c r="H288" s="50" t="s">
        <v>165</v>
      </c>
      <c r="I288" s="50" t="s">
        <v>166</v>
      </c>
      <c r="J288" s="52">
        <f t="shared" si="9"/>
        <v>842756.59214102896</v>
      </c>
      <c r="K288" s="51">
        <f t="shared" si="10"/>
        <v>169.52188679245285</v>
      </c>
    </row>
    <row r="289" spans="1:11" x14ac:dyDescent="0.25">
      <c r="A289" s="59">
        <v>174991</v>
      </c>
      <c r="B289" s="50" t="s">
        <v>40</v>
      </c>
      <c r="C289" s="50">
        <v>1124390.32</v>
      </c>
      <c r="D289" s="50">
        <v>184.6</v>
      </c>
      <c r="F289" s="50" t="s">
        <v>198</v>
      </c>
      <c r="G289" s="50" t="e">
        <v>#N/A</v>
      </c>
      <c r="H289" s="50" t="s">
        <v>165</v>
      </c>
      <c r="I289" s="50" t="s">
        <v>166</v>
      </c>
      <c r="J289" s="52">
        <f t="shared" si="9"/>
        <v>999320.47654551221</v>
      </c>
      <c r="K289" s="51">
        <f t="shared" si="10"/>
        <v>172.32235849056605</v>
      </c>
    </row>
    <row r="290" spans="1:11" x14ac:dyDescent="0.25">
      <c r="A290" s="59">
        <v>174997</v>
      </c>
      <c r="B290" s="50" t="s">
        <v>40</v>
      </c>
      <c r="C290" s="50">
        <v>891152.76</v>
      </c>
      <c r="D290" s="50">
        <v>180.2</v>
      </c>
      <c r="F290" s="50" t="s">
        <v>198</v>
      </c>
      <c r="G290" s="50" t="e">
        <v>#N/A</v>
      </c>
      <c r="H290" s="50" t="s">
        <v>165</v>
      </c>
      <c r="I290" s="50" t="s">
        <v>166</v>
      </c>
      <c r="J290" s="52">
        <f t="shared" si="9"/>
        <v>792026.74103246315</v>
      </c>
      <c r="K290" s="51">
        <f t="shared" si="10"/>
        <v>168.215</v>
      </c>
    </row>
    <row r="291" spans="1:11" x14ac:dyDescent="0.25">
      <c r="A291" s="59">
        <v>175009</v>
      </c>
      <c r="B291" s="50" t="s">
        <v>40</v>
      </c>
      <c r="C291" s="50">
        <v>870435</v>
      </c>
      <c r="D291" s="50">
        <v>181</v>
      </c>
      <c r="F291" s="50" t="s">
        <v>198</v>
      </c>
      <c r="G291" s="50" t="e">
        <v>#N/A</v>
      </c>
      <c r="H291" s="50" t="s">
        <v>165</v>
      </c>
      <c r="I291" s="50" t="s">
        <v>166</v>
      </c>
      <c r="J291" s="52">
        <f t="shared" si="9"/>
        <v>773613.4894881458</v>
      </c>
      <c r="K291" s="51">
        <f t="shared" si="10"/>
        <v>168.9617924528302</v>
      </c>
    </row>
    <row r="292" spans="1:11" x14ac:dyDescent="0.25">
      <c r="A292" s="59">
        <v>175084</v>
      </c>
      <c r="B292" s="50" t="s">
        <v>40</v>
      </c>
      <c r="C292" s="50">
        <v>10676.88</v>
      </c>
      <c r="D292" s="50">
        <v>2.36</v>
      </c>
      <c r="F292" s="50" t="s">
        <v>198</v>
      </c>
      <c r="G292" s="50" t="e">
        <v>#N/A</v>
      </c>
      <c r="H292" s="50" t="s">
        <v>168</v>
      </c>
      <c r="I292" s="50" t="s">
        <v>166</v>
      </c>
      <c r="J292" s="52">
        <f t="shared" si="9"/>
        <v>9489.2535268528882</v>
      </c>
      <c r="K292" s="51">
        <f t="shared" si="10"/>
        <v>2.2030377358490569</v>
      </c>
    </row>
    <row r="293" spans="1:11" x14ac:dyDescent="0.25">
      <c r="A293" s="59">
        <v>175097</v>
      </c>
      <c r="B293" s="50" t="s">
        <v>40</v>
      </c>
      <c r="C293" s="50">
        <v>894535.53</v>
      </c>
      <c r="D293" s="50">
        <v>180.5</v>
      </c>
      <c r="F293" s="50" t="s">
        <v>198</v>
      </c>
      <c r="G293" s="50" t="e">
        <v>#N/A</v>
      </c>
      <c r="H293" s="50" t="s">
        <v>165</v>
      </c>
      <c r="I293" s="50" t="s">
        <v>166</v>
      </c>
      <c r="J293" s="52">
        <f t="shared" si="9"/>
        <v>795033.2337675161</v>
      </c>
      <c r="K293" s="51">
        <f t="shared" si="10"/>
        <v>168.49504716981133</v>
      </c>
    </row>
    <row r="294" spans="1:11" x14ac:dyDescent="0.25">
      <c r="A294" s="59">
        <v>176450</v>
      </c>
      <c r="B294" s="50" t="s">
        <v>40</v>
      </c>
      <c r="C294" s="50">
        <v>4476.3999999999996</v>
      </c>
      <c r="D294" s="50">
        <v>1.24</v>
      </c>
      <c r="F294" s="50" t="s">
        <v>198</v>
      </c>
      <c r="G294" s="50" t="e">
        <v>#N/A</v>
      </c>
      <c r="H294" s="50" t="s">
        <v>168</v>
      </c>
      <c r="I294" s="50" t="s">
        <v>166</v>
      </c>
      <c r="J294" s="52">
        <f t="shared" si="9"/>
        <v>3978.4744689089193</v>
      </c>
      <c r="K294" s="51">
        <f t="shared" si="10"/>
        <v>1.1575283018867926</v>
      </c>
    </row>
    <row r="295" spans="1:11" x14ac:dyDescent="0.25">
      <c r="A295" s="59">
        <v>188893</v>
      </c>
      <c r="B295" s="50" t="s">
        <v>40</v>
      </c>
      <c r="C295" s="50">
        <v>7070</v>
      </c>
      <c r="D295" s="50">
        <v>1.6</v>
      </c>
      <c r="F295" s="50" t="s">
        <v>198</v>
      </c>
      <c r="G295" s="50" t="e">
        <v>#N/A</v>
      </c>
      <c r="H295" s="50" t="s">
        <v>168</v>
      </c>
      <c r="I295" s="50" t="s">
        <v>166</v>
      </c>
      <c r="J295" s="52">
        <f t="shared" si="9"/>
        <v>6283.579326062475</v>
      </c>
      <c r="K295" s="51">
        <f t="shared" si="10"/>
        <v>1.4935849056603776</v>
      </c>
    </row>
    <row r="296" spans="1:11" x14ac:dyDescent="0.25">
      <c r="A296" s="59">
        <v>192571</v>
      </c>
      <c r="B296" s="50" t="s">
        <v>40</v>
      </c>
      <c r="C296" s="50">
        <v>46463.3</v>
      </c>
      <c r="D296" s="50">
        <v>5.89</v>
      </c>
      <c r="F296" s="50" t="s">
        <v>198</v>
      </c>
      <c r="G296" s="50" t="e">
        <v>#N/A</v>
      </c>
      <c r="H296" s="50" t="s">
        <v>168</v>
      </c>
      <c r="I296" s="50" t="s">
        <v>166</v>
      </c>
      <c r="J296" s="52">
        <f t="shared" si="9"/>
        <v>41295.025643654684</v>
      </c>
      <c r="K296" s="51">
        <f t="shared" si="10"/>
        <v>5.4982594339622644</v>
      </c>
    </row>
    <row r="297" spans="1:11" x14ac:dyDescent="0.25">
      <c r="A297" s="59">
        <v>198210</v>
      </c>
      <c r="B297" s="50" t="s">
        <v>40</v>
      </c>
      <c r="C297" s="50">
        <v>53971.68</v>
      </c>
      <c r="D297" s="50">
        <v>11.13</v>
      </c>
      <c r="F297" s="50" t="s">
        <v>198</v>
      </c>
      <c r="G297" s="50" t="e">
        <v>#N/A</v>
      </c>
      <c r="H297" s="50" t="s">
        <v>168</v>
      </c>
      <c r="I297" s="50" t="s">
        <v>166</v>
      </c>
      <c r="J297" s="52">
        <f t="shared" si="9"/>
        <v>47968.222438593999</v>
      </c>
      <c r="K297" s="51">
        <f t="shared" si="10"/>
        <v>10.389750000000001</v>
      </c>
    </row>
    <row r="298" spans="1:11" x14ac:dyDescent="0.25">
      <c r="A298" s="59">
        <v>601407</v>
      </c>
      <c r="B298" s="50" t="s">
        <v>48</v>
      </c>
      <c r="C298" s="50">
        <v>654000</v>
      </c>
      <c r="D298" s="50">
        <v>79</v>
      </c>
      <c r="F298" s="50" t="s">
        <v>198</v>
      </c>
      <c r="G298" s="50" t="e">
        <v>#N/A</v>
      </c>
      <c r="H298" s="50" t="s">
        <v>165</v>
      </c>
      <c r="I298" s="50" t="s">
        <v>192</v>
      </c>
      <c r="J298" s="52">
        <f t="shared" si="9"/>
        <v>664387.39421324152</v>
      </c>
      <c r="K298" s="51">
        <f t="shared" si="10"/>
        <v>74.227434257284997</v>
      </c>
    </row>
    <row r="299" spans="1:11" x14ac:dyDescent="0.25">
      <c r="A299" s="59" t="s">
        <v>355</v>
      </c>
      <c r="B299" s="50" t="s">
        <v>185</v>
      </c>
      <c r="C299" s="50">
        <v>26431.26</v>
      </c>
      <c r="D299" s="50">
        <v>6.35</v>
      </c>
      <c r="F299" s="50" t="s">
        <v>198</v>
      </c>
      <c r="G299" s="50" t="e">
        <v>#N/A</v>
      </c>
      <c r="H299" s="50" t="s">
        <v>168</v>
      </c>
      <c r="I299" s="50" t="s">
        <v>166</v>
      </c>
      <c r="J299" s="52">
        <f t="shared" si="9"/>
        <v>22797.515573332414</v>
      </c>
      <c r="K299" s="51">
        <f t="shared" si="10"/>
        <v>4.299479166666667</v>
      </c>
    </row>
    <row r="300" spans="1:11" x14ac:dyDescent="0.25">
      <c r="A300" s="59" t="s">
        <v>356</v>
      </c>
      <c r="B300" s="50" t="s">
        <v>174</v>
      </c>
      <c r="C300" s="50">
        <v>2737</v>
      </c>
      <c r="D300" s="50">
        <v>0.36</v>
      </c>
      <c r="F300" s="50" t="s">
        <v>198</v>
      </c>
      <c r="G300" s="50" t="e">
        <v>#N/A</v>
      </c>
      <c r="H300" s="50" t="s">
        <v>168</v>
      </c>
      <c r="I300" s="50" t="s">
        <v>166</v>
      </c>
      <c r="J300" s="52">
        <f t="shared" si="9"/>
        <v>1896.1628758895165</v>
      </c>
      <c r="K300" s="51">
        <f t="shared" si="10"/>
        <v>0.2712936344969199</v>
      </c>
    </row>
    <row r="301" spans="1:11" x14ac:dyDescent="0.25">
      <c r="A301" s="59" t="s">
        <v>357</v>
      </c>
      <c r="B301" s="50" t="s">
        <v>174</v>
      </c>
      <c r="C301" s="50">
        <v>4028</v>
      </c>
      <c r="D301" s="50">
        <v>0.48</v>
      </c>
      <c r="F301" s="50" t="s">
        <v>198</v>
      </c>
      <c r="G301" s="50" t="e">
        <v>#N/A</v>
      </c>
      <c r="H301" s="50" t="s">
        <v>165</v>
      </c>
      <c r="I301" s="50" t="s">
        <v>166</v>
      </c>
      <c r="J301" s="52">
        <f t="shared" si="9"/>
        <v>2790.5531838081738</v>
      </c>
      <c r="K301" s="51">
        <f t="shared" si="10"/>
        <v>0.36172484599589322</v>
      </c>
    </row>
    <row r="302" spans="1:11" x14ac:dyDescent="0.25">
      <c r="A302" s="59" t="s">
        <v>358</v>
      </c>
      <c r="B302" s="50" t="s">
        <v>174</v>
      </c>
      <c r="C302" s="50">
        <v>2014</v>
      </c>
      <c r="D302" s="50">
        <v>0.24</v>
      </c>
      <c r="F302" s="50" t="s">
        <v>198</v>
      </c>
      <c r="G302" s="50" t="e">
        <v>#N/A</v>
      </c>
      <c r="H302" s="50" t="s">
        <v>168</v>
      </c>
      <c r="I302" s="50" t="s">
        <v>166</v>
      </c>
      <c r="J302" s="52">
        <f t="shared" si="9"/>
        <v>1395.2765919040869</v>
      </c>
      <c r="K302" s="51">
        <f t="shared" si="10"/>
        <v>0.18086242299794661</v>
      </c>
    </row>
    <row r="303" spans="1:11" x14ac:dyDescent="0.25">
      <c r="A303" s="59" t="s">
        <v>359</v>
      </c>
      <c r="B303" s="50" t="s">
        <v>35</v>
      </c>
      <c r="C303" s="50">
        <v>21700</v>
      </c>
      <c r="D303" s="50">
        <v>1.03</v>
      </c>
      <c r="F303" s="50" t="s">
        <v>198</v>
      </c>
      <c r="G303" s="50" t="e">
        <v>#N/A</v>
      </c>
      <c r="H303" s="60" t="s">
        <v>195</v>
      </c>
      <c r="I303" s="50" t="s">
        <v>192</v>
      </c>
      <c r="J303" s="52">
        <f t="shared" si="9"/>
        <v>6923.8494838494844</v>
      </c>
      <c r="K303" s="51">
        <f t="shared" si="10"/>
        <v>3.5020000000000011</v>
      </c>
    </row>
  </sheetData>
  <mergeCells count="1">
    <mergeCell ref="M8:M9"/>
  </mergeCells>
  <pageMargins left="0.7" right="0.7" top="0.75" bottom="0.75" header="0.3" footer="0.3"/>
  <pageSetup orientation="portrait" horizontalDpi="0" verticalDpi="0"/>
  <legacy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A15DD-A3E6-3140-B8C3-D9C493F4BDF0}">
  <dimension ref="B14:X196"/>
  <sheetViews>
    <sheetView topLeftCell="A51" workbookViewId="0">
      <selection activeCell="K66" sqref="K66"/>
    </sheetView>
  </sheetViews>
  <sheetFormatPr defaultColWidth="9.140625" defaultRowHeight="15" x14ac:dyDescent="0.25"/>
  <cols>
    <col min="1" max="1" width="9.140625" style="2"/>
    <col min="2" max="2" width="17.140625" style="2" bestFit="1" customWidth="1"/>
    <col min="3" max="3" width="25.85546875" style="2" bestFit="1" customWidth="1"/>
    <col min="4" max="4" width="12.7109375" style="2" bestFit="1" customWidth="1"/>
    <col min="5" max="5" width="7.7109375" style="2" bestFit="1" customWidth="1"/>
    <col min="6" max="6" width="8.28515625" style="2" bestFit="1" customWidth="1"/>
    <col min="7" max="7" width="11.28515625" style="2" bestFit="1" customWidth="1"/>
    <col min="8" max="10" width="9.140625" style="2"/>
    <col min="11" max="11" width="29.7109375" style="2" bestFit="1" customWidth="1"/>
    <col min="12" max="12" width="24" style="2" customWidth="1"/>
    <col min="13" max="13" width="14.85546875" style="2" bestFit="1" customWidth="1"/>
    <col min="14" max="14" width="11.28515625" style="2" bestFit="1" customWidth="1"/>
    <col min="15" max="17" width="10.140625" style="2" bestFit="1" customWidth="1"/>
    <col min="18" max="18" width="10" style="2" bestFit="1" customWidth="1"/>
    <col min="19" max="16384" width="9.140625" style="2"/>
  </cols>
  <sheetData>
    <row r="14" spans="2:24" ht="15.75" x14ac:dyDescent="0.25">
      <c r="B14" s="1" t="s">
        <v>0</v>
      </c>
    </row>
    <row r="15" spans="2:24" ht="15.75" x14ac:dyDescent="0.25">
      <c r="B15" s="1"/>
    </row>
    <row r="16" spans="2:24" s="3" customFormat="1" ht="28.5" customHeight="1" x14ac:dyDescent="0.25">
      <c r="B16" s="82" t="s">
        <v>1</v>
      </c>
      <c r="C16" s="82"/>
      <c r="D16" s="82"/>
      <c r="E16" s="82"/>
      <c r="F16" s="82"/>
      <c r="G16" s="82"/>
      <c r="H16" s="82"/>
      <c r="I16" s="82"/>
      <c r="J16" s="82"/>
      <c r="K16" s="82"/>
      <c r="L16" s="82"/>
      <c r="M16" s="82"/>
      <c r="N16" s="82"/>
      <c r="O16" s="82"/>
      <c r="P16" s="82"/>
      <c r="Q16" s="82"/>
      <c r="R16" s="82"/>
      <c r="S16" s="82"/>
      <c r="T16" s="82"/>
      <c r="U16" s="82"/>
      <c r="V16" s="82"/>
      <c r="W16" s="82"/>
      <c r="X16" s="82"/>
    </row>
    <row r="18" spans="2:14" x14ac:dyDescent="0.25">
      <c r="B18" s="2" t="s">
        <v>2</v>
      </c>
    </row>
    <row r="19" spans="2:14" x14ac:dyDescent="0.25">
      <c r="B19" s="2" t="s">
        <v>3</v>
      </c>
    </row>
    <row r="20" spans="2:14" x14ac:dyDescent="0.25">
      <c r="B20" s="2" t="s">
        <v>4</v>
      </c>
    </row>
    <row r="21" spans="2:14" x14ac:dyDescent="0.25">
      <c r="B21" s="2" t="s">
        <v>5</v>
      </c>
    </row>
    <row r="22" spans="2:14" x14ac:dyDescent="0.25">
      <c r="B22" s="2" t="s">
        <v>6</v>
      </c>
    </row>
    <row r="23" spans="2:14" x14ac:dyDescent="0.25">
      <c r="B23" s="2" t="s">
        <v>7</v>
      </c>
    </row>
    <row r="24" spans="2:14" x14ac:dyDescent="0.25">
      <c r="B24" s="2" t="s">
        <v>8</v>
      </c>
    </row>
    <row r="25" spans="2:14" x14ac:dyDescent="0.25">
      <c r="B25" s="2" t="s">
        <v>9</v>
      </c>
    </row>
    <row r="27" spans="2:14" ht="18.75" x14ac:dyDescent="0.3">
      <c r="B27" s="2" t="s">
        <v>10</v>
      </c>
      <c r="K27" s="4" t="s">
        <v>11</v>
      </c>
    </row>
    <row r="29" spans="2:14" ht="45" x14ac:dyDescent="0.25">
      <c r="B29" s="5" t="s">
        <v>12</v>
      </c>
      <c r="C29" s="5" t="s">
        <v>13</v>
      </c>
      <c r="D29" s="5" t="s">
        <v>14</v>
      </c>
      <c r="E29" s="5" t="s">
        <v>15</v>
      </c>
      <c r="F29" s="5" t="s">
        <v>16</v>
      </c>
      <c r="G29" s="5" t="s">
        <v>17</v>
      </c>
      <c r="H29" s="5"/>
      <c r="K29" s="6"/>
      <c r="L29" s="7" t="s">
        <v>18</v>
      </c>
      <c r="M29" s="7" t="s">
        <v>19</v>
      </c>
      <c r="N29" s="8" t="s">
        <v>20</v>
      </c>
    </row>
    <row r="30" spans="2:14" ht="15.75" x14ac:dyDescent="0.25">
      <c r="B30" s="9" t="s">
        <v>21</v>
      </c>
      <c r="C30" s="9" t="s">
        <v>22</v>
      </c>
      <c r="D30" s="10">
        <v>2138.3722572144716</v>
      </c>
      <c r="E30" s="10">
        <v>0.3453915094339623</v>
      </c>
      <c r="F30" s="2" t="s">
        <v>23</v>
      </c>
      <c r="G30" s="2" t="s">
        <v>24</v>
      </c>
      <c r="K30" s="11" t="s">
        <v>22</v>
      </c>
      <c r="L30" s="12">
        <f>L31+L32</f>
        <v>171699.66076383204</v>
      </c>
      <c r="M30" s="13">
        <f>M31+M32</f>
        <v>21.311929564914188</v>
      </c>
      <c r="N30" s="14"/>
    </row>
    <row r="31" spans="2:14" x14ac:dyDescent="0.25">
      <c r="B31" s="9" t="s">
        <v>25</v>
      </c>
      <c r="C31" s="9" t="s">
        <v>22</v>
      </c>
      <c r="D31" s="10">
        <v>1988.3037829020504</v>
      </c>
      <c r="E31" s="10">
        <v>0.30897330595482547</v>
      </c>
      <c r="F31" s="2" t="s">
        <v>23</v>
      </c>
      <c r="G31" s="2" t="s">
        <v>26</v>
      </c>
      <c r="K31" s="15" t="s">
        <v>23</v>
      </c>
      <c r="L31" s="16">
        <f>SUMIFS(NetEnergyRange2019,Business_Refrigeration_Program,$K30,SourceRange2019,$K31)</f>
        <v>91723.206642417499</v>
      </c>
      <c r="M31" s="16">
        <f>SUMIFS(NetDemandRange2019,Business_Refrigeration_Program,$K30,SourceRange2019,$K31)</f>
        <v>10.340091772887529</v>
      </c>
      <c r="N31" s="17">
        <v>105684.7016666666</v>
      </c>
    </row>
    <row r="32" spans="2:14" x14ac:dyDescent="0.25">
      <c r="B32" s="9" t="s">
        <v>27</v>
      </c>
      <c r="C32" s="9" t="s">
        <v>22</v>
      </c>
      <c r="D32" s="10">
        <v>1535.2199243592138</v>
      </c>
      <c r="E32" s="10">
        <v>0.2411498973305955</v>
      </c>
      <c r="F32" s="2" t="s">
        <v>23</v>
      </c>
      <c r="G32" s="2" t="s">
        <v>26</v>
      </c>
      <c r="K32" s="15" t="s">
        <v>28</v>
      </c>
      <c r="L32" s="16">
        <f>SUMIFS(NetEnergyRange2019,Business_Refrigeration_Program,$K30,SourceRange2019,$K32)</f>
        <v>79976.454121414528</v>
      </c>
      <c r="M32" s="16">
        <f>SUMIFS(NetDemandRange2019,Business_Refrigeration_Program,$K30,SourceRange2019,$K32)</f>
        <v>10.971837792026657</v>
      </c>
      <c r="N32" s="17">
        <f>L32</f>
        <v>79976.454121414528</v>
      </c>
    </row>
    <row r="33" spans="2:14" ht="15.75" x14ac:dyDescent="0.25">
      <c r="B33" s="9" t="s">
        <v>29</v>
      </c>
      <c r="C33" s="9" t="s">
        <v>22</v>
      </c>
      <c r="D33" s="10">
        <v>3386.3515299042588</v>
      </c>
      <c r="E33" s="10">
        <v>0.49737166324435322</v>
      </c>
      <c r="F33" s="2" t="s">
        <v>23</v>
      </c>
      <c r="G33" s="2" t="s">
        <v>30</v>
      </c>
      <c r="K33" s="11" t="s">
        <v>31</v>
      </c>
      <c r="L33" s="12">
        <f>L34+L35</f>
        <v>205216.69608423105</v>
      </c>
      <c r="M33" s="13">
        <f>M34+M35</f>
        <v>36.599337748344368</v>
      </c>
      <c r="N33" s="14"/>
    </row>
    <row r="34" spans="2:14" x14ac:dyDescent="0.25">
      <c r="B34" s="9" t="s">
        <v>32</v>
      </c>
      <c r="C34" s="9" t="s">
        <v>22</v>
      </c>
      <c r="D34" s="10">
        <v>1819.9561106911799</v>
      </c>
      <c r="E34" s="10">
        <v>0.27882956878850101</v>
      </c>
      <c r="F34" s="2" t="s">
        <v>23</v>
      </c>
      <c r="G34" s="2" t="s">
        <v>26</v>
      </c>
      <c r="K34" s="15" t="s">
        <v>23</v>
      </c>
      <c r="L34" s="16">
        <f>SUMIFS(NetEnergyRange2019,Business_Refrigeration_Program,$K33,SourceRange2019,$K34)</f>
        <v>0</v>
      </c>
      <c r="M34" s="16">
        <f>SUMIFS(NetDemandRange2019,Business_Refrigeration_Program,$K33,SourceRange2019,$K34)</f>
        <v>0</v>
      </c>
      <c r="N34" s="17"/>
    </row>
    <row r="35" spans="2:14" x14ac:dyDescent="0.25">
      <c r="B35" s="9" t="s">
        <v>33</v>
      </c>
      <c r="C35" s="9" t="s">
        <v>22</v>
      </c>
      <c r="D35" s="10">
        <v>4730.015441768669</v>
      </c>
      <c r="E35" s="10">
        <v>0.70011792452830202</v>
      </c>
      <c r="F35" s="2" t="s">
        <v>23</v>
      </c>
      <c r="G35" s="2" t="s">
        <v>24</v>
      </c>
      <c r="K35" s="15" t="s">
        <v>28</v>
      </c>
      <c r="L35" s="16">
        <f>SUMIFS(NetEnergyRange2019,Business_Refrigeration_Program,$K33,SourceRange2019,$K35)</f>
        <v>205216.69608423105</v>
      </c>
      <c r="M35" s="16">
        <f>SUMIFS(NetDemandRange2019,Business_Refrigeration_Program,$K33,SourceRange2019,$K35)</f>
        <v>36.599337748344368</v>
      </c>
      <c r="N35" s="17">
        <f>L35</f>
        <v>205216.69608423105</v>
      </c>
    </row>
    <row r="36" spans="2:14" ht="15.75" x14ac:dyDescent="0.25">
      <c r="B36" s="9" t="s">
        <v>34</v>
      </c>
      <c r="C36" s="9" t="s">
        <v>22</v>
      </c>
      <c r="D36" s="10">
        <v>8954.3227312700765</v>
      </c>
      <c r="E36" s="10">
        <v>1.269547169811321</v>
      </c>
      <c r="F36" s="2" t="s">
        <v>23</v>
      </c>
      <c r="G36" s="2" t="s">
        <v>24</v>
      </c>
      <c r="K36" s="11" t="s">
        <v>35</v>
      </c>
      <c r="L36" s="12">
        <f>L37+L38</f>
        <v>78742.03663003663</v>
      </c>
      <c r="M36" s="13">
        <f>M37+M38</f>
        <v>39.814000000000007</v>
      </c>
      <c r="N36" s="14"/>
    </row>
    <row r="37" spans="2:14" x14ac:dyDescent="0.25">
      <c r="B37" s="9" t="s">
        <v>36</v>
      </c>
      <c r="C37" s="9" t="s">
        <v>22</v>
      </c>
      <c r="D37" s="10">
        <v>3579.9515594596392</v>
      </c>
      <c r="E37" s="10">
        <v>0.44807547169811324</v>
      </c>
      <c r="F37" s="2" t="s">
        <v>23</v>
      </c>
      <c r="G37" s="2" t="s">
        <v>37</v>
      </c>
      <c r="K37" s="15" t="s">
        <v>23</v>
      </c>
      <c r="L37" s="16">
        <f>SUMIFS(NetEnergyRange2019,Business_Refrigeration_Program,$K36,SourceRange2019,$K37)</f>
        <v>0</v>
      </c>
      <c r="M37" s="16">
        <f>SUMIFS(NetDemandRange2019,Business_Refrigeration_Program,$K36,SourceRange2019,$K37)</f>
        <v>0</v>
      </c>
      <c r="N37" s="17"/>
    </row>
    <row r="38" spans="2:14" x14ac:dyDescent="0.25">
      <c r="B38" s="9" t="s">
        <v>38</v>
      </c>
      <c r="C38" s="9" t="s">
        <v>22</v>
      </c>
      <c r="D38" s="10">
        <v>3579.9515594596392</v>
      </c>
      <c r="E38" s="10">
        <v>0.44807547169811324</v>
      </c>
      <c r="F38" s="2" t="s">
        <v>23</v>
      </c>
      <c r="G38" s="2" t="s">
        <v>37</v>
      </c>
      <c r="K38" s="15" t="s">
        <v>28</v>
      </c>
      <c r="L38" s="16">
        <f>SUMIFS(NetEnergyRange2019,Business_Refrigeration_Program,$K36,SourceRange2019,$K38)</f>
        <v>78742.03663003663</v>
      </c>
      <c r="M38" s="16">
        <f>SUMIFS(NetDemandRange2019,Business_Refrigeration_Program,$K36,SourceRange2019,$K38)</f>
        <v>39.814000000000007</v>
      </c>
      <c r="N38" s="17">
        <f>L38</f>
        <v>78742.03663003663</v>
      </c>
    </row>
    <row r="39" spans="2:14" ht="15.75" x14ac:dyDescent="0.25">
      <c r="B39" s="9" t="s">
        <v>39</v>
      </c>
      <c r="C39" s="9" t="s">
        <v>22</v>
      </c>
      <c r="D39" s="10">
        <v>332.53861177455894</v>
      </c>
      <c r="E39" s="10">
        <v>6.0287474332648874E-2</v>
      </c>
      <c r="F39" s="2" t="s">
        <v>23</v>
      </c>
      <c r="G39" s="2" t="s">
        <v>26</v>
      </c>
      <c r="K39" s="11" t="s">
        <v>40</v>
      </c>
      <c r="L39" s="12">
        <f>L40+L41</f>
        <v>2593640.7451216965</v>
      </c>
      <c r="M39" s="13">
        <f>M40+M41</f>
        <v>458.08744620944771</v>
      </c>
      <c r="N39" s="14"/>
    </row>
    <row r="40" spans="2:14" x14ac:dyDescent="0.25">
      <c r="B40" s="9" t="s">
        <v>41</v>
      </c>
      <c r="C40" s="9" t="s">
        <v>22</v>
      </c>
      <c r="D40" s="10">
        <v>7122.5749249030659</v>
      </c>
      <c r="E40" s="10">
        <v>1.0828490566037736</v>
      </c>
      <c r="F40" s="2" t="s">
        <v>23</v>
      </c>
      <c r="G40" s="2" t="s">
        <v>24</v>
      </c>
      <c r="K40" s="15" t="s">
        <v>23</v>
      </c>
      <c r="L40" s="16">
        <f>SUMIFS(NetEnergyRange2019,Business_Refrigeration_Program,$K39,SourceRange2019,$K40)</f>
        <v>12259.751340938166</v>
      </c>
      <c r="M40" s="16">
        <f>SUMIFS(NetDemandRange2019,Business_Refrigeration_Program,$K39,SourceRange2019,$K40)</f>
        <v>2.6815626102891272</v>
      </c>
      <c r="N40" s="17">
        <v>15445.740194786915</v>
      </c>
    </row>
    <row r="41" spans="2:14" x14ac:dyDescent="0.25">
      <c r="B41" s="9" t="s">
        <v>42</v>
      </c>
      <c r="C41" s="9" t="s">
        <v>22</v>
      </c>
      <c r="D41" s="10">
        <v>6264.9152290543689</v>
      </c>
      <c r="E41" s="10">
        <v>0.78413207547169816</v>
      </c>
      <c r="F41" s="2" t="s">
        <v>23</v>
      </c>
      <c r="G41" s="2" t="s">
        <v>37</v>
      </c>
      <c r="K41" s="15" t="s">
        <v>28</v>
      </c>
      <c r="L41" s="16">
        <f>SUMIFS(NetEnergyRange2019,Business_Refrigeration_Program,$K39,SourceRange2019,$K41)</f>
        <v>2581380.9937807582</v>
      </c>
      <c r="M41" s="16">
        <f>SUMIFS(NetDemandRange2019,Business_Refrigeration_Program,$K39,SourceRange2019,$K41)</f>
        <v>455.40588359915859</v>
      </c>
      <c r="N41" s="17">
        <f>L41</f>
        <v>2581380.9937807582</v>
      </c>
    </row>
    <row r="42" spans="2:14" ht="15.75" x14ac:dyDescent="0.25">
      <c r="B42" s="9" t="s">
        <v>43</v>
      </c>
      <c r="C42" s="9" t="s">
        <v>22</v>
      </c>
      <c r="D42" s="10">
        <v>6958.370451382646</v>
      </c>
      <c r="E42" s="10">
        <v>0.97213552361396305</v>
      </c>
      <c r="F42" s="2" t="s">
        <v>23</v>
      </c>
      <c r="G42" s="2" t="s">
        <v>30</v>
      </c>
      <c r="K42" s="11" t="s">
        <v>44</v>
      </c>
      <c r="L42" s="12">
        <f>L43+L44</f>
        <v>141959.63851996051</v>
      </c>
      <c r="M42" s="13">
        <f>M43+M44</f>
        <v>29.80545131469524</v>
      </c>
      <c r="N42" s="14"/>
    </row>
    <row r="43" spans="2:14" x14ac:dyDescent="0.25">
      <c r="B43" s="9" t="s">
        <v>45</v>
      </c>
      <c r="C43" s="9" t="s">
        <v>22</v>
      </c>
      <c r="D43" s="10">
        <v>17170.969247457851</v>
      </c>
      <c r="E43" s="10">
        <v>0</v>
      </c>
      <c r="F43" s="2" t="s">
        <v>23</v>
      </c>
      <c r="G43" s="2" t="s">
        <v>37</v>
      </c>
      <c r="K43" s="15" t="s">
        <v>23</v>
      </c>
      <c r="L43" s="16">
        <f>SUMIFS(NetEnergyRange2019,Business_Refrigeration_Program,$K42,SourceRange2019,$K43)</f>
        <v>72830.31746242306</v>
      </c>
      <c r="M43" s="16">
        <f>SUMIFS(NetDemandRange2019,Business_Refrigeration_Program,$K42,SourceRange2019,$K43)</f>
        <v>16.211481024973097</v>
      </c>
      <c r="N43" s="17">
        <v>59107.203676934572</v>
      </c>
    </row>
    <row r="44" spans="2:14" x14ac:dyDescent="0.25">
      <c r="B44" s="9" t="s">
        <v>46</v>
      </c>
      <c r="C44" s="9" t="s">
        <v>22</v>
      </c>
      <c r="D44" s="10">
        <v>4611.8094940506626</v>
      </c>
      <c r="E44" s="10">
        <v>0.65344339622641512</v>
      </c>
      <c r="F44" s="2" t="s">
        <v>23</v>
      </c>
      <c r="G44" s="2" t="s">
        <v>24</v>
      </c>
      <c r="K44" s="15" t="s">
        <v>28</v>
      </c>
      <c r="L44" s="16">
        <f>SUMIFS(NetEnergyRange2019,Business_Refrigeration_Program,$K42,SourceRange2019,$K44)</f>
        <v>69129.32105753744</v>
      </c>
      <c r="M44" s="16">
        <f>SUMIFS(NetDemandRange2019,Business_Refrigeration_Program,$K42,SourceRange2019,$K44)</f>
        <v>13.593970289722142</v>
      </c>
      <c r="N44" s="17">
        <f>L44</f>
        <v>69129.32105753744</v>
      </c>
    </row>
    <row r="45" spans="2:14" ht="15.75" x14ac:dyDescent="0.25">
      <c r="B45" s="9" t="s">
        <v>47</v>
      </c>
      <c r="C45" s="9" t="s">
        <v>22</v>
      </c>
      <c r="D45" s="10">
        <v>2334.7896590616865</v>
      </c>
      <c r="E45" s="10">
        <v>0.3453915094339623</v>
      </c>
      <c r="F45" s="2" t="s">
        <v>23</v>
      </c>
      <c r="G45" s="2" t="s">
        <v>24</v>
      </c>
      <c r="K45" s="11" t="s">
        <v>48</v>
      </c>
      <c r="L45" s="12">
        <f>L46+L47</f>
        <v>295621.91393891943</v>
      </c>
      <c r="M45" s="13">
        <f>M46+M47</f>
        <v>46.979388770433545</v>
      </c>
      <c r="N45" s="14"/>
    </row>
    <row r="46" spans="2:14" x14ac:dyDescent="0.25">
      <c r="B46" s="9" t="s">
        <v>49</v>
      </c>
      <c r="C46" s="9" t="s">
        <v>22</v>
      </c>
      <c r="D46" s="10">
        <v>4474.9394493245491</v>
      </c>
      <c r="E46" s="10">
        <v>0.56009433962264155</v>
      </c>
      <c r="F46" s="2" t="s">
        <v>23</v>
      </c>
      <c r="G46" s="2" t="s">
        <v>37</v>
      </c>
      <c r="K46" s="15" t="s">
        <v>23</v>
      </c>
      <c r="L46" s="16">
        <f>SUMIFS(NetEnergyRange2019,Business_Refrigeration_Program,$K45,SourceRange2019,$K46)</f>
        <v>0</v>
      </c>
      <c r="M46" s="16">
        <f>SUMIFS(NetDemandRange2019,Business_Refrigeration_Program,$K45,SourceRange2019,$K46)</f>
        <v>0</v>
      </c>
      <c r="N46" s="17"/>
    </row>
    <row r="47" spans="2:14" x14ac:dyDescent="0.25">
      <c r="B47" s="9" t="s">
        <v>50</v>
      </c>
      <c r="C47" s="9" t="s">
        <v>22</v>
      </c>
      <c r="D47" s="10">
        <v>4474.9394493245491</v>
      </c>
      <c r="E47" s="10">
        <v>0.56009433962264155</v>
      </c>
      <c r="F47" s="2" t="s">
        <v>23</v>
      </c>
      <c r="G47" s="2" t="s">
        <v>37</v>
      </c>
      <c r="K47" s="15" t="s">
        <v>28</v>
      </c>
      <c r="L47" s="16">
        <f>SUMIFS(NetEnergyRange2019,Business_Refrigeration_Program,$K45,SourceRange2019,$K47)</f>
        <v>295621.91393891943</v>
      </c>
      <c r="M47" s="16">
        <f>SUMIFS(NetDemandRange2019,Business_Refrigeration_Program,$K45,SourceRange2019,$K47)</f>
        <v>46.979388770433545</v>
      </c>
      <c r="N47" s="17">
        <f>L47</f>
        <v>295621.91393891943</v>
      </c>
    </row>
    <row r="48" spans="2:14" ht="15.75" x14ac:dyDescent="0.25">
      <c r="B48" s="9" t="s">
        <v>51</v>
      </c>
      <c r="C48" s="9" t="s">
        <v>22</v>
      </c>
      <c r="D48" s="10">
        <v>2684.9636695947293</v>
      </c>
      <c r="E48" s="10">
        <v>0.33605660377358493</v>
      </c>
      <c r="F48" s="2" t="s">
        <v>23</v>
      </c>
      <c r="G48" s="2" t="s">
        <v>37</v>
      </c>
      <c r="K48" s="18" t="s">
        <v>52</v>
      </c>
      <c r="L48" s="19">
        <f>L45+L42+L39+L36+L33+L30</f>
        <v>3486880.6910586767</v>
      </c>
      <c r="M48" s="19">
        <f>M45+M42+M39+M36+M33+M30</f>
        <v>632.59755360783504</v>
      </c>
      <c r="N48" s="20">
        <f>SUM(N30:N47)</f>
        <v>3490305.0611512852</v>
      </c>
    </row>
    <row r="49" spans="2:17" x14ac:dyDescent="0.25">
      <c r="B49" s="9" t="s">
        <v>53</v>
      </c>
      <c r="C49" s="9" t="s">
        <v>22</v>
      </c>
      <c r="D49" s="10">
        <v>3579.9515594596392</v>
      </c>
      <c r="E49" s="10">
        <v>0.44807547169811324</v>
      </c>
      <c r="F49" s="2" t="s">
        <v>23</v>
      </c>
      <c r="G49" s="2" t="s">
        <v>37</v>
      </c>
      <c r="K49" s="21" t="s">
        <v>54</v>
      </c>
      <c r="L49" s="21"/>
      <c r="M49" s="21"/>
      <c r="N49" s="21"/>
    </row>
    <row r="50" spans="2:17" x14ac:dyDescent="0.25">
      <c r="B50" s="9" t="s">
        <v>55</v>
      </c>
      <c r="C50" s="9" t="s">
        <v>22</v>
      </c>
      <c r="D50" s="10">
        <v>1232.7191690592153</v>
      </c>
      <c r="E50" s="10">
        <v>0.20536792452830191</v>
      </c>
      <c r="F50" s="2" t="s">
        <v>28</v>
      </c>
      <c r="G50" s="2" t="s">
        <v>24</v>
      </c>
      <c r="K50" s="21"/>
      <c r="L50" s="21"/>
      <c r="M50" s="21"/>
      <c r="N50" s="21"/>
    </row>
    <row r="51" spans="2:17" x14ac:dyDescent="0.25">
      <c r="B51" s="9" t="s">
        <v>56</v>
      </c>
      <c r="C51" s="9" t="s">
        <v>22</v>
      </c>
      <c r="D51" s="10">
        <v>2392.8924272277636</v>
      </c>
      <c r="E51" s="10">
        <v>0.33911704312114993</v>
      </c>
      <c r="F51" s="2" t="s">
        <v>28</v>
      </c>
      <c r="G51" s="2" t="s">
        <v>26</v>
      </c>
      <c r="K51" s="21"/>
      <c r="L51" s="21"/>
      <c r="M51" s="21"/>
      <c r="N51" s="21"/>
    </row>
    <row r="52" spans="2:17" ht="45" x14ac:dyDescent="0.25">
      <c r="B52" s="9" t="s">
        <v>57</v>
      </c>
      <c r="C52" s="9" t="s">
        <v>22</v>
      </c>
      <c r="D52" s="10">
        <v>4855.0637319085608</v>
      </c>
      <c r="E52" s="10">
        <v>0.66316221765913763</v>
      </c>
      <c r="F52" s="2" t="s">
        <v>28</v>
      </c>
      <c r="G52" s="2" t="s">
        <v>26</v>
      </c>
      <c r="K52" s="8" t="s">
        <v>58</v>
      </c>
      <c r="L52" s="7" t="s">
        <v>59</v>
      </c>
      <c r="M52" s="22" t="s">
        <v>60</v>
      </c>
      <c r="N52" s="23" t="s">
        <v>61</v>
      </c>
    </row>
    <row r="53" spans="2:17" x14ac:dyDescent="0.25">
      <c r="B53" s="9" t="s">
        <v>62</v>
      </c>
      <c r="C53" s="9" t="s">
        <v>22</v>
      </c>
      <c r="D53" s="10">
        <v>2593.8011718415601</v>
      </c>
      <c r="E53" s="10">
        <v>0.36172484599589322</v>
      </c>
      <c r="F53" s="2" t="s">
        <v>28</v>
      </c>
      <c r="G53" s="2" t="s">
        <v>26</v>
      </c>
      <c r="K53" s="17" t="s">
        <v>40</v>
      </c>
      <c r="L53" s="17">
        <f>N40</f>
        <v>15445.740194786915</v>
      </c>
      <c r="M53" s="24">
        <f>L40</f>
        <v>12259.751340938166</v>
      </c>
      <c r="N53" s="25">
        <f>M53/L53</f>
        <v>0.7937302574256655</v>
      </c>
    </row>
    <row r="54" spans="2:17" x14ac:dyDescent="0.25">
      <c r="B54" s="9" t="s">
        <v>63</v>
      </c>
      <c r="C54" s="9" t="s">
        <v>22</v>
      </c>
      <c r="D54" s="10">
        <v>2429.6102322778715</v>
      </c>
      <c r="E54" s="10">
        <v>0.33158110882956882</v>
      </c>
      <c r="F54" s="2" t="s">
        <v>28</v>
      </c>
      <c r="G54" s="2" t="s">
        <v>26</v>
      </c>
      <c r="K54" s="17" t="s">
        <v>44</v>
      </c>
      <c r="L54" s="17">
        <f>N43</f>
        <v>59107.203676934572</v>
      </c>
      <c r="M54" s="24">
        <f>L43</f>
        <v>72830.31746242306</v>
      </c>
      <c r="N54" s="25">
        <f>M54/L54</f>
        <v>1.2321732873795832</v>
      </c>
    </row>
    <row r="55" spans="2:17" x14ac:dyDescent="0.25">
      <c r="B55" s="9" t="s">
        <v>64</v>
      </c>
      <c r="C55" s="9" t="s">
        <v>22</v>
      </c>
      <c r="D55" s="10">
        <v>9844.8667885140076</v>
      </c>
      <c r="E55" s="10">
        <v>1.2322075471698115</v>
      </c>
      <c r="F55" s="2" t="s">
        <v>28</v>
      </c>
      <c r="G55" s="2" t="s">
        <v>37</v>
      </c>
      <c r="K55" s="26" t="s">
        <v>22</v>
      </c>
      <c r="L55" s="26">
        <f>N31</f>
        <v>105684.7016666666</v>
      </c>
      <c r="M55" s="27">
        <f>L31</f>
        <v>91723.206642417499</v>
      </c>
      <c r="N55" s="28">
        <f>M55/L55</f>
        <v>0.86789483431306669</v>
      </c>
    </row>
    <row r="56" spans="2:17" x14ac:dyDescent="0.25">
      <c r="B56" s="9" t="s">
        <v>65</v>
      </c>
      <c r="C56" s="9" t="s">
        <v>22</v>
      </c>
      <c r="D56" s="10">
        <v>6264.9152290543689</v>
      </c>
      <c r="E56" s="10">
        <v>0.78413207547169816</v>
      </c>
      <c r="F56" s="2" t="s">
        <v>28</v>
      </c>
      <c r="G56" s="2" t="s">
        <v>37</v>
      </c>
      <c r="K56" s="2" t="s">
        <v>66</v>
      </c>
    </row>
    <row r="57" spans="2:17" x14ac:dyDescent="0.25">
      <c r="B57" s="9" t="s">
        <v>67</v>
      </c>
      <c r="C57" s="9" t="s">
        <v>22</v>
      </c>
      <c r="D57" s="10">
        <v>6139.5991491427976</v>
      </c>
      <c r="E57" s="10">
        <v>0.84014150943396237</v>
      </c>
      <c r="F57" s="2" t="s">
        <v>28</v>
      </c>
      <c r="G57" s="2" t="s">
        <v>24</v>
      </c>
    </row>
    <row r="58" spans="2:17" x14ac:dyDescent="0.25">
      <c r="B58" s="9" t="s">
        <v>68</v>
      </c>
      <c r="C58" s="9" t="s">
        <v>22</v>
      </c>
      <c r="D58" s="10">
        <v>4161.5821686036998</v>
      </c>
      <c r="E58" s="10">
        <v>0.57273100616016426</v>
      </c>
      <c r="F58" s="2" t="s">
        <v>28</v>
      </c>
      <c r="G58" s="2" t="s">
        <v>26</v>
      </c>
    </row>
    <row r="59" spans="2:17" ht="21" x14ac:dyDescent="0.35">
      <c r="B59" s="9" t="s">
        <v>69</v>
      </c>
      <c r="C59" s="9" t="s">
        <v>22</v>
      </c>
      <c r="D59" s="10">
        <v>7394.5374813069011</v>
      </c>
      <c r="E59" s="10">
        <v>0.98016509433962273</v>
      </c>
      <c r="F59" s="2" t="s">
        <v>28</v>
      </c>
      <c r="G59" s="2" t="s">
        <v>24</v>
      </c>
      <c r="K59" s="29" t="s">
        <v>70</v>
      </c>
    </row>
    <row r="60" spans="2:17" x14ac:dyDescent="0.25">
      <c r="B60" s="9" t="s">
        <v>71</v>
      </c>
      <c r="C60" s="9" t="s">
        <v>22</v>
      </c>
      <c r="D60" s="10">
        <v>6017.8381353280083</v>
      </c>
      <c r="E60" s="10">
        <v>0.78413207547169816</v>
      </c>
      <c r="F60" s="2" t="s">
        <v>28</v>
      </c>
      <c r="G60" s="2" t="s">
        <v>24</v>
      </c>
      <c r="K60" s="21"/>
      <c r="L60" s="21"/>
      <c r="M60" s="21"/>
      <c r="N60" s="21"/>
      <c r="O60" s="21"/>
      <c r="P60" s="21"/>
      <c r="Q60" s="21"/>
    </row>
    <row r="61" spans="2:17" ht="21" x14ac:dyDescent="0.35">
      <c r="B61" s="9" t="s">
        <v>72</v>
      </c>
      <c r="C61" s="9" t="s">
        <v>22</v>
      </c>
      <c r="D61" s="10">
        <v>4438.5000218325322</v>
      </c>
      <c r="E61" s="10">
        <v>0.59743396226415102</v>
      </c>
      <c r="F61" s="2" t="s">
        <v>28</v>
      </c>
      <c r="G61" s="2" t="s">
        <v>24</v>
      </c>
      <c r="K61" s="30" t="s">
        <v>73</v>
      </c>
      <c r="L61" s="31" t="s">
        <v>24</v>
      </c>
      <c r="M61" s="31" t="s">
        <v>37</v>
      </c>
      <c r="N61" s="31" t="s">
        <v>74</v>
      </c>
      <c r="O61" s="31" t="s">
        <v>26</v>
      </c>
      <c r="P61" s="31" t="s">
        <v>30</v>
      </c>
      <c r="Q61" s="31" t="s">
        <v>75</v>
      </c>
    </row>
    <row r="62" spans="2:17" x14ac:dyDescent="0.25">
      <c r="B62" s="9" t="s">
        <v>76</v>
      </c>
      <c r="C62" s="9" t="s">
        <v>22</v>
      </c>
      <c r="D62" s="10">
        <v>4560.2610356473215</v>
      </c>
      <c r="E62" s="10">
        <v>0.65344339622641512</v>
      </c>
      <c r="F62" s="2" t="s">
        <v>28</v>
      </c>
      <c r="G62" s="2" t="s">
        <v>24</v>
      </c>
      <c r="K62" s="32"/>
      <c r="L62" s="32" t="s">
        <v>77</v>
      </c>
      <c r="M62" s="32" t="s">
        <v>78</v>
      </c>
      <c r="N62" s="32" t="s">
        <v>77</v>
      </c>
      <c r="O62" s="32" t="s">
        <v>77</v>
      </c>
      <c r="P62" s="32" t="s">
        <v>78</v>
      </c>
      <c r="Q62" s="32"/>
    </row>
    <row r="63" spans="2:17" ht="15.75" x14ac:dyDescent="0.25">
      <c r="B63" s="9" t="s">
        <v>79</v>
      </c>
      <c r="C63" s="9" t="s">
        <v>22</v>
      </c>
      <c r="D63" s="10">
        <v>2216.5837113436792</v>
      </c>
      <c r="E63" s="10">
        <v>0.29871698113207551</v>
      </c>
      <c r="F63" s="2" t="s">
        <v>28</v>
      </c>
      <c r="G63" s="2" t="s">
        <v>24</v>
      </c>
      <c r="K63" s="11" t="s">
        <v>22</v>
      </c>
      <c r="L63" s="33">
        <f t="shared" ref="L63:L68" si="0">SUMIFS(NetEnergyRange2019,ProgramRange2019,$K63,RZclassRange2019,L$61)/SUMIFS(NetEnergyRange2019,ProgramRange2019,$K63)</f>
        <v>0.3799652627054943</v>
      </c>
      <c r="M63" s="33">
        <f t="shared" ref="M63:M68" si="1">SUMIFS(NetDemandRange2019,ProgramRange2019,$K63,RZclassRange2019,M$61)/SUMIFS(NetDemandRange2019,ProgramRange2019,$K63)</f>
        <v>0.26280789729369436</v>
      </c>
      <c r="N63" s="33">
        <f t="shared" ref="N63:O68" si="2">SUMIFS(NetEnergyRange2019,ProgramRange2019,$K63,RZclassRange2019,N$61)/SUMIFS(NetEnergyRange2019,ProgramRange2019,$K63)</f>
        <v>0</v>
      </c>
      <c r="O63" s="33">
        <f t="shared" si="2"/>
        <v>0.19915396559986151</v>
      </c>
      <c r="P63" s="33">
        <f t="shared" ref="P63:P68" si="3">SUMIFS(NetDemandRange2019,ProgramRange2019,$K63,RZclassRange2019,P$61)/SUMIFS(NetDemandRange2019,ProgramRange2019,$K63)</f>
        <v>6.895232936944222E-2</v>
      </c>
      <c r="Q63" s="34">
        <f>SUM(L63:P63)</f>
        <v>0.91087945496849232</v>
      </c>
    </row>
    <row r="64" spans="2:17" x14ac:dyDescent="0.25">
      <c r="B64" s="9" t="s">
        <v>80</v>
      </c>
      <c r="C64" s="9" t="s">
        <v>22</v>
      </c>
      <c r="D64" s="10">
        <v>2092.9148878561305</v>
      </c>
      <c r="E64" s="10">
        <v>0.2712936344969199</v>
      </c>
      <c r="F64" s="2" t="s">
        <v>28</v>
      </c>
      <c r="G64" s="2" t="s">
        <v>26</v>
      </c>
      <c r="K64" s="35" t="s">
        <v>31</v>
      </c>
      <c r="L64" s="33">
        <f t="shared" si="0"/>
        <v>0</v>
      </c>
      <c r="M64" s="33">
        <f t="shared" si="1"/>
        <v>1</v>
      </c>
      <c r="N64" s="33">
        <f t="shared" si="2"/>
        <v>0</v>
      </c>
      <c r="O64" s="33">
        <f t="shared" si="2"/>
        <v>0</v>
      </c>
      <c r="P64" s="33">
        <f t="shared" si="3"/>
        <v>0</v>
      </c>
      <c r="Q64" s="34">
        <f t="shared" ref="Q64:Q68" si="4">SUM(L64:P64)</f>
        <v>1</v>
      </c>
    </row>
    <row r="65" spans="2:17" x14ac:dyDescent="0.25">
      <c r="B65" s="9" t="s">
        <v>81</v>
      </c>
      <c r="C65" s="9" t="s">
        <v>22</v>
      </c>
      <c r="D65" s="10">
        <v>2684.9636695947293</v>
      </c>
      <c r="E65" s="10">
        <v>0.33605660377358493</v>
      </c>
      <c r="F65" s="2" t="s">
        <v>28</v>
      </c>
      <c r="G65" s="2" t="s">
        <v>24</v>
      </c>
      <c r="K65" s="35" t="s">
        <v>35</v>
      </c>
      <c r="L65" s="33">
        <f t="shared" si="0"/>
        <v>0</v>
      </c>
      <c r="M65" s="33">
        <f t="shared" si="1"/>
        <v>0</v>
      </c>
      <c r="N65" s="33">
        <f t="shared" si="2"/>
        <v>1</v>
      </c>
      <c r="O65" s="33">
        <f t="shared" si="2"/>
        <v>0</v>
      </c>
      <c r="P65" s="33">
        <f t="shared" si="3"/>
        <v>0</v>
      </c>
      <c r="Q65" s="34">
        <f t="shared" si="4"/>
        <v>1</v>
      </c>
    </row>
    <row r="66" spans="2:17" x14ac:dyDescent="0.25">
      <c r="B66" s="9" t="s">
        <v>82</v>
      </c>
      <c r="C66" s="9" t="s">
        <v>22</v>
      </c>
      <c r="D66" s="10">
        <v>3420.9909686307751</v>
      </c>
      <c r="E66" s="10">
        <v>0.58026694045174543</v>
      </c>
      <c r="F66" s="2" t="s">
        <v>28</v>
      </c>
      <c r="G66" s="2" t="s">
        <v>26</v>
      </c>
      <c r="K66" s="35" t="s">
        <v>40</v>
      </c>
      <c r="L66" s="33">
        <f t="shared" si="0"/>
        <v>0.15487249896633781</v>
      </c>
      <c r="M66" s="33">
        <f t="shared" si="1"/>
        <v>0.76405270593283114</v>
      </c>
      <c r="N66" s="33">
        <f t="shared" si="2"/>
        <v>0</v>
      </c>
      <c r="O66" s="33">
        <f t="shared" si="2"/>
        <v>4.1762881520984218E-3</v>
      </c>
      <c r="P66" s="33">
        <f t="shared" si="3"/>
        <v>2.0650686287437905E-2</v>
      </c>
      <c r="Q66" s="34">
        <f t="shared" si="4"/>
        <v>0.94375217933870537</v>
      </c>
    </row>
    <row r="67" spans="2:17" x14ac:dyDescent="0.25">
      <c r="B67" s="9" t="s">
        <v>83</v>
      </c>
      <c r="C67" s="9" t="s">
        <v>22</v>
      </c>
      <c r="D67" s="10">
        <v>663.01982704987358</v>
      </c>
      <c r="E67" s="10">
        <v>0.16802830188679246</v>
      </c>
      <c r="F67" s="2" t="s">
        <v>28</v>
      </c>
      <c r="G67" s="2" t="s">
        <v>24</v>
      </c>
      <c r="K67" s="35" t="s">
        <v>44</v>
      </c>
      <c r="L67" s="33">
        <f t="shared" si="0"/>
        <v>0.53815050953613874</v>
      </c>
      <c r="M67" s="33">
        <f t="shared" si="1"/>
        <v>2.3171096881176741E-2</v>
      </c>
      <c r="N67" s="33">
        <f t="shared" si="2"/>
        <v>0</v>
      </c>
      <c r="O67" s="33">
        <f t="shared" si="2"/>
        <v>0.39760303973380523</v>
      </c>
      <c r="P67" s="33">
        <f t="shared" si="3"/>
        <v>3.7271430626842642E-2</v>
      </c>
      <c r="Q67" s="34">
        <f t="shared" si="4"/>
        <v>0.9961960767779634</v>
      </c>
    </row>
    <row r="68" spans="2:17" x14ac:dyDescent="0.25">
      <c r="B68" s="9" t="s">
        <v>84</v>
      </c>
      <c r="C68" s="9" t="s">
        <v>22</v>
      </c>
      <c r="D68" s="10">
        <v>3123.0917955827331</v>
      </c>
      <c r="E68" s="10">
        <v>0.42201232032854213</v>
      </c>
      <c r="F68" s="2" t="s">
        <v>28</v>
      </c>
      <c r="G68" s="2" t="s">
        <v>26</v>
      </c>
      <c r="K68" s="36" t="s">
        <v>48</v>
      </c>
      <c r="L68" s="37">
        <f t="shared" si="0"/>
        <v>0</v>
      </c>
      <c r="M68" s="37">
        <f t="shared" si="1"/>
        <v>1</v>
      </c>
      <c r="N68" s="37">
        <f t="shared" si="2"/>
        <v>0</v>
      </c>
      <c r="O68" s="37">
        <f t="shared" si="2"/>
        <v>0</v>
      </c>
      <c r="P68" s="37">
        <f t="shared" si="3"/>
        <v>0</v>
      </c>
      <c r="Q68" s="38">
        <f t="shared" si="4"/>
        <v>1</v>
      </c>
    </row>
    <row r="69" spans="2:17" x14ac:dyDescent="0.25">
      <c r="B69" s="9" t="s">
        <v>85</v>
      </c>
      <c r="C69" s="9" t="s">
        <v>22</v>
      </c>
      <c r="D69" s="10">
        <v>3448.7025196119885</v>
      </c>
      <c r="E69" s="10">
        <v>0.55012320328542097</v>
      </c>
      <c r="F69" s="2" t="s">
        <v>28</v>
      </c>
      <c r="G69" s="2" t="s">
        <v>26</v>
      </c>
      <c r="K69" s="39" t="s">
        <v>86</v>
      </c>
      <c r="L69" s="40"/>
      <c r="M69" s="40"/>
      <c r="N69" s="40"/>
      <c r="O69" s="40"/>
      <c r="P69" s="40"/>
      <c r="Q69" s="40"/>
    </row>
    <row r="70" spans="2:17" x14ac:dyDescent="0.25">
      <c r="B70" s="9" t="s">
        <v>87</v>
      </c>
      <c r="C70" s="9" t="s">
        <v>44</v>
      </c>
      <c r="D70" s="10">
        <v>318.40566315565582</v>
      </c>
      <c r="E70" s="10">
        <v>8.6955796888758444E-2</v>
      </c>
      <c r="F70" s="2" t="s">
        <v>23</v>
      </c>
      <c r="G70" s="2" t="s">
        <v>26</v>
      </c>
      <c r="K70" s="39" t="s">
        <v>88</v>
      </c>
      <c r="L70" s="40"/>
      <c r="M70" s="40"/>
      <c r="N70" s="40"/>
      <c r="O70" s="40"/>
      <c r="P70" s="40"/>
      <c r="Q70" s="40"/>
    </row>
    <row r="71" spans="2:17" ht="15.75" x14ac:dyDescent="0.25">
      <c r="B71" s="9" t="s">
        <v>89</v>
      </c>
      <c r="C71" s="9" t="s">
        <v>44</v>
      </c>
      <c r="D71" s="10">
        <v>356.87788332509768</v>
      </c>
      <c r="E71" s="10">
        <v>0.12602289404167891</v>
      </c>
      <c r="F71" s="2" t="s">
        <v>23</v>
      </c>
      <c r="G71" s="2" t="s">
        <v>26</v>
      </c>
      <c r="K71" s="41"/>
      <c r="L71" s="42"/>
      <c r="M71" s="42"/>
      <c r="N71" s="42"/>
      <c r="O71" s="42"/>
      <c r="P71" s="42"/>
      <c r="Q71" s="40"/>
    </row>
    <row r="72" spans="2:17" x14ac:dyDescent="0.25">
      <c r="B72" s="9" t="s">
        <v>90</v>
      </c>
      <c r="C72" s="9" t="s">
        <v>44</v>
      </c>
      <c r="D72" s="10">
        <v>1476.9808805094585</v>
      </c>
      <c r="E72" s="10">
        <v>0.40625</v>
      </c>
      <c r="F72" s="2" t="s">
        <v>23</v>
      </c>
      <c r="G72" s="2" t="s">
        <v>24</v>
      </c>
      <c r="K72" s="39"/>
      <c r="L72" s="40"/>
      <c r="M72" s="40"/>
      <c r="N72" s="40"/>
      <c r="O72" s="40"/>
      <c r="P72" s="40"/>
      <c r="Q72" s="40"/>
    </row>
    <row r="73" spans="2:17" x14ac:dyDescent="0.25">
      <c r="B73" s="9" t="s">
        <v>91</v>
      </c>
      <c r="C73" s="9" t="s">
        <v>44</v>
      </c>
      <c r="D73" s="10">
        <v>404.37742359904837</v>
      </c>
      <c r="E73" s="10">
        <v>0.12458333333333334</v>
      </c>
      <c r="F73" s="2" t="s">
        <v>23</v>
      </c>
      <c r="G73" s="2" t="s">
        <v>24</v>
      </c>
      <c r="K73" s="39"/>
      <c r="L73" s="40"/>
      <c r="M73" s="40"/>
      <c r="N73" s="40"/>
      <c r="O73" s="40"/>
      <c r="P73" s="40"/>
      <c r="Q73" s="40"/>
    </row>
    <row r="74" spans="2:17" ht="15.75" x14ac:dyDescent="0.25">
      <c r="B74" s="9" t="s">
        <v>92</v>
      </c>
      <c r="C74" s="9" t="s">
        <v>44</v>
      </c>
      <c r="D74" s="10">
        <v>1899.8921543540025</v>
      </c>
      <c r="E74" s="10">
        <v>0.32500000000000001</v>
      </c>
      <c r="F74" s="2" t="s">
        <v>23</v>
      </c>
      <c r="G74" s="2" t="s">
        <v>24</v>
      </c>
      <c r="K74" s="41"/>
      <c r="L74" s="42"/>
      <c r="M74" s="42"/>
      <c r="N74" s="42"/>
      <c r="O74" s="42"/>
      <c r="P74" s="42"/>
      <c r="Q74" s="40"/>
    </row>
    <row r="75" spans="2:17" x14ac:dyDescent="0.25">
      <c r="B75" s="9" t="s">
        <v>93</v>
      </c>
      <c r="C75" s="9" t="s">
        <v>44</v>
      </c>
      <c r="D75" s="10">
        <v>1208.0140714599906</v>
      </c>
      <c r="E75" s="10">
        <v>0.26473958333333336</v>
      </c>
      <c r="F75" s="2" t="s">
        <v>23</v>
      </c>
      <c r="G75" s="2" t="s">
        <v>24</v>
      </c>
      <c r="K75" s="39"/>
      <c r="L75" s="40"/>
      <c r="M75" s="40"/>
      <c r="N75" s="40"/>
      <c r="O75" s="40"/>
      <c r="P75" s="40"/>
      <c r="Q75" s="40"/>
    </row>
    <row r="76" spans="2:17" x14ac:dyDescent="0.25">
      <c r="B76" s="9" t="s">
        <v>94</v>
      </c>
      <c r="C76" s="9" t="s">
        <v>44</v>
      </c>
      <c r="D76" s="10">
        <v>924.37060586838982</v>
      </c>
      <c r="E76" s="10">
        <v>0.17130208333333335</v>
      </c>
      <c r="F76" s="2" t="s">
        <v>23</v>
      </c>
      <c r="G76" s="2" t="s">
        <v>24</v>
      </c>
      <c r="K76" s="39"/>
      <c r="L76" s="40"/>
      <c r="M76" s="40"/>
      <c r="N76" s="40"/>
      <c r="O76" s="40"/>
      <c r="P76" s="40"/>
      <c r="Q76" s="40"/>
    </row>
    <row r="77" spans="2:17" ht="15.75" x14ac:dyDescent="0.25">
      <c r="B77" s="9" t="s">
        <v>95</v>
      </c>
      <c r="C77" s="9" t="s">
        <v>44</v>
      </c>
      <c r="D77" s="10">
        <v>2843.5901297449664</v>
      </c>
      <c r="E77" s="10">
        <v>0.7935416666666667</v>
      </c>
      <c r="F77" s="2" t="s">
        <v>23</v>
      </c>
      <c r="G77" s="2" t="s">
        <v>24</v>
      </c>
      <c r="K77" s="41"/>
      <c r="L77" s="42"/>
      <c r="M77" s="42"/>
      <c r="N77" s="42"/>
      <c r="O77" s="42"/>
      <c r="P77" s="42"/>
      <c r="Q77" s="40"/>
    </row>
    <row r="78" spans="2:17" x14ac:dyDescent="0.25">
      <c r="B78" s="9" t="s">
        <v>96</v>
      </c>
      <c r="C78" s="9" t="s">
        <v>44</v>
      </c>
      <c r="D78" s="10">
        <v>1802.1857807589834</v>
      </c>
      <c r="E78" s="10">
        <v>0.24374999999999999</v>
      </c>
      <c r="F78" s="2" t="s">
        <v>23</v>
      </c>
      <c r="G78" s="2" t="s">
        <v>24</v>
      </c>
      <c r="K78" s="39"/>
      <c r="L78" s="40"/>
      <c r="M78" s="40"/>
      <c r="N78" s="40"/>
      <c r="O78" s="40"/>
      <c r="P78" s="40"/>
      <c r="Q78" s="40"/>
    </row>
    <row r="79" spans="2:17" x14ac:dyDescent="0.25">
      <c r="B79" s="9" t="s">
        <v>97</v>
      </c>
      <c r="C79" s="9" t="s">
        <v>44</v>
      </c>
      <c r="D79" s="10">
        <v>1173.0828353704367</v>
      </c>
      <c r="E79" s="10">
        <v>0.40692708333333333</v>
      </c>
      <c r="F79" s="2" t="s">
        <v>23</v>
      </c>
      <c r="G79" s="2" t="s">
        <v>24</v>
      </c>
      <c r="K79" s="39"/>
      <c r="L79" s="40"/>
      <c r="M79" s="40"/>
      <c r="N79" s="40"/>
      <c r="O79" s="40"/>
      <c r="P79" s="40"/>
      <c r="Q79" s="40"/>
    </row>
    <row r="80" spans="2:17" x14ac:dyDescent="0.25">
      <c r="B80" s="9" t="s">
        <v>98</v>
      </c>
      <c r="C80" s="9" t="s">
        <v>44</v>
      </c>
      <c r="D80" s="10">
        <v>2091.9204354884309</v>
      </c>
      <c r="E80" s="10">
        <v>0.59797863222776637</v>
      </c>
      <c r="F80" s="2" t="s">
        <v>23</v>
      </c>
      <c r="G80" s="2" t="s">
        <v>26</v>
      </c>
    </row>
    <row r="81" spans="2:7" x14ac:dyDescent="0.25">
      <c r="B81" s="9" t="s">
        <v>99</v>
      </c>
      <c r="C81" s="9" t="s">
        <v>44</v>
      </c>
      <c r="D81" s="10">
        <v>1563.5957371617189</v>
      </c>
      <c r="E81" s="10">
        <v>0.30245494570002934</v>
      </c>
      <c r="F81" s="2" t="s">
        <v>23</v>
      </c>
      <c r="G81" s="2" t="s">
        <v>26</v>
      </c>
    </row>
    <row r="82" spans="2:7" x14ac:dyDescent="0.25">
      <c r="B82" s="9" t="s">
        <v>100</v>
      </c>
      <c r="C82" s="9" t="s">
        <v>44</v>
      </c>
      <c r="D82" s="10">
        <v>674.81947450793143</v>
      </c>
      <c r="E82" s="10">
        <v>0.21612926328147933</v>
      </c>
      <c r="F82" s="2" t="s">
        <v>23</v>
      </c>
      <c r="G82" s="2" t="s">
        <v>26</v>
      </c>
    </row>
    <row r="83" spans="2:7" x14ac:dyDescent="0.25">
      <c r="B83" s="9" t="s">
        <v>101</v>
      </c>
      <c r="C83" s="9" t="s">
        <v>44</v>
      </c>
      <c r="D83" s="10">
        <v>3762.087686718738</v>
      </c>
      <c r="E83" s="10">
        <v>0.57970531259172298</v>
      </c>
      <c r="F83" s="2" t="s">
        <v>23</v>
      </c>
      <c r="G83" s="2" t="s">
        <v>26</v>
      </c>
    </row>
    <row r="84" spans="2:7" x14ac:dyDescent="0.25">
      <c r="B84" s="9" t="s">
        <v>102</v>
      </c>
      <c r="C84" s="9" t="s">
        <v>44</v>
      </c>
      <c r="D84" s="10">
        <v>2082.741421337606</v>
      </c>
      <c r="E84" s="10">
        <v>0.66760416666666667</v>
      </c>
      <c r="F84" s="2" t="s">
        <v>23</v>
      </c>
      <c r="G84" s="2" t="s">
        <v>24</v>
      </c>
    </row>
    <row r="85" spans="2:7" x14ac:dyDescent="0.25">
      <c r="B85" s="9" t="s">
        <v>103</v>
      </c>
      <c r="C85" s="9" t="s">
        <v>44</v>
      </c>
      <c r="D85" s="10">
        <v>3581.3871031532058</v>
      </c>
      <c r="E85" s="10">
        <v>0.50239583333333337</v>
      </c>
      <c r="F85" s="2" t="s">
        <v>23</v>
      </c>
      <c r="G85" s="2" t="s">
        <v>24</v>
      </c>
    </row>
    <row r="86" spans="2:7" x14ac:dyDescent="0.25">
      <c r="B86" s="9" t="s">
        <v>104</v>
      </c>
      <c r="C86" s="9" t="s">
        <v>44</v>
      </c>
      <c r="D86" s="10">
        <v>3960.6988053270697</v>
      </c>
      <c r="E86" s="10">
        <v>0.6411979166666667</v>
      </c>
      <c r="F86" s="2" t="s">
        <v>23</v>
      </c>
      <c r="G86" s="2" t="s">
        <v>24</v>
      </c>
    </row>
    <row r="87" spans="2:7" x14ac:dyDescent="0.25">
      <c r="B87" s="9" t="s">
        <v>105</v>
      </c>
      <c r="C87" s="9" t="s">
        <v>44</v>
      </c>
      <c r="D87" s="10">
        <v>1404.3463349809847</v>
      </c>
      <c r="E87" s="10">
        <v>0.48329779864983857</v>
      </c>
      <c r="F87" s="2" t="s">
        <v>23</v>
      </c>
      <c r="G87" s="2" t="s">
        <v>26</v>
      </c>
    </row>
    <row r="88" spans="2:7" x14ac:dyDescent="0.25">
      <c r="B88" s="9" t="s">
        <v>106</v>
      </c>
      <c r="C88" s="9" t="s">
        <v>44</v>
      </c>
      <c r="D88" s="10">
        <v>1492.5265460421367</v>
      </c>
      <c r="E88" s="10">
        <v>0.21738949222189607</v>
      </c>
      <c r="F88" s="2" t="s">
        <v>28</v>
      </c>
      <c r="G88" s="2" t="s">
        <v>26</v>
      </c>
    </row>
    <row r="89" spans="2:7" x14ac:dyDescent="0.25">
      <c r="B89" s="9" t="s">
        <v>107</v>
      </c>
      <c r="C89" s="9" t="s">
        <v>44</v>
      </c>
      <c r="D89" s="10">
        <v>3502.4622947122143</v>
      </c>
      <c r="E89" s="10">
        <v>0.31883792192544763</v>
      </c>
      <c r="F89" s="2" t="s">
        <v>28</v>
      </c>
      <c r="G89" s="2" t="s">
        <v>26</v>
      </c>
    </row>
    <row r="90" spans="2:7" x14ac:dyDescent="0.25">
      <c r="B90" s="9" t="s">
        <v>108</v>
      </c>
      <c r="C90" s="9" t="s">
        <v>44</v>
      </c>
      <c r="D90" s="10">
        <v>895.51592762528196</v>
      </c>
      <c r="E90" s="10">
        <v>0.13043369533313764</v>
      </c>
      <c r="F90" s="2" t="s">
        <v>28</v>
      </c>
      <c r="G90" s="2" t="s">
        <v>26</v>
      </c>
    </row>
    <row r="91" spans="2:7" x14ac:dyDescent="0.25">
      <c r="B91" s="9" t="s">
        <v>109</v>
      </c>
      <c r="C91" s="9" t="s">
        <v>44</v>
      </c>
      <c r="D91" s="10">
        <v>2941.7914530685589</v>
      </c>
      <c r="E91" s="10">
        <v>0.42847783974170828</v>
      </c>
      <c r="F91" s="2" t="s">
        <v>28</v>
      </c>
      <c r="G91" s="2" t="s">
        <v>26</v>
      </c>
    </row>
    <row r="92" spans="2:7" x14ac:dyDescent="0.25">
      <c r="B92" s="9" t="s">
        <v>110</v>
      </c>
      <c r="C92" s="9" t="s">
        <v>44</v>
      </c>
      <c r="D92" s="10">
        <v>2027.2036380109105</v>
      </c>
      <c r="E92" s="10">
        <v>0.31757769298503086</v>
      </c>
      <c r="F92" s="2" t="s">
        <v>28</v>
      </c>
      <c r="G92" s="2" t="s">
        <v>26</v>
      </c>
    </row>
    <row r="93" spans="2:7" x14ac:dyDescent="0.25">
      <c r="B93" s="9" t="s">
        <v>111</v>
      </c>
      <c r="C93" s="9" t="s">
        <v>44</v>
      </c>
      <c r="D93" s="10">
        <v>1848.4967111246192</v>
      </c>
      <c r="E93" s="10">
        <v>0.53433707073671854</v>
      </c>
      <c r="F93" s="2" t="s">
        <v>28</v>
      </c>
      <c r="G93" s="2" t="s">
        <v>26</v>
      </c>
    </row>
    <row r="94" spans="2:7" x14ac:dyDescent="0.25">
      <c r="B94" s="9" t="s">
        <v>112</v>
      </c>
      <c r="C94" s="9" t="s">
        <v>44</v>
      </c>
      <c r="D94" s="10">
        <v>1237.4969372171688</v>
      </c>
      <c r="E94" s="10">
        <v>0.39634200176108014</v>
      </c>
      <c r="F94" s="2" t="s">
        <v>28</v>
      </c>
      <c r="G94" s="2" t="s">
        <v>26</v>
      </c>
    </row>
    <row r="95" spans="2:7" x14ac:dyDescent="0.25">
      <c r="B95" s="9" t="s">
        <v>113</v>
      </c>
      <c r="C95" s="9" t="s">
        <v>44</v>
      </c>
      <c r="D95" s="10">
        <v>107.91862168263458</v>
      </c>
      <c r="E95" s="10">
        <v>3.1145833333333334E-2</v>
      </c>
      <c r="F95" s="2" t="s">
        <v>28</v>
      </c>
      <c r="G95" s="2" t="s">
        <v>24</v>
      </c>
    </row>
    <row r="96" spans="2:7" x14ac:dyDescent="0.25">
      <c r="B96" s="9" t="s">
        <v>114</v>
      </c>
      <c r="C96" s="9" t="s">
        <v>44</v>
      </c>
      <c r="D96" s="10">
        <v>2100.8422860645219</v>
      </c>
      <c r="E96" s="10">
        <v>0.31145833333333334</v>
      </c>
      <c r="F96" s="2" t="s">
        <v>28</v>
      </c>
      <c r="G96" s="2" t="s">
        <v>24</v>
      </c>
    </row>
    <row r="97" spans="2:7" x14ac:dyDescent="0.25">
      <c r="B97" s="9" t="s">
        <v>115</v>
      </c>
      <c r="C97" s="9" t="s">
        <v>44</v>
      </c>
      <c r="D97" s="10">
        <v>468.73183697009</v>
      </c>
      <c r="E97" s="10">
        <v>0.17130208333333335</v>
      </c>
      <c r="F97" s="2" t="s">
        <v>28</v>
      </c>
      <c r="G97" s="2" t="s">
        <v>24</v>
      </c>
    </row>
    <row r="98" spans="2:7" x14ac:dyDescent="0.25">
      <c r="B98" s="9" t="s">
        <v>116</v>
      </c>
      <c r="C98" s="9" t="s">
        <v>44</v>
      </c>
      <c r="D98" s="10">
        <v>4766.7807000907478</v>
      </c>
      <c r="E98" s="10">
        <v>1.3250520833333335</v>
      </c>
      <c r="F98" s="2" t="s">
        <v>28</v>
      </c>
      <c r="G98" s="2" t="s">
        <v>24</v>
      </c>
    </row>
    <row r="99" spans="2:7" x14ac:dyDescent="0.25">
      <c r="B99" s="9" t="s">
        <v>117</v>
      </c>
      <c r="C99" s="9" t="s">
        <v>44</v>
      </c>
      <c r="D99" s="10">
        <v>4621.853029341949</v>
      </c>
      <c r="E99" s="10">
        <v>0.68520833333333342</v>
      </c>
      <c r="F99" s="2" t="s">
        <v>28</v>
      </c>
      <c r="G99" s="2" t="s">
        <v>24</v>
      </c>
    </row>
    <row r="100" spans="2:7" x14ac:dyDescent="0.25">
      <c r="B100" s="9" t="s">
        <v>118</v>
      </c>
      <c r="C100" s="9" t="s">
        <v>44</v>
      </c>
      <c r="D100" s="10">
        <v>2942.4900121121555</v>
      </c>
      <c r="E100" s="10">
        <v>0.47825688288817142</v>
      </c>
      <c r="F100" s="2" t="s">
        <v>28</v>
      </c>
      <c r="G100" s="2" t="s">
        <v>30</v>
      </c>
    </row>
    <row r="101" spans="2:7" x14ac:dyDescent="0.25">
      <c r="B101" s="9" t="s">
        <v>119</v>
      </c>
      <c r="C101" s="9" t="s">
        <v>44</v>
      </c>
      <c r="D101" s="10">
        <v>3346.8086332927287</v>
      </c>
      <c r="E101" s="10">
        <v>0.63263492808922805</v>
      </c>
      <c r="F101" s="2" t="s">
        <v>28</v>
      </c>
      <c r="G101" s="2" t="s">
        <v>30</v>
      </c>
    </row>
    <row r="102" spans="2:7" x14ac:dyDescent="0.25">
      <c r="B102" s="9" t="s">
        <v>120</v>
      </c>
      <c r="C102" s="9" t="s">
        <v>44</v>
      </c>
      <c r="D102" s="10">
        <v>1141.1152212765787</v>
      </c>
      <c r="E102" s="10">
        <v>0.24374999999999999</v>
      </c>
      <c r="F102" s="2" t="s">
        <v>28</v>
      </c>
      <c r="G102" s="2" t="s">
        <v>24</v>
      </c>
    </row>
    <row r="103" spans="2:7" x14ac:dyDescent="0.25">
      <c r="B103" s="9" t="s">
        <v>121</v>
      </c>
      <c r="C103" s="9" t="s">
        <v>44</v>
      </c>
      <c r="D103" s="10">
        <v>913.85820048901041</v>
      </c>
      <c r="E103" s="10">
        <v>0.21666666666666667</v>
      </c>
      <c r="F103" s="2" t="s">
        <v>28</v>
      </c>
      <c r="G103" s="2" t="s">
        <v>24</v>
      </c>
    </row>
    <row r="104" spans="2:7" x14ac:dyDescent="0.25">
      <c r="B104" s="9" t="s">
        <v>122</v>
      </c>
      <c r="C104" s="9" t="s">
        <v>44</v>
      </c>
      <c r="D104" s="10">
        <v>2216.0914733296431</v>
      </c>
      <c r="E104" s="10">
        <v>0.65473958333333337</v>
      </c>
      <c r="F104" s="2" t="s">
        <v>28</v>
      </c>
      <c r="G104" s="2" t="s">
        <v>24</v>
      </c>
    </row>
    <row r="105" spans="2:7" x14ac:dyDescent="0.25">
      <c r="B105" s="9" t="s">
        <v>123</v>
      </c>
      <c r="C105" s="9" t="s">
        <v>44</v>
      </c>
      <c r="D105" s="10">
        <v>3781.5333653352068</v>
      </c>
      <c r="E105" s="10">
        <v>0.58229166666666665</v>
      </c>
      <c r="F105" s="2" t="s">
        <v>23</v>
      </c>
      <c r="G105" s="2" t="s">
        <v>24</v>
      </c>
    </row>
    <row r="106" spans="2:7" x14ac:dyDescent="0.25">
      <c r="B106" s="9" t="s">
        <v>124</v>
      </c>
      <c r="C106" s="9" t="s">
        <v>44</v>
      </c>
      <c r="D106" s="10">
        <v>2234.5752973598451</v>
      </c>
      <c r="E106" s="10">
        <v>0.72515625000000006</v>
      </c>
      <c r="F106" s="2" t="s">
        <v>23</v>
      </c>
      <c r="G106" s="2" t="s">
        <v>24</v>
      </c>
    </row>
    <row r="107" spans="2:7" x14ac:dyDescent="0.25">
      <c r="B107" s="9" t="s">
        <v>125</v>
      </c>
      <c r="C107" s="9" t="s">
        <v>44</v>
      </c>
      <c r="D107" s="10">
        <v>2714.3715531194562</v>
      </c>
      <c r="E107" s="10">
        <v>0.35817708333333337</v>
      </c>
      <c r="F107" s="2" t="s">
        <v>23</v>
      </c>
      <c r="G107" s="2" t="s">
        <v>24</v>
      </c>
    </row>
    <row r="108" spans="2:7" x14ac:dyDescent="0.25">
      <c r="B108" s="9" t="s">
        <v>126</v>
      </c>
      <c r="C108" s="9" t="s">
        <v>44</v>
      </c>
      <c r="D108" s="10">
        <v>574.57339215340721</v>
      </c>
      <c r="E108" s="10">
        <v>0.20289685940710303</v>
      </c>
      <c r="F108" s="2" t="s">
        <v>23</v>
      </c>
      <c r="G108" s="2" t="s">
        <v>26</v>
      </c>
    </row>
    <row r="109" spans="2:7" x14ac:dyDescent="0.25">
      <c r="B109" s="9" t="s">
        <v>127</v>
      </c>
      <c r="C109" s="9" t="s">
        <v>44</v>
      </c>
      <c r="D109" s="10">
        <v>10816.563397635611</v>
      </c>
      <c r="E109" s="10">
        <v>2.6931092456706782</v>
      </c>
      <c r="F109" s="2" t="s">
        <v>23</v>
      </c>
      <c r="G109" s="2" t="s">
        <v>26</v>
      </c>
    </row>
    <row r="110" spans="2:7" x14ac:dyDescent="0.25">
      <c r="B110" s="9" t="s">
        <v>128</v>
      </c>
      <c r="C110" s="9" t="s">
        <v>44</v>
      </c>
      <c r="D110" s="10">
        <v>4073.0992453778454</v>
      </c>
      <c r="E110" s="10">
        <v>0.52803592603463456</v>
      </c>
      <c r="F110" s="2" t="s">
        <v>23</v>
      </c>
      <c r="G110" s="2" t="s">
        <v>26</v>
      </c>
    </row>
    <row r="111" spans="2:7" x14ac:dyDescent="0.25">
      <c r="B111" s="9" t="s">
        <v>129</v>
      </c>
      <c r="C111" s="9" t="s">
        <v>44</v>
      </c>
      <c r="D111" s="10">
        <v>1880.720901123984</v>
      </c>
      <c r="E111" s="10">
        <v>0.65880208333333334</v>
      </c>
      <c r="F111" s="2" t="s">
        <v>23</v>
      </c>
      <c r="G111" s="2" t="s">
        <v>24</v>
      </c>
    </row>
    <row r="112" spans="2:7" x14ac:dyDescent="0.25">
      <c r="B112" s="9" t="s">
        <v>130</v>
      </c>
      <c r="C112" s="9" t="s">
        <v>44</v>
      </c>
      <c r="D112" s="10">
        <v>5699.6159522067628</v>
      </c>
      <c r="E112" s="10">
        <v>1.1631913120046964</v>
      </c>
      <c r="F112" s="2" t="s">
        <v>23</v>
      </c>
      <c r="G112" s="2" t="s">
        <v>26</v>
      </c>
    </row>
    <row r="113" spans="2:12" x14ac:dyDescent="0.25">
      <c r="B113" s="9" t="s">
        <v>131</v>
      </c>
      <c r="C113" s="9" t="s">
        <v>44</v>
      </c>
      <c r="D113" s="10">
        <v>4030.5819780090583</v>
      </c>
      <c r="E113" s="10">
        <v>0.70078125000000002</v>
      </c>
      <c r="F113" s="2" t="s">
        <v>23</v>
      </c>
      <c r="G113" s="2" t="s">
        <v>24</v>
      </c>
    </row>
    <row r="114" spans="2:12" x14ac:dyDescent="0.25">
      <c r="B114" s="9" t="s">
        <v>132</v>
      </c>
      <c r="C114" s="9" t="s">
        <v>44</v>
      </c>
      <c r="D114" s="10">
        <v>3017.3469456014614</v>
      </c>
      <c r="E114" s="10">
        <v>0.81536812444966256</v>
      </c>
      <c r="F114" s="2" t="s">
        <v>23</v>
      </c>
      <c r="G114" s="2" t="s">
        <v>26</v>
      </c>
    </row>
    <row r="115" spans="2:12" x14ac:dyDescent="0.25">
      <c r="B115" s="9" t="s">
        <v>133</v>
      </c>
      <c r="C115" s="9" t="s">
        <v>44</v>
      </c>
      <c r="D115" s="10">
        <v>1391.5296148442612</v>
      </c>
      <c r="E115" s="10">
        <v>0.47888699735837981</v>
      </c>
      <c r="F115" s="2" t="s">
        <v>23</v>
      </c>
      <c r="G115" s="2" t="s">
        <v>26</v>
      </c>
    </row>
    <row r="116" spans="2:12" x14ac:dyDescent="0.25">
      <c r="B116" s="9" t="s">
        <v>134</v>
      </c>
      <c r="C116" s="9" t="s">
        <v>44</v>
      </c>
      <c r="D116" s="10">
        <v>536.41903130486003</v>
      </c>
      <c r="E116" s="10">
        <v>0.20244791666666667</v>
      </c>
      <c r="F116" s="2" t="s">
        <v>23</v>
      </c>
      <c r="G116" s="2" t="s">
        <v>24</v>
      </c>
    </row>
    <row r="117" spans="2:12" x14ac:dyDescent="0.25">
      <c r="B117" s="9" t="s">
        <v>135</v>
      </c>
      <c r="C117" s="9" t="s">
        <v>44</v>
      </c>
      <c r="D117" s="10">
        <v>550.01236152959086</v>
      </c>
      <c r="E117" s="10">
        <v>0.16250000000000001</v>
      </c>
      <c r="F117" s="2" t="s">
        <v>23</v>
      </c>
      <c r="G117" s="2" t="s">
        <v>24</v>
      </c>
    </row>
    <row r="118" spans="2:12" x14ac:dyDescent="0.25">
      <c r="B118" s="9" t="s">
        <v>136</v>
      </c>
      <c r="C118" s="9" t="s">
        <v>44</v>
      </c>
      <c r="D118" s="10">
        <v>653.14226687924929</v>
      </c>
      <c r="E118" s="10">
        <v>0.17333333333333334</v>
      </c>
      <c r="F118" s="2" t="s">
        <v>28</v>
      </c>
      <c r="G118" s="2" t="s">
        <v>24</v>
      </c>
    </row>
    <row r="119" spans="2:12" x14ac:dyDescent="0.25">
      <c r="B119" s="9" t="s">
        <v>137</v>
      </c>
      <c r="C119" s="9" t="s">
        <v>44</v>
      </c>
      <c r="D119" s="10">
        <v>3164.2861850805948</v>
      </c>
      <c r="E119" s="10">
        <v>0.4039033754035809</v>
      </c>
      <c r="F119" s="2" t="s">
        <v>28</v>
      </c>
      <c r="G119" s="2" t="s">
        <v>26</v>
      </c>
    </row>
    <row r="120" spans="2:12" x14ac:dyDescent="0.25">
      <c r="B120" s="9" t="s">
        <v>138</v>
      </c>
      <c r="C120" s="9" t="s">
        <v>44</v>
      </c>
      <c r="D120" s="10">
        <v>434.68985998343544</v>
      </c>
      <c r="E120" s="10">
        <v>0.17130208333333335</v>
      </c>
      <c r="F120" s="2" t="s">
        <v>28</v>
      </c>
      <c r="G120" s="2" t="s">
        <v>24</v>
      </c>
    </row>
    <row r="121" spans="2:12" x14ac:dyDescent="0.25">
      <c r="B121" s="9" t="s">
        <v>139</v>
      </c>
      <c r="C121" s="9" t="s">
        <v>44</v>
      </c>
      <c r="D121" s="10">
        <v>1984.7642161632357</v>
      </c>
      <c r="E121" s="10">
        <v>0.65</v>
      </c>
      <c r="F121" s="2" t="s">
        <v>28</v>
      </c>
      <c r="G121" s="2" t="s">
        <v>24</v>
      </c>
    </row>
    <row r="122" spans="2:12" x14ac:dyDescent="0.25">
      <c r="B122" s="9" t="s">
        <v>140</v>
      </c>
      <c r="C122" s="9" t="s">
        <v>44</v>
      </c>
      <c r="D122" s="10">
        <v>815.54439809747998</v>
      </c>
      <c r="E122" s="10">
        <v>0.28733219841502788</v>
      </c>
      <c r="F122" s="2" t="s">
        <v>28</v>
      </c>
      <c r="G122" s="2" t="s">
        <v>26</v>
      </c>
    </row>
    <row r="123" spans="2:12" x14ac:dyDescent="0.25">
      <c r="B123" s="9" t="s">
        <v>141</v>
      </c>
      <c r="C123" s="9" t="s">
        <v>44</v>
      </c>
      <c r="D123" s="10">
        <v>17837.747534972437</v>
      </c>
      <c r="E123" s="10">
        <v>2.6975000000000002</v>
      </c>
      <c r="F123" s="2" t="s">
        <v>28</v>
      </c>
      <c r="G123" s="2" t="s">
        <v>24</v>
      </c>
    </row>
    <row r="124" spans="2:12" x14ac:dyDescent="0.25">
      <c r="B124" s="9" t="s">
        <v>142</v>
      </c>
      <c r="C124" s="9" t="s">
        <v>44</v>
      </c>
      <c r="D124" s="10">
        <v>2014.9531183621546</v>
      </c>
      <c r="E124" s="10">
        <v>0.60869057822130912</v>
      </c>
      <c r="F124" s="2" t="s">
        <v>28</v>
      </c>
      <c r="G124" s="2" t="s">
        <v>26</v>
      </c>
    </row>
    <row r="125" spans="2:12" x14ac:dyDescent="0.25">
      <c r="B125" s="9" t="s">
        <v>143</v>
      </c>
      <c r="C125" s="9" t="s">
        <v>44</v>
      </c>
      <c r="D125" s="10">
        <v>758.52482254945971</v>
      </c>
      <c r="E125" s="10">
        <v>0.13043369533313764</v>
      </c>
      <c r="F125" s="2" t="s">
        <v>28</v>
      </c>
      <c r="G125" s="2" t="s">
        <v>26</v>
      </c>
    </row>
    <row r="126" spans="2:12" x14ac:dyDescent="0.25">
      <c r="B126" s="9" t="s">
        <v>144</v>
      </c>
      <c r="C126" s="9" t="s">
        <v>44</v>
      </c>
      <c r="D126" s="10">
        <v>2062.5808565740999</v>
      </c>
      <c r="E126" s="10">
        <v>0.68723958333333335</v>
      </c>
      <c r="F126" s="2" t="s">
        <v>28</v>
      </c>
      <c r="G126" s="2" t="s">
        <v>24</v>
      </c>
    </row>
    <row r="127" spans="2:12" x14ac:dyDescent="0.25">
      <c r="B127" s="9" t="s">
        <v>145</v>
      </c>
      <c r="C127" s="9" t="s">
        <v>44</v>
      </c>
      <c r="D127" s="10">
        <v>2831.1042764243321</v>
      </c>
      <c r="E127" s="10">
        <v>0.69062500000000004</v>
      </c>
      <c r="F127" s="2" t="s">
        <v>28</v>
      </c>
      <c r="G127" s="2" t="s">
        <v>37</v>
      </c>
    </row>
    <row r="128" spans="2:12" x14ac:dyDescent="0.25">
      <c r="B128" s="9" t="s">
        <v>146</v>
      </c>
      <c r="C128" s="9" t="s">
        <v>147</v>
      </c>
      <c r="D128" s="10" t="e">
        <v>#N/A</v>
      </c>
      <c r="E128" s="10" t="e">
        <v>#N/A</v>
      </c>
      <c r="F128" s="2" t="s">
        <v>28</v>
      </c>
      <c r="G128" s="2" t="s">
        <v>37</v>
      </c>
      <c r="L128" s="43"/>
    </row>
    <row r="129" spans="2:7" x14ac:dyDescent="0.25">
      <c r="B129" s="9" t="s">
        <v>148</v>
      </c>
      <c r="C129" s="9" t="s">
        <v>31</v>
      </c>
      <c r="D129" s="10">
        <v>205216.69608423105</v>
      </c>
      <c r="E129" s="10">
        <v>36.599337748344368</v>
      </c>
      <c r="F129" s="2" t="s">
        <v>28</v>
      </c>
      <c r="G129" s="2" t="s">
        <v>37</v>
      </c>
    </row>
    <row r="130" spans="2:7" x14ac:dyDescent="0.25">
      <c r="B130" s="9" t="s">
        <v>149</v>
      </c>
      <c r="C130" s="9" t="s">
        <v>35</v>
      </c>
      <c r="D130" s="10">
        <v>63905.216307502022</v>
      </c>
      <c r="E130" s="10">
        <v>32.300000000000004</v>
      </c>
      <c r="F130" s="2" t="s">
        <v>28</v>
      </c>
      <c r="G130" s="2" t="s">
        <v>74</v>
      </c>
    </row>
    <row r="131" spans="2:7" x14ac:dyDescent="0.25">
      <c r="B131" s="9" t="s">
        <v>150</v>
      </c>
      <c r="C131" s="9" t="s">
        <v>35</v>
      </c>
      <c r="D131" s="10">
        <v>14836.82032253461</v>
      </c>
      <c r="E131" s="10">
        <v>7.514000000000002</v>
      </c>
      <c r="F131" s="2" t="s">
        <v>28</v>
      </c>
      <c r="G131" s="2" t="s">
        <v>74</v>
      </c>
    </row>
    <row r="132" spans="2:7" x14ac:dyDescent="0.25">
      <c r="B132" s="9">
        <v>201714</v>
      </c>
      <c r="C132" s="9" t="s">
        <v>40</v>
      </c>
      <c r="D132" s="10">
        <v>2420.3983169717731</v>
      </c>
      <c r="E132" s="10">
        <v>0.55355990566037738</v>
      </c>
      <c r="F132" s="2" t="s">
        <v>28</v>
      </c>
      <c r="G132" s="2" t="s">
        <v>24</v>
      </c>
    </row>
    <row r="133" spans="2:7" x14ac:dyDescent="0.25">
      <c r="B133" s="9">
        <v>202289</v>
      </c>
      <c r="C133" s="9" t="s">
        <v>40</v>
      </c>
      <c r="D133" s="10">
        <v>4584.5413912903141</v>
      </c>
      <c r="E133" s="10">
        <v>0.93593525179856107</v>
      </c>
      <c r="F133" s="2" t="s">
        <v>23</v>
      </c>
      <c r="G133" s="2" t="s">
        <v>30</v>
      </c>
    </row>
    <row r="134" spans="2:7" x14ac:dyDescent="0.25">
      <c r="B134" s="9">
        <v>203872</v>
      </c>
      <c r="C134" s="9" t="s">
        <v>40</v>
      </c>
      <c r="D134" s="10">
        <v>603.25027829772353</v>
      </c>
      <c r="E134" s="10">
        <v>0.63757405660377375</v>
      </c>
      <c r="F134" s="2" t="s">
        <v>28</v>
      </c>
      <c r="G134" s="2" t="s">
        <v>24</v>
      </c>
    </row>
    <row r="135" spans="2:7" x14ac:dyDescent="0.25">
      <c r="B135" s="9">
        <v>203855</v>
      </c>
      <c r="C135" s="9" t="s">
        <v>40</v>
      </c>
      <c r="D135" s="10">
        <v>372.92643355244905</v>
      </c>
      <c r="E135" s="10">
        <v>0.43687358490566047</v>
      </c>
      <c r="F135" s="2" t="s">
        <v>28</v>
      </c>
      <c r="G135" s="2" t="s">
        <v>24</v>
      </c>
    </row>
    <row r="136" spans="2:7" x14ac:dyDescent="0.25">
      <c r="B136" s="9">
        <v>200834</v>
      </c>
      <c r="C136" s="9" t="s">
        <v>40</v>
      </c>
      <c r="D136" s="10">
        <v>9289.3788232265524</v>
      </c>
      <c r="E136" s="10">
        <v>2.7724669811320761</v>
      </c>
      <c r="F136" s="2" t="s">
        <v>28</v>
      </c>
      <c r="G136" s="2" t="s">
        <v>24</v>
      </c>
    </row>
    <row r="137" spans="2:7" x14ac:dyDescent="0.25">
      <c r="B137" s="9">
        <v>198899</v>
      </c>
      <c r="C137" s="9" t="s">
        <v>40</v>
      </c>
      <c r="D137" s="10">
        <v>1213.1663055269134</v>
      </c>
      <c r="E137" s="10">
        <v>0.28938207547169814</v>
      </c>
      <c r="F137" s="2" t="s">
        <v>28</v>
      </c>
      <c r="G137" s="2" t="s">
        <v>24</v>
      </c>
    </row>
    <row r="138" spans="2:7" x14ac:dyDescent="0.25">
      <c r="B138" s="9">
        <v>200409</v>
      </c>
      <c r="C138" s="9" t="s">
        <v>40</v>
      </c>
      <c r="D138" s="10">
        <v>7675.2099496478522</v>
      </c>
      <c r="E138" s="10">
        <v>1.7456273584905664</v>
      </c>
      <c r="F138" s="2" t="s">
        <v>23</v>
      </c>
      <c r="G138" s="2" t="s">
        <v>24</v>
      </c>
    </row>
    <row r="139" spans="2:7" x14ac:dyDescent="0.25">
      <c r="B139" s="9">
        <v>193219</v>
      </c>
      <c r="C139" s="9" t="s">
        <v>40</v>
      </c>
      <c r="D139" s="10">
        <v>61054.973553627191</v>
      </c>
      <c r="E139" s="10">
        <v>5.5916084905660384</v>
      </c>
      <c r="F139" s="2" t="s">
        <v>28</v>
      </c>
      <c r="G139" s="2" t="s">
        <v>37</v>
      </c>
    </row>
    <row r="140" spans="2:7" x14ac:dyDescent="0.25">
      <c r="B140" s="9">
        <v>203492</v>
      </c>
      <c r="C140" s="9" t="s">
        <v>40</v>
      </c>
      <c r="D140" s="10">
        <v>2388.5511461102742</v>
      </c>
      <c r="E140" s="10">
        <v>0.54609198113207547</v>
      </c>
      <c r="F140" s="2" t="s">
        <v>28</v>
      </c>
      <c r="G140" s="2" t="s">
        <v>24</v>
      </c>
    </row>
    <row r="141" spans="2:7" x14ac:dyDescent="0.25">
      <c r="B141" s="9">
        <v>203290</v>
      </c>
      <c r="C141" s="9" t="s">
        <v>40</v>
      </c>
      <c r="D141" s="10">
        <v>6495.1057588210142</v>
      </c>
      <c r="E141" s="10">
        <v>1.558929245283019</v>
      </c>
      <c r="F141" s="2" t="s">
        <v>28</v>
      </c>
      <c r="G141" s="2" t="s">
        <v>37</v>
      </c>
    </row>
    <row r="142" spans="2:7" x14ac:dyDescent="0.25">
      <c r="B142" s="9">
        <v>203412</v>
      </c>
      <c r="C142" s="9" t="s">
        <v>40</v>
      </c>
      <c r="D142" s="10">
        <v>4150.7707472894681</v>
      </c>
      <c r="E142" s="10">
        <v>0.94282547169811326</v>
      </c>
      <c r="F142" s="2" t="s">
        <v>28</v>
      </c>
      <c r="G142" s="2" t="s">
        <v>24</v>
      </c>
    </row>
    <row r="143" spans="2:7" x14ac:dyDescent="0.25">
      <c r="B143" s="9">
        <v>202618</v>
      </c>
      <c r="C143" s="9" t="s">
        <v>40</v>
      </c>
      <c r="D143" s="10">
        <v>12629.372308818638</v>
      </c>
      <c r="E143" s="10">
        <v>3.4539150943396231</v>
      </c>
      <c r="F143" s="2" t="s">
        <v>28</v>
      </c>
      <c r="G143" s="2" t="s">
        <v>24</v>
      </c>
    </row>
    <row r="144" spans="2:7" x14ac:dyDescent="0.25">
      <c r="B144" s="9">
        <v>198438</v>
      </c>
      <c r="C144" s="9" t="s">
        <v>40</v>
      </c>
      <c r="D144" s="10">
        <v>30652.366472361791</v>
      </c>
      <c r="E144" s="10">
        <v>8.2333867924528317</v>
      </c>
      <c r="F144" s="2" t="s">
        <v>28</v>
      </c>
      <c r="G144" s="2" t="s">
        <v>24</v>
      </c>
    </row>
    <row r="145" spans="2:12" x14ac:dyDescent="0.25">
      <c r="B145" s="9">
        <v>204973</v>
      </c>
      <c r="C145" s="9" t="s">
        <v>40</v>
      </c>
      <c r="D145" s="10">
        <v>1771.0677380232983</v>
      </c>
      <c r="E145" s="10">
        <v>0.36274100719424457</v>
      </c>
      <c r="F145" s="2" t="s">
        <v>28</v>
      </c>
      <c r="G145" s="2" t="s">
        <v>26</v>
      </c>
    </row>
    <row r="146" spans="2:12" x14ac:dyDescent="0.25">
      <c r="B146" s="9">
        <v>203471</v>
      </c>
      <c r="C146" s="9" t="s">
        <v>40</v>
      </c>
      <c r="D146" s="10">
        <v>1539.486506586343</v>
      </c>
      <c r="E146" s="10">
        <v>0.47589928057553954</v>
      </c>
      <c r="F146" s="2" t="s">
        <v>28</v>
      </c>
      <c r="G146" s="2" t="s">
        <v>30</v>
      </c>
    </row>
    <row r="147" spans="2:12" x14ac:dyDescent="0.25">
      <c r="B147" s="9">
        <v>204752</v>
      </c>
      <c r="C147" s="9" t="s">
        <v>40</v>
      </c>
      <c r="D147" s="10">
        <v>484.37775568656986</v>
      </c>
      <c r="E147" s="10">
        <v>0.84947641509433969</v>
      </c>
      <c r="F147" s="2" t="s">
        <v>28</v>
      </c>
      <c r="G147" s="2" t="s">
        <v>24</v>
      </c>
    </row>
    <row r="148" spans="2:12" x14ac:dyDescent="0.25">
      <c r="B148" s="9">
        <v>204204</v>
      </c>
      <c r="C148" s="9" t="s">
        <v>40</v>
      </c>
      <c r="D148" s="10">
        <v>6118.2316553564197</v>
      </c>
      <c r="E148" s="10">
        <v>1.2532014388489208</v>
      </c>
      <c r="F148" s="2" t="s">
        <v>28</v>
      </c>
      <c r="G148" s="2" t="s">
        <v>30</v>
      </c>
    </row>
    <row r="149" spans="2:12" x14ac:dyDescent="0.25">
      <c r="B149" s="9">
        <v>201282</v>
      </c>
      <c r="C149" s="9" t="s">
        <v>40</v>
      </c>
      <c r="D149" s="10">
        <v>448018.31718173029</v>
      </c>
      <c r="E149" s="10">
        <v>117.15306603773585</v>
      </c>
      <c r="F149" s="2" t="s">
        <v>28</v>
      </c>
      <c r="G149" s="2" t="s">
        <v>37</v>
      </c>
      <c r="L149" s="43"/>
    </row>
    <row r="150" spans="2:12" x14ac:dyDescent="0.25">
      <c r="B150" s="9">
        <v>203546</v>
      </c>
      <c r="C150" s="9" t="s">
        <v>40</v>
      </c>
      <c r="D150" s="10">
        <v>2462.2797682869495</v>
      </c>
      <c r="E150" s="10">
        <v>0.63453237410071928</v>
      </c>
      <c r="F150" s="2" t="s">
        <v>28</v>
      </c>
      <c r="G150" s="2" t="s">
        <v>30</v>
      </c>
    </row>
    <row r="151" spans="2:12" x14ac:dyDescent="0.25">
      <c r="B151" s="9">
        <v>205989</v>
      </c>
      <c r="C151" s="9" t="s">
        <v>40</v>
      </c>
      <c r="D151" s="10">
        <v>35400.210570605821</v>
      </c>
      <c r="E151" s="10">
        <v>10.716471698113208</v>
      </c>
      <c r="F151" s="2" t="s">
        <v>28</v>
      </c>
      <c r="G151" s="2" t="s">
        <v>37</v>
      </c>
    </row>
    <row r="152" spans="2:12" x14ac:dyDescent="0.25">
      <c r="B152" s="9">
        <v>174558</v>
      </c>
      <c r="C152" s="9" t="s">
        <v>40</v>
      </c>
      <c r="D152" s="10">
        <v>18233.329649159266</v>
      </c>
      <c r="E152" s="10">
        <v>4.4340801886792454</v>
      </c>
      <c r="F152" s="2" t="s">
        <v>28</v>
      </c>
      <c r="G152" s="2" t="s">
        <v>37</v>
      </c>
    </row>
    <row r="153" spans="2:12" x14ac:dyDescent="0.25">
      <c r="B153" s="9">
        <v>204964</v>
      </c>
      <c r="C153" s="9" t="s">
        <v>40</v>
      </c>
      <c r="D153" s="10">
        <v>2420.3956506722011</v>
      </c>
      <c r="E153" s="10">
        <v>0.55075943396226423</v>
      </c>
      <c r="F153" s="2" t="s">
        <v>28</v>
      </c>
      <c r="G153" s="2" t="s">
        <v>24</v>
      </c>
    </row>
    <row r="154" spans="2:12" x14ac:dyDescent="0.25">
      <c r="B154" s="9">
        <v>205714</v>
      </c>
      <c r="C154" s="9" t="s">
        <v>40</v>
      </c>
      <c r="D154" s="10">
        <v>49874.911038281178</v>
      </c>
      <c r="E154" s="10">
        <v>5.9743396226415104</v>
      </c>
      <c r="F154" s="2" t="s">
        <v>28</v>
      </c>
      <c r="G154" s="2" t="s">
        <v>37</v>
      </c>
    </row>
    <row r="155" spans="2:12" x14ac:dyDescent="0.25">
      <c r="B155" s="9">
        <v>200931</v>
      </c>
      <c r="C155" s="9" t="s">
        <v>40</v>
      </c>
      <c r="D155" s="10">
        <v>11644.619000009978</v>
      </c>
      <c r="E155" s="10">
        <v>3.2672169811320759</v>
      </c>
      <c r="F155" s="2" t="s">
        <v>28</v>
      </c>
      <c r="G155" s="2" t="s">
        <v>37</v>
      </c>
    </row>
    <row r="156" spans="2:12" x14ac:dyDescent="0.25">
      <c r="B156" s="9">
        <v>204365</v>
      </c>
      <c r="C156" s="9" t="s">
        <v>40</v>
      </c>
      <c r="D156" s="10">
        <v>38590.242480570392</v>
      </c>
      <c r="E156" s="10">
        <v>8.8868301886792462</v>
      </c>
      <c r="F156" s="2" t="s">
        <v>28</v>
      </c>
      <c r="G156" s="2" t="s">
        <v>24</v>
      </c>
    </row>
    <row r="157" spans="2:12" x14ac:dyDescent="0.25">
      <c r="B157" s="9">
        <v>205656</v>
      </c>
      <c r="C157" s="9" t="s">
        <v>40</v>
      </c>
      <c r="D157" s="10">
        <v>3264.5033224469171</v>
      </c>
      <c r="E157" s="10">
        <v>0.67154676258992796</v>
      </c>
      <c r="F157" s="2" t="s">
        <v>28</v>
      </c>
      <c r="G157" s="2" t="s">
        <v>26</v>
      </c>
    </row>
    <row r="158" spans="2:12" x14ac:dyDescent="0.25">
      <c r="B158" s="9">
        <v>204366</v>
      </c>
      <c r="C158" s="9" t="s">
        <v>40</v>
      </c>
      <c r="D158" s="10">
        <v>23119.483593898607</v>
      </c>
      <c r="E158" s="10">
        <v>5.320896226415095</v>
      </c>
      <c r="F158" s="2" t="s">
        <v>28</v>
      </c>
      <c r="G158" s="2" t="s">
        <v>24</v>
      </c>
    </row>
    <row r="159" spans="2:12" x14ac:dyDescent="0.25">
      <c r="B159" s="9">
        <v>206340</v>
      </c>
      <c r="C159" s="9" t="s">
        <v>40</v>
      </c>
      <c r="D159" s="10">
        <v>5796.2200541812463</v>
      </c>
      <c r="E159" s="10">
        <v>1.1897482014388487</v>
      </c>
      <c r="F159" s="2" t="s">
        <v>28</v>
      </c>
      <c r="G159" s="2" t="s">
        <v>26</v>
      </c>
    </row>
    <row r="160" spans="2:12" x14ac:dyDescent="0.25">
      <c r="B160" s="9">
        <v>199390</v>
      </c>
      <c r="C160" s="9" t="s">
        <v>40</v>
      </c>
      <c r="D160" s="10">
        <v>46040.194554660884</v>
      </c>
      <c r="E160" s="10">
        <v>12.256731132075474</v>
      </c>
      <c r="F160" s="2" t="s">
        <v>28</v>
      </c>
      <c r="G160" s="2" t="s">
        <v>24</v>
      </c>
    </row>
    <row r="161" spans="2:18" x14ac:dyDescent="0.25">
      <c r="B161" s="9">
        <v>206072</v>
      </c>
      <c r="C161" s="9" t="s">
        <v>40</v>
      </c>
      <c r="D161" s="10">
        <v>4203.8478841144251</v>
      </c>
      <c r="E161" s="10">
        <v>0.961495283018868</v>
      </c>
      <c r="F161" s="2" t="s">
        <v>28</v>
      </c>
      <c r="G161" s="2" t="s">
        <v>24</v>
      </c>
    </row>
    <row r="162" spans="2:18" x14ac:dyDescent="0.25">
      <c r="B162" s="9">
        <v>196340</v>
      </c>
      <c r="C162" s="9" t="s">
        <v>40</v>
      </c>
      <c r="D162" s="10">
        <v>3439.8997305769058</v>
      </c>
      <c r="E162" s="10">
        <v>0.71878773584905664</v>
      </c>
      <c r="F162" s="2" t="s">
        <v>28</v>
      </c>
      <c r="G162" s="2" t="s">
        <v>37</v>
      </c>
    </row>
    <row r="163" spans="2:18" x14ac:dyDescent="0.25">
      <c r="B163" s="9">
        <v>205299</v>
      </c>
      <c r="C163" s="9" t="s">
        <v>40</v>
      </c>
      <c r="D163" s="10">
        <v>12755.043895339888</v>
      </c>
      <c r="E163" s="10">
        <v>2.7164575471698118</v>
      </c>
      <c r="F163" s="2" t="s">
        <v>28</v>
      </c>
      <c r="G163" s="2" t="s">
        <v>37</v>
      </c>
    </row>
    <row r="164" spans="2:18" x14ac:dyDescent="0.25">
      <c r="B164" s="9">
        <v>206435</v>
      </c>
      <c r="C164" s="9" t="s">
        <v>40</v>
      </c>
      <c r="D164" s="10">
        <v>12313.645447062745</v>
      </c>
      <c r="E164" s="10">
        <v>2.7602158273381292</v>
      </c>
      <c r="F164" s="2" t="s">
        <v>28</v>
      </c>
      <c r="G164" s="2" t="s">
        <v>30</v>
      </c>
    </row>
    <row r="165" spans="2:18" x14ac:dyDescent="0.25">
      <c r="B165" s="9">
        <v>204697</v>
      </c>
      <c r="C165" s="9" t="s">
        <v>40</v>
      </c>
      <c r="D165" s="10">
        <v>38106.753491408017</v>
      </c>
      <c r="E165" s="10">
        <v>0</v>
      </c>
      <c r="F165" s="2" t="s">
        <v>28</v>
      </c>
      <c r="G165" s="2" t="s">
        <v>37</v>
      </c>
    </row>
    <row r="166" spans="2:18" x14ac:dyDescent="0.25">
      <c r="B166" s="9">
        <v>204280</v>
      </c>
      <c r="C166" s="9" t="s">
        <v>40</v>
      </c>
      <c r="D166" s="10">
        <v>4651.0485360938956</v>
      </c>
      <c r="E166" s="10">
        <v>1.0735141509433963</v>
      </c>
      <c r="F166" s="2" t="s">
        <v>28</v>
      </c>
      <c r="G166" s="2" t="s">
        <v>24</v>
      </c>
    </row>
    <row r="167" spans="2:18" x14ac:dyDescent="0.25">
      <c r="B167" s="9">
        <v>204623</v>
      </c>
      <c r="C167" s="9" t="s">
        <v>40</v>
      </c>
      <c r="D167" s="10">
        <v>7128.3252443146112</v>
      </c>
      <c r="E167" s="10">
        <v>1.633608490566038</v>
      </c>
      <c r="F167" s="2" t="s">
        <v>28</v>
      </c>
      <c r="G167" s="2" t="s">
        <v>24</v>
      </c>
    </row>
    <row r="168" spans="2:18" x14ac:dyDescent="0.25">
      <c r="B168" s="9">
        <v>204624</v>
      </c>
      <c r="C168" s="9" t="s">
        <v>40</v>
      </c>
      <c r="D168" s="10">
        <v>7484.302900250651</v>
      </c>
      <c r="E168" s="10">
        <v>0</v>
      </c>
      <c r="F168" s="2" t="s">
        <v>28</v>
      </c>
      <c r="G168" s="2" t="s">
        <v>24</v>
      </c>
    </row>
    <row r="169" spans="2:18" x14ac:dyDescent="0.25">
      <c r="B169" s="9">
        <v>205746</v>
      </c>
      <c r="C169" s="9" t="s">
        <v>40</v>
      </c>
      <c r="D169" s="10">
        <v>22197.601629011544</v>
      </c>
      <c r="E169" s="10">
        <v>3.6219433962264156</v>
      </c>
      <c r="F169" s="2" t="s">
        <v>28</v>
      </c>
      <c r="G169" s="2" t="s">
        <v>37</v>
      </c>
    </row>
    <row r="170" spans="2:18" x14ac:dyDescent="0.25">
      <c r="B170" s="9">
        <v>205736</v>
      </c>
      <c r="C170" s="9" t="s">
        <v>40</v>
      </c>
      <c r="D170" s="10">
        <v>4311.6374881688607</v>
      </c>
      <c r="E170" s="10">
        <v>0.87748113207547174</v>
      </c>
      <c r="F170" s="2" t="s">
        <v>28</v>
      </c>
      <c r="G170" s="2" t="s">
        <v>37</v>
      </c>
      <c r="L170" s="43"/>
    </row>
    <row r="171" spans="2:18" x14ac:dyDescent="0.25">
      <c r="B171" s="9">
        <v>204236</v>
      </c>
      <c r="C171" s="9" t="s">
        <v>40</v>
      </c>
      <c r="D171" s="10">
        <v>106355.61481830667</v>
      </c>
      <c r="E171" s="10">
        <v>26.156405660377359</v>
      </c>
      <c r="F171" s="2" t="s">
        <v>28</v>
      </c>
      <c r="G171" s="2" t="s">
        <v>24</v>
      </c>
      <c r="L171" s="44"/>
      <c r="M171" s="45"/>
      <c r="N171" s="45"/>
      <c r="O171" s="45"/>
      <c r="P171" s="45"/>
      <c r="Q171" s="45"/>
      <c r="R171" s="45"/>
    </row>
    <row r="172" spans="2:18" x14ac:dyDescent="0.25">
      <c r="B172" s="9">
        <v>199055</v>
      </c>
      <c r="C172" s="9" t="s">
        <v>40</v>
      </c>
      <c r="D172" s="10">
        <v>94252.80112441293</v>
      </c>
      <c r="E172" s="10">
        <v>22.814509433962268</v>
      </c>
      <c r="F172" s="2" t="s">
        <v>28</v>
      </c>
      <c r="G172" s="2" t="s">
        <v>37</v>
      </c>
      <c r="L172" s="45"/>
      <c r="M172" s="45"/>
      <c r="N172" s="45"/>
      <c r="O172" s="45"/>
      <c r="P172" s="45"/>
      <c r="Q172" s="45"/>
      <c r="R172" s="45"/>
    </row>
    <row r="173" spans="2:18" x14ac:dyDescent="0.25">
      <c r="B173" s="9">
        <v>205811</v>
      </c>
      <c r="C173" s="9" t="s">
        <v>40</v>
      </c>
      <c r="D173" s="10">
        <v>3694.2913727973955</v>
      </c>
      <c r="E173" s="10">
        <v>0.84014150943396237</v>
      </c>
      <c r="F173" s="2" t="s">
        <v>28</v>
      </c>
      <c r="G173" s="2" t="s">
        <v>24</v>
      </c>
      <c r="L173" s="43"/>
    </row>
    <row r="174" spans="2:18" x14ac:dyDescent="0.25">
      <c r="B174" s="9">
        <v>204237</v>
      </c>
      <c r="C174" s="9" t="s">
        <v>40</v>
      </c>
      <c r="D174" s="10">
        <v>4286.1865473779708</v>
      </c>
      <c r="E174" s="10">
        <v>0</v>
      </c>
      <c r="F174" s="2" t="s">
        <v>28</v>
      </c>
      <c r="G174" s="2" t="s">
        <v>30</v>
      </c>
      <c r="L174" s="46"/>
      <c r="M174" s="47"/>
      <c r="N174" s="47"/>
      <c r="O174" s="47"/>
      <c r="P174" s="47"/>
      <c r="Q174" s="47"/>
      <c r="R174" s="48"/>
    </row>
    <row r="175" spans="2:18" x14ac:dyDescent="0.25">
      <c r="B175" s="9">
        <v>204241</v>
      </c>
      <c r="C175" s="9" t="s">
        <v>40</v>
      </c>
      <c r="D175" s="10">
        <v>16589.823366367982</v>
      </c>
      <c r="E175" s="10">
        <v>3.400035971223021</v>
      </c>
      <c r="F175" s="2" t="s">
        <v>28</v>
      </c>
      <c r="G175" s="2" t="s">
        <v>30</v>
      </c>
      <c r="L175" s="46"/>
      <c r="M175" s="47"/>
      <c r="N175" s="47"/>
      <c r="O175" s="47"/>
      <c r="P175" s="47"/>
      <c r="Q175" s="47"/>
      <c r="R175" s="48"/>
    </row>
    <row r="176" spans="2:18" x14ac:dyDescent="0.25">
      <c r="B176" s="9">
        <v>206115</v>
      </c>
      <c r="C176" s="9" t="s">
        <v>40</v>
      </c>
      <c r="D176" s="10">
        <v>1613.6000630032145</v>
      </c>
      <c r="E176" s="10">
        <v>0.3733962264150944</v>
      </c>
      <c r="F176" s="2" t="s">
        <v>28</v>
      </c>
      <c r="G176" s="2" t="s">
        <v>24</v>
      </c>
      <c r="L176" s="43"/>
    </row>
    <row r="177" spans="2:18" x14ac:dyDescent="0.25">
      <c r="B177" s="9">
        <v>202549</v>
      </c>
      <c r="C177" s="9" t="s">
        <v>40</v>
      </c>
      <c r="D177" s="10">
        <v>11945.022085188071</v>
      </c>
      <c r="E177" s="10">
        <v>0</v>
      </c>
      <c r="F177" s="2" t="s">
        <v>28</v>
      </c>
      <c r="G177" s="2" t="s">
        <v>37</v>
      </c>
      <c r="L177" s="46"/>
      <c r="M177" s="47"/>
      <c r="N177" s="47"/>
      <c r="O177" s="47"/>
      <c r="P177" s="47"/>
      <c r="Q177" s="47"/>
      <c r="R177" s="48"/>
    </row>
    <row r="178" spans="2:18" x14ac:dyDescent="0.25">
      <c r="B178" s="9">
        <v>173673</v>
      </c>
      <c r="C178" s="9" t="s">
        <v>40</v>
      </c>
      <c r="D178" s="10">
        <v>59063.601501981611</v>
      </c>
      <c r="E178" s="10">
        <v>0</v>
      </c>
      <c r="F178" s="2" t="s">
        <v>28</v>
      </c>
      <c r="G178" s="2" t="s">
        <v>37</v>
      </c>
      <c r="L178" s="43"/>
    </row>
    <row r="179" spans="2:18" x14ac:dyDescent="0.25">
      <c r="B179" s="9">
        <v>203162</v>
      </c>
      <c r="C179" s="9" t="s">
        <v>40</v>
      </c>
      <c r="D179" s="10">
        <v>10354.841020097409</v>
      </c>
      <c r="E179" s="10">
        <v>0.1866981132075472</v>
      </c>
      <c r="F179" s="2" t="s">
        <v>28</v>
      </c>
      <c r="G179" s="2" t="s">
        <v>24</v>
      </c>
      <c r="L179" s="46"/>
      <c r="M179" s="47"/>
      <c r="N179" s="47"/>
      <c r="O179" s="47"/>
      <c r="P179" s="47"/>
      <c r="Q179" s="47"/>
      <c r="R179" s="48"/>
    </row>
    <row r="180" spans="2:18" x14ac:dyDescent="0.25">
      <c r="B180" s="9">
        <v>199616</v>
      </c>
      <c r="C180" s="9" t="s">
        <v>40</v>
      </c>
      <c r="D180" s="10">
        <v>5188.6189682535687</v>
      </c>
      <c r="E180" s="10">
        <v>0</v>
      </c>
      <c r="F180" s="2" t="s">
        <v>28</v>
      </c>
      <c r="G180" s="2" t="s">
        <v>24</v>
      </c>
      <c r="L180" s="43"/>
    </row>
    <row r="181" spans="2:18" x14ac:dyDescent="0.25">
      <c r="B181" s="9">
        <v>206632</v>
      </c>
      <c r="C181" s="9" t="s">
        <v>40</v>
      </c>
      <c r="D181" s="10">
        <v>3057.3479555674189</v>
      </c>
      <c r="E181" s="10">
        <v>0.70011792452830202</v>
      </c>
      <c r="F181" s="2" t="s">
        <v>28</v>
      </c>
      <c r="G181" s="2" t="s">
        <v>37</v>
      </c>
      <c r="L181" s="46"/>
      <c r="M181" s="47"/>
      <c r="N181" s="47"/>
      <c r="O181" s="47"/>
      <c r="P181" s="47"/>
      <c r="Q181" s="47"/>
      <c r="R181" s="48"/>
    </row>
    <row r="182" spans="2:18" x14ac:dyDescent="0.25">
      <c r="B182" s="9">
        <v>205815</v>
      </c>
      <c r="C182" s="9" t="s">
        <v>40</v>
      </c>
      <c r="D182" s="10">
        <v>77448.714698142998</v>
      </c>
      <c r="E182" s="10">
        <v>9.1482075471698128</v>
      </c>
      <c r="F182" s="2" t="s">
        <v>28</v>
      </c>
      <c r="G182" s="2" t="s">
        <v>37</v>
      </c>
      <c r="L182" s="46"/>
      <c r="M182" s="47"/>
      <c r="N182" s="47"/>
      <c r="O182" s="47"/>
      <c r="P182" s="47"/>
      <c r="Q182" s="47"/>
      <c r="R182" s="48"/>
    </row>
    <row r="183" spans="2:18" x14ac:dyDescent="0.25">
      <c r="B183" s="9">
        <v>205558</v>
      </c>
      <c r="C183" s="9" t="s">
        <v>40</v>
      </c>
      <c r="D183" s="10">
        <v>410457.04414454725</v>
      </c>
      <c r="E183" s="10">
        <v>49.19495283018869</v>
      </c>
      <c r="F183" s="2" t="s">
        <v>28</v>
      </c>
      <c r="G183" s="2" t="s">
        <v>37</v>
      </c>
      <c r="L183" s="43"/>
    </row>
    <row r="184" spans="2:18" x14ac:dyDescent="0.25">
      <c r="B184" s="9">
        <v>205886</v>
      </c>
      <c r="C184" s="9" t="s">
        <v>40</v>
      </c>
      <c r="D184" s="10">
        <v>2439.4508049509532</v>
      </c>
      <c r="E184" s="10">
        <v>0.44807547169811324</v>
      </c>
      <c r="F184" s="2" t="s">
        <v>28</v>
      </c>
      <c r="G184" s="2" t="s">
        <v>24</v>
      </c>
      <c r="L184" s="46"/>
      <c r="M184" s="47"/>
      <c r="N184" s="47"/>
      <c r="O184" s="47"/>
      <c r="P184" s="47"/>
      <c r="Q184" s="47"/>
      <c r="R184" s="48"/>
    </row>
    <row r="185" spans="2:18" x14ac:dyDescent="0.25">
      <c r="B185" s="9">
        <v>181249</v>
      </c>
      <c r="C185" s="9" t="s">
        <v>40</v>
      </c>
      <c r="D185" s="10">
        <v>595550.00513209333</v>
      </c>
      <c r="E185" s="10">
        <v>91.482075471698124</v>
      </c>
      <c r="F185" s="2" t="s">
        <v>28</v>
      </c>
      <c r="G185" s="2" t="s">
        <v>37</v>
      </c>
      <c r="L185" s="46"/>
      <c r="M185" s="47"/>
      <c r="N185" s="47"/>
      <c r="O185" s="47"/>
      <c r="P185" s="47"/>
      <c r="Q185" s="47"/>
      <c r="R185" s="48"/>
    </row>
    <row r="186" spans="2:18" x14ac:dyDescent="0.25">
      <c r="B186" s="9">
        <v>203305</v>
      </c>
      <c r="C186" s="9" t="s">
        <v>40</v>
      </c>
      <c r="D186" s="10">
        <v>33161.780978097413</v>
      </c>
      <c r="E186" s="10">
        <v>9.2508915094339628</v>
      </c>
      <c r="F186" s="2" t="s">
        <v>28</v>
      </c>
      <c r="G186" s="2" t="s">
        <v>24</v>
      </c>
    </row>
    <row r="187" spans="2:18" x14ac:dyDescent="0.25">
      <c r="B187" s="9">
        <v>199810</v>
      </c>
      <c r="C187" s="9" t="s">
        <v>40</v>
      </c>
      <c r="D187" s="10">
        <v>23294.57059916513</v>
      </c>
      <c r="E187" s="10">
        <v>5.0128443396226423</v>
      </c>
      <c r="F187" s="2" t="s">
        <v>28</v>
      </c>
      <c r="G187" s="2" t="s">
        <v>37</v>
      </c>
    </row>
    <row r="188" spans="2:18" x14ac:dyDescent="0.25">
      <c r="B188" s="9">
        <v>202470</v>
      </c>
      <c r="C188" s="9" t="s">
        <v>40</v>
      </c>
      <c r="D188" s="10">
        <v>82238.348598354714</v>
      </c>
      <c r="E188" s="10">
        <v>0</v>
      </c>
      <c r="F188" s="2" t="s">
        <v>28</v>
      </c>
      <c r="G188" s="2" t="s">
        <v>37</v>
      </c>
    </row>
    <row r="189" spans="2:18" x14ac:dyDescent="0.25">
      <c r="B189" s="9">
        <v>202633</v>
      </c>
      <c r="C189" s="9" t="s">
        <v>40</v>
      </c>
      <c r="D189" s="10">
        <v>62353.050835342699</v>
      </c>
      <c r="E189" s="10">
        <v>14.562452830188681</v>
      </c>
      <c r="F189" s="2" t="s">
        <v>28</v>
      </c>
      <c r="G189" s="2" t="s">
        <v>37</v>
      </c>
    </row>
    <row r="190" spans="2:18" x14ac:dyDescent="0.25">
      <c r="B190" s="9">
        <v>204326</v>
      </c>
      <c r="C190" s="9" t="s">
        <v>40</v>
      </c>
      <c r="D190" s="10">
        <v>29918.298649367724</v>
      </c>
      <c r="E190" s="10">
        <v>7.2158820754716997</v>
      </c>
      <c r="F190" s="2" t="s">
        <v>28</v>
      </c>
      <c r="G190" s="2" t="s">
        <v>24</v>
      </c>
    </row>
    <row r="191" spans="2:18" x14ac:dyDescent="0.25">
      <c r="B191" s="9">
        <v>205979</v>
      </c>
      <c r="C191" s="9" t="s">
        <v>40</v>
      </c>
      <c r="D191" s="10">
        <v>2038.2260452681182</v>
      </c>
      <c r="E191" s="10">
        <v>0.45741037735849061</v>
      </c>
      <c r="F191" s="2" t="s">
        <v>28</v>
      </c>
      <c r="G191" s="2" t="s">
        <v>37</v>
      </c>
    </row>
    <row r="192" spans="2:18" x14ac:dyDescent="0.25">
      <c r="B192" s="9">
        <v>601742</v>
      </c>
      <c r="C192" s="9" t="s">
        <v>48</v>
      </c>
      <c r="D192" s="10">
        <v>295621.91393891943</v>
      </c>
      <c r="E192" s="10">
        <v>46.979388770433545</v>
      </c>
      <c r="F192" s="2" t="s">
        <v>28</v>
      </c>
      <c r="G192" s="2" t="s">
        <v>37</v>
      </c>
    </row>
    <row r="193" spans="2:7" x14ac:dyDescent="0.25">
      <c r="B193" s="9">
        <v>206095</v>
      </c>
      <c r="C193" s="9" t="s">
        <v>40</v>
      </c>
      <c r="D193" s="10">
        <v>3439.5175609715016</v>
      </c>
      <c r="E193" s="10">
        <v>0.78413207547169816</v>
      </c>
      <c r="F193" s="2" t="s">
        <v>28</v>
      </c>
      <c r="G193" s="2" t="s">
        <v>24</v>
      </c>
    </row>
    <row r="194" spans="2:7" x14ac:dyDescent="0.25">
      <c r="B194" s="9"/>
      <c r="C194" s="9"/>
      <c r="D194" s="10"/>
      <c r="E194" s="10"/>
    </row>
    <row r="195" spans="2:7" x14ac:dyDescent="0.25">
      <c r="B195" s="9"/>
      <c r="C195" s="9"/>
      <c r="D195" s="10"/>
      <c r="E195" s="10"/>
    </row>
    <row r="196" spans="2:7" x14ac:dyDescent="0.25">
      <c r="B196" s="2" t="s">
        <v>151</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2018 Project Data</vt:lpstr>
      <vt:lpstr>2019 Project Data</vt:lpstr>
      <vt:lpstr>Business_Refrigeration_Program</vt:lpstr>
      <vt:lpstr>NetDemandRange2019</vt:lpstr>
      <vt:lpstr>NetEnergyRange2019</vt:lpstr>
      <vt:lpstr>ProgramRange2019</vt:lpstr>
      <vt:lpstr>RZclassRange2019</vt:lpstr>
      <vt:lpstr>SourceRange2019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Heeney</dc:creator>
  <cp:lastModifiedBy>Mark Groendyk</cp:lastModifiedBy>
  <dcterms:created xsi:type="dcterms:W3CDTF">2022-09-07T21:31:18Z</dcterms:created>
  <dcterms:modified xsi:type="dcterms:W3CDTF">2022-09-20T17:10:38Z</dcterms:modified>
</cp:coreProperties>
</file>